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msk_metelka3040\Documents\_N_FINANCE - ROZPOČET\ZÁVĚREČNÝ ÚČET 2021\9-Příprava do ZK\2Mat. do ZK - k odevzdání\"/>
    </mc:Choice>
  </mc:AlternateContent>
  <xr:revisionPtr revIDLastSave="0" documentId="13_ncr:1_{71553196-8092-4173-8C1A-9D12DC5E805A}" xr6:coauthVersionLast="46" xr6:coauthVersionMax="46" xr10:uidLastSave="{00000000-0000-0000-0000-000000000000}"/>
  <bookViews>
    <workbookView xWindow="-28920" yWindow="-15" windowWidth="29040" windowHeight="15840" tabRatio="915" xr2:uid="{00000000-000D-0000-FFFF-FFFF00000000}"/>
  </bookViews>
  <sheets>
    <sheet name="graf 1" sheetId="1" r:id="rId1"/>
    <sheet name="graf 2" sheetId="2" r:id="rId2"/>
    <sheet name="graf 3" sheetId="3" r:id="rId3"/>
    <sheet name="graf 4" sheetId="4" r:id="rId4"/>
    <sheet name="graf 5" sheetId="5" r:id="rId5"/>
    <sheet name="Data-grafy" sheetId="6" state="hidden" r:id="rId6"/>
    <sheet name="Titul" sheetId="7" r:id="rId7"/>
    <sheet name="tab 1" sheetId="94" r:id="rId8"/>
    <sheet name="tab 2" sheetId="95" r:id="rId9"/>
    <sheet name="tab 3" sheetId="99" r:id="rId10"/>
    <sheet name="tab 4" sheetId="96" r:id="rId11"/>
    <sheet name="tab 5" sheetId="97" r:id="rId12"/>
    <sheet name="tab 6" sheetId="98" r:id="rId13"/>
    <sheet name="tab 7" sheetId="100" r:id="rId14"/>
    <sheet name="tab 8" sheetId="127" r:id="rId15"/>
    <sheet name="tab 9" sheetId="128" r:id="rId16"/>
    <sheet name="tab 10" sheetId="129" r:id="rId17"/>
    <sheet name="tab 11" sheetId="130" r:id="rId18"/>
    <sheet name="tab 12" sheetId="131" r:id="rId19"/>
    <sheet name="tab 13" sheetId="132" r:id="rId20"/>
    <sheet name="tab 14" sheetId="133" r:id="rId21"/>
    <sheet name="tab 15" sheetId="134" r:id="rId22"/>
    <sheet name="tab 16" sheetId="135" r:id="rId23"/>
    <sheet name="tab 17" sheetId="136" r:id="rId24"/>
    <sheet name="tab 18" sheetId="137" r:id="rId25"/>
    <sheet name="tab 19" sheetId="138" r:id="rId26"/>
    <sheet name="tab 20" sheetId="139" r:id="rId27"/>
    <sheet name="tab 21" sheetId="140" r:id="rId28"/>
    <sheet name="tab 22" sheetId="101" r:id="rId29"/>
    <sheet name="tab 23" sheetId="106" r:id="rId30"/>
    <sheet name="tab 24" sheetId="102" r:id="rId31"/>
    <sheet name="tab 25" sheetId="103" r:id="rId32"/>
    <sheet name="tab 26" sheetId="104" r:id="rId33"/>
    <sheet name="tab 27" sheetId="105" r:id="rId34"/>
    <sheet name="tab 28" sheetId="123" r:id="rId35"/>
    <sheet name="tab 29" sheetId="124" r:id="rId36"/>
    <sheet name="tab 30" sheetId="125" r:id="rId37"/>
    <sheet name="tab 31" sheetId="126" r:id="rId38"/>
    <sheet name="tab 32" sheetId="107" r:id="rId39"/>
    <sheet name="tab 33" sheetId="108" r:id="rId40"/>
    <sheet name="tab 34" sheetId="109" r:id="rId41"/>
    <sheet name="tab 35" sheetId="110" r:id="rId42"/>
    <sheet name="tab 36" sheetId="111" r:id="rId43"/>
    <sheet name="tab 37" sheetId="113" r:id="rId44"/>
    <sheet name="tab 38" sheetId="112" r:id="rId45"/>
    <sheet name="tab 39" sheetId="114" r:id="rId46"/>
    <sheet name="tab 40" sheetId="115" r:id="rId47"/>
    <sheet name="tab 41" sheetId="116" r:id="rId48"/>
    <sheet name="tab 42" sheetId="117" r:id="rId49"/>
    <sheet name="tab 43" sheetId="118" r:id="rId50"/>
    <sheet name="tab 44" sheetId="119" r:id="rId51"/>
    <sheet name="tab 45" sheetId="120" r:id="rId52"/>
    <sheet name="tab 46" sheetId="121" r:id="rId53"/>
    <sheet name="tab 47" sheetId="122" r:id="rId54"/>
  </sheets>
  <externalReferences>
    <externalReference r:id="rId55"/>
    <externalReference r:id="rId56"/>
    <externalReference r:id="rId57"/>
  </externalReferences>
  <definedNames>
    <definedName name="_xlnm._FilterDatabase" localSheetId="16" hidden="1">'tab 10'!$A$13:$K$58</definedName>
    <definedName name="_xlnm._FilterDatabase" localSheetId="17" hidden="1">'tab 11'!$A$14:$K$91</definedName>
    <definedName name="_xlnm._FilterDatabase" localSheetId="18" hidden="1">'tab 12'!$A$10:$K$22</definedName>
    <definedName name="_xlnm._FilterDatabase" localSheetId="19" hidden="1">'tab 13'!$A$11:$K$45</definedName>
    <definedName name="_xlnm._FilterDatabase" localSheetId="20" hidden="1">'tab 14'!$A$12:$K$36</definedName>
    <definedName name="_xlnm._FilterDatabase" localSheetId="21" hidden="1">'tab 15'!$A$14:$K$111</definedName>
    <definedName name="_xlnm._FilterDatabase" localSheetId="22" hidden="1">'tab 16'!$A$69:$L$219</definedName>
    <definedName name="_xlnm._FilterDatabase" localSheetId="23" hidden="1">'tab 17'!$A$11:$J$21</definedName>
    <definedName name="_xlnm._FilterDatabase" localSheetId="24" hidden="1">'tab 18'!$A$14:$K$132</definedName>
    <definedName name="_xlnm._FilterDatabase" localSheetId="25" hidden="1">'tab 19'!$A$12:$K$73</definedName>
    <definedName name="_xlnm._FilterDatabase" localSheetId="8" hidden="1">'tab 2'!$A$1275:$G$1636</definedName>
    <definedName name="_xlnm._FilterDatabase" localSheetId="26" hidden="1">'tab 20'!$A$12:$K$41</definedName>
    <definedName name="_xlnm._FilterDatabase" localSheetId="27" hidden="1">'tab 21'!$A$12:$K$32</definedName>
    <definedName name="_xlnm._FilterDatabase" localSheetId="32" hidden="1">'tab 26'!#REF!</definedName>
    <definedName name="_xlnm._FilterDatabase" localSheetId="9" hidden="1">'tab 3'!$A$174:$T$220</definedName>
    <definedName name="_xlnm._FilterDatabase" localSheetId="12" hidden="1">'tab 6'!$M$5:$P$138</definedName>
    <definedName name="_xlnm._FilterDatabase" localSheetId="14" hidden="1">'tab 8'!$A$13:$K$70</definedName>
    <definedName name="_xlnm._FilterDatabase" localSheetId="15" hidden="1">'tab 9'!$A$13:$K$35</definedName>
    <definedName name="DF_GRID_1" localSheetId="17">#REF!</definedName>
    <definedName name="DF_GRID_1" localSheetId="18">#REF!</definedName>
    <definedName name="DF_GRID_1" localSheetId="19">#REF!</definedName>
    <definedName name="DF_GRID_1" localSheetId="20">#REF!</definedName>
    <definedName name="DF_GRID_1" localSheetId="21">#REF!</definedName>
    <definedName name="DF_GRID_1" localSheetId="22">#REF!</definedName>
    <definedName name="DF_GRID_1" localSheetId="23">#REF!</definedName>
    <definedName name="DF_GRID_1" localSheetId="24">#REF!</definedName>
    <definedName name="DF_GRID_1" localSheetId="25">#REF!</definedName>
    <definedName name="DF_GRID_1" localSheetId="26">#REF!</definedName>
    <definedName name="DF_GRID_1" localSheetId="27">#REF!</definedName>
    <definedName name="DF_GRID_1" localSheetId="9">#REF!</definedName>
    <definedName name="DF_GRID_1" localSheetId="10">#REF!</definedName>
    <definedName name="DF_GRID_1" localSheetId="12">#REF!</definedName>
    <definedName name="DF_GRID_1">#REF!</definedName>
    <definedName name="kurz" localSheetId="9">[1]rozhodnutí!$N$31</definedName>
    <definedName name="kurz" localSheetId="12">[2]rozhodnutí!$N$34</definedName>
    <definedName name="kurz">[3]rozhodnutí!$L$26</definedName>
    <definedName name="_xlnm.Print_Titles" localSheetId="7">'tab 1'!$7:$8</definedName>
    <definedName name="_xlnm.Print_Titles" localSheetId="16">'tab 10'!$12:$13</definedName>
    <definedName name="_xlnm.Print_Titles" localSheetId="17">'tab 11'!$13:$14</definedName>
    <definedName name="_xlnm.Print_Titles" localSheetId="18">'tab 12'!$9:$10</definedName>
    <definedName name="_xlnm.Print_Titles" localSheetId="19">'tab 13'!$10:$11</definedName>
    <definedName name="_xlnm.Print_Titles" localSheetId="20">'tab 14'!$11:$12</definedName>
    <definedName name="_xlnm.Print_Titles" localSheetId="21">'tab 15'!$13:$14</definedName>
    <definedName name="_xlnm.Print_Titles" localSheetId="22">'tab 16'!$13:$14</definedName>
    <definedName name="_xlnm.Print_Titles" localSheetId="23">'tab 17'!$10:$11</definedName>
    <definedName name="_xlnm.Print_Titles" localSheetId="24">'tab 18'!$13:$14</definedName>
    <definedName name="_xlnm.Print_Titles" localSheetId="25">'tab 19'!$11:$12</definedName>
    <definedName name="_xlnm.Print_Titles" localSheetId="8">'tab 2'!$7:$8</definedName>
    <definedName name="_xlnm.Print_Titles" localSheetId="26">'tab 20'!$11:$12</definedName>
    <definedName name="_xlnm.Print_Titles" localSheetId="27">'tab 21'!$11:$12</definedName>
    <definedName name="_xlnm.Print_Titles" localSheetId="32">'tab 26'!$2:$3</definedName>
    <definedName name="_xlnm.Print_Titles" localSheetId="34">'tab 28'!$2:$3</definedName>
    <definedName name="_xlnm.Print_Titles" localSheetId="35">'tab 29'!$2:$3</definedName>
    <definedName name="_xlnm.Print_Titles" localSheetId="9">'tab 3'!$3:$6</definedName>
    <definedName name="_xlnm.Print_Titles" localSheetId="36">'tab 30'!$2:$3</definedName>
    <definedName name="_xlnm.Print_Titles" localSheetId="37">'tab 31'!$2:$4</definedName>
    <definedName name="_xlnm.Print_Titles" localSheetId="38">'tab 32'!$4:$7</definedName>
    <definedName name="_xlnm.Print_Titles" localSheetId="39">'tab 33'!$4:$7</definedName>
    <definedName name="_xlnm.Print_Titles" localSheetId="40">'tab 34'!$4:$7</definedName>
    <definedName name="_xlnm.Print_Titles" localSheetId="42">'tab 36'!$4:$7</definedName>
    <definedName name="_xlnm.Print_Titles" localSheetId="44">'tab 38'!$4:$7</definedName>
    <definedName name="_xlnm.Print_Titles" localSheetId="10">'tab 4'!$3:$4</definedName>
    <definedName name="_xlnm.Print_Titles" localSheetId="46">'tab 40'!$4:$7</definedName>
    <definedName name="_xlnm.Print_Titles" localSheetId="48">'tab 42'!$4:$7</definedName>
    <definedName name="_xlnm.Print_Titles" localSheetId="50">'tab 44'!$4:$7</definedName>
    <definedName name="_xlnm.Print_Titles" localSheetId="52">'tab 46'!$4:$7</definedName>
    <definedName name="_xlnm.Print_Titles" localSheetId="11">'tab 5'!$6:$7</definedName>
    <definedName name="_xlnm.Print_Titles" localSheetId="12">'tab 6'!$2:$4</definedName>
    <definedName name="_xlnm.Print_Titles" localSheetId="13">'tab 7'!$2:$3</definedName>
    <definedName name="_xlnm.Print_Titles" localSheetId="14">'tab 8'!$12:$13</definedName>
    <definedName name="_xlnm.Print_Titles" localSheetId="15">'tab 9'!$12:$13</definedName>
    <definedName name="_xlnm.Print_Area" localSheetId="2">'graf 3'!$A$1:$N$36</definedName>
    <definedName name="_xlnm.Print_Area" localSheetId="3">'graf 4'!$A$1:$L$20</definedName>
    <definedName name="_xlnm.Print_Area" localSheetId="4">'graf 5'!$A$1:$J$27</definedName>
    <definedName name="_xlnm.Print_Area" localSheetId="7">'tab 1'!$A:$G</definedName>
    <definedName name="_xlnm.Print_Area" localSheetId="16">'tab 10'!$A$1:$H$58</definedName>
    <definedName name="_xlnm.Print_Area" localSheetId="17">'tab 11'!$A$1:$H$91</definedName>
    <definedName name="_xlnm.Print_Area" localSheetId="18">'tab 12'!$A$1:$H$22</definedName>
    <definedName name="_xlnm.Print_Area" localSheetId="19">'tab 13'!$A$1:$H$45</definedName>
    <definedName name="_xlnm.Print_Area" localSheetId="20">'tab 14'!$A$1:$H$36</definedName>
    <definedName name="_xlnm.Print_Area" localSheetId="21">'tab 15'!$A$1:$H$111</definedName>
    <definedName name="_xlnm.Print_Area" localSheetId="22">'tab 16'!$A$1:$H$220</definedName>
    <definedName name="_xlnm.Print_Area" localSheetId="23">'tab 17'!$A$1:$H$21</definedName>
    <definedName name="_xlnm.Print_Area" localSheetId="24">'tab 18'!$A$1:$H$132</definedName>
    <definedName name="_xlnm.Print_Area" localSheetId="25">'tab 19'!$A$1:$H$73</definedName>
    <definedName name="_xlnm.Print_Area" localSheetId="26">'tab 20'!$A$1:$H$41</definedName>
    <definedName name="_xlnm.Print_Area" localSheetId="27">'tab 21'!$A$1:$H$32</definedName>
    <definedName name="_xlnm.Print_Area" localSheetId="28">'tab 22'!$A$1:$C$5</definedName>
    <definedName name="_xlnm.Print_Area" localSheetId="29">'tab 23'!$A$1:$C$6</definedName>
    <definedName name="_xlnm.Print_Area" localSheetId="30">'tab 24'!$A$1:$C$11</definedName>
    <definedName name="_xlnm.Print_Area" localSheetId="31">'tab 25'!$A$1:$C$27</definedName>
    <definedName name="_xlnm.Print_Area" localSheetId="32">'tab 26'!$A$1:$C$182</definedName>
    <definedName name="_xlnm.Print_Area" localSheetId="33">'tab 27'!$A$1:$C$12</definedName>
    <definedName name="_xlnm.Print_Area" localSheetId="9">'tab 3'!$A$1:$T$220</definedName>
    <definedName name="_xlnm.Print_Area" localSheetId="38">'tab 32'!$A$1:$G$170</definedName>
    <definedName name="_xlnm.Print_Area" localSheetId="39">'tab 33'!$A$1:$G$164</definedName>
    <definedName name="_xlnm.Print_Area" localSheetId="40">'tab 34'!$A$1:$G$140</definedName>
    <definedName name="_xlnm.Print_Area" localSheetId="41">'tab 35'!$A$1:$G$83</definedName>
    <definedName name="_xlnm.Print_Area" localSheetId="42">'tab 36'!$A$1:$G$140</definedName>
    <definedName name="_xlnm.Print_Area" localSheetId="43">'tab 37'!$A$1:$G$83</definedName>
    <definedName name="_xlnm.Print_Area" localSheetId="44">'tab 38'!$A$1:$G$140</definedName>
    <definedName name="_xlnm.Print_Area" localSheetId="45">'tab 39'!$A$1:$G$83</definedName>
    <definedName name="_xlnm.Print_Area" localSheetId="10">'tab 4'!$A$1:$F$63</definedName>
    <definedName name="_xlnm.Print_Area" localSheetId="46">'tab 40'!$A$1:$G$140</definedName>
    <definedName name="_xlnm.Print_Area" localSheetId="47">'tab 41'!$A$1:$G$83</definedName>
    <definedName name="_xlnm.Print_Area" localSheetId="48">'tab 42'!$A$1:$G$140</definedName>
    <definedName name="_xlnm.Print_Area" localSheetId="49">'tab 43'!$A$1:$G$83</definedName>
    <definedName name="_xlnm.Print_Area" localSheetId="50">'tab 44'!$A$1:$G$140</definedName>
    <definedName name="_xlnm.Print_Area" localSheetId="51">'tab 45'!$A$1:$G$83</definedName>
    <definedName name="_xlnm.Print_Area" localSheetId="52">'tab 46'!$A$1:$G$140</definedName>
    <definedName name="_xlnm.Print_Area" localSheetId="53">'tab 47'!$A$1:$G$83</definedName>
    <definedName name="_xlnm.Print_Area" localSheetId="13">'tab 7'!$A$1:$J$66</definedName>
    <definedName name="_xlnm.Print_Area" localSheetId="14">'tab 8'!$A$1:$H$70</definedName>
    <definedName name="_xlnm.Print_Area" localSheetId="15">'tab 9'!$A$1:$H$35</definedName>
    <definedName name="_xlnm.Print_Area" localSheetId="6">Titul!$A$1:$N$29</definedName>
    <definedName name="SAPBEXhrIndnt" hidden="1">"Wide"</definedName>
    <definedName name="SAPsysID" hidden="1">"708C5W7SBKP804JT78WJ0JNKI"</definedName>
    <definedName name="SAPwbID" hidden="1">"ARS"</definedName>
    <definedName name="výhled">#REF!</definedName>
    <definedName name="xx" localSheetId="9">#REF!</definedName>
    <definedName name="xx">#REF!</definedName>
    <definedName name="xxxx" localSheetId="9">#REF!</definedName>
    <definedName name="xxxx" localSheetId="10">#REF!</definedName>
    <definedName name="xxxx" localSheetId="12">#REF!</definedName>
    <definedName name="xxxx">#REF!</definedName>
    <definedName name="Z_038CF6B2_7B3F_4A01_A462_2733E395149B_.wvu.Cols" localSheetId="9" hidden="1">'tab 3'!$A:$A</definedName>
    <definedName name="Z_038CF6B2_7B3F_4A01_A462_2733E395149B_.wvu.PrintArea" localSheetId="9" hidden="1">'tab 3'!$A$2:$T$221</definedName>
    <definedName name="Z_038CF6B2_7B3F_4A01_A462_2733E395149B_.wvu.PrintTitles" localSheetId="9" hidden="1">'tab 3'!$3:$6</definedName>
    <definedName name="Z_040A417A_1A2A_4546_91E5_4FDAF814DD6C_.wvu.Cols" localSheetId="1" hidden="1">'graf 2'!$A:$A</definedName>
    <definedName name="Z_040A417A_1A2A_4546_91E5_4FDAF814DD6C_.wvu.Cols" localSheetId="10" hidden="1">'tab 4'!$B:$B</definedName>
    <definedName name="Z_040A417A_1A2A_4546_91E5_4FDAF814DD6C_.wvu.PrintArea" localSheetId="2" hidden="1">'graf 3'!$A$1:$N$36</definedName>
    <definedName name="Z_040A417A_1A2A_4546_91E5_4FDAF814DD6C_.wvu.PrintArea" localSheetId="3" hidden="1">'graf 4'!$A$1:$L$20</definedName>
    <definedName name="Z_040A417A_1A2A_4546_91E5_4FDAF814DD6C_.wvu.PrintArea" localSheetId="4" hidden="1">'graf 5'!$A$1:$J$27</definedName>
    <definedName name="Z_040A417A_1A2A_4546_91E5_4FDAF814DD6C_.wvu.PrintArea" localSheetId="6" hidden="1">Titul!$A$1:$N$29</definedName>
    <definedName name="Z_040A417A_1A2A_4546_91E5_4FDAF814DD6C_.wvu.PrintTitles" localSheetId="10" hidden="1">'tab 4'!$3:$4</definedName>
    <definedName name="Z_06955F1B_5DDC_4ACB_AC47_06215168C130_.wvu.Cols" localSheetId="9" hidden="1">'tab 3'!$A:$A</definedName>
    <definedName name="Z_06955F1B_5DDC_4ACB_AC47_06215168C130_.wvu.PrintArea" localSheetId="9" hidden="1">'tab 3'!$A$2:$T$221</definedName>
    <definedName name="Z_06955F1B_5DDC_4ACB_AC47_06215168C130_.wvu.PrintTitles" localSheetId="9" hidden="1">'tab 3'!$3:$6</definedName>
    <definedName name="Z_53E72506_0B1D_4F4A_A157_6DE69D2E678D_.wvu.Cols" localSheetId="1" hidden="1">'graf 2'!$A:$A</definedName>
    <definedName name="Z_53E72506_0B1D_4F4A_A157_6DE69D2E678D_.wvu.Cols" localSheetId="10" hidden="1">'tab 4'!$B:$B</definedName>
    <definedName name="Z_53E72506_0B1D_4F4A_A157_6DE69D2E678D_.wvu.FilterData" localSheetId="16" hidden="1">'tab 10'!$A$13:$H$58</definedName>
    <definedName name="Z_53E72506_0B1D_4F4A_A157_6DE69D2E678D_.wvu.FilterData" localSheetId="17" hidden="1">'tab 11'!$A$14:$H$91</definedName>
    <definedName name="Z_53E72506_0B1D_4F4A_A157_6DE69D2E678D_.wvu.FilterData" localSheetId="18" hidden="1">'tab 12'!$A$10:$H$22</definedName>
    <definedName name="Z_53E72506_0B1D_4F4A_A157_6DE69D2E678D_.wvu.FilterData" localSheetId="19" hidden="1">'tab 13'!$A$11:$H$45</definedName>
    <definedName name="Z_53E72506_0B1D_4F4A_A157_6DE69D2E678D_.wvu.FilterData" localSheetId="20" hidden="1">'tab 14'!$A$12:$H$36</definedName>
    <definedName name="Z_53E72506_0B1D_4F4A_A157_6DE69D2E678D_.wvu.FilterData" localSheetId="21" hidden="1">'tab 15'!$A$14:$H$111</definedName>
    <definedName name="Z_53E72506_0B1D_4F4A_A157_6DE69D2E678D_.wvu.FilterData" localSheetId="22" hidden="1">'tab 16'!$A$14:$H$220</definedName>
    <definedName name="Z_53E72506_0B1D_4F4A_A157_6DE69D2E678D_.wvu.FilterData" localSheetId="23" hidden="1">'tab 17'!$A$11:$H$21</definedName>
    <definedName name="Z_53E72506_0B1D_4F4A_A157_6DE69D2E678D_.wvu.FilterData" localSheetId="24" hidden="1">'tab 18'!$A$14:$H$132</definedName>
    <definedName name="Z_53E72506_0B1D_4F4A_A157_6DE69D2E678D_.wvu.FilterData" localSheetId="25" hidden="1">'tab 19'!$A$12:$H$73</definedName>
    <definedName name="Z_53E72506_0B1D_4F4A_A157_6DE69D2E678D_.wvu.FilterData" localSheetId="26" hidden="1">'tab 20'!$A$12:$H$41</definedName>
    <definedName name="Z_53E72506_0B1D_4F4A_A157_6DE69D2E678D_.wvu.FilterData" localSheetId="27" hidden="1">'tab 21'!$A$12:$H$32</definedName>
    <definedName name="Z_53E72506_0B1D_4F4A_A157_6DE69D2E678D_.wvu.FilterData" localSheetId="14" hidden="1">'tab 8'!$A$13:$H$70</definedName>
    <definedName name="Z_53E72506_0B1D_4F4A_A157_6DE69D2E678D_.wvu.FilterData" localSheetId="15" hidden="1">'tab 9'!$A$13:$H$35</definedName>
    <definedName name="Z_53E72506_0B1D_4F4A_A157_6DE69D2E678D_.wvu.PrintArea" localSheetId="2" hidden="1">'graf 3'!$A$1:$N$36</definedName>
    <definedName name="Z_53E72506_0B1D_4F4A_A157_6DE69D2E678D_.wvu.PrintArea" localSheetId="3" hidden="1">'graf 4'!$A$1:$L$20</definedName>
    <definedName name="Z_53E72506_0B1D_4F4A_A157_6DE69D2E678D_.wvu.PrintArea" localSheetId="4" hidden="1">'graf 5'!$A$1:$J$27</definedName>
    <definedName name="Z_53E72506_0B1D_4F4A_A157_6DE69D2E678D_.wvu.PrintArea" localSheetId="16" hidden="1">'tab 10'!$A$1:$H$58</definedName>
    <definedName name="Z_53E72506_0B1D_4F4A_A157_6DE69D2E678D_.wvu.PrintArea" localSheetId="17" hidden="1">'tab 11'!$A$1:$H$91</definedName>
    <definedName name="Z_53E72506_0B1D_4F4A_A157_6DE69D2E678D_.wvu.PrintArea" localSheetId="18" hidden="1">'tab 12'!$A$1:$H$22</definedName>
    <definedName name="Z_53E72506_0B1D_4F4A_A157_6DE69D2E678D_.wvu.PrintArea" localSheetId="19" hidden="1">'tab 13'!$A$1:$H$45</definedName>
    <definedName name="Z_53E72506_0B1D_4F4A_A157_6DE69D2E678D_.wvu.PrintArea" localSheetId="20" hidden="1">'tab 14'!$A$1:$H$36</definedName>
    <definedName name="Z_53E72506_0B1D_4F4A_A157_6DE69D2E678D_.wvu.PrintArea" localSheetId="21" hidden="1">'tab 15'!$A$1:$H$111</definedName>
    <definedName name="Z_53E72506_0B1D_4F4A_A157_6DE69D2E678D_.wvu.PrintArea" localSheetId="22" hidden="1">'tab 16'!$A$1:$H$220</definedName>
    <definedName name="Z_53E72506_0B1D_4F4A_A157_6DE69D2E678D_.wvu.PrintArea" localSheetId="23" hidden="1">'tab 17'!$A$1:$H$21</definedName>
    <definedName name="Z_53E72506_0B1D_4F4A_A157_6DE69D2E678D_.wvu.PrintArea" localSheetId="24" hidden="1">'tab 18'!$A$1:$H$132</definedName>
    <definedName name="Z_53E72506_0B1D_4F4A_A157_6DE69D2E678D_.wvu.PrintArea" localSheetId="25" hidden="1">'tab 19'!$A$1:$H$73</definedName>
    <definedName name="Z_53E72506_0B1D_4F4A_A157_6DE69D2E678D_.wvu.PrintArea" localSheetId="26" hidden="1">'tab 20'!$A$1:$H$41</definedName>
    <definedName name="Z_53E72506_0B1D_4F4A_A157_6DE69D2E678D_.wvu.PrintArea" localSheetId="27" hidden="1">'tab 21'!$A$1:$H$32</definedName>
    <definedName name="Z_53E72506_0B1D_4F4A_A157_6DE69D2E678D_.wvu.PrintArea" localSheetId="10" hidden="1">'tab 4'!$A$1:$F$63</definedName>
    <definedName name="Z_53E72506_0B1D_4F4A_A157_6DE69D2E678D_.wvu.PrintArea" localSheetId="14" hidden="1">'tab 8'!$A$1:$H$70</definedName>
    <definedName name="Z_53E72506_0B1D_4F4A_A157_6DE69D2E678D_.wvu.PrintArea" localSheetId="15" hidden="1">'tab 9'!$A$1:$H$35</definedName>
    <definedName name="Z_53E72506_0B1D_4F4A_A157_6DE69D2E678D_.wvu.PrintArea" localSheetId="6" hidden="1">Titul!$A$1:$N$29</definedName>
    <definedName name="Z_53E72506_0B1D_4F4A_A157_6DE69D2E678D_.wvu.PrintTitles" localSheetId="16" hidden="1">'tab 10'!$12:$13</definedName>
    <definedName name="Z_53E72506_0B1D_4F4A_A157_6DE69D2E678D_.wvu.PrintTitles" localSheetId="17" hidden="1">'tab 11'!$13:$14</definedName>
    <definedName name="Z_53E72506_0B1D_4F4A_A157_6DE69D2E678D_.wvu.PrintTitles" localSheetId="18" hidden="1">'tab 12'!$9:$10</definedName>
    <definedName name="Z_53E72506_0B1D_4F4A_A157_6DE69D2E678D_.wvu.PrintTitles" localSheetId="19" hidden="1">'tab 13'!$10:$11</definedName>
    <definedName name="Z_53E72506_0B1D_4F4A_A157_6DE69D2E678D_.wvu.PrintTitles" localSheetId="20" hidden="1">'tab 14'!$11:$12</definedName>
    <definedName name="Z_53E72506_0B1D_4F4A_A157_6DE69D2E678D_.wvu.PrintTitles" localSheetId="21" hidden="1">'tab 15'!$13:$14</definedName>
    <definedName name="Z_53E72506_0B1D_4F4A_A157_6DE69D2E678D_.wvu.PrintTitles" localSheetId="22" hidden="1">'tab 16'!$13:$14</definedName>
    <definedName name="Z_53E72506_0B1D_4F4A_A157_6DE69D2E678D_.wvu.PrintTitles" localSheetId="23" hidden="1">'tab 17'!$10:$11</definedName>
    <definedName name="Z_53E72506_0B1D_4F4A_A157_6DE69D2E678D_.wvu.PrintTitles" localSheetId="24" hidden="1">'tab 18'!$13:$14</definedName>
    <definedName name="Z_53E72506_0B1D_4F4A_A157_6DE69D2E678D_.wvu.PrintTitles" localSheetId="25" hidden="1">'tab 19'!$11:$12</definedName>
    <definedName name="Z_53E72506_0B1D_4F4A_A157_6DE69D2E678D_.wvu.PrintTitles" localSheetId="26" hidden="1">'tab 20'!$11:$12</definedName>
    <definedName name="Z_53E72506_0B1D_4F4A_A157_6DE69D2E678D_.wvu.PrintTitles" localSheetId="27" hidden="1">'tab 21'!$11:$12</definedName>
    <definedName name="Z_53E72506_0B1D_4F4A_A157_6DE69D2E678D_.wvu.PrintTitles" localSheetId="10" hidden="1">'tab 4'!$3:$4</definedName>
    <definedName name="Z_53E72506_0B1D_4F4A_A157_6DE69D2E678D_.wvu.PrintTitles" localSheetId="14" hidden="1">'tab 8'!$12:$13</definedName>
    <definedName name="Z_53E72506_0B1D_4F4A_A157_6DE69D2E678D_.wvu.PrintTitles" localSheetId="15" hidden="1">'tab 9'!$12:$13</definedName>
    <definedName name="Z_61B615FA_A35B_4CBE_9433_E2564F62A4F7_.wvu.Cols" localSheetId="9" hidden="1">'tab 3'!$A:$A</definedName>
    <definedName name="Z_61B615FA_A35B_4CBE_9433_E2564F62A4F7_.wvu.PrintArea" localSheetId="9" hidden="1">'tab 3'!$A$2:$T$221</definedName>
    <definedName name="Z_61B615FA_A35B_4CBE_9433_E2564F62A4F7_.wvu.PrintTitles" localSheetId="9" hidden="1">'tab 3'!$3:$6</definedName>
    <definedName name="Z_7BA3C5DE_8A6A_449C_A7D7_FD0BB6C73A08_.wvu.Cols" localSheetId="10" hidden="1">'tab 4'!$B:$B</definedName>
    <definedName name="Z_7BA3C5DE_8A6A_449C_A7D7_FD0BB6C73A08_.wvu.FilterData" localSheetId="32" hidden="1">'tab 26'!$A$3:$C$182</definedName>
    <definedName name="Z_7BA3C5DE_8A6A_449C_A7D7_FD0BB6C73A08_.wvu.PrintArea" localSheetId="2" hidden="1">'graf 3'!$A$1:$N$36</definedName>
    <definedName name="Z_7BA3C5DE_8A6A_449C_A7D7_FD0BB6C73A08_.wvu.PrintArea" localSheetId="3" hidden="1">'graf 4'!$A$1:$L$20</definedName>
    <definedName name="Z_7BA3C5DE_8A6A_449C_A7D7_FD0BB6C73A08_.wvu.PrintArea" localSheetId="4" hidden="1">'graf 5'!$A$1:$J$27</definedName>
    <definedName name="Z_7BA3C5DE_8A6A_449C_A7D7_FD0BB6C73A08_.wvu.PrintArea" localSheetId="16" hidden="1">'tab 10'!$A$1:$H$58</definedName>
    <definedName name="Z_7BA3C5DE_8A6A_449C_A7D7_FD0BB6C73A08_.wvu.PrintArea" localSheetId="17" hidden="1">'tab 11'!$A$1:$H$91</definedName>
    <definedName name="Z_7BA3C5DE_8A6A_449C_A7D7_FD0BB6C73A08_.wvu.PrintArea" localSheetId="18" hidden="1">'tab 12'!$A$1:$H$22</definedName>
    <definedName name="Z_7BA3C5DE_8A6A_449C_A7D7_FD0BB6C73A08_.wvu.PrintArea" localSheetId="19" hidden="1">'tab 13'!$A$1:$H$45</definedName>
    <definedName name="Z_7BA3C5DE_8A6A_449C_A7D7_FD0BB6C73A08_.wvu.PrintArea" localSheetId="20" hidden="1">'tab 14'!$A$1:$H$36</definedName>
    <definedName name="Z_7BA3C5DE_8A6A_449C_A7D7_FD0BB6C73A08_.wvu.PrintArea" localSheetId="21" hidden="1">'tab 15'!$A$1:$H$111</definedName>
    <definedName name="Z_7BA3C5DE_8A6A_449C_A7D7_FD0BB6C73A08_.wvu.PrintArea" localSheetId="22" hidden="1">'tab 16'!$A$1:$H$220</definedName>
    <definedName name="Z_7BA3C5DE_8A6A_449C_A7D7_FD0BB6C73A08_.wvu.PrintArea" localSheetId="23" hidden="1">'tab 17'!$A$1:$H$21</definedName>
    <definedName name="Z_7BA3C5DE_8A6A_449C_A7D7_FD0BB6C73A08_.wvu.PrintArea" localSheetId="24" hidden="1">'tab 18'!$A$1:$H$132</definedName>
    <definedName name="Z_7BA3C5DE_8A6A_449C_A7D7_FD0BB6C73A08_.wvu.PrintArea" localSheetId="25" hidden="1">'tab 19'!$A$1:$H$73</definedName>
    <definedName name="Z_7BA3C5DE_8A6A_449C_A7D7_FD0BB6C73A08_.wvu.PrintArea" localSheetId="26" hidden="1">'tab 20'!$A$1:$H$41</definedName>
    <definedName name="Z_7BA3C5DE_8A6A_449C_A7D7_FD0BB6C73A08_.wvu.PrintArea" localSheetId="27" hidden="1">'tab 21'!$A$1:$H$32</definedName>
    <definedName name="Z_7BA3C5DE_8A6A_449C_A7D7_FD0BB6C73A08_.wvu.PrintArea" localSheetId="28" hidden="1">'tab 22'!$A$1:$C$5</definedName>
    <definedName name="Z_7BA3C5DE_8A6A_449C_A7D7_FD0BB6C73A08_.wvu.PrintArea" localSheetId="29" hidden="1">'tab 23'!$A$1:$C$6</definedName>
    <definedName name="Z_7BA3C5DE_8A6A_449C_A7D7_FD0BB6C73A08_.wvu.PrintArea" localSheetId="30" hidden="1">'tab 24'!$A$1:$C$11</definedName>
    <definedName name="Z_7BA3C5DE_8A6A_449C_A7D7_FD0BB6C73A08_.wvu.PrintArea" localSheetId="31" hidden="1">'tab 25'!$A$1:$C$28</definedName>
    <definedName name="Z_7BA3C5DE_8A6A_449C_A7D7_FD0BB6C73A08_.wvu.PrintArea" localSheetId="32" hidden="1">'tab 26'!$A$1:$C$182</definedName>
    <definedName name="Z_7BA3C5DE_8A6A_449C_A7D7_FD0BB6C73A08_.wvu.PrintArea" localSheetId="33" hidden="1">'tab 27'!$A$1:$C$12</definedName>
    <definedName name="Z_7BA3C5DE_8A6A_449C_A7D7_FD0BB6C73A08_.wvu.PrintArea" localSheetId="38" hidden="1">'tab 32'!$A$1:$F$166</definedName>
    <definedName name="Z_7BA3C5DE_8A6A_449C_A7D7_FD0BB6C73A08_.wvu.PrintArea" localSheetId="39" hidden="1">'tab 33'!$A$1:$G$164</definedName>
    <definedName name="Z_7BA3C5DE_8A6A_449C_A7D7_FD0BB6C73A08_.wvu.PrintArea" localSheetId="40" hidden="1">'tab 34'!$A$1:$G$141</definedName>
    <definedName name="Z_7BA3C5DE_8A6A_449C_A7D7_FD0BB6C73A08_.wvu.PrintArea" localSheetId="42" hidden="1">'tab 36'!$A$1:$G$123</definedName>
    <definedName name="Z_7BA3C5DE_8A6A_449C_A7D7_FD0BB6C73A08_.wvu.PrintArea" localSheetId="44" hidden="1">'tab 38'!$A$1:$G$123</definedName>
    <definedName name="Z_7BA3C5DE_8A6A_449C_A7D7_FD0BB6C73A08_.wvu.PrintArea" localSheetId="46" hidden="1">'tab 40'!$A$1:$G$146</definedName>
    <definedName name="Z_7BA3C5DE_8A6A_449C_A7D7_FD0BB6C73A08_.wvu.PrintArea" localSheetId="48" hidden="1">'tab 42'!$A$1:$G$135</definedName>
    <definedName name="Z_7BA3C5DE_8A6A_449C_A7D7_FD0BB6C73A08_.wvu.PrintArea" localSheetId="50" hidden="1">'tab 44'!$A$1:$G$146</definedName>
    <definedName name="Z_7BA3C5DE_8A6A_449C_A7D7_FD0BB6C73A08_.wvu.PrintArea" localSheetId="52" hidden="1">'tab 46'!$A$1:$G$146</definedName>
    <definedName name="Z_7BA3C5DE_8A6A_449C_A7D7_FD0BB6C73A08_.wvu.PrintArea" localSheetId="14" hidden="1">'tab 8'!$A$1:$H$70</definedName>
    <definedName name="Z_7BA3C5DE_8A6A_449C_A7D7_FD0BB6C73A08_.wvu.PrintArea" localSheetId="15" hidden="1">'tab 9'!$A$1:$H$35</definedName>
    <definedName name="Z_7BA3C5DE_8A6A_449C_A7D7_FD0BB6C73A08_.wvu.PrintArea" localSheetId="6" hidden="1">Titul!$A$1:$N$29</definedName>
    <definedName name="Z_7BA3C5DE_8A6A_449C_A7D7_FD0BB6C73A08_.wvu.PrintTitles" localSheetId="16" hidden="1">'tab 10'!$12:$13</definedName>
    <definedName name="Z_7BA3C5DE_8A6A_449C_A7D7_FD0BB6C73A08_.wvu.PrintTitles" localSheetId="17" hidden="1">'tab 11'!$13:$14</definedName>
    <definedName name="Z_7BA3C5DE_8A6A_449C_A7D7_FD0BB6C73A08_.wvu.PrintTitles" localSheetId="18" hidden="1">'tab 12'!$9:$10</definedName>
    <definedName name="Z_7BA3C5DE_8A6A_449C_A7D7_FD0BB6C73A08_.wvu.PrintTitles" localSheetId="19" hidden="1">'tab 13'!$10:$11</definedName>
    <definedName name="Z_7BA3C5DE_8A6A_449C_A7D7_FD0BB6C73A08_.wvu.PrintTitles" localSheetId="20" hidden="1">'tab 14'!$11:$12</definedName>
    <definedName name="Z_7BA3C5DE_8A6A_449C_A7D7_FD0BB6C73A08_.wvu.PrintTitles" localSheetId="21" hidden="1">'tab 15'!$13:$14</definedName>
    <definedName name="Z_7BA3C5DE_8A6A_449C_A7D7_FD0BB6C73A08_.wvu.PrintTitles" localSheetId="22" hidden="1">'tab 16'!$13:$14</definedName>
    <definedName name="Z_7BA3C5DE_8A6A_449C_A7D7_FD0BB6C73A08_.wvu.PrintTitles" localSheetId="23" hidden="1">'tab 17'!$10:$11</definedName>
    <definedName name="Z_7BA3C5DE_8A6A_449C_A7D7_FD0BB6C73A08_.wvu.PrintTitles" localSheetId="24" hidden="1">'tab 18'!$13:$14</definedName>
    <definedName name="Z_7BA3C5DE_8A6A_449C_A7D7_FD0BB6C73A08_.wvu.PrintTitles" localSheetId="25" hidden="1">'tab 19'!$11:$12</definedName>
    <definedName name="Z_7BA3C5DE_8A6A_449C_A7D7_FD0BB6C73A08_.wvu.PrintTitles" localSheetId="26" hidden="1">'tab 20'!$11:$12</definedName>
    <definedName name="Z_7BA3C5DE_8A6A_449C_A7D7_FD0BB6C73A08_.wvu.PrintTitles" localSheetId="27" hidden="1">'tab 21'!$11:$12</definedName>
    <definedName name="Z_7BA3C5DE_8A6A_449C_A7D7_FD0BB6C73A08_.wvu.PrintTitles" localSheetId="32" hidden="1">'tab 26'!$2:$3</definedName>
    <definedName name="Z_7BA3C5DE_8A6A_449C_A7D7_FD0BB6C73A08_.wvu.PrintTitles" localSheetId="38" hidden="1">'tab 32'!$4:$7</definedName>
    <definedName name="Z_7BA3C5DE_8A6A_449C_A7D7_FD0BB6C73A08_.wvu.PrintTitles" localSheetId="39" hidden="1">'tab 33'!$4:$7</definedName>
    <definedName name="Z_7BA3C5DE_8A6A_449C_A7D7_FD0BB6C73A08_.wvu.PrintTitles" localSheetId="40" hidden="1">'tab 34'!$4:$7</definedName>
    <definedName name="Z_7BA3C5DE_8A6A_449C_A7D7_FD0BB6C73A08_.wvu.PrintTitles" localSheetId="42" hidden="1">'tab 36'!$4:$7</definedName>
    <definedName name="Z_7BA3C5DE_8A6A_449C_A7D7_FD0BB6C73A08_.wvu.PrintTitles" localSheetId="44" hidden="1">'tab 38'!$4:$7</definedName>
    <definedName name="Z_7BA3C5DE_8A6A_449C_A7D7_FD0BB6C73A08_.wvu.PrintTitles" localSheetId="46" hidden="1">'tab 40'!$4:$7</definedName>
    <definedName name="Z_7BA3C5DE_8A6A_449C_A7D7_FD0BB6C73A08_.wvu.PrintTitles" localSheetId="48" hidden="1">'tab 42'!$4:$7</definedName>
    <definedName name="Z_7BA3C5DE_8A6A_449C_A7D7_FD0BB6C73A08_.wvu.PrintTitles" localSheetId="50" hidden="1">'tab 44'!$4:$7</definedName>
    <definedName name="Z_7BA3C5DE_8A6A_449C_A7D7_FD0BB6C73A08_.wvu.PrintTitles" localSheetId="52" hidden="1">'tab 46'!$4:$7</definedName>
    <definedName name="Z_7BA3C5DE_8A6A_449C_A7D7_FD0BB6C73A08_.wvu.PrintTitles" localSheetId="14" hidden="1">'tab 8'!$12:$13</definedName>
    <definedName name="Z_7BA3C5DE_8A6A_449C_A7D7_FD0BB6C73A08_.wvu.PrintTitles" localSheetId="15" hidden="1">'tab 9'!$12:$13</definedName>
    <definedName name="Z_8135008D_FA09_47D0_A3D6_431443FF0074_.wvu.Cols" localSheetId="9" hidden="1">'tab 3'!$A:$A</definedName>
    <definedName name="Z_8135008D_FA09_47D0_A3D6_431443FF0074_.wvu.PrintArea" localSheetId="9" hidden="1">'tab 3'!$A$2:$T$221</definedName>
    <definedName name="Z_8135008D_FA09_47D0_A3D6_431443FF0074_.wvu.PrintTitles" localSheetId="9" hidden="1">'tab 3'!$3:$6</definedName>
    <definedName name="Z_816DCA7E_FC41_44AE_85AF_FE12F0BC4BE0_.wvu.Cols" localSheetId="9" hidden="1">'tab 3'!$A:$A,'tab 3'!#REF!</definedName>
    <definedName name="Z_816DCA7E_FC41_44AE_85AF_FE12F0BC4BE0_.wvu.PrintArea" localSheetId="9" hidden="1">'tab 3'!$A$2:$T$221</definedName>
    <definedName name="Z_816DCA7E_FC41_44AE_85AF_FE12F0BC4BE0_.wvu.PrintTitles" localSheetId="9" hidden="1">'tab 3'!$3:$6</definedName>
    <definedName name="Z_93F2F524_822E_4393_B685_8677486B23E3_.wvu.Cols" localSheetId="1" hidden="1">'graf 2'!$A:$A</definedName>
    <definedName name="Z_93F2F524_822E_4393_B685_8677486B23E3_.wvu.Cols" localSheetId="10" hidden="1">'tab 4'!$B:$B</definedName>
    <definedName name="Z_93F2F524_822E_4393_B685_8677486B23E3_.wvu.PrintArea" localSheetId="2" hidden="1">'graf 3'!$A$1:$N$36</definedName>
    <definedName name="Z_93F2F524_822E_4393_B685_8677486B23E3_.wvu.PrintArea" localSheetId="3" hidden="1">'graf 4'!$A$1:$L$20</definedName>
    <definedName name="Z_93F2F524_822E_4393_B685_8677486B23E3_.wvu.PrintArea" localSheetId="4" hidden="1">'graf 5'!$A$1:$J$27</definedName>
    <definedName name="Z_93F2F524_822E_4393_B685_8677486B23E3_.wvu.PrintArea" localSheetId="16" hidden="1">'tab 10'!$A$1:$H$58</definedName>
    <definedName name="Z_93F2F524_822E_4393_B685_8677486B23E3_.wvu.PrintArea" localSheetId="17" hidden="1">'tab 11'!$A$1:$H$91</definedName>
    <definedName name="Z_93F2F524_822E_4393_B685_8677486B23E3_.wvu.PrintArea" localSheetId="18" hidden="1">'tab 12'!$A$1:$H$22</definedName>
    <definedName name="Z_93F2F524_822E_4393_B685_8677486B23E3_.wvu.PrintArea" localSheetId="19" hidden="1">'tab 13'!$A$1:$H$45</definedName>
    <definedName name="Z_93F2F524_822E_4393_B685_8677486B23E3_.wvu.PrintArea" localSheetId="20" hidden="1">'tab 14'!$A$1:$H$36</definedName>
    <definedName name="Z_93F2F524_822E_4393_B685_8677486B23E3_.wvu.PrintArea" localSheetId="21" hidden="1">'tab 15'!$A$1:$H$111</definedName>
    <definedName name="Z_93F2F524_822E_4393_B685_8677486B23E3_.wvu.PrintArea" localSheetId="22" hidden="1">'tab 16'!$A$1:$H$220</definedName>
    <definedName name="Z_93F2F524_822E_4393_B685_8677486B23E3_.wvu.PrintArea" localSheetId="23" hidden="1">'tab 17'!$A$1:$H$21</definedName>
    <definedName name="Z_93F2F524_822E_4393_B685_8677486B23E3_.wvu.PrintArea" localSheetId="24" hidden="1">'tab 18'!$A$1:$H$132</definedName>
    <definedName name="Z_93F2F524_822E_4393_B685_8677486B23E3_.wvu.PrintArea" localSheetId="25" hidden="1">'tab 19'!$A$1:$H$73</definedName>
    <definedName name="Z_93F2F524_822E_4393_B685_8677486B23E3_.wvu.PrintArea" localSheetId="26" hidden="1">'tab 20'!$A$1:$H$41</definedName>
    <definedName name="Z_93F2F524_822E_4393_B685_8677486B23E3_.wvu.PrintArea" localSheetId="27" hidden="1">'tab 21'!$A$1:$H$32</definedName>
    <definedName name="Z_93F2F524_822E_4393_B685_8677486B23E3_.wvu.PrintArea" localSheetId="14" hidden="1">'tab 8'!$A$1:$H$70</definedName>
    <definedName name="Z_93F2F524_822E_4393_B685_8677486B23E3_.wvu.PrintArea" localSheetId="15" hidden="1">'tab 9'!$A$1:$H$35</definedName>
    <definedName name="Z_93F2F524_822E_4393_B685_8677486B23E3_.wvu.PrintArea" localSheetId="6" hidden="1">Titul!$A$1:$N$29</definedName>
    <definedName name="Z_93F2F524_822E_4393_B685_8677486B23E3_.wvu.PrintTitles" localSheetId="16" hidden="1">'tab 10'!$12:$13</definedName>
    <definedName name="Z_93F2F524_822E_4393_B685_8677486B23E3_.wvu.PrintTitles" localSheetId="17" hidden="1">'tab 11'!$13:$14</definedName>
    <definedName name="Z_93F2F524_822E_4393_B685_8677486B23E3_.wvu.PrintTitles" localSheetId="18" hidden="1">'tab 12'!$9:$10</definedName>
    <definedName name="Z_93F2F524_822E_4393_B685_8677486B23E3_.wvu.PrintTitles" localSheetId="19" hidden="1">'tab 13'!$10:$11</definedName>
    <definedName name="Z_93F2F524_822E_4393_B685_8677486B23E3_.wvu.PrintTitles" localSheetId="20" hidden="1">'tab 14'!$11:$12</definedName>
    <definedName name="Z_93F2F524_822E_4393_B685_8677486B23E3_.wvu.PrintTitles" localSheetId="21" hidden="1">'tab 15'!$13:$14</definedName>
    <definedName name="Z_93F2F524_822E_4393_B685_8677486B23E3_.wvu.PrintTitles" localSheetId="22" hidden="1">'tab 16'!$13:$14</definedName>
    <definedName name="Z_93F2F524_822E_4393_B685_8677486B23E3_.wvu.PrintTitles" localSheetId="23" hidden="1">'tab 17'!$10:$11</definedName>
    <definedName name="Z_93F2F524_822E_4393_B685_8677486B23E3_.wvu.PrintTitles" localSheetId="24" hidden="1">'tab 18'!$13:$14</definedName>
    <definedName name="Z_93F2F524_822E_4393_B685_8677486B23E3_.wvu.PrintTitles" localSheetId="25" hidden="1">'tab 19'!$11:$12</definedName>
    <definedName name="Z_93F2F524_822E_4393_B685_8677486B23E3_.wvu.PrintTitles" localSheetId="26" hidden="1">'tab 20'!$11:$12</definedName>
    <definedName name="Z_93F2F524_822E_4393_B685_8677486B23E3_.wvu.PrintTitles" localSheetId="27" hidden="1">'tab 21'!$11:$12</definedName>
    <definedName name="Z_93F2F524_822E_4393_B685_8677486B23E3_.wvu.PrintTitles" localSheetId="10" hidden="1">'tab 4'!$3:$4</definedName>
    <definedName name="Z_93F2F524_822E_4393_B685_8677486B23E3_.wvu.PrintTitles" localSheetId="14" hidden="1">'tab 8'!$12:$13</definedName>
    <definedName name="Z_93F2F524_822E_4393_B685_8677486B23E3_.wvu.PrintTitles" localSheetId="15" hidden="1">'tab 9'!$12:$13</definedName>
    <definedName name="Z_A45EA3DE_5B96_4607_A0C5_478ED8E5C5A2_.wvu.Cols" localSheetId="9" hidden="1">'tab 3'!$A:$A,'tab 3'!#REF!</definedName>
    <definedName name="Z_A45EA3DE_5B96_4607_A0C5_478ED8E5C5A2_.wvu.PrintArea" localSheetId="9" hidden="1">'tab 3'!$A$2:$T$221</definedName>
    <definedName name="Z_A45EA3DE_5B96_4607_A0C5_478ED8E5C5A2_.wvu.PrintTitles" localSheetId="9" hidden="1">'tab 3'!$3:$6</definedName>
    <definedName name="Z_A75D8D73_D84E_45ED_81CC_3AB447ABD77C_.wvu.Cols" localSheetId="9" hidden="1">'tab 3'!#REF!</definedName>
    <definedName name="Z_A75D8D73_D84E_45ED_81CC_3AB447ABD77C_.wvu.PrintArea" localSheetId="9" hidden="1">'tab 3'!$A$2:$T$221</definedName>
    <definedName name="Z_A75D8D73_D84E_45ED_81CC_3AB447ABD77C_.wvu.PrintTitles" localSheetId="9" hidden="1">'tab 3'!$3:$6</definedName>
    <definedName name="Z_ACBE103E_D216_4C19_86CA_1FEE6266433A_.wvu.Cols" localSheetId="32" hidden="1">'tab 26'!#REF!,'tab 26'!#REF!</definedName>
    <definedName name="Z_ACBE103E_D216_4C19_86CA_1FEE6266433A_.wvu.FilterData" localSheetId="32" hidden="1">'tab 26'!$A$3:$C$182</definedName>
    <definedName name="Z_ACBE103E_D216_4C19_86CA_1FEE6266433A_.wvu.PrintArea" localSheetId="2" hidden="1">'graf 3'!$A$1:$N$36</definedName>
    <definedName name="Z_ACBE103E_D216_4C19_86CA_1FEE6266433A_.wvu.PrintArea" localSheetId="3" hidden="1">'graf 4'!$A$1:$J$23</definedName>
    <definedName name="Z_ACBE103E_D216_4C19_86CA_1FEE6266433A_.wvu.PrintArea" localSheetId="4" hidden="1">'graf 5'!$A$1:$I$29</definedName>
    <definedName name="Z_ACBE103E_D216_4C19_86CA_1FEE6266433A_.wvu.PrintArea" localSheetId="31" hidden="1">'tab 25'!$A$1:$C$28</definedName>
    <definedName name="Z_ACBE103E_D216_4C19_86CA_1FEE6266433A_.wvu.PrintArea" localSheetId="32" hidden="1">'tab 26'!$A$1:$C$182</definedName>
    <definedName name="Z_ACBE103E_D216_4C19_86CA_1FEE6266433A_.wvu.PrintTitles" localSheetId="32" hidden="1">'tab 26'!$2:$3</definedName>
    <definedName name="Z_AF65B0D2_A89B_4D75_B4AE_5BFEE1615BA9_.wvu.Cols" localSheetId="9" hidden="1">'tab 3'!$A:$A</definedName>
    <definedName name="Z_AF65B0D2_A89B_4D75_B4AE_5BFEE1615BA9_.wvu.PrintArea" localSheetId="9" hidden="1">'tab 3'!$A$2:$T$221</definedName>
    <definedName name="Z_AF65B0D2_A89B_4D75_B4AE_5BFEE1615BA9_.wvu.PrintTitles" localSheetId="9" hidden="1">'tab 3'!$3:$6</definedName>
    <definedName name="Z_B44BB22B_FBD0_4AC6_A8B4_CC1EB720AEFD_.wvu.Cols" localSheetId="1" hidden="1">'graf 2'!$A:$A</definedName>
    <definedName name="Z_B44BB22B_FBD0_4AC6_A8B4_CC1EB720AEFD_.wvu.Cols" localSheetId="10" hidden="1">'tab 4'!$B:$B</definedName>
    <definedName name="Z_B44BB22B_FBD0_4AC6_A8B4_CC1EB720AEFD_.wvu.FilterData" localSheetId="32" hidden="1">'tab 26'!$A$1:$C$182</definedName>
    <definedName name="Z_B44BB22B_FBD0_4AC6_A8B4_CC1EB720AEFD_.wvu.PrintArea" localSheetId="2" hidden="1">'graf 3'!$A$1:$N$36</definedName>
    <definedName name="Z_B44BB22B_FBD0_4AC6_A8B4_CC1EB720AEFD_.wvu.PrintArea" localSheetId="3" hidden="1">'graf 4'!$A$1:$L$20</definedName>
    <definedName name="Z_B44BB22B_FBD0_4AC6_A8B4_CC1EB720AEFD_.wvu.PrintArea" localSheetId="4" hidden="1">'graf 5'!$A$1:$J$27</definedName>
    <definedName name="Z_B44BB22B_FBD0_4AC6_A8B4_CC1EB720AEFD_.wvu.PrintArea" localSheetId="28" hidden="1">'tab 22'!$A$1:$C$5</definedName>
    <definedName name="Z_B44BB22B_FBD0_4AC6_A8B4_CC1EB720AEFD_.wvu.PrintArea" localSheetId="29" hidden="1">'tab 23'!$A$1:$C$6</definedName>
    <definedName name="Z_B44BB22B_FBD0_4AC6_A8B4_CC1EB720AEFD_.wvu.PrintArea" localSheetId="30" hidden="1">'tab 24'!$A$1:$C$11</definedName>
    <definedName name="Z_B44BB22B_FBD0_4AC6_A8B4_CC1EB720AEFD_.wvu.PrintArea" localSheetId="31" hidden="1">'tab 25'!$A$1:$C$28</definedName>
    <definedName name="Z_B44BB22B_FBD0_4AC6_A8B4_CC1EB720AEFD_.wvu.PrintArea" localSheetId="32" hidden="1">'tab 26'!$A$1:$C$182</definedName>
    <definedName name="Z_B44BB22B_FBD0_4AC6_A8B4_CC1EB720AEFD_.wvu.PrintArea" localSheetId="33" hidden="1">'tab 27'!$A$1:$C$12</definedName>
    <definedName name="Z_B44BB22B_FBD0_4AC6_A8B4_CC1EB720AEFD_.wvu.PrintArea" localSheetId="38" hidden="1">'tab 32'!$A$1:$F$166</definedName>
    <definedName name="Z_B44BB22B_FBD0_4AC6_A8B4_CC1EB720AEFD_.wvu.PrintArea" localSheetId="39" hidden="1">'tab 33'!$A$1:$G$164</definedName>
    <definedName name="Z_B44BB22B_FBD0_4AC6_A8B4_CC1EB720AEFD_.wvu.PrintArea" localSheetId="40" hidden="1">'tab 34'!$A$1:$G$141</definedName>
    <definedName name="Z_B44BB22B_FBD0_4AC6_A8B4_CC1EB720AEFD_.wvu.PrintArea" localSheetId="42" hidden="1">'tab 36'!$A$1:$G$123</definedName>
    <definedName name="Z_B44BB22B_FBD0_4AC6_A8B4_CC1EB720AEFD_.wvu.PrintArea" localSheetId="44" hidden="1">'tab 38'!$A$1:$G$123</definedName>
    <definedName name="Z_B44BB22B_FBD0_4AC6_A8B4_CC1EB720AEFD_.wvu.PrintArea" localSheetId="46" hidden="1">'tab 40'!$A$1:$G$146</definedName>
    <definedName name="Z_B44BB22B_FBD0_4AC6_A8B4_CC1EB720AEFD_.wvu.PrintArea" localSheetId="48" hidden="1">'tab 42'!$A$1:$G$135</definedName>
    <definedName name="Z_B44BB22B_FBD0_4AC6_A8B4_CC1EB720AEFD_.wvu.PrintArea" localSheetId="50" hidden="1">'tab 44'!$A$1:$G$146</definedName>
    <definedName name="Z_B44BB22B_FBD0_4AC6_A8B4_CC1EB720AEFD_.wvu.PrintArea" localSheetId="52" hidden="1">'tab 46'!$A$1:$G$146</definedName>
    <definedName name="Z_B44BB22B_FBD0_4AC6_A8B4_CC1EB720AEFD_.wvu.PrintArea" localSheetId="53" hidden="1">'tab 47'!$A$1:$G$83</definedName>
    <definedName name="Z_B44BB22B_FBD0_4AC6_A8B4_CC1EB720AEFD_.wvu.PrintArea" localSheetId="6" hidden="1">Titul!$A$1:$N$29</definedName>
    <definedName name="Z_B44BB22B_FBD0_4AC6_A8B4_CC1EB720AEFD_.wvu.PrintTitles" localSheetId="32" hidden="1">'tab 26'!$2:$3</definedName>
    <definedName name="Z_B44BB22B_FBD0_4AC6_A8B4_CC1EB720AEFD_.wvu.PrintTitles" localSheetId="38" hidden="1">'tab 32'!$4:$7</definedName>
    <definedName name="Z_B44BB22B_FBD0_4AC6_A8B4_CC1EB720AEFD_.wvu.PrintTitles" localSheetId="39" hidden="1">'tab 33'!$4:$7</definedName>
    <definedName name="Z_B44BB22B_FBD0_4AC6_A8B4_CC1EB720AEFD_.wvu.PrintTitles" localSheetId="40" hidden="1">'tab 34'!$4:$7</definedName>
    <definedName name="Z_B44BB22B_FBD0_4AC6_A8B4_CC1EB720AEFD_.wvu.PrintTitles" localSheetId="42" hidden="1">'tab 36'!$4:$7</definedName>
    <definedName name="Z_B44BB22B_FBD0_4AC6_A8B4_CC1EB720AEFD_.wvu.PrintTitles" localSheetId="44" hidden="1">'tab 38'!$4:$7</definedName>
    <definedName name="Z_B44BB22B_FBD0_4AC6_A8B4_CC1EB720AEFD_.wvu.PrintTitles" localSheetId="46" hidden="1">'tab 40'!$4:$7</definedName>
    <definedName name="Z_B44BB22B_FBD0_4AC6_A8B4_CC1EB720AEFD_.wvu.PrintTitles" localSheetId="48" hidden="1">'tab 42'!$4:$7</definedName>
    <definedName name="Z_B44BB22B_FBD0_4AC6_A8B4_CC1EB720AEFD_.wvu.PrintTitles" localSheetId="50" hidden="1">'tab 44'!$4:$7</definedName>
    <definedName name="Z_B44BB22B_FBD0_4AC6_A8B4_CC1EB720AEFD_.wvu.PrintTitles" localSheetId="52" hidden="1">'tab 46'!$4:$7</definedName>
    <definedName name="Z_B987D3EC_F819_4A27_976A_1583D9C2229A_.wvu.Cols" localSheetId="32" hidden="1">'tab 26'!#REF!,'tab 26'!#REF!</definedName>
    <definedName name="Z_B987D3EC_F819_4A27_976A_1583D9C2229A_.wvu.FilterData" localSheetId="32" hidden="1">'tab 26'!$A$3:$C$182</definedName>
    <definedName name="Z_B987D3EC_F819_4A27_976A_1583D9C2229A_.wvu.PrintArea" localSheetId="31" hidden="1">'tab 25'!$A$1:$C$28</definedName>
    <definedName name="Z_B987D3EC_F819_4A27_976A_1583D9C2229A_.wvu.PrintTitles" localSheetId="32" hidden="1">'tab 26'!$2:$3</definedName>
    <definedName name="Z_B987D3EC_F819_4A27_976A_1583D9C2229A_.wvu.Rows" localSheetId="31" hidden="1">'tab 25'!$33:$33</definedName>
    <definedName name="Z_B987D3EC_F819_4A27_976A_1583D9C2229A_.wvu.Rows" localSheetId="32" hidden="1">'tab 26'!#REF!</definedName>
    <definedName name="Z_B987D3EC_F819_4A27_976A_1583D9C2229A_.wvu.Rows" localSheetId="33" hidden="1">'tab 27'!$7:$8,'tab 27'!$12:$12</definedName>
    <definedName name="Z_C49FCFC9_CF51_484E_9F6E_E5FACC7A48A4_.wvu.Cols" localSheetId="9" hidden="1">'tab 3'!$A:$A,'tab 3'!#REF!</definedName>
    <definedName name="Z_C49FCFC9_CF51_484E_9F6E_E5FACC7A48A4_.wvu.PrintArea" localSheetId="9" hidden="1">'tab 3'!$A$2:$T$221</definedName>
    <definedName name="Z_C49FCFC9_CF51_484E_9F6E_E5FACC7A48A4_.wvu.PrintTitles" localSheetId="9" hidden="1">'tab 3'!$3:$6</definedName>
    <definedName name="Z_EBE613F2_32CB_4E3D_B0BB_2E9DFB67D43D_.wvu.Cols" localSheetId="9" hidden="1">'tab 3'!$A:$A</definedName>
    <definedName name="Z_EBE613F2_32CB_4E3D_B0BB_2E9DFB67D43D_.wvu.PrintArea" localSheetId="9" hidden="1">'tab 3'!$A$2:$T$220</definedName>
    <definedName name="Z_EBE613F2_32CB_4E3D_B0BB_2E9DFB67D43D_.wvu.PrintTitles" localSheetId="9" hidden="1">'tab 3'!$3:$6</definedName>
    <definedName name="ZÚ" localSheetId="9">#REF!</definedName>
    <definedName name="ZÚ" localSheetId="10">#REF!</definedName>
    <definedName name="ZÚ" localSheetId="12">#REF!</definedName>
    <definedName name="ZÚ">#REF!</definedName>
  </definedNames>
  <calcPr calcId="191029"/>
  <customWorkbookViews>
    <customWorkbookView name="Metelka Tomáš – osobní zobrazení" guid="{53E72506-0B1D-4F4A-A157-6DE69D2E678D}" mergeInterval="0" personalView="1" maximized="1" windowWidth="1916" windowHeight="855" tabRatio="94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6" i="6" l="1"/>
  <c r="Y54" i="6" s="1"/>
  <c r="E32" i="140"/>
  <c r="F32" i="140" s="1"/>
  <c r="D32" i="140"/>
  <c r="D7" i="140" s="1"/>
  <c r="C32" i="140"/>
  <c r="F31" i="140"/>
  <c r="F30" i="140"/>
  <c r="F29" i="140"/>
  <c r="F27" i="140"/>
  <c r="E27" i="140"/>
  <c r="E6" i="140" s="1"/>
  <c r="F6" i="140" s="1"/>
  <c r="D27" i="140"/>
  <c r="C27" i="140"/>
  <c r="C6" i="140" s="1"/>
  <c r="F26" i="140"/>
  <c r="F25" i="140"/>
  <c r="F24" i="140"/>
  <c r="F23" i="140"/>
  <c r="E21" i="140"/>
  <c r="D21" i="140"/>
  <c r="D5" i="140" s="1"/>
  <c r="D8" i="140" s="1"/>
  <c r="C21" i="140"/>
  <c r="C5" i="140" s="1"/>
  <c r="F20" i="140"/>
  <c r="F19" i="140"/>
  <c r="F18" i="140"/>
  <c r="F17" i="140"/>
  <c r="F16" i="140"/>
  <c r="F15" i="140"/>
  <c r="A15" i="140"/>
  <c r="A16" i="140" s="1"/>
  <c r="A17" i="140" s="1"/>
  <c r="A18" i="140" s="1"/>
  <c r="A19" i="140" s="1"/>
  <c r="A20" i="140" s="1"/>
  <c r="A23" i="140" s="1"/>
  <c r="A24" i="140" s="1"/>
  <c r="A25" i="140" s="1"/>
  <c r="A26" i="140" s="1"/>
  <c r="A29" i="140" s="1"/>
  <c r="A30" i="140" s="1"/>
  <c r="A31" i="140" s="1"/>
  <c r="F14" i="140"/>
  <c r="C7" i="140"/>
  <c r="D6" i="140"/>
  <c r="F41" i="139"/>
  <c r="E41" i="139"/>
  <c r="E7" i="139" s="1"/>
  <c r="D41" i="139"/>
  <c r="D7" i="139" s="1"/>
  <c r="C41" i="139"/>
  <c r="F40" i="139"/>
  <c r="E38" i="139"/>
  <c r="D38" i="139"/>
  <c r="D6" i="139" s="1"/>
  <c r="C38" i="139"/>
  <c r="C6" i="139" s="1"/>
  <c r="F37" i="139"/>
  <c r="F36" i="139"/>
  <c r="F35" i="139"/>
  <c r="E33" i="139"/>
  <c r="E5" i="139" s="1"/>
  <c r="D33" i="139"/>
  <c r="D5" i="139" s="1"/>
  <c r="C33" i="139"/>
  <c r="C5" i="139" s="1"/>
  <c r="F32" i="139"/>
  <c r="F31" i="139"/>
  <c r="F30" i="139"/>
  <c r="F29" i="139"/>
  <c r="F28" i="139"/>
  <c r="F27" i="139"/>
  <c r="F26" i="139"/>
  <c r="F25" i="139"/>
  <c r="F24" i="139"/>
  <c r="F23" i="139"/>
  <c r="F22" i="139"/>
  <c r="F21" i="139"/>
  <c r="F20" i="139"/>
  <c r="F19" i="139"/>
  <c r="F18" i="139"/>
  <c r="F17" i="139"/>
  <c r="F16" i="139"/>
  <c r="F15" i="139"/>
  <c r="A15" i="139"/>
  <c r="A16" i="139" s="1"/>
  <c r="A17" i="139" s="1"/>
  <c r="A18" i="139" s="1"/>
  <c r="A19" i="139" s="1"/>
  <c r="A20" i="139" s="1"/>
  <c r="A21" i="139" s="1"/>
  <c r="A22" i="139" s="1"/>
  <c r="A23" i="139" s="1"/>
  <c r="A24" i="139" s="1"/>
  <c r="A25" i="139" s="1"/>
  <c r="A26" i="139" s="1"/>
  <c r="A27" i="139" s="1"/>
  <c r="A28" i="139" s="1"/>
  <c r="A29" i="139" s="1"/>
  <c r="A30" i="139" s="1"/>
  <c r="A31" i="139" s="1"/>
  <c r="A32" i="139" s="1"/>
  <c r="A35" i="139" s="1"/>
  <c r="A36" i="139" s="1"/>
  <c r="A37" i="139" s="1"/>
  <c r="A40" i="139" s="1"/>
  <c r="F14" i="139"/>
  <c r="C7" i="139"/>
  <c r="E73" i="138"/>
  <c r="D73" i="138"/>
  <c r="D7" i="138" s="1"/>
  <c r="C73" i="138"/>
  <c r="F72" i="138"/>
  <c r="F71" i="138"/>
  <c r="F70" i="138"/>
  <c r="F69" i="138"/>
  <c r="F68" i="138"/>
  <c r="F67" i="138"/>
  <c r="F65" i="138"/>
  <c r="F64" i="138"/>
  <c r="F63" i="138"/>
  <c r="F62" i="138"/>
  <c r="F61" i="138"/>
  <c r="E59" i="138"/>
  <c r="F59" i="138" s="1"/>
  <c r="D59" i="138"/>
  <c r="D6" i="138" s="1"/>
  <c r="C59" i="138"/>
  <c r="F58" i="138"/>
  <c r="C56" i="138"/>
  <c r="F55" i="138"/>
  <c r="F54" i="138"/>
  <c r="F53" i="138"/>
  <c r="F52" i="138"/>
  <c r="F51" i="138"/>
  <c r="F50" i="138"/>
  <c r="F49" i="138"/>
  <c r="E48" i="138"/>
  <c r="D48" i="138"/>
  <c r="D56" i="138" s="1"/>
  <c r="F47" i="138"/>
  <c r="F46" i="138"/>
  <c r="F45" i="138"/>
  <c r="F44" i="138"/>
  <c r="F43" i="138"/>
  <c r="F42" i="138"/>
  <c r="F41" i="138"/>
  <c r="F40" i="138"/>
  <c r="F39" i="138"/>
  <c r="F38" i="138"/>
  <c r="F37" i="138"/>
  <c r="F36" i="138"/>
  <c r="F35" i="138"/>
  <c r="F34" i="138"/>
  <c r="F33" i="138"/>
  <c r="F32" i="138"/>
  <c r="F31" i="138"/>
  <c r="F30" i="138"/>
  <c r="F29" i="138"/>
  <c r="F28" i="138"/>
  <c r="F27" i="138"/>
  <c r="F26" i="138"/>
  <c r="F24" i="138"/>
  <c r="F23" i="138"/>
  <c r="F22" i="138"/>
  <c r="F21" i="138"/>
  <c r="F20" i="138"/>
  <c r="F19" i="138"/>
  <c r="A19" i="138"/>
  <c r="A20" i="138" s="1"/>
  <c r="A21" i="138" s="1"/>
  <c r="A22" i="138" s="1"/>
  <c r="A23" i="138" s="1"/>
  <c r="A24" i="138" s="1"/>
  <c r="A25" i="138" s="1"/>
  <c r="A26" i="138" s="1"/>
  <c r="A27" i="138" s="1"/>
  <c r="A28" i="138" s="1"/>
  <c r="A29" i="138" s="1"/>
  <c r="A30" i="138" s="1"/>
  <c r="A31" i="138" s="1"/>
  <c r="A32" i="138" s="1"/>
  <c r="A33" i="138" s="1"/>
  <c r="A34" i="138" s="1"/>
  <c r="A35" i="138" s="1"/>
  <c r="A36" i="138" s="1"/>
  <c r="A37" i="138" s="1"/>
  <c r="A38" i="138" s="1"/>
  <c r="A39" i="138" s="1"/>
  <c r="A40" i="138" s="1"/>
  <c r="A41" i="138" s="1"/>
  <c r="A42" i="138" s="1"/>
  <c r="A43" i="138" s="1"/>
  <c r="A44" i="138" s="1"/>
  <c r="A45" i="138" s="1"/>
  <c r="A46" i="138" s="1"/>
  <c r="A47" i="138" s="1"/>
  <c r="A48" i="138" s="1"/>
  <c r="A49" i="138" s="1"/>
  <c r="A50" i="138" s="1"/>
  <c r="A51" i="138" s="1"/>
  <c r="A52" i="138" s="1"/>
  <c r="A53" i="138" s="1"/>
  <c r="A54" i="138" s="1"/>
  <c r="A55" i="138" s="1"/>
  <c r="A58" i="138" s="1"/>
  <c r="A61" i="138" s="1"/>
  <c r="A62" i="138" s="1"/>
  <c r="A63" i="138" s="1"/>
  <c r="A64" i="138" s="1"/>
  <c r="A65" i="138" s="1"/>
  <c r="A66" i="138" s="1"/>
  <c r="A67" i="138" s="1"/>
  <c r="A68" i="138" s="1"/>
  <c r="A69" i="138" s="1"/>
  <c r="A70" i="138" s="1"/>
  <c r="A71" i="138" s="1"/>
  <c r="A72" i="138" s="1"/>
  <c r="F18" i="138"/>
  <c r="F17" i="138"/>
  <c r="F16" i="138"/>
  <c r="F15" i="138"/>
  <c r="A15" i="138"/>
  <c r="A16" i="138" s="1"/>
  <c r="A17" i="138" s="1"/>
  <c r="A18" i="138" s="1"/>
  <c r="F14" i="138"/>
  <c r="C7" i="138"/>
  <c r="E6" i="138"/>
  <c r="F6" i="138" s="1"/>
  <c r="C6" i="138"/>
  <c r="C5" i="138"/>
  <c r="F132" i="137"/>
  <c r="E132" i="137"/>
  <c r="D132" i="137"/>
  <c r="C132" i="137"/>
  <c r="C9" i="137" s="1"/>
  <c r="F131" i="137"/>
  <c r="F130" i="137"/>
  <c r="F129" i="137"/>
  <c r="F128" i="137"/>
  <c r="F127" i="137"/>
  <c r="F126" i="137"/>
  <c r="F125" i="137"/>
  <c r="F124" i="137"/>
  <c r="F123" i="137"/>
  <c r="F122" i="137"/>
  <c r="F121" i="137"/>
  <c r="F120" i="137"/>
  <c r="F119" i="137"/>
  <c r="F118" i="137"/>
  <c r="F117" i="137"/>
  <c r="F116" i="137"/>
  <c r="E114" i="137"/>
  <c r="E8" i="137" s="1"/>
  <c r="F8" i="137" s="1"/>
  <c r="D114" i="137"/>
  <c r="D8" i="137" s="1"/>
  <c r="C114" i="137"/>
  <c r="C8" i="137" s="1"/>
  <c r="F113" i="137"/>
  <c r="F112" i="137"/>
  <c r="F111" i="137"/>
  <c r="F110" i="137"/>
  <c r="F109" i="137"/>
  <c r="F108" i="137"/>
  <c r="F107" i="137"/>
  <c r="F106" i="137"/>
  <c r="F105" i="137"/>
  <c r="F104" i="137"/>
  <c r="F102" i="137"/>
  <c r="F101" i="137"/>
  <c r="F100" i="137"/>
  <c r="F99" i="137"/>
  <c r="F98" i="137"/>
  <c r="F97" i="137"/>
  <c r="F96" i="137"/>
  <c r="F95" i="137"/>
  <c r="F94" i="137"/>
  <c r="F93" i="137"/>
  <c r="F92" i="137"/>
  <c r="F91" i="137"/>
  <c r="F90" i="137"/>
  <c r="F89" i="137"/>
  <c r="F88" i="137"/>
  <c r="F87" i="137"/>
  <c r="F86" i="137"/>
  <c r="F85" i="137"/>
  <c r="F84" i="137"/>
  <c r="F83" i="137"/>
  <c r="F82" i="137"/>
  <c r="F81" i="137"/>
  <c r="F80" i="137"/>
  <c r="F79" i="137"/>
  <c r="F78" i="137"/>
  <c r="F77" i="137"/>
  <c r="F76" i="137"/>
  <c r="F75" i="137"/>
  <c r="F74" i="137"/>
  <c r="F73" i="137"/>
  <c r="F72" i="137"/>
  <c r="F71" i="137"/>
  <c r="E69" i="137"/>
  <c r="D69" i="137"/>
  <c r="C69" i="137"/>
  <c r="F68" i="137"/>
  <c r="E66" i="137"/>
  <c r="F66" i="137" s="1"/>
  <c r="D66" i="137"/>
  <c r="C66" i="137"/>
  <c r="C6" i="137" s="1"/>
  <c r="F65" i="137"/>
  <c r="F64" i="137"/>
  <c r="F63" i="137"/>
  <c r="F62" i="137"/>
  <c r="F61" i="137"/>
  <c r="F60" i="137"/>
  <c r="F59" i="137"/>
  <c r="F58" i="137"/>
  <c r="F57" i="137"/>
  <c r="F56" i="137"/>
  <c r="F55" i="137"/>
  <c r="F54" i="137"/>
  <c r="F53" i="137"/>
  <c r="F52" i="137"/>
  <c r="F51" i="137"/>
  <c r="F50" i="137"/>
  <c r="F49" i="137"/>
  <c r="F48" i="137"/>
  <c r="F47" i="137"/>
  <c r="F46" i="137"/>
  <c r="F45" i="137"/>
  <c r="F44" i="137"/>
  <c r="F43" i="137"/>
  <c r="F42" i="137"/>
  <c r="E40" i="137"/>
  <c r="F40" i="137" s="1"/>
  <c r="D40" i="137"/>
  <c r="C40" i="137"/>
  <c r="F39" i="137"/>
  <c r="F38" i="137"/>
  <c r="F37" i="137"/>
  <c r="F36" i="137"/>
  <c r="F35" i="137"/>
  <c r="F34" i="137"/>
  <c r="F33" i="137"/>
  <c r="F32" i="137"/>
  <c r="F31" i="137"/>
  <c r="F30" i="137"/>
  <c r="F29" i="137"/>
  <c r="F28" i="137"/>
  <c r="F27" i="137"/>
  <c r="F26" i="137"/>
  <c r="F25" i="137"/>
  <c r="F24" i="137"/>
  <c r="F23" i="137"/>
  <c r="F22" i="137"/>
  <c r="F21" i="137"/>
  <c r="F20" i="137"/>
  <c r="F19" i="137"/>
  <c r="F18" i="137"/>
  <c r="F17" i="137"/>
  <c r="A17" i="137"/>
  <c r="A18" i="137" s="1"/>
  <c r="A19" i="137" s="1"/>
  <c r="A20" i="137" s="1"/>
  <c r="A21" i="137" s="1"/>
  <c r="A22" i="137" s="1"/>
  <c r="A23" i="137" s="1"/>
  <c r="A24" i="137" s="1"/>
  <c r="A25" i="137" s="1"/>
  <c r="A26" i="137" s="1"/>
  <c r="A27" i="137" s="1"/>
  <c r="A28" i="137" s="1"/>
  <c r="A29" i="137" s="1"/>
  <c r="A30" i="137" s="1"/>
  <c r="A31" i="137" s="1"/>
  <c r="A32" i="137" s="1"/>
  <c r="A33" i="137" s="1"/>
  <c r="A34" i="137" s="1"/>
  <c r="A35" i="137" s="1"/>
  <c r="A36" i="137" s="1"/>
  <c r="A37" i="137" s="1"/>
  <c r="A38" i="137" s="1"/>
  <c r="A39" i="137" s="1"/>
  <c r="A42" i="137" s="1"/>
  <c r="A43" i="137" s="1"/>
  <c r="A44" i="137" s="1"/>
  <c r="A45" i="137" s="1"/>
  <c r="A46" i="137" s="1"/>
  <c r="A47" i="137" s="1"/>
  <c r="A48" i="137" s="1"/>
  <c r="A49" i="137" s="1"/>
  <c r="A50" i="137" s="1"/>
  <c r="A51" i="137" s="1"/>
  <c r="A52" i="137" s="1"/>
  <c r="A53" i="137" s="1"/>
  <c r="A54" i="137" s="1"/>
  <c r="A55" i="137" s="1"/>
  <c r="A56" i="137" s="1"/>
  <c r="A57" i="137" s="1"/>
  <c r="A58" i="137" s="1"/>
  <c r="A59" i="137" s="1"/>
  <c r="A60" i="137" s="1"/>
  <c r="A61" i="137" s="1"/>
  <c r="A62" i="137" s="1"/>
  <c r="A63" i="137" s="1"/>
  <c r="A64" i="137" s="1"/>
  <c r="A65" i="137" s="1"/>
  <c r="A68" i="137" s="1"/>
  <c r="A71" i="137" s="1"/>
  <c r="A72" i="137" s="1"/>
  <c r="A73" i="137" s="1"/>
  <c r="A74" i="137" s="1"/>
  <c r="A75" i="137" s="1"/>
  <c r="A76" i="137" s="1"/>
  <c r="A77" i="137" s="1"/>
  <c r="A78" i="137" s="1"/>
  <c r="A79" i="137" s="1"/>
  <c r="A80" i="137" s="1"/>
  <c r="A81" i="137" s="1"/>
  <c r="A82" i="137" s="1"/>
  <c r="A83" i="137" s="1"/>
  <c r="A84" i="137" s="1"/>
  <c r="A85" i="137" s="1"/>
  <c r="A86" i="137" s="1"/>
  <c r="A87" i="137" s="1"/>
  <c r="A88" i="137" s="1"/>
  <c r="A89" i="137" s="1"/>
  <c r="A90" i="137" s="1"/>
  <c r="A91" i="137" s="1"/>
  <c r="A92" i="137" s="1"/>
  <c r="A93" i="137" s="1"/>
  <c r="A94" i="137" s="1"/>
  <c r="A95" i="137" s="1"/>
  <c r="A96" i="137" s="1"/>
  <c r="A97" i="137" s="1"/>
  <c r="A98" i="137" s="1"/>
  <c r="A99" i="137" s="1"/>
  <c r="A100" i="137" s="1"/>
  <c r="A101" i="137" s="1"/>
  <c r="A102" i="137" s="1"/>
  <c r="A103" i="137" s="1"/>
  <c r="A104" i="137" s="1"/>
  <c r="A105" i="137" s="1"/>
  <c r="A106" i="137" s="1"/>
  <c r="A107" i="137" s="1"/>
  <c r="A108" i="137" s="1"/>
  <c r="A109" i="137" s="1"/>
  <c r="A110" i="137" s="1"/>
  <c r="A111" i="137" s="1"/>
  <c r="A112" i="137" s="1"/>
  <c r="A113" i="137" s="1"/>
  <c r="A116" i="137" s="1"/>
  <c r="A117" i="137" s="1"/>
  <c r="A118" i="137" s="1"/>
  <c r="A119" i="137" s="1"/>
  <c r="A120" i="137" s="1"/>
  <c r="A121" i="137" s="1"/>
  <c r="A122" i="137" s="1"/>
  <c r="A123" i="137" s="1"/>
  <c r="A124" i="137" s="1"/>
  <c r="A125" i="137" s="1"/>
  <c r="A126" i="137" s="1"/>
  <c r="A127" i="137" s="1"/>
  <c r="A128" i="137" s="1"/>
  <c r="A129" i="137" s="1"/>
  <c r="A130" i="137" s="1"/>
  <c r="A131" i="137" s="1"/>
  <c r="F16" i="137"/>
  <c r="F9" i="137"/>
  <c r="E9" i="137"/>
  <c r="D9" i="137"/>
  <c r="D7" i="137"/>
  <c r="C7" i="137"/>
  <c r="E6" i="137"/>
  <c r="F6" i="137" s="1"/>
  <c r="D6" i="137"/>
  <c r="D5" i="137"/>
  <c r="C5" i="137"/>
  <c r="E21" i="136"/>
  <c r="D21" i="136"/>
  <c r="D6" i="136" s="1"/>
  <c r="C21" i="136"/>
  <c r="F20" i="136"/>
  <c r="F18" i="136"/>
  <c r="E18" i="136"/>
  <c r="D18" i="136"/>
  <c r="C18" i="136"/>
  <c r="F17" i="136"/>
  <c r="F16" i="136"/>
  <c r="F15" i="136"/>
  <c r="A15" i="136"/>
  <c r="A16" i="136" s="1"/>
  <c r="A17" i="136" s="1"/>
  <c r="A20" i="136" s="1"/>
  <c r="F14" i="136"/>
  <c r="A14" i="136"/>
  <c r="F13" i="136"/>
  <c r="E6" i="136"/>
  <c r="C6" i="136"/>
  <c r="E5" i="136"/>
  <c r="F5" i="136" s="1"/>
  <c r="D5" i="136"/>
  <c r="C5" i="136"/>
  <c r="C7" i="136" s="1"/>
  <c r="E220" i="135"/>
  <c r="F220" i="135" s="1"/>
  <c r="D220" i="135"/>
  <c r="C220" i="135"/>
  <c r="C9" i="135" s="1"/>
  <c r="F219" i="135"/>
  <c r="F218" i="135"/>
  <c r="F217" i="135"/>
  <c r="F216" i="135"/>
  <c r="F215" i="135"/>
  <c r="F214" i="135"/>
  <c r="F213" i="135"/>
  <c r="F212" i="135"/>
  <c r="F211" i="135"/>
  <c r="F210" i="135"/>
  <c r="F209" i="135"/>
  <c r="F208" i="135"/>
  <c r="F207" i="135"/>
  <c r="F206" i="135"/>
  <c r="F205" i="135"/>
  <c r="F204" i="135"/>
  <c r="F203" i="135"/>
  <c r="F202" i="135"/>
  <c r="F201" i="135"/>
  <c r="F200" i="135"/>
  <c r="F199" i="135"/>
  <c r="F198" i="135"/>
  <c r="F197" i="135"/>
  <c r="F196" i="135"/>
  <c r="F195" i="135"/>
  <c r="F194" i="135"/>
  <c r="F193" i="135"/>
  <c r="F192" i="135"/>
  <c r="F191" i="135"/>
  <c r="F190" i="135"/>
  <c r="F189" i="135"/>
  <c r="F188" i="135"/>
  <c r="F187" i="135"/>
  <c r="F186" i="135"/>
  <c r="F185" i="135"/>
  <c r="F184" i="135"/>
  <c r="F183" i="135"/>
  <c r="F181" i="135"/>
  <c r="F180" i="135"/>
  <c r="F179" i="135"/>
  <c r="F178" i="135"/>
  <c r="F176" i="135"/>
  <c r="E176" i="135"/>
  <c r="D176" i="135"/>
  <c r="C176" i="135"/>
  <c r="F175" i="135"/>
  <c r="F174" i="135"/>
  <c r="F173" i="135"/>
  <c r="F172" i="135"/>
  <c r="F171" i="135"/>
  <c r="F170" i="135"/>
  <c r="F169" i="135"/>
  <c r="F168" i="135"/>
  <c r="F167" i="135"/>
  <c r="F166" i="135"/>
  <c r="F165" i="135"/>
  <c r="F164" i="135"/>
  <c r="F163" i="135"/>
  <c r="F162" i="135"/>
  <c r="F161" i="135"/>
  <c r="F160" i="135"/>
  <c r="F159" i="135"/>
  <c r="F158" i="135"/>
  <c r="F157" i="135"/>
  <c r="F156" i="135"/>
  <c r="F154" i="135"/>
  <c r="F153" i="135"/>
  <c r="F152" i="135"/>
  <c r="F151" i="135"/>
  <c r="F150" i="135"/>
  <c r="F149" i="135"/>
  <c r="F148" i="135"/>
  <c r="F147" i="135"/>
  <c r="F146" i="135"/>
  <c r="F145" i="135"/>
  <c r="F144" i="135"/>
  <c r="F143" i="135"/>
  <c r="F142" i="135"/>
  <c r="F141" i="135"/>
  <c r="F140" i="135"/>
  <c r="F139" i="135"/>
  <c r="F138" i="135"/>
  <c r="F137" i="135"/>
  <c r="F136" i="135"/>
  <c r="F135" i="135"/>
  <c r="F134" i="135"/>
  <c r="F133" i="135"/>
  <c r="F132" i="135"/>
  <c r="F131" i="135"/>
  <c r="F130" i="135"/>
  <c r="F129" i="135"/>
  <c r="F128" i="135"/>
  <c r="F127" i="135"/>
  <c r="F126" i="135"/>
  <c r="F125" i="135"/>
  <c r="F124" i="135"/>
  <c r="F123" i="135"/>
  <c r="F122" i="135"/>
  <c r="F121" i="135"/>
  <c r="F120" i="135"/>
  <c r="F119" i="135"/>
  <c r="F118" i="135"/>
  <c r="F117" i="135"/>
  <c r="F116" i="135"/>
  <c r="F115" i="135"/>
  <c r="F114" i="135"/>
  <c r="F113" i="135"/>
  <c r="F112" i="135"/>
  <c r="F111" i="135"/>
  <c r="F110" i="135"/>
  <c r="F109" i="135"/>
  <c r="F108" i="135"/>
  <c r="F107" i="135"/>
  <c r="F106" i="135"/>
  <c r="F105" i="135"/>
  <c r="F104" i="135"/>
  <c r="F103" i="135"/>
  <c r="F102" i="135"/>
  <c r="F101" i="135"/>
  <c r="F100" i="135"/>
  <c r="F99" i="135"/>
  <c r="F98" i="135"/>
  <c r="F97" i="135"/>
  <c r="F96" i="135"/>
  <c r="F95" i="135"/>
  <c r="F94" i="135"/>
  <c r="F92" i="135"/>
  <c r="F91" i="135"/>
  <c r="F90" i="135"/>
  <c r="F88" i="135"/>
  <c r="F87" i="135"/>
  <c r="F86" i="135"/>
  <c r="F85" i="135"/>
  <c r="F84" i="135"/>
  <c r="F83" i="135"/>
  <c r="F82" i="135"/>
  <c r="F81" i="135"/>
  <c r="F80" i="135"/>
  <c r="F79" i="135"/>
  <c r="F78" i="135"/>
  <c r="F77" i="135"/>
  <c r="F76" i="135"/>
  <c r="F75" i="135"/>
  <c r="F74" i="135"/>
  <c r="F73" i="135"/>
  <c r="F72" i="135"/>
  <c r="F71" i="135"/>
  <c r="F70" i="135"/>
  <c r="E68" i="135"/>
  <c r="D68" i="135"/>
  <c r="D7" i="135" s="1"/>
  <c r="C68" i="135"/>
  <c r="C7" i="135" s="1"/>
  <c r="F67" i="135"/>
  <c r="E65" i="135"/>
  <c r="F65" i="135" s="1"/>
  <c r="D65" i="135"/>
  <c r="C65" i="135"/>
  <c r="F64" i="135"/>
  <c r="F63" i="135"/>
  <c r="F62" i="135"/>
  <c r="F61" i="135"/>
  <c r="F60" i="135"/>
  <c r="F59" i="135"/>
  <c r="F58" i="135"/>
  <c r="F57" i="135"/>
  <c r="F56" i="135"/>
  <c r="F55" i="135"/>
  <c r="F54" i="135"/>
  <c r="F53" i="135"/>
  <c r="F52" i="135"/>
  <c r="F51" i="135"/>
  <c r="F50" i="135"/>
  <c r="F49" i="135"/>
  <c r="F48" i="135"/>
  <c r="F47" i="135"/>
  <c r="F46" i="135"/>
  <c r="F45" i="135"/>
  <c r="E43" i="135"/>
  <c r="D43" i="135"/>
  <c r="D5" i="135" s="1"/>
  <c r="D10" i="135" s="1"/>
  <c r="C43" i="135"/>
  <c r="F42" i="135"/>
  <c r="F41" i="135"/>
  <c r="F40" i="135"/>
  <c r="F39" i="135"/>
  <c r="F38" i="135"/>
  <c r="F37" i="135"/>
  <c r="F36" i="135"/>
  <c r="F35" i="135"/>
  <c r="F34" i="135"/>
  <c r="F33" i="135"/>
  <c r="F32" i="135"/>
  <c r="F30" i="135"/>
  <c r="F29" i="135"/>
  <c r="F28" i="135"/>
  <c r="F27" i="135"/>
  <c r="F26" i="135"/>
  <c r="F24" i="135"/>
  <c r="F23" i="135"/>
  <c r="F22" i="135"/>
  <c r="F21" i="135"/>
  <c r="F20" i="135"/>
  <c r="F19" i="135"/>
  <c r="A19" i="135"/>
  <c r="A20" i="135" s="1"/>
  <c r="A21" i="135" s="1"/>
  <c r="A22" i="135" s="1"/>
  <c r="A23" i="135" s="1"/>
  <c r="A24" i="135" s="1"/>
  <c r="A25" i="135" s="1"/>
  <c r="A26" i="135" s="1"/>
  <c r="A27" i="135" s="1"/>
  <c r="A28" i="135" s="1"/>
  <c r="A29" i="135" s="1"/>
  <c r="A30" i="135" s="1"/>
  <c r="A31" i="135" s="1"/>
  <c r="A32" i="135" s="1"/>
  <c r="A33" i="135" s="1"/>
  <c r="A34" i="135" s="1"/>
  <c r="A35" i="135" s="1"/>
  <c r="A36" i="135" s="1"/>
  <c r="A37" i="135" s="1"/>
  <c r="A38" i="135" s="1"/>
  <c r="A39" i="135" s="1"/>
  <c r="A40" i="135" s="1"/>
  <c r="A41" i="135" s="1"/>
  <c r="A42" i="135" s="1"/>
  <c r="A45" i="135" s="1"/>
  <c r="A46" i="135" s="1"/>
  <c r="A47" i="135" s="1"/>
  <c r="A48" i="135" s="1"/>
  <c r="A49" i="135" s="1"/>
  <c r="A50" i="135" s="1"/>
  <c r="A51" i="135" s="1"/>
  <c r="A52" i="135" s="1"/>
  <c r="A53" i="135" s="1"/>
  <c r="A54" i="135" s="1"/>
  <c r="A55" i="135" s="1"/>
  <c r="A56" i="135" s="1"/>
  <c r="A57" i="135" s="1"/>
  <c r="A58" i="135" s="1"/>
  <c r="A59" i="135" s="1"/>
  <c r="A60" i="135" s="1"/>
  <c r="A61" i="135" s="1"/>
  <c r="A62" i="135" s="1"/>
  <c r="A63" i="135" s="1"/>
  <c r="A64" i="135" s="1"/>
  <c r="A67" i="135" s="1"/>
  <c r="A70" i="135" s="1"/>
  <c r="A71" i="135" s="1"/>
  <c r="A72" i="135" s="1"/>
  <c r="A73" i="135" s="1"/>
  <c r="A74" i="135" s="1"/>
  <c r="A75" i="135" s="1"/>
  <c r="A76" i="135" s="1"/>
  <c r="A77" i="135" s="1"/>
  <c r="A78" i="135" s="1"/>
  <c r="A79" i="135" s="1"/>
  <c r="A80" i="135" s="1"/>
  <c r="A81" i="135" s="1"/>
  <c r="A82" i="135" s="1"/>
  <c r="A83" i="135" s="1"/>
  <c r="A84" i="135" s="1"/>
  <c r="A85" i="135" s="1"/>
  <c r="A86" i="135" s="1"/>
  <c r="A87" i="135" s="1"/>
  <c r="A88" i="135" s="1"/>
  <c r="A89" i="135" s="1"/>
  <c r="A90" i="135" s="1"/>
  <c r="A91" i="135" s="1"/>
  <c r="A92" i="135" s="1"/>
  <c r="A93" i="135" s="1"/>
  <c r="A94" i="135" s="1"/>
  <c r="A95" i="135" s="1"/>
  <c r="A96" i="135" s="1"/>
  <c r="A97" i="135" s="1"/>
  <c r="A98" i="135" s="1"/>
  <c r="A99" i="135" s="1"/>
  <c r="A100" i="135" s="1"/>
  <c r="A101" i="135" s="1"/>
  <c r="A102" i="135" s="1"/>
  <c r="A103" i="135" s="1"/>
  <c r="A104" i="135" s="1"/>
  <c r="A105" i="135" s="1"/>
  <c r="A106" i="135" s="1"/>
  <c r="A107" i="135" s="1"/>
  <c r="A108" i="135" s="1"/>
  <c r="A109" i="135" s="1"/>
  <c r="A110" i="135" s="1"/>
  <c r="A111" i="135" s="1"/>
  <c r="A112" i="135" s="1"/>
  <c r="A113" i="135" s="1"/>
  <c r="A114" i="135" s="1"/>
  <c r="A115" i="135" s="1"/>
  <c r="A116" i="135" s="1"/>
  <c r="A117" i="135" s="1"/>
  <c r="A118" i="135" s="1"/>
  <c r="A119" i="135" s="1"/>
  <c r="A120" i="135" s="1"/>
  <c r="A121" i="135" s="1"/>
  <c r="A122" i="135" s="1"/>
  <c r="A123" i="135" s="1"/>
  <c r="A124" i="135" s="1"/>
  <c r="A125" i="135" s="1"/>
  <c r="A126" i="135" s="1"/>
  <c r="A127" i="135" s="1"/>
  <c r="A128" i="135" s="1"/>
  <c r="A129" i="135" s="1"/>
  <c r="A130" i="135" s="1"/>
  <c r="A131" i="135" s="1"/>
  <c r="A132" i="135" s="1"/>
  <c r="A133" i="135" s="1"/>
  <c r="A134" i="135" s="1"/>
  <c r="A135" i="135" s="1"/>
  <c r="A136" i="135" s="1"/>
  <c r="A137" i="135" s="1"/>
  <c r="A138" i="135" s="1"/>
  <c r="A139" i="135" s="1"/>
  <c r="A140" i="135" s="1"/>
  <c r="A141" i="135" s="1"/>
  <c r="A142" i="135" s="1"/>
  <c r="A143" i="135" s="1"/>
  <c r="A144" i="135" s="1"/>
  <c r="A145" i="135" s="1"/>
  <c r="A146" i="135" s="1"/>
  <c r="A147" i="135" s="1"/>
  <c r="A148" i="135" s="1"/>
  <c r="A149" i="135" s="1"/>
  <c r="A150" i="135" s="1"/>
  <c r="A151" i="135" s="1"/>
  <c r="A152" i="135" s="1"/>
  <c r="A153" i="135" s="1"/>
  <c r="A154" i="135" s="1"/>
  <c r="A155" i="135" s="1"/>
  <c r="A156" i="135" s="1"/>
  <c r="A157" i="135" s="1"/>
  <c r="A158" i="135" s="1"/>
  <c r="A159" i="135" s="1"/>
  <c r="A160" i="135" s="1"/>
  <c r="A161" i="135" s="1"/>
  <c r="A162" i="135" s="1"/>
  <c r="A163" i="135" s="1"/>
  <c r="A164" i="135" s="1"/>
  <c r="A165" i="135" s="1"/>
  <c r="A166" i="135" s="1"/>
  <c r="A167" i="135" s="1"/>
  <c r="A168" i="135" s="1"/>
  <c r="A169" i="135" s="1"/>
  <c r="A170" i="135" s="1"/>
  <c r="A171" i="135" s="1"/>
  <c r="A172" i="135" s="1"/>
  <c r="A173" i="135" s="1"/>
  <c r="A174" i="135" s="1"/>
  <c r="A175" i="135" s="1"/>
  <c r="A178" i="135" s="1"/>
  <c r="A179" i="135" s="1"/>
  <c r="A180" i="135" s="1"/>
  <c r="A181" i="135" s="1"/>
  <c r="A182" i="135" s="1"/>
  <c r="A183" i="135" s="1"/>
  <c r="A184" i="135" s="1"/>
  <c r="A185" i="135" s="1"/>
  <c r="A186" i="135" s="1"/>
  <c r="A187" i="135" s="1"/>
  <c r="A188" i="135" s="1"/>
  <c r="A189" i="135" s="1"/>
  <c r="A190" i="135" s="1"/>
  <c r="A191" i="135" s="1"/>
  <c r="A192" i="135" s="1"/>
  <c r="A193" i="135" s="1"/>
  <c r="A194" i="135" s="1"/>
  <c r="A195" i="135" s="1"/>
  <c r="A196" i="135" s="1"/>
  <c r="A197" i="135" s="1"/>
  <c r="A198" i="135" s="1"/>
  <c r="A199" i="135" s="1"/>
  <c r="A200" i="135" s="1"/>
  <c r="A201" i="135" s="1"/>
  <c r="A202" i="135" s="1"/>
  <c r="A203" i="135" s="1"/>
  <c r="A204" i="135" s="1"/>
  <c r="A205" i="135" s="1"/>
  <c r="A206" i="135" s="1"/>
  <c r="A207" i="135" s="1"/>
  <c r="A208" i="135" s="1"/>
  <c r="A209" i="135" s="1"/>
  <c r="A210" i="135" s="1"/>
  <c r="A211" i="135" s="1"/>
  <c r="A212" i="135" s="1"/>
  <c r="A213" i="135" s="1"/>
  <c r="A214" i="135" s="1"/>
  <c r="A215" i="135" s="1"/>
  <c r="A216" i="135" s="1"/>
  <c r="A217" i="135" s="1"/>
  <c r="A218" i="135" s="1"/>
  <c r="A219" i="135" s="1"/>
  <c r="F18" i="135"/>
  <c r="A18" i="135"/>
  <c r="F17" i="135"/>
  <c r="A17" i="135"/>
  <c r="F16" i="135"/>
  <c r="E9" i="135"/>
  <c r="F9" i="135" s="1"/>
  <c r="D9" i="135"/>
  <c r="F8" i="135"/>
  <c r="E8" i="135"/>
  <c r="D8" i="135"/>
  <c r="C8" i="135"/>
  <c r="E6" i="135"/>
  <c r="F6" i="135" s="1"/>
  <c r="D6" i="135"/>
  <c r="C6" i="135"/>
  <c r="C5" i="135"/>
  <c r="C10" i="135" s="1"/>
  <c r="E111" i="134"/>
  <c r="E9" i="134" s="1"/>
  <c r="F9" i="134" s="1"/>
  <c r="D111" i="134"/>
  <c r="D9" i="134" s="1"/>
  <c r="C111" i="134"/>
  <c r="C9" i="134" s="1"/>
  <c r="F110" i="134"/>
  <c r="F109" i="134"/>
  <c r="F108" i="134"/>
  <c r="F107" i="134"/>
  <c r="F106" i="134"/>
  <c r="F105" i="134"/>
  <c r="F104" i="134"/>
  <c r="F103" i="134"/>
  <c r="F102" i="134"/>
  <c r="F101" i="134"/>
  <c r="F100" i="134"/>
  <c r="F99" i="134"/>
  <c r="F98" i="134"/>
  <c r="F97" i="134"/>
  <c r="F96" i="134"/>
  <c r="F95" i="134"/>
  <c r="F94" i="134"/>
  <c r="F93" i="134"/>
  <c r="F92" i="134"/>
  <c r="F91" i="134"/>
  <c r="F90" i="134"/>
  <c r="F89" i="134"/>
  <c r="F88" i="134"/>
  <c r="F87" i="134"/>
  <c r="F86" i="134"/>
  <c r="F85" i="134"/>
  <c r="F84" i="134"/>
  <c r="F83" i="134"/>
  <c r="F82" i="134"/>
  <c r="E80" i="134"/>
  <c r="F80" i="134" s="1"/>
  <c r="D80" i="134"/>
  <c r="C80" i="134"/>
  <c r="C8" i="134" s="1"/>
  <c r="F79" i="134"/>
  <c r="F78" i="134"/>
  <c r="F77" i="134"/>
  <c r="F76" i="134"/>
  <c r="F75" i="134"/>
  <c r="F74" i="134"/>
  <c r="F73" i="134"/>
  <c r="F72" i="134"/>
  <c r="F71" i="134"/>
  <c r="F70" i="134"/>
  <c r="F69" i="134"/>
  <c r="F68" i="134"/>
  <c r="F67" i="134"/>
  <c r="F66" i="134"/>
  <c r="F65" i="134"/>
  <c r="F64" i="134"/>
  <c r="F63" i="134"/>
  <c r="E61" i="134"/>
  <c r="F61" i="134" s="1"/>
  <c r="D61" i="134"/>
  <c r="C61" i="134"/>
  <c r="F60" i="134"/>
  <c r="E58" i="134"/>
  <c r="D58" i="134"/>
  <c r="F58" i="134" s="1"/>
  <c r="C58" i="134"/>
  <c r="F57" i="134"/>
  <c r="F56" i="134"/>
  <c r="F55" i="134"/>
  <c r="F54" i="134"/>
  <c r="F53" i="134"/>
  <c r="F52" i="134"/>
  <c r="F51" i="134"/>
  <c r="F50" i="134"/>
  <c r="F49" i="134"/>
  <c r="F48" i="134"/>
  <c r="F47" i="134"/>
  <c r="E45" i="134"/>
  <c r="D45" i="134"/>
  <c r="C45" i="134"/>
  <c r="F44" i="134"/>
  <c r="F43" i="134"/>
  <c r="F42" i="134"/>
  <c r="F41" i="134"/>
  <c r="F40" i="134"/>
  <c r="F39" i="134"/>
  <c r="F38" i="134"/>
  <c r="F37" i="134"/>
  <c r="F36" i="134"/>
  <c r="F35" i="134"/>
  <c r="F34" i="134"/>
  <c r="F33" i="134"/>
  <c r="F32" i="134"/>
  <c r="F31" i="134"/>
  <c r="F30" i="134"/>
  <c r="F29" i="134"/>
  <c r="F28" i="134"/>
  <c r="F27" i="134"/>
  <c r="F26" i="134"/>
  <c r="F25" i="134"/>
  <c r="F24" i="134"/>
  <c r="F23" i="134"/>
  <c r="F22" i="134"/>
  <c r="F21" i="134"/>
  <c r="F20" i="134"/>
  <c r="F19" i="134"/>
  <c r="F18" i="134"/>
  <c r="F17" i="134"/>
  <c r="A17" i="134"/>
  <c r="A18" i="134" s="1"/>
  <c r="A19" i="134" s="1"/>
  <c r="A20" i="134" s="1"/>
  <c r="A21" i="134" s="1"/>
  <c r="A22" i="134" s="1"/>
  <c r="A23" i="134" s="1"/>
  <c r="A24" i="134" s="1"/>
  <c r="A25" i="134" s="1"/>
  <c r="A26" i="134" s="1"/>
  <c r="A27" i="134" s="1"/>
  <c r="A28" i="134" s="1"/>
  <c r="A29" i="134" s="1"/>
  <c r="A30" i="134" s="1"/>
  <c r="A31" i="134" s="1"/>
  <c r="A32" i="134" s="1"/>
  <c r="A33" i="134" s="1"/>
  <c r="A34" i="134" s="1"/>
  <c r="A35" i="134" s="1"/>
  <c r="A36" i="134" s="1"/>
  <c r="A37" i="134" s="1"/>
  <c r="A38" i="134" s="1"/>
  <c r="A39" i="134" s="1"/>
  <c r="A40" i="134" s="1"/>
  <c r="A41" i="134" s="1"/>
  <c r="A42" i="134" s="1"/>
  <c r="A43" i="134" s="1"/>
  <c r="A44" i="134" s="1"/>
  <c r="A47" i="134" s="1"/>
  <c r="A48" i="134" s="1"/>
  <c r="A49" i="134" s="1"/>
  <c r="A50" i="134" s="1"/>
  <c r="A51" i="134" s="1"/>
  <c r="A52" i="134" s="1"/>
  <c r="A53" i="134" s="1"/>
  <c r="A54" i="134" s="1"/>
  <c r="A55" i="134" s="1"/>
  <c r="A56" i="134" s="1"/>
  <c r="A57" i="134" s="1"/>
  <c r="A60" i="134" s="1"/>
  <c r="A63" i="134" s="1"/>
  <c r="A64" i="134" s="1"/>
  <c r="A65" i="134" s="1"/>
  <c r="A66" i="134" s="1"/>
  <c r="A67" i="134" s="1"/>
  <c r="A68" i="134" s="1"/>
  <c r="A69" i="134" s="1"/>
  <c r="A70" i="134" s="1"/>
  <c r="A71" i="134" s="1"/>
  <c r="A72" i="134" s="1"/>
  <c r="A73" i="134" s="1"/>
  <c r="A74" i="134" s="1"/>
  <c r="A75" i="134" s="1"/>
  <c r="A76" i="134" s="1"/>
  <c r="A77" i="134" s="1"/>
  <c r="A78" i="134" s="1"/>
  <c r="A79" i="134" s="1"/>
  <c r="A82" i="134" s="1"/>
  <c r="A83" i="134" s="1"/>
  <c r="A84" i="134" s="1"/>
  <c r="A85" i="134" s="1"/>
  <c r="A86" i="134" s="1"/>
  <c r="A87" i="134" s="1"/>
  <c r="A88" i="134" s="1"/>
  <c r="A89" i="134" s="1"/>
  <c r="A90" i="134" s="1"/>
  <c r="A91" i="134" s="1"/>
  <c r="A92" i="134" s="1"/>
  <c r="A93" i="134" s="1"/>
  <c r="A94" i="134" s="1"/>
  <c r="A95" i="134" s="1"/>
  <c r="A96" i="134" s="1"/>
  <c r="A97" i="134" s="1"/>
  <c r="A98" i="134" s="1"/>
  <c r="A99" i="134" s="1"/>
  <c r="A100" i="134" s="1"/>
  <c r="A101" i="134" s="1"/>
  <c r="A102" i="134" s="1"/>
  <c r="A103" i="134" s="1"/>
  <c r="A104" i="134" s="1"/>
  <c r="A105" i="134" s="1"/>
  <c r="A106" i="134" s="1"/>
  <c r="A107" i="134" s="1"/>
  <c r="A108" i="134" s="1"/>
  <c r="A109" i="134" s="1"/>
  <c r="A110" i="134" s="1"/>
  <c r="F16" i="134"/>
  <c r="E8" i="134"/>
  <c r="F8" i="134" s="1"/>
  <c r="D8" i="134"/>
  <c r="D7" i="134"/>
  <c r="C7" i="134"/>
  <c r="E6" i="134"/>
  <c r="C6" i="134"/>
  <c r="E5" i="134"/>
  <c r="F5" i="134" s="1"/>
  <c r="D5" i="134"/>
  <c r="C5" i="134"/>
  <c r="E36" i="133"/>
  <c r="D36" i="133"/>
  <c r="F36" i="133" s="1"/>
  <c r="C36" i="133"/>
  <c r="F35" i="133"/>
  <c r="F34" i="133"/>
  <c r="E32" i="133"/>
  <c r="D32" i="133"/>
  <c r="D6" i="133" s="1"/>
  <c r="C32" i="133"/>
  <c r="F31" i="133"/>
  <c r="E29" i="133"/>
  <c r="F29" i="133" s="1"/>
  <c r="D29" i="133"/>
  <c r="C29" i="133"/>
  <c r="F28" i="133"/>
  <c r="F27" i="133"/>
  <c r="F26" i="133"/>
  <c r="F25" i="133"/>
  <c r="F24" i="133"/>
  <c r="F23" i="133"/>
  <c r="F22" i="133"/>
  <c r="F21" i="133"/>
  <c r="F20" i="133"/>
  <c r="F19" i="133"/>
  <c r="F18" i="133"/>
  <c r="F17" i="133"/>
  <c r="F16" i="133"/>
  <c r="F15" i="133"/>
  <c r="A15" i="133"/>
  <c r="A16" i="133" s="1"/>
  <c r="A17" i="133" s="1"/>
  <c r="A18" i="133" s="1"/>
  <c r="A19" i="133" s="1"/>
  <c r="A20" i="133" s="1"/>
  <c r="A21" i="133" s="1"/>
  <c r="A22" i="133" s="1"/>
  <c r="A23" i="133" s="1"/>
  <c r="A24" i="133" s="1"/>
  <c r="A25" i="133" s="1"/>
  <c r="A26" i="133" s="1"/>
  <c r="A27" i="133" s="1"/>
  <c r="A28" i="133" s="1"/>
  <c r="A31" i="133" s="1"/>
  <c r="A34" i="133" s="1"/>
  <c r="A35" i="133" s="1"/>
  <c r="F14" i="133"/>
  <c r="E7" i="133"/>
  <c r="C7" i="133"/>
  <c r="E6" i="133"/>
  <c r="C6" i="133"/>
  <c r="E5" i="133"/>
  <c r="F5" i="133" s="1"/>
  <c r="D5" i="133"/>
  <c r="C5" i="133"/>
  <c r="C8" i="133" s="1"/>
  <c r="E45" i="132"/>
  <c r="E6" i="132" s="1"/>
  <c r="D45" i="132"/>
  <c r="C45" i="132"/>
  <c r="F44" i="132"/>
  <c r="F43" i="132"/>
  <c r="F42" i="132"/>
  <c r="F41" i="132"/>
  <c r="F40" i="132"/>
  <c r="E38" i="132"/>
  <c r="F38" i="132" s="1"/>
  <c r="D38" i="132"/>
  <c r="D5" i="132" s="1"/>
  <c r="C38" i="132"/>
  <c r="C5" i="132" s="1"/>
  <c r="F37" i="132"/>
  <c r="F36" i="132"/>
  <c r="F35" i="132"/>
  <c r="F34" i="132"/>
  <c r="F33" i="132"/>
  <c r="F32" i="132"/>
  <c r="F31" i="132"/>
  <c r="F30" i="132"/>
  <c r="F29" i="132"/>
  <c r="F28" i="132"/>
  <c r="F27" i="132"/>
  <c r="F25" i="132"/>
  <c r="F24" i="132"/>
  <c r="F23" i="132"/>
  <c r="F22" i="132"/>
  <c r="F21" i="132"/>
  <c r="F20" i="132"/>
  <c r="F19" i="132"/>
  <c r="F18" i="132"/>
  <c r="F17" i="132"/>
  <c r="F16" i="132"/>
  <c r="F14" i="132"/>
  <c r="A14" i="132"/>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40" i="132" s="1"/>
  <c r="A41" i="132" s="1"/>
  <c r="A42" i="132" s="1"/>
  <c r="A43" i="132" s="1"/>
  <c r="A44" i="132" s="1"/>
  <c r="F13" i="132"/>
  <c r="D6" i="132"/>
  <c r="C6" i="132"/>
  <c r="E22" i="131"/>
  <c r="D22" i="131"/>
  <c r="C22" i="131"/>
  <c r="C5" i="131" s="1"/>
  <c r="C6" i="131" s="1"/>
  <c r="F21" i="131"/>
  <c r="F20" i="131"/>
  <c r="F19" i="131"/>
  <c r="F18" i="131"/>
  <c r="F17" i="131"/>
  <c r="F16" i="131"/>
  <c r="F15" i="131"/>
  <c r="F14" i="131"/>
  <c r="A14" i="131"/>
  <c r="A15" i="131" s="1"/>
  <c r="A16" i="131" s="1"/>
  <c r="A17" i="131" s="1"/>
  <c r="A18" i="131" s="1"/>
  <c r="A19" i="131" s="1"/>
  <c r="A20" i="131" s="1"/>
  <c r="A21" i="131" s="1"/>
  <c r="F13" i="131"/>
  <c r="A13" i="131"/>
  <c r="F12" i="131"/>
  <c r="E5" i="131"/>
  <c r="E6" i="131" s="1"/>
  <c r="D5" i="131"/>
  <c r="D6" i="131" s="1"/>
  <c r="E91" i="130"/>
  <c r="F91" i="130" s="1"/>
  <c r="D91" i="130"/>
  <c r="C91" i="130"/>
  <c r="F90" i="130"/>
  <c r="F89" i="130"/>
  <c r="F88" i="130"/>
  <c r="F87" i="130"/>
  <c r="F86" i="130"/>
  <c r="F85" i="130"/>
  <c r="F84" i="130"/>
  <c r="F83" i="130"/>
  <c r="F82" i="130"/>
  <c r="F81" i="130"/>
  <c r="E79" i="130"/>
  <c r="F79" i="130" s="1"/>
  <c r="D79" i="130"/>
  <c r="C79" i="130"/>
  <c r="C8" i="130" s="1"/>
  <c r="F78" i="130"/>
  <c r="F77" i="130"/>
  <c r="F76" i="130"/>
  <c r="F75" i="130"/>
  <c r="F74" i="130"/>
  <c r="F73" i="130"/>
  <c r="F72" i="130"/>
  <c r="F71" i="130"/>
  <c r="F70" i="130"/>
  <c r="F69" i="130"/>
  <c r="F68" i="130"/>
  <c r="F67" i="130"/>
  <c r="F66" i="130"/>
  <c r="F65" i="130"/>
  <c r="F64" i="130"/>
  <c r="F63" i="130"/>
  <c r="F62" i="130"/>
  <c r="F61" i="130"/>
  <c r="F60" i="130"/>
  <c r="F59" i="130"/>
  <c r="F58" i="130"/>
  <c r="F57" i="130"/>
  <c r="F56" i="130"/>
  <c r="F55" i="130"/>
  <c r="E53" i="130"/>
  <c r="F53" i="130" s="1"/>
  <c r="D53" i="130"/>
  <c r="C53" i="130"/>
  <c r="F52" i="130"/>
  <c r="E50" i="130"/>
  <c r="D50" i="130"/>
  <c r="F50" i="130" s="1"/>
  <c r="C50" i="130"/>
  <c r="C6" i="130" s="1"/>
  <c r="F49" i="130"/>
  <c r="F48" i="130"/>
  <c r="F47" i="130"/>
  <c r="F46" i="130"/>
  <c r="F45" i="130"/>
  <c r="F44" i="130"/>
  <c r="F43" i="130"/>
  <c r="F42" i="130"/>
  <c r="F41" i="130"/>
  <c r="F40" i="130"/>
  <c r="F39" i="130"/>
  <c r="F38" i="130"/>
  <c r="E36" i="130"/>
  <c r="F36" i="130" s="1"/>
  <c r="D36" i="130"/>
  <c r="C36" i="130"/>
  <c r="F35" i="130"/>
  <c r="F34" i="130"/>
  <c r="F33" i="130"/>
  <c r="F32" i="130"/>
  <c r="F31" i="130"/>
  <c r="F30" i="130"/>
  <c r="F29" i="130"/>
  <c r="F28" i="130"/>
  <c r="F27" i="130"/>
  <c r="F26" i="130"/>
  <c r="F25" i="130"/>
  <c r="F24" i="130"/>
  <c r="F23" i="130"/>
  <c r="F22" i="130"/>
  <c r="F21" i="130"/>
  <c r="F19" i="130"/>
  <c r="F18" i="130"/>
  <c r="A18" i="130"/>
  <c r="A19" i="130" s="1"/>
  <c r="A20" i="130" s="1"/>
  <c r="A21" i="130" s="1"/>
  <c r="A22" i="130" s="1"/>
  <c r="A23" i="130" s="1"/>
  <c r="A24" i="130" s="1"/>
  <c r="A25" i="130" s="1"/>
  <c r="A26" i="130" s="1"/>
  <c r="A27" i="130" s="1"/>
  <c r="A28" i="130" s="1"/>
  <c r="A29" i="130" s="1"/>
  <c r="A30" i="130" s="1"/>
  <c r="A31" i="130" s="1"/>
  <c r="A32" i="130" s="1"/>
  <c r="A33" i="130" s="1"/>
  <c r="A34" i="130" s="1"/>
  <c r="A35" i="130" s="1"/>
  <c r="A38" i="130" s="1"/>
  <c r="A39" i="130" s="1"/>
  <c r="A40" i="130" s="1"/>
  <c r="A41" i="130" s="1"/>
  <c r="A42" i="130" s="1"/>
  <c r="A43" i="130" s="1"/>
  <c r="A44" i="130" s="1"/>
  <c r="A45" i="130" s="1"/>
  <c r="A46" i="130" s="1"/>
  <c r="A47" i="130" s="1"/>
  <c r="A48" i="130" s="1"/>
  <c r="A49" i="130" s="1"/>
  <c r="A52" i="130" s="1"/>
  <c r="A55" i="130" s="1"/>
  <c r="A56" i="130" s="1"/>
  <c r="A57" i="130" s="1"/>
  <c r="A58" i="130" s="1"/>
  <c r="A59" i="130" s="1"/>
  <c r="A60" i="130" s="1"/>
  <c r="A61" i="130" s="1"/>
  <c r="A62" i="130" s="1"/>
  <c r="A63" i="130" s="1"/>
  <c r="A64" i="130" s="1"/>
  <c r="A65" i="130" s="1"/>
  <c r="A66" i="130" s="1"/>
  <c r="A67" i="130" s="1"/>
  <c r="A68" i="130" s="1"/>
  <c r="A69" i="130" s="1"/>
  <c r="A70" i="130" s="1"/>
  <c r="A71" i="130" s="1"/>
  <c r="A72" i="130" s="1"/>
  <c r="A73" i="130" s="1"/>
  <c r="A74" i="130" s="1"/>
  <c r="A75" i="130" s="1"/>
  <c r="A76" i="130" s="1"/>
  <c r="A77" i="130" s="1"/>
  <c r="A78" i="130" s="1"/>
  <c r="A81" i="130" s="1"/>
  <c r="A82" i="130" s="1"/>
  <c r="A83" i="130" s="1"/>
  <c r="A84" i="130" s="1"/>
  <c r="A85" i="130" s="1"/>
  <c r="A86" i="130" s="1"/>
  <c r="A87" i="130" s="1"/>
  <c r="A88" i="130" s="1"/>
  <c r="A89" i="130" s="1"/>
  <c r="A90" i="130" s="1"/>
  <c r="F17" i="130"/>
  <c r="A17" i="130"/>
  <c r="F16" i="130"/>
  <c r="E9" i="130"/>
  <c r="D9" i="130"/>
  <c r="C9" i="130"/>
  <c r="E8" i="130"/>
  <c r="D8" i="130"/>
  <c r="F8" i="130" s="1"/>
  <c r="E7" i="130"/>
  <c r="F7" i="130" s="1"/>
  <c r="D7" i="130"/>
  <c r="C7" i="130"/>
  <c r="E6" i="130"/>
  <c r="E5" i="130"/>
  <c r="D5" i="130"/>
  <c r="C5" i="130"/>
  <c r="E58" i="129"/>
  <c r="D58" i="129"/>
  <c r="F58" i="129" s="1"/>
  <c r="C58" i="129"/>
  <c r="F57" i="129"/>
  <c r="F56" i="129"/>
  <c r="F55" i="129"/>
  <c r="E53" i="129"/>
  <c r="D53" i="129"/>
  <c r="F53" i="129" s="1"/>
  <c r="C53" i="129"/>
  <c r="C7" i="129" s="1"/>
  <c r="F52" i="129"/>
  <c r="F51" i="129"/>
  <c r="F50" i="129"/>
  <c r="F49" i="129"/>
  <c r="F48" i="129"/>
  <c r="E46" i="129"/>
  <c r="D46" i="129"/>
  <c r="F46" i="129" s="1"/>
  <c r="C46" i="129"/>
  <c r="F45" i="129"/>
  <c r="E43" i="129"/>
  <c r="F43" i="129" s="1"/>
  <c r="D43" i="129"/>
  <c r="C43" i="129"/>
  <c r="F42" i="129"/>
  <c r="F41" i="129"/>
  <c r="F40" i="129"/>
  <c r="F39" i="129"/>
  <c r="F38" i="129"/>
  <c r="F37" i="129"/>
  <c r="F36" i="129"/>
  <c r="F34" i="129"/>
  <c r="F33" i="129"/>
  <c r="F32" i="129"/>
  <c r="F31" i="129"/>
  <c r="F30" i="129"/>
  <c r="F29" i="129"/>
  <c r="F28" i="129"/>
  <c r="F27" i="129"/>
  <c r="F26" i="129"/>
  <c r="F25" i="129"/>
  <c r="F24" i="129"/>
  <c r="F23" i="129"/>
  <c r="F22" i="129"/>
  <c r="F21" i="129"/>
  <c r="F20" i="129"/>
  <c r="F19" i="129"/>
  <c r="F18" i="129"/>
  <c r="F17" i="129"/>
  <c r="F16" i="129"/>
  <c r="A16" i="129"/>
  <c r="A17" i="129" s="1"/>
  <c r="A18" i="129" s="1"/>
  <c r="A19" i="129" s="1"/>
  <c r="A20" i="129" s="1"/>
  <c r="A21" i="129" s="1"/>
  <c r="A22" i="129" s="1"/>
  <c r="A23" i="129" s="1"/>
  <c r="A24" i="129" s="1"/>
  <c r="A25" i="129" s="1"/>
  <c r="A26" i="129" s="1"/>
  <c r="A27" i="129" s="1"/>
  <c r="A28" i="129" s="1"/>
  <c r="A29" i="129" s="1"/>
  <c r="A30" i="129" s="1"/>
  <c r="A31" i="129" s="1"/>
  <c r="A32" i="129" s="1"/>
  <c r="A33" i="129" s="1"/>
  <c r="A34" i="129" s="1"/>
  <c r="A35" i="129" s="1"/>
  <c r="A36" i="129" s="1"/>
  <c r="A37" i="129" s="1"/>
  <c r="A38" i="129" s="1"/>
  <c r="A39" i="129" s="1"/>
  <c r="A40" i="129" s="1"/>
  <c r="A41" i="129" s="1"/>
  <c r="A42" i="129" s="1"/>
  <c r="A45" i="129" s="1"/>
  <c r="A48" i="129" s="1"/>
  <c r="A49" i="129" s="1"/>
  <c r="A50" i="129" s="1"/>
  <c r="A51" i="129" s="1"/>
  <c r="A52" i="129" s="1"/>
  <c r="A55" i="129" s="1"/>
  <c r="A56" i="129" s="1"/>
  <c r="A57" i="129" s="1"/>
  <c r="F15" i="129"/>
  <c r="E8" i="129"/>
  <c r="F8" i="129" s="1"/>
  <c r="D8" i="129"/>
  <c r="C8" i="129"/>
  <c r="E7" i="129"/>
  <c r="E6" i="129"/>
  <c r="D6" i="129"/>
  <c r="C6" i="129"/>
  <c r="E5" i="129"/>
  <c r="D5" i="129"/>
  <c r="C5" i="129"/>
  <c r="E35" i="128"/>
  <c r="E8" i="128" s="1"/>
  <c r="D35" i="128"/>
  <c r="C35" i="128"/>
  <c r="F34" i="128"/>
  <c r="F33" i="128"/>
  <c r="E31" i="128"/>
  <c r="E7" i="128" s="1"/>
  <c r="D31" i="128"/>
  <c r="C31" i="128"/>
  <c r="F30" i="128"/>
  <c r="F29" i="128"/>
  <c r="F28" i="128"/>
  <c r="E26" i="128"/>
  <c r="F26" i="128" s="1"/>
  <c r="D26" i="128"/>
  <c r="C26" i="128"/>
  <c r="F25" i="128"/>
  <c r="F24" i="128"/>
  <c r="F23" i="128"/>
  <c r="F22" i="128"/>
  <c r="E20" i="128"/>
  <c r="D20" i="128"/>
  <c r="D5" i="128" s="1"/>
  <c r="C20" i="128"/>
  <c r="C5" i="128" s="1"/>
  <c r="F19" i="128"/>
  <c r="F18" i="128"/>
  <c r="F17" i="128"/>
  <c r="F16" i="128"/>
  <c r="A16" i="128"/>
  <c r="A17" i="128" s="1"/>
  <c r="A18" i="128" s="1"/>
  <c r="A19" i="128" s="1"/>
  <c r="A22" i="128" s="1"/>
  <c r="A23" i="128" s="1"/>
  <c r="A24" i="128" s="1"/>
  <c r="A25" i="128" s="1"/>
  <c r="A28" i="128" s="1"/>
  <c r="A29" i="128" s="1"/>
  <c r="A30" i="128" s="1"/>
  <c r="A33" i="128" s="1"/>
  <c r="A34" i="128" s="1"/>
  <c r="F15" i="128"/>
  <c r="D8" i="128"/>
  <c r="C8" i="128"/>
  <c r="D7" i="128"/>
  <c r="C7" i="128"/>
  <c r="D6" i="128"/>
  <c r="C6" i="128"/>
  <c r="E5" i="128"/>
  <c r="E70" i="127"/>
  <c r="E8" i="127" s="1"/>
  <c r="D70" i="127"/>
  <c r="D8" i="127" s="1"/>
  <c r="C70" i="127"/>
  <c r="C8" i="127" s="1"/>
  <c r="F69" i="127"/>
  <c r="F68" i="127"/>
  <c r="F67" i="127"/>
  <c r="F66" i="127"/>
  <c r="F65" i="127"/>
  <c r="F64" i="127"/>
  <c r="F63" i="127"/>
  <c r="F62" i="127"/>
  <c r="F61" i="127"/>
  <c r="F60" i="127"/>
  <c r="F59" i="127"/>
  <c r="F58" i="127"/>
  <c r="F57" i="127"/>
  <c r="F56" i="127"/>
  <c r="F55" i="127"/>
  <c r="F54" i="127"/>
  <c r="F53" i="127"/>
  <c r="E51" i="127"/>
  <c r="E7" i="127" s="1"/>
  <c r="F7" i="127" s="1"/>
  <c r="D51" i="127"/>
  <c r="C51" i="127"/>
  <c r="C7" i="127" s="1"/>
  <c r="F50" i="127"/>
  <c r="F49" i="127"/>
  <c r="F48" i="127"/>
  <c r="F46" i="127"/>
  <c r="F45" i="127"/>
  <c r="F44" i="127"/>
  <c r="F43" i="127"/>
  <c r="F42" i="127"/>
  <c r="F41" i="127"/>
  <c r="F40" i="127"/>
  <c r="F39" i="127"/>
  <c r="F38" i="127"/>
  <c r="F37" i="127"/>
  <c r="E35" i="127"/>
  <c r="D35" i="127"/>
  <c r="D6" i="127" s="1"/>
  <c r="C35" i="127"/>
  <c r="F34" i="127"/>
  <c r="F33" i="127"/>
  <c r="F32" i="127"/>
  <c r="F31" i="127"/>
  <c r="E29" i="127"/>
  <c r="E5" i="127" s="1"/>
  <c r="D29" i="127"/>
  <c r="D5" i="127" s="1"/>
  <c r="C29" i="127"/>
  <c r="F28" i="127"/>
  <c r="F27" i="127"/>
  <c r="F26" i="127"/>
  <c r="F25" i="127"/>
  <c r="F24" i="127"/>
  <c r="F23" i="127"/>
  <c r="F22" i="127"/>
  <c r="F21" i="127"/>
  <c r="F20" i="127"/>
  <c r="F19" i="127"/>
  <c r="F18" i="127"/>
  <c r="F17" i="127"/>
  <c r="F16" i="127"/>
  <c r="A16" i="127"/>
  <c r="A17" i="127" s="1"/>
  <c r="A18" i="127" s="1"/>
  <c r="A19" i="127" s="1"/>
  <c r="A20" i="127" s="1"/>
  <c r="A21" i="127" s="1"/>
  <c r="A22" i="127" s="1"/>
  <c r="A23" i="127" s="1"/>
  <c r="A24" i="127" s="1"/>
  <c r="A25" i="127" s="1"/>
  <c r="A26" i="127" s="1"/>
  <c r="A27" i="127" s="1"/>
  <c r="A28" i="127" s="1"/>
  <c r="A31" i="127" s="1"/>
  <c r="A32" i="127" s="1"/>
  <c r="A33" i="127" s="1"/>
  <c r="A34" i="127" s="1"/>
  <c r="A37" i="127" s="1"/>
  <c r="A38" i="127" s="1"/>
  <c r="A39" i="127" s="1"/>
  <c r="A40" i="127" s="1"/>
  <c r="A41" i="127" s="1"/>
  <c r="A42" i="127" s="1"/>
  <c r="A43" i="127" s="1"/>
  <c r="A44" i="127" s="1"/>
  <c r="A45" i="127" s="1"/>
  <c r="A46" i="127" s="1"/>
  <c r="A47" i="127" s="1"/>
  <c r="A48" i="127" s="1"/>
  <c r="A49" i="127" s="1"/>
  <c r="A50" i="127" s="1"/>
  <c r="A53" i="127" s="1"/>
  <c r="A54" i="127" s="1"/>
  <c r="A55" i="127" s="1"/>
  <c r="A56" i="127" s="1"/>
  <c r="A57" i="127" s="1"/>
  <c r="A58" i="127" s="1"/>
  <c r="A59" i="127" s="1"/>
  <c r="A60" i="127" s="1"/>
  <c r="A61" i="127" s="1"/>
  <c r="A62" i="127" s="1"/>
  <c r="A63" i="127" s="1"/>
  <c r="A64" i="127" s="1"/>
  <c r="A65" i="127" s="1"/>
  <c r="A66" i="127" s="1"/>
  <c r="A67" i="127" s="1"/>
  <c r="A68" i="127" s="1"/>
  <c r="A69" i="127" s="1"/>
  <c r="F15" i="127"/>
  <c r="D7" i="127"/>
  <c r="C6" i="127"/>
  <c r="C5" i="127"/>
  <c r="F73" i="138" l="1"/>
  <c r="C8" i="140"/>
  <c r="D8" i="139"/>
  <c r="F38" i="139"/>
  <c r="E6" i="139"/>
  <c r="F6" i="139" s="1"/>
  <c r="F33" i="139"/>
  <c r="C8" i="138"/>
  <c r="F48" i="138"/>
  <c r="E56" i="138"/>
  <c r="E5" i="138" s="1"/>
  <c r="E8" i="138" s="1"/>
  <c r="F114" i="137"/>
  <c r="D10" i="137"/>
  <c r="F6" i="136"/>
  <c r="F21" i="136"/>
  <c r="D7" i="136"/>
  <c r="F43" i="135"/>
  <c r="D6" i="134"/>
  <c r="D10" i="134" s="1"/>
  <c r="F45" i="134"/>
  <c r="E7" i="134"/>
  <c r="F7" i="134" s="1"/>
  <c r="F6" i="133"/>
  <c r="F32" i="133"/>
  <c r="E5" i="132"/>
  <c r="E7" i="132" s="1"/>
  <c r="C7" i="132"/>
  <c r="F6" i="132"/>
  <c r="F6" i="131"/>
  <c r="F22" i="131"/>
  <c r="C10" i="130"/>
  <c r="E10" i="130"/>
  <c r="F9" i="130"/>
  <c r="F6" i="129"/>
  <c r="F5" i="129"/>
  <c r="F8" i="128"/>
  <c r="E6" i="128"/>
  <c r="F6" i="128" s="1"/>
  <c r="F7" i="128"/>
  <c r="C9" i="128"/>
  <c r="C9" i="127"/>
  <c r="F35" i="127"/>
  <c r="F51" i="127"/>
  <c r="E6" i="127"/>
  <c r="F6" i="127" s="1"/>
  <c r="Y55" i="6"/>
  <c r="Y52" i="6"/>
  <c r="Y51" i="6"/>
  <c r="Y50" i="6"/>
  <c r="Y46" i="6"/>
  <c r="Y45" i="6"/>
  <c r="Y49" i="6"/>
  <c r="Y48" i="6"/>
  <c r="Y44" i="6"/>
  <c r="Y47" i="6"/>
  <c r="Y53" i="6"/>
  <c r="F8" i="127"/>
  <c r="D9" i="127"/>
  <c r="F5" i="128"/>
  <c r="D9" i="128"/>
  <c r="C9" i="129"/>
  <c r="F5" i="127"/>
  <c r="E9" i="127"/>
  <c r="F9" i="127" s="1"/>
  <c r="D7" i="132"/>
  <c r="F29" i="127"/>
  <c r="F45" i="132"/>
  <c r="E7" i="137"/>
  <c r="F7" i="137" s="1"/>
  <c r="F69" i="137"/>
  <c r="E7" i="135"/>
  <c r="F7" i="135" s="1"/>
  <c r="F68" i="135"/>
  <c r="C8" i="139"/>
  <c r="F5" i="139"/>
  <c r="E8" i="133"/>
  <c r="F70" i="127"/>
  <c r="F35" i="128"/>
  <c r="F5" i="131"/>
  <c r="F20" i="128"/>
  <c r="D7" i="129"/>
  <c r="F7" i="129" s="1"/>
  <c r="D6" i="130"/>
  <c r="F6" i="130" s="1"/>
  <c r="D7" i="133"/>
  <c r="D8" i="133" s="1"/>
  <c r="F7" i="139"/>
  <c r="F5" i="130"/>
  <c r="E9" i="129"/>
  <c r="C10" i="134"/>
  <c r="F111" i="134"/>
  <c r="D5" i="138"/>
  <c r="D8" i="138" s="1"/>
  <c r="F31" i="128"/>
  <c r="E7" i="136"/>
  <c r="C10" i="137"/>
  <c r="E5" i="140"/>
  <c r="F21" i="140"/>
  <c r="E7" i="138"/>
  <c r="F7" i="138" s="1"/>
  <c r="E5" i="135"/>
  <c r="E7" i="140"/>
  <c r="F7" i="140" s="1"/>
  <c r="E5" i="137"/>
  <c r="E8" i="139" l="1"/>
  <c r="F8" i="139" s="1"/>
  <c r="F5" i="138"/>
  <c r="F56" i="138"/>
  <c r="F7" i="136"/>
  <c r="F6" i="134"/>
  <c r="E10" i="134"/>
  <c r="F10" i="134" s="1"/>
  <c r="F5" i="132"/>
  <c r="D9" i="129"/>
  <c r="F9" i="129" s="1"/>
  <c r="E9" i="128"/>
  <c r="F9" i="128" s="1"/>
  <c r="Y56" i="6"/>
  <c r="F8" i="138"/>
  <c r="F8" i="133"/>
  <c r="F7" i="133"/>
  <c r="F7" i="132"/>
  <c r="E10" i="135"/>
  <c r="F10" i="135" s="1"/>
  <c r="F5" i="135"/>
  <c r="E8" i="140"/>
  <c r="F8" i="140" s="1"/>
  <c r="F5" i="140"/>
  <c r="E10" i="137"/>
  <c r="F10" i="137" s="1"/>
  <c r="F5" i="137"/>
  <c r="D10" i="130"/>
  <c r="F10" i="130" s="1"/>
  <c r="H36" i="2" l="1"/>
  <c r="G36" i="2"/>
  <c r="F36" i="2"/>
  <c r="E36" i="2"/>
  <c r="D36" i="2"/>
  <c r="L6" i="6"/>
  <c r="L7" i="6"/>
  <c r="H27" i="1"/>
  <c r="G27" i="1"/>
  <c r="F27" i="1"/>
  <c r="E27" i="1"/>
  <c r="D27" i="1"/>
  <c r="G611" i="126" l="1"/>
  <c r="F611" i="126"/>
  <c r="B1009" i="124"/>
  <c r="C1009" i="124"/>
  <c r="C1447" i="123"/>
  <c r="B1447" i="123"/>
  <c r="G610" i="126"/>
  <c r="F610" i="126"/>
  <c r="G609" i="126"/>
  <c r="F609" i="126"/>
  <c r="G608" i="126"/>
  <c r="F608" i="126"/>
  <c r="G607" i="126"/>
  <c r="F607" i="126"/>
  <c r="G606" i="126"/>
  <c r="F606" i="126"/>
  <c r="G605" i="126"/>
  <c r="F605" i="126"/>
  <c r="G604" i="126"/>
  <c r="F604" i="126"/>
  <c r="G603" i="126"/>
  <c r="F603" i="126"/>
  <c r="G602" i="126"/>
  <c r="F602" i="126"/>
  <c r="G601" i="126"/>
  <c r="F601" i="126"/>
  <c r="G600" i="126"/>
  <c r="F600" i="126"/>
  <c r="G599" i="126"/>
  <c r="F599" i="126"/>
  <c r="G598" i="126"/>
  <c r="F598" i="126"/>
  <c r="G597" i="126"/>
  <c r="F597" i="126"/>
  <c r="G596" i="126"/>
  <c r="F596" i="126"/>
  <c r="G595" i="126"/>
  <c r="F595" i="126"/>
  <c r="G594" i="126"/>
  <c r="F594" i="126"/>
  <c r="G593" i="126"/>
  <c r="F593" i="126"/>
  <c r="G592" i="126"/>
  <c r="F592" i="126"/>
  <c r="G591" i="126"/>
  <c r="F591" i="126"/>
  <c r="G590" i="126"/>
  <c r="F590" i="126"/>
  <c r="G589" i="126"/>
  <c r="F589" i="126"/>
  <c r="G588" i="126"/>
  <c r="F588" i="126"/>
  <c r="G587" i="126"/>
  <c r="F587" i="126"/>
  <c r="G586" i="126"/>
  <c r="F586" i="126"/>
  <c r="G585" i="126"/>
  <c r="F585" i="126"/>
  <c r="G584" i="126"/>
  <c r="F584" i="126"/>
  <c r="G583" i="126"/>
  <c r="F583" i="126"/>
  <c r="G582" i="126"/>
  <c r="F582" i="126"/>
  <c r="G581" i="126"/>
  <c r="F581" i="126"/>
  <c r="G580" i="126"/>
  <c r="F580" i="126"/>
  <c r="G579" i="126"/>
  <c r="F579" i="126"/>
  <c r="G578" i="126"/>
  <c r="F578" i="126"/>
  <c r="G577" i="126"/>
  <c r="F577" i="126"/>
  <c r="G576" i="126"/>
  <c r="F576" i="126"/>
  <c r="G575" i="126"/>
  <c r="F575" i="126"/>
  <c r="G574" i="126"/>
  <c r="F574" i="126"/>
  <c r="G573" i="126"/>
  <c r="F573" i="126"/>
  <c r="G572" i="126"/>
  <c r="F572" i="126"/>
  <c r="G571" i="126"/>
  <c r="F571" i="126"/>
  <c r="G570" i="126"/>
  <c r="F570" i="126"/>
  <c r="G569" i="126"/>
  <c r="F569" i="126"/>
  <c r="G568" i="126"/>
  <c r="F568" i="126"/>
  <c r="G567" i="126"/>
  <c r="F567" i="126"/>
  <c r="G566" i="126"/>
  <c r="F566" i="126"/>
  <c r="G565" i="126"/>
  <c r="F565" i="126"/>
  <c r="G564" i="126"/>
  <c r="F564" i="126"/>
  <c r="G563" i="126"/>
  <c r="F563" i="126"/>
  <c r="G562" i="126"/>
  <c r="F562" i="126"/>
  <c r="G561" i="126"/>
  <c r="F561" i="126"/>
  <c r="G560" i="126"/>
  <c r="F560" i="126"/>
  <c r="G559" i="126"/>
  <c r="F559" i="126"/>
  <c r="G558" i="126"/>
  <c r="F558" i="126"/>
  <c r="G557" i="126"/>
  <c r="F557" i="126"/>
  <c r="G556" i="126"/>
  <c r="F556" i="126"/>
  <c r="G555" i="126"/>
  <c r="F555" i="126"/>
  <c r="G554" i="126"/>
  <c r="F554" i="126"/>
  <c r="G553" i="126"/>
  <c r="F553" i="126"/>
  <c r="G552" i="126"/>
  <c r="F552" i="126"/>
  <c r="G551" i="126"/>
  <c r="F551" i="126"/>
  <c r="G550" i="126"/>
  <c r="F550" i="126"/>
  <c r="G549" i="126"/>
  <c r="F549" i="126"/>
  <c r="G548" i="126"/>
  <c r="F548" i="126"/>
  <c r="G547" i="126"/>
  <c r="F547" i="126"/>
  <c r="G546" i="126"/>
  <c r="F546" i="126"/>
  <c r="G545" i="126"/>
  <c r="F545" i="126"/>
  <c r="G544" i="126"/>
  <c r="F544" i="126"/>
  <c r="G543" i="126"/>
  <c r="F543" i="126"/>
  <c r="G542" i="126"/>
  <c r="F542" i="126"/>
  <c r="G541" i="126"/>
  <c r="F541" i="126"/>
  <c r="G540" i="126"/>
  <c r="F540" i="126"/>
  <c r="G539" i="126"/>
  <c r="F539" i="126"/>
  <c r="G538" i="126"/>
  <c r="F538" i="126"/>
  <c r="G537" i="126"/>
  <c r="F537" i="126"/>
  <c r="G536" i="126"/>
  <c r="F536" i="126"/>
  <c r="G535" i="126"/>
  <c r="F535" i="126"/>
  <c r="G534" i="126"/>
  <c r="F534" i="126"/>
  <c r="G533" i="126"/>
  <c r="F533" i="126"/>
  <c r="G532" i="126"/>
  <c r="F532" i="126"/>
  <c r="G531" i="126"/>
  <c r="F531" i="126"/>
  <c r="G530" i="126"/>
  <c r="F530" i="126"/>
  <c r="G529" i="126"/>
  <c r="F529" i="126"/>
  <c r="G528" i="126"/>
  <c r="F528" i="126"/>
  <c r="G527" i="126"/>
  <c r="F527" i="126"/>
  <c r="G526" i="126"/>
  <c r="F526" i="126"/>
  <c r="G525" i="126"/>
  <c r="F525" i="126"/>
  <c r="G524" i="126"/>
  <c r="F524" i="126"/>
  <c r="G523" i="126"/>
  <c r="F523" i="126"/>
  <c r="G522" i="126"/>
  <c r="F522" i="126"/>
  <c r="G521" i="126"/>
  <c r="F521" i="126"/>
  <c r="G520" i="126"/>
  <c r="F520" i="126"/>
  <c r="G519" i="126"/>
  <c r="F519" i="126"/>
  <c r="G518" i="126"/>
  <c r="F518" i="126"/>
  <c r="G517" i="126"/>
  <c r="F517" i="126"/>
  <c r="G516" i="126"/>
  <c r="F516" i="126"/>
  <c r="G515" i="126"/>
  <c r="F515" i="126"/>
  <c r="G514" i="126"/>
  <c r="F514" i="126"/>
  <c r="G513" i="126"/>
  <c r="F513" i="126"/>
  <c r="G512" i="126"/>
  <c r="F512" i="126"/>
  <c r="G511" i="126"/>
  <c r="F511" i="126"/>
  <c r="G510" i="126"/>
  <c r="F510" i="126"/>
  <c r="G509" i="126"/>
  <c r="F509" i="126"/>
  <c r="G508" i="126"/>
  <c r="F508" i="126"/>
  <c r="G507" i="126"/>
  <c r="F507" i="126"/>
  <c r="G506" i="126"/>
  <c r="F506" i="126"/>
  <c r="G505" i="126"/>
  <c r="F505" i="126"/>
  <c r="G504" i="126"/>
  <c r="F504" i="126"/>
  <c r="G503" i="126"/>
  <c r="F503" i="126"/>
  <c r="G502" i="126"/>
  <c r="F502" i="126"/>
  <c r="G501" i="126"/>
  <c r="F501" i="126"/>
  <c r="G500" i="126"/>
  <c r="F500" i="126"/>
  <c r="G499" i="126"/>
  <c r="F499" i="126"/>
  <c r="G498" i="126"/>
  <c r="F498" i="126"/>
  <c r="G497" i="126"/>
  <c r="F497" i="126"/>
  <c r="G496" i="126"/>
  <c r="F496" i="126"/>
  <c r="G495" i="126"/>
  <c r="F495" i="126"/>
  <c r="G494" i="126"/>
  <c r="F494" i="126"/>
  <c r="G493" i="126"/>
  <c r="F493" i="126"/>
  <c r="G492" i="126"/>
  <c r="F492" i="126"/>
  <c r="G491" i="126"/>
  <c r="F491" i="126"/>
  <c r="G490" i="126"/>
  <c r="F490" i="126"/>
  <c r="G489" i="126"/>
  <c r="F489" i="126"/>
  <c r="G488" i="126"/>
  <c r="F488" i="126"/>
  <c r="G487" i="126"/>
  <c r="F487" i="126"/>
  <c r="G486" i="126"/>
  <c r="F486" i="126"/>
  <c r="G485" i="126"/>
  <c r="F485" i="126"/>
  <c r="G484" i="126"/>
  <c r="F484" i="126"/>
  <c r="G483" i="126"/>
  <c r="F483" i="126"/>
  <c r="G482" i="126"/>
  <c r="F482" i="126"/>
  <c r="G481" i="126"/>
  <c r="F481" i="126"/>
  <c r="G480" i="126"/>
  <c r="F480" i="126"/>
  <c r="G479" i="126"/>
  <c r="F479" i="126"/>
  <c r="G478" i="126"/>
  <c r="F478" i="126"/>
  <c r="G477" i="126"/>
  <c r="F477" i="126"/>
  <c r="G476" i="126"/>
  <c r="F476" i="126"/>
  <c r="G475" i="126"/>
  <c r="F475" i="126"/>
  <c r="G474" i="126"/>
  <c r="F474" i="126"/>
  <c r="G473" i="126"/>
  <c r="F473" i="126"/>
  <c r="G472" i="126"/>
  <c r="F472" i="126"/>
  <c r="G471" i="126"/>
  <c r="F471" i="126"/>
  <c r="G470" i="126"/>
  <c r="F470" i="126"/>
  <c r="G469" i="126"/>
  <c r="F469" i="126"/>
  <c r="G468" i="126"/>
  <c r="F468" i="126"/>
  <c r="G467" i="126"/>
  <c r="F467" i="126"/>
  <c r="G466" i="126"/>
  <c r="F466" i="126"/>
  <c r="G465" i="126"/>
  <c r="F465" i="126"/>
  <c r="G464" i="126"/>
  <c r="F464" i="126"/>
  <c r="G463" i="126"/>
  <c r="F463" i="126"/>
  <c r="G462" i="126"/>
  <c r="F462" i="126"/>
  <c r="G461" i="126"/>
  <c r="F461" i="126"/>
  <c r="G460" i="126"/>
  <c r="F460" i="126"/>
  <c r="G459" i="126"/>
  <c r="F459" i="126"/>
  <c r="G458" i="126"/>
  <c r="F458" i="126"/>
  <c r="G457" i="126"/>
  <c r="F457" i="126"/>
  <c r="G456" i="126"/>
  <c r="F456" i="126"/>
  <c r="G455" i="126"/>
  <c r="F455" i="126"/>
  <c r="G454" i="126"/>
  <c r="F454" i="126"/>
  <c r="G453" i="126"/>
  <c r="F453" i="126"/>
  <c r="G452" i="126"/>
  <c r="F452" i="126"/>
  <c r="G451" i="126"/>
  <c r="F451" i="126"/>
  <c r="G450" i="126"/>
  <c r="F450" i="126"/>
  <c r="G449" i="126"/>
  <c r="F449" i="126"/>
  <c r="G448" i="126"/>
  <c r="F448" i="126"/>
  <c r="G447" i="126"/>
  <c r="F447" i="126"/>
  <c r="G446" i="126"/>
  <c r="F446" i="126"/>
  <c r="G445" i="126"/>
  <c r="F445" i="126"/>
  <c r="G444" i="126"/>
  <c r="F444" i="126"/>
  <c r="G443" i="126"/>
  <c r="F443" i="126"/>
  <c r="G442" i="126"/>
  <c r="F442" i="126"/>
  <c r="G441" i="126"/>
  <c r="F441" i="126"/>
  <c r="G440" i="126"/>
  <c r="F440" i="126"/>
  <c r="G439" i="126"/>
  <c r="F439" i="126"/>
  <c r="G438" i="126"/>
  <c r="F438" i="126"/>
  <c r="G437" i="126"/>
  <c r="F437" i="126"/>
  <c r="G436" i="126"/>
  <c r="F436" i="126"/>
  <c r="G435" i="126"/>
  <c r="F435" i="126"/>
  <c r="G434" i="126"/>
  <c r="F434" i="126"/>
  <c r="G433" i="126"/>
  <c r="F433" i="126"/>
  <c r="G432" i="126"/>
  <c r="F432" i="126"/>
  <c r="G431" i="126"/>
  <c r="F431" i="126"/>
  <c r="G430" i="126"/>
  <c r="F430" i="126"/>
  <c r="G429" i="126"/>
  <c r="F429" i="126"/>
  <c r="G428" i="126"/>
  <c r="F428" i="126"/>
  <c r="G427" i="126"/>
  <c r="F427" i="126"/>
  <c r="G426" i="126"/>
  <c r="F426" i="126"/>
  <c r="G425" i="126"/>
  <c r="F425" i="126"/>
  <c r="G424" i="126"/>
  <c r="F424" i="126"/>
  <c r="G423" i="126"/>
  <c r="F423" i="126"/>
  <c r="G422" i="126"/>
  <c r="F422" i="126"/>
  <c r="G421" i="126"/>
  <c r="F421" i="126"/>
  <c r="G420" i="126"/>
  <c r="F420" i="126"/>
  <c r="G419" i="126"/>
  <c r="F419" i="126"/>
  <c r="G418" i="126"/>
  <c r="F418" i="126"/>
  <c r="G417" i="126"/>
  <c r="F417" i="126"/>
  <c r="G416" i="126"/>
  <c r="F416" i="126"/>
  <c r="G415" i="126"/>
  <c r="F415" i="126"/>
  <c r="G414" i="126"/>
  <c r="F414" i="126"/>
  <c r="G413" i="126"/>
  <c r="F413" i="126"/>
  <c r="G412" i="126"/>
  <c r="F412" i="126"/>
  <c r="G411" i="126"/>
  <c r="F411" i="126"/>
  <c r="G410" i="126"/>
  <c r="F410" i="126"/>
  <c r="G409" i="126"/>
  <c r="F409" i="126"/>
  <c r="G408" i="126"/>
  <c r="F408" i="126"/>
  <c r="G407" i="126"/>
  <c r="F407" i="126"/>
  <c r="G406" i="126"/>
  <c r="F406" i="126"/>
  <c r="G405" i="126"/>
  <c r="F405" i="126"/>
  <c r="G404" i="126"/>
  <c r="F404" i="126"/>
  <c r="G403" i="126"/>
  <c r="F403" i="126"/>
  <c r="G402" i="126"/>
  <c r="F402" i="126"/>
  <c r="G401" i="126"/>
  <c r="F401" i="126"/>
  <c r="G400" i="126"/>
  <c r="F400" i="126"/>
  <c r="G399" i="126"/>
  <c r="F399" i="126"/>
  <c r="G398" i="126"/>
  <c r="F398" i="126"/>
  <c r="G397" i="126"/>
  <c r="F397" i="126"/>
  <c r="G396" i="126"/>
  <c r="F396" i="126"/>
  <c r="G395" i="126"/>
  <c r="F395" i="126"/>
  <c r="G394" i="126"/>
  <c r="F394" i="126"/>
  <c r="G393" i="126"/>
  <c r="F393" i="126"/>
  <c r="G392" i="126"/>
  <c r="F392" i="126"/>
  <c r="G391" i="126"/>
  <c r="F391" i="126"/>
  <c r="G390" i="126"/>
  <c r="F390" i="126"/>
  <c r="G389" i="126"/>
  <c r="F389" i="126"/>
  <c r="G388" i="126"/>
  <c r="F388" i="126"/>
  <c r="G387" i="126"/>
  <c r="F387" i="126"/>
  <c r="G386" i="126"/>
  <c r="F386" i="126"/>
  <c r="G385" i="126"/>
  <c r="F385" i="126"/>
  <c r="G384" i="126"/>
  <c r="F384" i="126"/>
  <c r="G383" i="126"/>
  <c r="F383" i="126"/>
  <c r="G382" i="126"/>
  <c r="F382" i="126"/>
  <c r="G381" i="126"/>
  <c r="F381" i="126"/>
  <c r="G380" i="126"/>
  <c r="F380" i="126"/>
  <c r="G379" i="126"/>
  <c r="F379" i="126"/>
  <c r="G378" i="126"/>
  <c r="F378" i="126"/>
  <c r="G377" i="126"/>
  <c r="F377" i="126"/>
  <c r="G376" i="126"/>
  <c r="F376" i="126"/>
  <c r="G375" i="126"/>
  <c r="F375" i="126"/>
  <c r="G374" i="126"/>
  <c r="F374" i="126"/>
  <c r="G373" i="126"/>
  <c r="F373" i="126"/>
  <c r="G372" i="126"/>
  <c r="F372" i="126"/>
  <c r="G371" i="126"/>
  <c r="F371" i="126"/>
  <c r="G370" i="126"/>
  <c r="F370" i="126"/>
  <c r="G369" i="126"/>
  <c r="F369" i="126"/>
  <c r="G368" i="126"/>
  <c r="F368" i="126"/>
  <c r="G367" i="126"/>
  <c r="F367" i="126"/>
  <c r="G366" i="126"/>
  <c r="F366" i="126"/>
  <c r="G365" i="126"/>
  <c r="F365" i="126"/>
  <c r="G364" i="126"/>
  <c r="F364" i="126"/>
  <c r="G363" i="126"/>
  <c r="F363" i="126"/>
  <c r="G362" i="126"/>
  <c r="F362" i="126"/>
  <c r="G361" i="126"/>
  <c r="F361" i="126"/>
  <c r="G360" i="126"/>
  <c r="F360" i="126"/>
  <c r="G359" i="126"/>
  <c r="F359" i="126"/>
  <c r="G358" i="126"/>
  <c r="F358" i="126"/>
  <c r="G357" i="126"/>
  <c r="F357" i="126"/>
  <c r="G356" i="126"/>
  <c r="F356" i="126"/>
  <c r="G355" i="126"/>
  <c r="F355" i="126"/>
  <c r="G354" i="126"/>
  <c r="F354" i="126"/>
  <c r="G353" i="126"/>
  <c r="F353" i="126"/>
  <c r="G352" i="126"/>
  <c r="F352" i="126"/>
  <c r="G351" i="126"/>
  <c r="F351" i="126"/>
  <c r="G350" i="126"/>
  <c r="F350" i="126"/>
  <c r="G349" i="126"/>
  <c r="F349" i="126"/>
  <c r="G348" i="126"/>
  <c r="F348" i="126"/>
  <c r="G347" i="126"/>
  <c r="F347" i="126"/>
  <c r="G346" i="126"/>
  <c r="F346" i="126"/>
  <c r="G345" i="126"/>
  <c r="F345" i="126"/>
  <c r="G344" i="126"/>
  <c r="F344" i="126"/>
  <c r="G343" i="126"/>
  <c r="F343" i="126"/>
  <c r="G342" i="126"/>
  <c r="F342" i="126"/>
  <c r="G341" i="126"/>
  <c r="F341" i="126"/>
  <c r="G340" i="126"/>
  <c r="F340" i="126"/>
  <c r="G339" i="126"/>
  <c r="F339" i="126"/>
  <c r="G338" i="126"/>
  <c r="F338" i="126"/>
  <c r="G337" i="126"/>
  <c r="F337" i="126"/>
  <c r="G336" i="126"/>
  <c r="F336" i="126"/>
  <c r="G335" i="126"/>
  <c r="F335" i="126"/>
  <c r="G334" i="126"/>
  <c r="F334" i="126"/>
  <c r="G333" i="126"/>
  <c r="F333" i="126"/>
  <c r="G332" i="126"/>
  <c r="F332" i="126"/>
  <c r="G331" i="126"/>
  <c r="F331" i="126"/>
  <c r="G330" i="126"/>
  <c r="F330" i="126"/>
  <c r="G329" i="126"/>
  <c r="F329" i="126"/>
  <c r="G328" i="126"/>
  <c r="F328" i="126"/>
  <c r="G327" i="126"/>
  <c r="F327" i="126"/>
  <c r="G326" i="126"/>
  <c r="F326" i="126"/>
  <c r="G325" i="126"/>
  <c r="F325" i="126"/>
  <c r="G324" i="126"/>
  <c r="F324" i="126"/>
  <c r="G323" i="126"/>
  <c r="F323" i="126"/>
  <c r="G322" i="126"/>
  <c r="F322" i="126"/>
  <c r="G321" i="126"/>
  <c r="F321" i="126"/>
  <c r="G320" i="126"/>
  <c r="F320" i="126"/>
  <c r="G319" i="126"/>
  <c r="F319" i="126"/>
  <c r="G318" i="126"/>
  <c r="F318" i="126"/>
  <c r="G317" i="126"/>
  <c r="F317" i="126"/>
  <c r="G316" i="126"/>
  <c r="F316" i="126"/>
  <c r="G315" i="126"/>
  <c r="F315" i="126"/>
  <c r="G314" i="126"/>
  <c r="F314" i="126"/>
  <c r="G313" i="126"/>
  <c r="F313" i="126"/>
  <c r="G312" i="126"/>
  <c r="F312" i="126"/>
  <c r="G311" i="126"/>
  <c r="F311" i="126"/>
  <c r="G310" i="126"/>
  <c r="F310" i="126"/>
  <c r="G309" i="126"/>
  <c r="F309" i="126"/>
  <c r="G308" i="126"/>
  <c r="F308" i="126"/>
  <c r="G307" i="126"/>
  <c r="F307" i="126"/>
  <c r="G306" i="126"/>
  <c r="F306" i="126"/>
  <c r="G305" i="126"/>
  <c r="F305" i="126"/>
  <c r="G304" i="126"/>
  <c r="F304" i="126"/>
  <c r="G303" i="126"/>
  <c r="F303" i="126"/>
  <c r="G302" i="126"/>
  <c r="F302" i="126"/>
  <c r="G301" i="126"/>
  <c r="F301" i="126"/>
  <c r="G300" i="126"/>
  <c r="F300" i="126"/>
  <c r="G299" i="126"/>
  <c r="F299" i="126"/>
  <c r="G298" i="126"/>
  <c r="F298" i="126"/>
  <c r="G297" i="126"/>
  <c r="F297" i="126"/>
  <c r="G296" i="126"/>
  <c r="F296" i="126"/>
  <c r="G295" i="126"/>
  <c r="F295" i="126"/>
  <c r="G294" i="126"/>
  <c r="F294" i="126"/>
  <c r="G293" i="126"/>
  <c r="F293" i="126"/>
  <c r="G292" i="126"/>
  <c r="F292" i="126"/>
  <c r="G291" i="126"/>
  <c r="F291" i="126"/>
  <c r="G290" i="126"/>
  <c r="F290" i="126"/>
  <c r="G289" i="126"/>
  <c r="F289" i="126"/>
  <c r="G288" i="126"/>
  <c r="F288" i="126"/>
  <c r="G287" i="126"/>
  <c r="F287" i="126"/>
  <c r="G286" i="126"/>
  <c r="F286" i="126"/>
  <c r="G285" i="126"/>
  <c r="F285" i="126"/>
  <c r="G284" i="126"/>
  <c r="F284" i="126"/>
  <c r="G283" i="126"/>
  <c r="F283" i="126"/>
  <c r="G282" i="126"/>
  <c r="F282" i="126"/>
  <c r="G281" i="126"/>
  <c r="F281" i="126"/>
  <c r="G280" i="126"/>
  <c r="F280" i="126"/>
  <c r="G279" i="126"/>
  <c r="F279" i="126"/>
  <c r="G278" i="126"/>
  <c r="F278" i="126"/>
  <c r="G277" i="126"/>
  <c r="F277" i="126"/>
  <c r="G276" i="126"/>
  <c r="F276" i="126"/>
  <c r="G275" i="126"/>
  <c r="F275" i="126"/>
  <c r="G274" i="126"/>
  <c r="F274" i="126"/>
  <c r="G273" i="126"/>
  <c r="F273" i="126"/>
  <c r="G272" i="126"/>
  <c r="F272" i="126"/>
  <c r="G271" i="126"/>
  <c r="F271" i="126"/>
  <c r="G270" i="126"/>
  <c r="F270" i="126"/>
  <c r="G269" i="126"/>
  <c r="F269" i="126"/>
  <c r="G268" i="126"/>
  <c r="F268" i="126"/>
  <c r="G267" i="126"/>
  <c r="F267" i="126"/>
  <c r="G266" i="126"/>
  <c r="F266" i="126"/>
  <c r="G265" i="126"/>
  <c r="F265" i="126"/>
  <c r="G264" i="126"/>
  <c r="F264" i="126"/>
  <c r="G263" i="126"/>
  <c r="F263" i="126"/>
  <c r="G262" i="126"/>
  <c r="F262" i="126"/>
  <c r="G261" i="126"/>
  <c r="F261" i="126"/>
  <c r="G260" i="126"/>
  <c r="F260" i="126"/>
  <c r="G259" i="126"/>
  <c r="F259" i="126"/>
  <c r="G258" i="126"/>
  <c r="F258" i="126"/>
  <c r="G257" i="126"/>
  <c r="F257" i="126"/>
  <c r="G256" i="126"/>
  <c r="F256" i="126"/>
  <c r="G255" i="126"/>
  <c r="F255" i="126"/>
  <c r="G254" i="126"/>
  <c r="F254" i="126"/>
  <c r="G253" i="126"/>
  <c r="F253" i="126"/>
  <c r="G252" i="126"/>
  <c r="F252" i="126"/>
  <c r="G251" i="126"/>
  <c r="F251" i="126"/>
  <c r="G250" i="126"/>
  <c r="F250" i="126"/>
  <c r="G249" i="126"/>
  <c r="F249" i="126"/>
  <c r="G248" i="126"/>
  <c r="F248" i="126"/>
  <c r="G247" i="126"/>
  <c r="F247" i="126"/>
  <c r="G246" i="126"/>
  <c r="F246" i="126"/>
  <c r="G245" i="126"/>
  <c r="F245" i="126"/>
  <c r="G244" i="126"/>
  <c r="F244" i="126"/>
  <c r="G243" i="126"/>
  <c r="F243" i="126"/>
  <c r="G242" i="126"/>
  <c r="F242" i="126"/>
  <c r="G241" i="126"/>
  <c r="F241" i="126"/>
  <c r="G240" i="126"/>
  <c r="F240" i="126"/>
  <c r="G239" i="126"/>
  <c r="F239" i="126"/>
  <c r="G238" i="126"/>
  <c r="F238" i="126"/>
  <c r="G237" i="126"/>
  <c r="F237" i="126"/>
  <c r="G236" i="126"/>
  <c r="F236" i="126"/>
  <c r="G235" i="126"/>
  <c r="F235" i="126"/>
  <c r="G234" i="126"/>
  <c r="F234" i="126"/>
  <c r="G233" i="126"/>
  <c r="F233" i="126"/>
  <c r="G232" i="126"/>
  <c r="F232" i="126"/>
  <c r="G231" i="126"/>
  <c r="F231" i="126"/>
  <c r="G230" i="126"/>
  <c r="F230" i="126"/>
  <c r="G229" i="126"/>
  <c r="F229" i="126"/>
  <c r="G228" i="126"/>
  <c r="F228" i="126"/>
  <c r="G227" i="126"/>
  <c r="F227" i="126"/>
  <c r="G226" i="126"/>
  <c r="F226" i="126"/>
  <c r="G225" i="126"/>
  <c r="F225" i="126"/>
  <c r="G224" i="126"/>
  <c r="F224" i="126"/>
  <c r="G223" i="126"/>
  <c r="F223" i="126"/>
  <c r="G222" i="126"/>
  <c r="F222" i="126"/>
  <c r="G221" i="126"/>
  <c r="F221" i="126"/>
  <c r="G220" i="126"/>
  <c r="F220" i="126"/>
  <c r="G219" i="126"/>
  <c r="F219" i="126"/>
  <c r="G218" i="126"/>
  <c r="F218" i="126"/>
  <c r="G217" i="126"/>
  <c r="F217" i="126"/>
  <c r="G216" i="126"/>
  <c r="F216" i="126"/>
  <c r="G215" i="126"/>
  <c r="F215" i="126"/>
  <c r="G214" i="126"/>
  <c r="F214" i="126"/>
  <c r="G213" i="126"/>
  <c r="F213" i="126"/>
  <c r="G212" i="126"/>
  <c r="F212" i="126"/>
  <c r="G211" i="126"/>
  <c r="F211" i="126"/>
  <c r="G210" i="126"/>
  <c r="F210" i="126"/>
  <c r="G209" i="126"/>
  <c r="F209" i="126"/>
  <c r="G208" i="126"/>
  <c r="F208" i="126"/>
  <c r="G207" i="126"/>
  <c r="F207" i="126"/>
  <c r="G206" i="126"/>
  <c r="F206" i="126"/>
  <c r="G205" i="126"/>
  <c r="F205" i="126"/>
  <c r="G204" i="126"/>
  <c r="F204" i="126"/>
  <c r="G203" i="126"/>
  <c r="F203" i="126"/>
  <c r="G202" i="126"/>
  <c r="F202" i="126"/>
  <c r="G201" i="126"/>
  <c r="F201" i="126"/>
  <c r="G200" i="126"/>
  <c r="F200" i="126"/>
  <c r="G199" i="126"/>
  <c r="F199" i="126"/>
  <c r="G198" i="126"/>
  <c r="F198" i="126"/>
  <c r="G197" i="126"/>
  <c r="F197" i="126"/>
  <c r="G196" i="126"/>
  <c r="F196" i="126"/>
  <c r="G195" i="126"/>
  <c r="F195" i="126"/>
  <c r="G194" i="126"/>
  <c r="F194" i="126"/>
  <c r="G193" i="126"/>
  <c r="F193" i="126"/>
  <c r="G192" i="126"/>
  <c r="F192" i="126"/>
  <c r="G191" i="126"/>
  <c r="F191" i="126"/>
  <c r="G190" i="126"/>
  <c r="F190" i="126"/>
  <c r="G189" i="126"/>
  <c r="F189" i="126"/>
  <c r="G188" i="126"/>
  <c r="F188" i="126"/>
  <c r="G187" i="126"/>
  <c r="F187" i="126"/>
  <c r="G186" i="126"/>
  <c r="F186" i="126"/>
  <c r="G185" i="126"/>
  <c r="F185" i="126"/>
  <c r="G184" i="126"/>
  <c r="F184" i="126"/>
  <c r="G183" i="126"/>
  <c r="F183" i="126"/>
  <c r="G182" i="126"/>
  <c r="F182" i="126"/>
  <c r="G181" i="126"/>
  <c r="F181" i="126"/>
  <c r="G180" i="126"/>
  <c r="F180" i="126"/>
  <c r="G179" i="126"/>
  <c r="F179" i="126"/>
  <c r="G178" i="126"/>
  <c r="F178" i="126"/>
  <c r="G177" i="126"/>
  <c r="F177" i="126"/>
  <c r="G176" i="126"/>
  <c r="F176" i="126"/>
  <c r="G175" i="126"/>
  <c r="F175" i="126"/>
  <c r="G174" i="126"/>
  <c r="F174" i="126"/>
  <c r="G173" i="126"/>
  <c r="F173" i="126"/>
  <c r="G172" i="126"/>
  <c r="F172" i="126"/>
  <c r="G171" i="126"/>
  <c r="F171" i="126"/>
  <c r="G170" i="126"/>
  <c r="F170" i="126"/>
  <c r="G169" i="126"/>
  <c r="F169" i="126"/>
  <c r="G168" i="126"/>
  <c r="F168" i="126"/>
  <c r="G167" i="126"/>
  <c r="F167" i="126"/>
  <c r="G166" i="126"/>
  <c r="F166" i="126"/>
  <c r="G165" i="126"/>
  <c r="F165" i="126"/>
  <c r="G164" i="126"/>
  <c r="F164" i="126"/>
  <c r="G163" i="126"/>
  <c r="F163" i="126"/>
  <c r="G162" i="126"/>
  <c r="F162" i="126"/>
  <c r="G161" i="126"/>
  <c r="F161" i="126"/>
  <c r="G160" i="126"/>
  <c r="F160" i="126"/>
  <c r="G159" i="126"/>
  <c r="F159" i="126"/>
  <c r="G158" i="126"/>
  <c r="F158" i="126"/>
  <c r="G157" i="126"/>
  <c r="F157" i="126"/>
  <c r="G156" i="126"/>
  <c r="F156" i="126"/>
  <c r="G155" i="126"/>
  <c r="F155" i="126"/>
  <c r="G154" i="126"/>
  <c r="F154" i="126"/>
  <c r="G153" i="126"/>
  <c r="F153" i="126"/>
  <c r="G152" i="126"/>
  <c r="F152" i="126"/>
  <c r="G151" i="126"/>
  <c r="F151" i="126"/>
  <c r="G150" i="126"/>
  <c r="F150" i="126"/>
  <c r="G149" i="126"/>
  <c r="F149" i="126"/>
  <c r="G148" i="126"/>
  <c r="F148" i="126"/>
  <c r="G147" i="126"/>
  <c r="F147" i="126"/>
  <c r="G146" i="126"/>
  <c r="F146" i="126"/>
  <c r="G145" i="126"/>
  <c r="F145" i="126"/>
  <c r="G144" i="126"/>
  <c r="F144" i="126"/>
  <c r="G143" i="126"/>
  <c r="F143" i="126"/>
  <c r="G142" i="126"/>
  <c r="F142" i="126"/>
  <c r="G141" i="126"/>
  <c r="F141" i="126"/>
  <c r="G140" i="126"/>
  <c r="F140" i="126"/>
  <c r="G139" i="126"/>
  <c r="F139" i="126"/>
  <c r="G138" i="126"/>
  <c r="F138" i="126"/>
  <c r="G137" i="126"/>
  <c r="F137" i="126"/>
  <c r="G136" i="126"/>
  <c r="F136" i="126"/>
  <c r="G135" i="126"/>
  <c r="F135" i="126"/>
  <c r="G134" i="126"/>
  <c r="F134" i="126"/>
  <c r="G133" i="126"/>
  <c r="F133" i="126"/>
  <c r="G132" i="126"/>
  <c r="F132" i="126"/>
  <c r="G131" i="126"/>
  <c r="F131" i="126"/>
  <c r="G130" i="126"/>
  <c r="F130" i="126"/>
  <c r="G129" i="126"/>
  <c r="F129" i="126"/>
  <c r="G128" i="126"/>
  <c r="F128" i="126"/>
  <c r="G127" i="126"/>
  <c r="F127" i="126"/>
  <c r="G126" i="126"/>
  <c r="F126" i="126"/>
  <c r="G125" i="126"/>
  <c r="F125" i="126"/>
  <c r="G124" i="126"/>
  <c r="F124" i="126"/>
  <c r="G123" i="126"/>
  <c r="F123" i="126"/>
  <c r="G122" i="126"/>
  <c r="F122" i="126"/>
  <c r="G121" i="126"/>
  <c r="F121" i="126"/>
  <c r="G120" i="126"/>
  <c r="F120" i="126"/>
  <c r="G119" i="126"/>
  <c r="F119" i="126"/>
  <c r="G118" i="126"/>
  <c r="F118" i="126"/>
  <c r="G117" i="126"/>
  <c r="F117" i="126"/>
  <c r="G116" i="126"/>
  <c r="F116" i="126"/>
  <c r="G115" i="126"/>
  <c r="F115" i="126"/>
  <c r="G114" i="126"/>
  <c r="F114" i="126"/>
  <c r="G113" i="126"/>
  <c r="F113" i="126"/>
  <c r="G112" i="126"/>
  <c r="F112" i="126"/>
  <c r="G111" i="126"/>
  <c r="F111" i="126"/>
  <c r="G110" i="126"/>
  <c r="F110" i="126"/>
  <c r="G109" i="126"/>
  <c r="F109" i="126"/>
  <c r="G108" i="126"/>
  <c r="F108" i="126"/>
  <c r="G107" i="126"/>
  <c r="F107" i="126"/>
  <c r="G106" i="126"/>
  <c r="F106" i="126"/>
  <c r="G105" i="126"/>
  <c r="F105" i="126"/>
  <c r="G104" i="126"/>
  <c r="F104" i="126"/>
  <c r="G103" i="126"/>
  <c r="F103" i="126"/>
  <c r="G102" i="126"/>
  <c r="F102" i="126"/>
  <c r="G101" i="126"/>
  <c r="F101" i="126"/>
  <c r="G100" i="126"/>
  <c r="F100" i="126"/>
  <c r="G99" i="126"/>
  <c r="F99" i="126"/>
  <c r="G98" i="126"/>
  <c r="F98" i="126"/>
  <c r="G97" i="126"/>
  <c r="F97" i="126"/>
  <c r="G96" i="126"/>
  <c r="F96" i="126"/>
  <c r="G95" i="126"/>
  <c r="F95" i="126"/>
  <c r="G94" i="126"/>
  <c r="F94" i="126"/>
  <c r="G93" i="126"/>
  <c r="F93" i="126"/>
  <c r="G92" i="126"/>
  <c r="F92" i="126"/>
  <c r="G91" i="126"/>
  <c r="F91" i="126"/>
  <c r="G90" i="126"/>
  <c r="F90" i="126"/>
  <c r="G89" i="126"/>
  <c r="F89" i="126"/>
  <c r="G88" i="126"/>
  <c r="F88" i="126"/>
  <c r="G87" i="126"/>
  <c r="F87" i="126"/>
  <c r="G86" i="126"/>
  <c r="F86" i="126"/>
  <c r="G85" i="126"/>
  <c r="F85" i="126"/>
  <c r="G84" i="126"/>
  <c r="F84" i="126"/>
  <c r="G83" i="126"/>
  <c r="F83" i="126"/>
  <c r="G82" i="126"/>
  <c r="F82" i="126"/>
  <c r="G81" i="126"/>
  <c r="F81" i="126"/>
  <c r="G80" i="126"/>
  <c r="F80" i="126"/>
  <c r="G79" i="126"/>
  <c r="F79" i="126"/>
  <c r="G78" i="126"/>
  <c r="F78" i="126"/>
  <c r="G77" i="126"/>
  <c r="F77" i="126"/>
  <c r="G76" i="126"/>
  <c r="F76" i="126"/>
  <c r="G75" i="126"/>
  <c r="F75" i="126"/>
  <c r="G74" i="126"/>
  <c r="F74" i="126"/>
  <c r="G73" i="126"/>
  <c r="F73" i="126"/>
  <c r="G72" i="126"/>
  <c r="F72" i="126"/>
  <c r="G71" i="126"/>
  <c r="F71" i="126"/>
  <c r="G70" i="126"/>
  <c r="F70" i="126"/>
  <c r="G69" i="126"/>
  <c r="F69" i="126"/>
  <c r="G68" i="126"/>
  <c r="F68" i="126"/>
  <c r="G67" i="126"/>
  <c r="F67" i="126"/>
  <c r="G66" i="126"/>
  <c r="F66" i="126"/>
  <c r="G65" i="126"/>
  <c r="F65" i="126"/>
  <c r="G64" i="126"/>
  <c r="F64" i="126"/>
  <c r="G63" i="126"/>
  <c r="F63" i="126"/>
  <c r="G62" i="126"/>
  <c r="F62" i="126"/>
  <c r="G61" i="126"/>
  <c r="F61" i="126"/>
  <c r="G60" i="126"/>
  <c r="F60" i="126"/>
  <c r="G59" i="126"/>
  <c r="F59" i="126"/>
  <c r="G58" i="126"/>
  <c r="F58" i="126"/>
  <c r="G57" i="126"/>
  <c r="F57" i="126"/>
  <c r="G56" i="126"/>
  <c r="F56" i="126"/>
  <c r="G55" i="126"/>
  <c r="F55" i="126"/>
  <c r="G54" i="126"/>
  <c r="F54" i="126"/>
  <c r="G53" i="126"/>
  <c r="F53" i="126"/>
  <c r="G52" i="126"/>
  <c r="F52" i="126"/>
  <c r="G51" i="126"/>
  <c r="F51" i="126"/>
  <c r="G50" i="126"/>
  <c r="F50" i="126"/>
  <c r="G49" i="126"/>
  <c r="F49" i="126"/>
  <c r="G48" i="126"/>
  <c r="F48" i="126"/>
  <c r="G47" i="126"/>
  <c r="F47" i="126"/>
  <c r="G46" i="126"/>
  <c r="F46" i="126"/>
  <c r="G45" i="126"/>
  <c r="F45" i="126"/>
  <c r="G44" i="126"/>
  <c r="F44" i="126"/>
  <c r="G43" i="126"/>
  <c r="F43" i="126"/>
  <c r="G42" i="126"/>
  <c r="F42" i="126"/>
  <c r="G41" i="126"/>
  <c r="F41" i="126"/>
  <c r="G40" i="126"/>
  <c r="F40" i="126"/>
  <c r="G39" i="126"/>
  <c r="F39" i="126"/>
  <c r="G38" i="126"/>
  <c r="F38" i="126"/>
  <c r="G37" i="126"/>
  <c r="F37" i="126"/>
  <c r="G36" i="126"/>
  <c r="F36" i="126"/>
  <c r="G35" i="126"/>
  <c r="F35" i="126"/>
  <c r="G34" i="126"/>
  <c r="F34" i="126"/>
  <c r="G33" i="126"/>
  <c r="F33" i="126"/>
  <c r="G32" i="126"/>
  <c r="F32" i="126"/>
  <c r="G31" i="126"/>
  <c r="F31" i="126"/>
  <c r="G30" i="126"/>
  <c r="F30" i="126"/>
  <c r="G29" i="126"/>
  <c r="F29" i="126"/>
  <c r="G28" i="126"/>
  <c r="F28" i="126"/>
  <c r="G27" i="126"/>
  <c r="F27" i="126"/>
  <c r="G26" i="126"/>
  <c r="F26" i="126"/>
  <c r="G25" i="126"/>
  <c r="F25" i="126"/>
  <c r="G24" i="126"/>
  <c r="F24" i="126"/>
  <c r="G23" i="126"/>
  <c r="F23" i="126"/>
  <c r="G22" i="126"/>
  <c r="F22" i="126"/>
  <c r="G21" i="126"/>
  <c r="F21" i="126"/>
  <c r="G20" i="126"/>
  <c r="F20" i="126"/>
  <c r="G19" i="126"/>
  <c r="F19" i="126"/>
  <c r="G18" i="126"/>
  <c r="F18" i="126"/>
  <c r="G17" i="126"/>
  <c r="F17" i="126"/>
  <c r="G16" i="126"/>
  <c r="F16" i="126"/>
  <c r="G15" i="126"/>
  <c r="F15" i="126"/>
  <c r="G14" i="126"/>
  <c r="F14" i="126"/>
  <c r="G13" i="126"/>
  <c r="F13" i="126"/>
  <c r="G12" i="126"/>
  <c r="F12" i="126"/>
  <c r="G11" i="126"/>
  <c r="F11" i="126"/>
  <c r="G10" i="126"/>
  <c r="F10" i="126"/>
  <c r="G9" i="126"/>
  <c r="F9" i="126"/>
  <c r="G8" i="126"/>
  <c r="F8" i="126"/>
  <c r="G7" i="126"/>
  <c r="F7" i="126"/>
  <c r="G6" i="126"/>
  <c r="F6" i="126"/>
  <c r="G5" i="126"/>
  <c r="F5" i="126"/>
  <c r="G44" i="120" l="1"/>
  <c r="F44" i="120"/>
  <c r="G44" i="110"/>
  <c r="F44" i="110"/>
  <c r="C119" i="97" l="1"/>
  <c r="C11" i="102"/>
  <c r="C27" i="103"/>
  <c r="C182" i="104"/>
  <c r="C12" i="105"/>
  <c r="C6" i="106"/>
  <c r="C5" i="101"/>
  <c r="J61" i="100" l="1"/>
  <c r="I61" i="100"/>
  <c r="G61" i="100"/>
  <c r="E61" i="100"/>
  <c r="D61" i="100"/>
  <c r="F60" i="100"/>
  <c r="H60" i="100" s="1"/>
  <c r="F59" i="100"/>
  <c r="F61" i="100" s="1"/>
  <c r="J58" i="100"/>
  <c r="I58" i="100"/>
  <c r="G58" i="100"/>
  <c r="E58" i="100"/>
  <c r="D58" i="100"/>
  <c r="F57" i="100"/>
  <c r="F58" i="100" s="1"/>
  <c r="J56" i="100"/>
  <c r="I56" i="100"/>
  <c r="G56" i="100"/>
  <c r="E56" i="100"/>
  <c r="D56" i="100"/>
  <c r="F55" i="100"/>
  <c r="H55" i="100" s="1"/>
  <c r="F54" i="100"/>
  <c r="H54" i="100" s="1"/>
  <c r="F53" i="100"/>
  <c r="H53" i="100" s="1"/>
  <c r="F52" i="100"/>
  <c r="H52" i="100" s="1"/>
  <c r="F51" i="100"/>
  <c r="H51" i="100" s="1"/>
  <c r="F50" i="100"/>
  <c r="H50" i="100" s="1"/>
  <c r="F49" i="100"/>
  <c r="H49" i="100" s="1"/>
  <c r="F48" i="100"/>
  <c r="H48" i="100" s="1"/>
  <c r="F47" i="100"/>
  <c r="H47" i="100" s="1"/>
  <c r="F46" i="100"/>
  <c r="H46" i="100" s="1"/>
  <c r="J45" i="100"/>
  <c r="G45" i="100"/>
  <c r="E45" i="100"/>
  <c r="D45" i="100"/>
  <c r="F44" i="100"/>
  <c r="H44" i="100" s="1"/>
  <c r="F43" i="100"/>
  <c r="H43" i="100" s="1"/>
  <c r="F42" i="100"/>
  <c r="H42" i="100" s="1"/>
  <c r="F41" i="100"/>
  <c r="H41" i="100" s="1"/>
  <c r="F40" i="100"/>
  <c r="H40" i="100" s="1"/>
  <c r="I39" i="100"/>
  <c r="I45" i="100" s="1"/>
  <c r="F39" i="100"/>
  <c r="H39" i="100" s="1"/>
  <c r="F38" i="100"/>
  <c r="H38" i="100" s="1"/>
  <c r="F37" i="100"/>
  <c r="H37" i="100" s="1"/>
  <c r="J36" i="100"/>
  <c r="I36" i="100"/>
  <c r="G36" i="100"/>
  <c r="E36" i="100"/>
  <c r="D36" i="100"/>
  <c r="F35" i="100"/>
  <c r="H35" i="100" s="1"/>
  <c r="F34" i="100"/>
  <c r="H34" i="100" s="1"/>
  <c r="J33" i="100"/>
  <c r="I33" i="100"/>
  <c r="G33" i="100"/>
  <c r="E33" i="100"/>
  <c r="D33" i="100"/>
  <c r="F32" i="100"/>
  <c r="F31" i="100"/>
  <c r="H31" i="100" s="1"/>
  <c r="J30" i="100"/>
  <c r="I30" i="100"/>
  <c r="G30" i="100"/>
  <c r="E30" i="100"/>
  <c r="D30" i="100"/>
  <c r="F29" i="100"/>
  <c r="H29" i="100" s="1"/>
  <c r="H28" i="100"/>
  <c r="F28" i="100"/>
  <c r="F27" i="100"/>
  <c r="H27" i="100" s="1"/>
  <c r="F26" i="100"/>
  <c r="H26" i="100" s="1"/>
  <c r="J25" i="100"/>
  <c r="I25" i="100"/>
  <c r="G25" i="100"/>
  <c r="E25" i="100"/>
  <c r="D25" i="100"/>
  <c r="F24" i="100"/>
  <c r="H24" i="100" s="1"/>
  <c r="F23" i="100"/>
  <c r="H23" i="100" s="1"/>
  <c r="F22" i="100"/>
  <c r="H22" i="100" s="1"/>
  <c r="F21" i="100"/>
  <c r="H21" i="100" s="1"/>
  <c r="F20" i="100"/>
  <c r="H20" i="100" s="1"/>
  <c r="F19" i="100"/>
  <c r="H19" i="100" s="1"/>
  <c r="F18" i="100"/>
  <c r="F17" i="100"/>
  <c r="J16" i="100"/>
  <c r="I16" i="100"/>
  <c r="G16" i="100"/>
  <c r="E16" i="100"/>
  <c r="D16" i="100"/>
  <c r="F15" i="100"/>
  <c r="H15" i="100" s="1"/>
  <c r="H16" i="100" s="1"/>
  <c r="J14" i="100"/>
  <c r="I14" i="100"/>
  <c r="G14" i="100"/>
  <c r="E14" i="100"/>
  <c r="D14" i="100"/>
  <c r="F13" i="100"/>
  <c r="H13" i="100" s="1"/>
  <c r="F12" i="100"/>
  <c r="H12" i="100" s="1"/>
  <c r="F11" i="100"/>
  <c r="H11" i="100" s="1"/>
  <c r="F10" i="100"/>
  <c r="H10" i="100" s="1"/>
  <c r="F9" i="100"/>
  <c r="H9" i="100" s="1"/>
  <c r="F8" i="100"/>
  <c r="H8" i="100" s="1"/>
  <c r="F7" i="100"/>
  <c r="H7" i="100" s="1"/>
  <c r="F6" i="100"/>
  <c r="H6" i="100" s="1"/>
  <c r="F5" i="100"/>
  <c r="H5" i="100" s="1"/>
  <c r="F4" i="100"/>
  <c r="F33" i="100" l="1"/>
  <c r="H56" i="100"/>
  <c r="J62" i="100"/>
  <c r="F36" i="100"/>
  <c r="F25" i="100"/>
  <c r="E62" i="100"/>
  <c r="G62" i="100"/>
  <c r="H36" i="100"/>
  <c r="D62" i="100"/>
  <c r="I62" i="100"/>
  <c r="F14" i="100"/>
  <c r="H45" i="100"/>
  <c r="H30" i="100"/>
  <c r="H14" i="100"/>
  <c r="H25" i="100"/>
  <c r="H57" i="100"/>
  <c r="H58" i="100" s="1"/>
  <c r="F30" i="100"/>
  <c r="F56" i="100"/>
  <c r="F45" i="100"/>
  <c r="H32" i="100"/>
  <c r="H33" i="100" s="1"/>
  <c r="H59" i="100"/>
  <c r="H61" i="100" s="1"/>
  <c r="F16" i="100"/>
  <c r="F62" i="100" l="1"/>
  <c r="H62" i="100"/>
  <c r="O218" i="99" l="1"/>
  <c r="N218" i="99"/>
  <c r="K218" i="99"/>
  <c r="J218" i="99"/>
  <c r="G218" i="99"/>
  <c r="F218" i="99"/>
  <c r="E218" i="99"/>
  <c r="S218" i="99"/>
  <c r="R218" i="99"/>
  <c r="Q218" i="99"/>
  <c r="P218" i="99"/>
  <c r="M218" i="99"/>
  <c r="L217" i="99"/>
  <c r="L218" i="99" s="1"/>
  <c r="I218" i="99"/>
  <c r="O215" i="99"/>
  <c r="N215" i="99"/>
  <c r="K215" i="99"/>
  <c r="J215" i="99"/>
  <c r="G215" i="99"/>
  <c r="F215" i="99"/>
  <c r="L214" i="99"/>
  <c r="H214" i="99"/>
  <c r="L213" i="99"/>
  <c r="H213" i="99"/>
  <c r="L212" i="99"/>
  <c r="H212" i="99"/>
  <c r="L211" i="99"/>
  <c r="H211" i="99"/>
  <c r="D211" i="99" s="1"/>
  <c r="L210" i="99"/>
  <c r="H210" i="99"/>
  <c r="L209" i="99"/>
  <c r="H209" i="99"/>
  <c r="D209" i="99" s="1"/>
  <c r="L208" i="99"/>
  <c r="H208" i="99"/>
  <c r="D208" i="99" s="1"/>
  <c r="L207" i="99"/>
  <c r="H207" i="99"/>
  <c r="L206" i="99"/>
  <c r="H206" i="99"/>
  <c r="L205" i="99"/>
  <c r="H205" i="99"/>
  <c r="L204" i="99"/>
  <c r="H204" i="99"/>
  <c r="D204" i="99" s="1"/>
  <c r="L203" i="99"/>
  <c r="H203" i="99"/>
  <c r="D203" i="99" s="1"/>
  <c r="L202" i="99"/>
  <c r="H202" i="99"/>
  <c r="L201" i="99"/>
  <c r="H201" i="99"/>
  <c r="Q215" i="99"/>
  <c r="L200" i="99"/>
  <c r="H200" i="99"/>
  <c r="S215" i="99"/>
  <c r="R215" i="99"/>
  <c r="P215" i="99"/>
  <c r="L199" i="99"/>
  <c r="H199" i="99"/>
  <c r="L198" i="99"/>
  <c r="H198" i="99"/>
  <c r="D198" i="99" s="1"/>
  <c r="L197" i="99"/>
  <c r="H197" i="99"/>
  <c r="L196" i="99"/>
  <c r="H196" i="99"/>
  <c r="L195" i="99"/>
  <c r="H195" i="99"/>
  <c r="L194" i="99"/>
  <c r="H194" i="99"/>
  <c r="D194" i="99" s="1"/>
  <c r="L193" i="99"/>
  <c r="H193" i="99"/>
  <c r="D193" i="99" s="1"/>
  <c r="L192" i="99"/>
  <c r="H192" i="99"/>
  <c r="E192" i="99"/>
  <c r="L191" i="99"/>
  <c r="H191" i="99"/>
  <c r="E191" i="99"/>
  <c r="L190" i="99"/>
  <c r="H190" i="99"/>
  <c r="D190" i="99" s="1"/>
  <c r="L189" i="99"/>
  <c r="H189" i="99"/>
  <c r="L188" i="99"/>
  <c r="H188" i="99"/>
  <c r="L187" i="99"/>
  <c r="H187" i="99"/>
  <c r="L186" i="99"/>
  <c r="H186" i="99"/>
  <c r="L185" i="99"/>
  <c r="H185" i="99"/>
  <c r="L184" i="99"/>
  <c r="H184" i="99"/>
  <c r="E184" i="99"/>
  <c r="L183" i="99"/>
  <c r="H183" i="99"/>
  <c r="L182" i="99"/>
  <c r="H182" i="99"/>
  <c r="M215" i="99"/>
  <c r="H181" i="99"/>
  <c r="L180" i="99"/>
  <c r="H180" i="99"/>
  <c r="L179" i="99"/>
  <c r="H179" i="99"/>
  <c r="L178" i="99"/>
  <c r="H178" i="99"/>
  <c r="D178" i="99" s="1"/>
  <c r="L177" i="99"/>
  <c r="H177" i="99"/>
  <c r="L176" i="99"/>
  <c r="H176" i="99"/>
  <c r="L175" i="99"/>
  <c r="I215" i="99"/>
  <c r="O173" i="99"/>
  <c r="N173" i="99"/>
  <c r="K173" i="99"/>
  <c r="J173" i="99"/>
  <c r="G173" i="99"/>
  <c r="L172" i="99"/>
  <c r="H172" i="99"/>
  <c r="L171" i="99"/>
  <c r="H171" i="99"/>
  <c r="L170" i="99"/>
  <c r="H170" i="99"/>
  <c r="L169" i="99"/>
  <c r="H169" i="99"/>
  <c r="D169" i="99" s="1"/>
  <c r="L168" i="99"/>
  <c r="H168" i="99"/>
  <c r="D168" i="99" s="1"/>
  <c r="L167" i="99"/>
  <c r="H167" i="99"/>
  <c r="L166" i="99"/>
  <c r="H166" i="99"/>
  <c r="L165" i="99"/>
  <c r="H165" i="99"/>
  <c r="D165" i="99" s="1"/>
  <c r="L164" i="99"/>
  <c r="H164" i="99"/>
  <c r="D164" i="99" s="1"/>
  <c r="L163" i="99"/>
  <c r="H163" i="99"/>
  <c r="L162" i="99"/>
  <c r="H162" i="99"/>
  <c r="L161" i="99"/>
  <c r="H161" i="99"/>
  <c r="L160" i="99"/>
  <c r="H160" i="99"/>
  <c r="L159" i="99"/>
  <c r="H159" i="99"/>
  <c r="L158" i="99"/>
  <c r="H158" i="99"/>
  <c r="L157" i="99"/>
  <c r="H157" i="99"/>
  <c r="L156" i="99"/>
  <c r="H156" i="99"/>
  <c r="L155" i="99"/>
  <c r="H155" i="99"/>
  <c r="L154" i="99"/>
  <c r="H154" i="99"/>
  <c r="L153" i="99"/>
  <c r="H153" i="99"/>
  <c r="L152" i="99"/>
  <c r="H152" i="99"/>
  <c r="D152" i="99" s="1"/>
  <c r="L151" i="99"/>
  <c r="H151" i="99"/>
  <c r="D151" i="99" s="1"/>
  <c r="L150" i="99"/>
  <c r="H150" i="99"/>
  <c r="L149" i="99"/>
  <c r="H149" i="99"/>
  <c r="L148" i="99"/>
  <c r="H148" i="99"/>
  <c r="L147" i="99"/>
  <c r="H147" i="99"/>
  <c r="D147" i="99" s="1"/>
  <c r="L146" i="99"/>
  <c r="H146" i="99"/>
  <c r="F146" i="99"/>
  <c r="F173" i="99" s="1"/>
  <c r="L145" i="99"/>
  <c r="H145" i="99"/>
  <c r="L144" i="99"/>
  <c r="H144" i="99"/>
  <c r="L143" i="99"/>
  <c r="H143" i="99"/>
  <c r="L142" i="99"/>
  <c r="H142" i="99"/>
  <c r="L141" i="99"/>
  <c r="H141" i="99"/>
  <c r="D141" i="99" s="1"/>
  <c r="L140" i="99"/>
  <c r="H140" i="99"/>
  <c r="L139" i="99"/>
  <c r="H139" i="99"/>
  <c r="L138" i="99"/>
  <c r="H138" i="99"/>
  <c r="L137" i="99"/>
  <c r="H137" i="99"/>
  <c r="L136" i="99"/>
  <c r="H136" i="99"/>
  <c r="L135" i="99"/>
  <c r="H135" i="99"/>
  <c r="L134" i="99"/>
  <c r="H134" i="99"/>
  <c r="L133" i="99"/>
  <c r="H133" i="99"/>
  <c r="D133" i="99" s="1"/>
  <c r="L132" i="99"/>
  <c r="H132" i="99"/>
  <c r="L131" i="99"/>
  <c r="H131" i="99"/>
  <c r="L130" i="99"/>
  <c r="H130" i="99"/>
  <c r="L129" i="99"/>
  <c r="H129" i="99"/>
  <c r="D129" i="99" s="1"/>
  <c r="L128" i="99"/>
  <c r="H128" i="99"/>
  <c r="L127" i="99"/>
  <c r="H127" i="99"/>
  <c r="L126" i="99"/>
  <c r="H126" i="99"/>
  <c r="L125" i="99"/>
  <c r="H125" i="99"/>
  <c r="L124" i="99"/>
  <c r="H124" i="99"/>
  <c r="L123" i="99"/>
  <c r="H123" i="99"/>
  <c r="L122" i="99"/>
  <c r="H122" i="99"/>
  <c r="L121" i="99"/>
  <c r="H121" i="99"/>
  <c r="E121" i="99"/>
  <c r="L120" i="99"/>
  <c r="H120" i="99"/>
  <c r="D120" i="99" s="1"/>
  <c r="L119" i="99"/>
  <c r="H119" i="99"/>
  <c r="L118" i="99"/>
  <c r="H118" i="99"/>
  <c r="L117" i="99"/>
  <c r="H117" i="99"/>
  <c r="L116" i="99"/>
  <c r="H116" i="99"/>
  <c r="D116" i="99" s="1"/>
  <c r="L115" i="99"/>
  <c r="H115" i="99"/>
  <c r="L114" i="99"/>
  <c r="H114" i="99"/>
  <c r="D114" i="99" s="1"/>
  <c r="L113" i="99"/>
  <c r="H113" i="99"/>
  <c r="L112" i="99"/>
  <c r="H112" i="99"/>
  <c r="D112" i="99" s="1"/>
  <c r="L111" i="99"/>
  <c r="H111" i="99"/>
  <c r="L110" i="99"/>
  <c r="H110" i="99"/>
  <c r="D110" i="99" s="1"/>
  <c r="L109" i="99"/>
  <c r="H109" i="99"/>
  <c r="L108" i="99"/>
  <c r="H108" i="99"/>
  <c r="D108" i="99" s="1"/>
  <c r="L107" i="99"/>
  <c r="H107" i="99"/>
  <c r="L106" i="99"/>
  <c r="H106" i="99"/>
  <c r="D106" i="99" s="1"/>
  <c r="L105" i="99"/>
  <c r="H105" i="99"/>
  <c r="L104" i="99"/>
  <c r="H104" i="99"/>
  <c r="D104" i="99" s="1"/>
  <c r="L103" i="99"/>
  <c r="H103" i="99"/>
  <c r="L102" i="99"/>
  <c r="H102" i="99"/>
  <c r="L101" i="99"/>
  <c r="H101" i="99"/>
  <c r="L100" i="99"/>
  <c r="H100" i="99"/>
  <c r="L99" i="99"/>
  <c r="H99" i="99"/>
  <c r="L98" i="99"/>
  <c r="H98" i="99"/>
  <c r="D98" i="99" s="1"/>
  <c r="L97" i="99"/>
  <c r="H97" i="99"/>
  <c r="D97" i="99" s="1"/>
  <c r="L96" i="99"/>
  <c r="H96" i="99"/>
  <c r="D96" i="99" s="1"/>
  <c r="L95" i="99"/>
  <c r="H95" i="99"/>
  <c r="L94" i="99"/>
  <c r="H94" i="99"/>
  <c r="D94" i="99" s="1"/>
  <c r="L93" i="99"/>
  <c r="H93" i="99"/>
  <c r="D93" i="99" s="1"/>
  <c r="L92" i="99"/>
  <c r="H92" i="99"/>
  <c r="D92" i="99" s="1"/>
  <c r="L91" i="99"/>
  <c r="H91" i="99"/>
  <c r="L90" i="99"/>
  <c r="H90" i="99"/>
  <c r="D90" i="99" s="1"/>
  <c r="L89" i="99"/>
  <c r="H89" i="99"/>
  <c r="D89" i="99" s="1"/>
  <c r="L88" i="99"/>
  <c r="D88" i="99" s="1"/>
  <c r="H88" i="99"/>
  <c r="L87" i="99"/>
  <c r="H87" i="99"/>
  <c r="L86" i="99"/>
  <c r="H86" i="99"/>
  <c r="L85" i="99"/>
  <c r="H85" i="99"/>
  <c r="L84" i="99"/>
  <c r="H84" i="99"/>
  <c r="L83" i="99"/>
  <c r="H83" i="99"/>
  <c r="L82" i="99"/>
  <c r="H82" i="99"/>
  <c r="L81" i="99"/>
  <c r="H81" i="99"/>
  <c r="Q173" i="99"/>
  <c r="P173" i="99"/>
  <c r="L80" i="99"/>
  <c r="H80" i="99"/>
  <c r="L79" i="99"/>
  <c r="H79" i="99"/>
  <c r="R77" i="99"/>
  <c r="Q77" i="99"/>
  <c r="O77" i="99"/>
  <c r="N77" i="99"/>
  <c r="K77" i="99"/>
  <c r="J77" i="99"/>
  <c r="G77" i="99"/>
  <c r="F77" i="99"/>
  <c r="E77" i="99"/>
  <c r="L76" i="99"/>
  <c r="H76" i="99"/>
  <c r="D76" i="99" s="1"/>
  <c r="L75" i="99"/>
  <c r="H75" i="99"/>
  <c r="L74" i="99"/>
  <c r="H74" i="99"/>
  <c r="D74" i="99" s="1"/>
  <c r="L73" i="99"/>
  <c r="H73" i="99"/>
  <c r="D73" i="99" s="1"/>
  <c r="L72" i="99"/>
  <c r="H72" i="99"/>
  <c r="S77" i="99"/>
  <c r="P77" i="99"/>
  <c r="L71" i="99"/>
  <c r="H71" i="99"/>
  <c r="D71" i="99" s="1"/>
  <c r="L70" i="99"/>
  <c r="H70" i="99"/>
  <c r="D70" i="99" s="1"/>
  <c r="L69" i="99"/>
  <c r="H69" i="99"/>
  <c r="L68" i="99"/>
  <c r="H68" i="99"/>
  <c r="L67" i="99"/>
  <c r="H67" i="99"/>
  <c r="L66" i="99"/>
  <c r="H66" i="99"/>
  <c r="L65" i="99"/>
  <c r="H65" i="99"/>
  <c r="D65" i="99" s="1"/>
  <c r="L64" i="99"/>
  <c r="H64" i="99"/>
  <c r="L63" i="99"/>
  <c r="H63" i="99"/>
  <c r="D63" i="99" s="1"/>
  <c r="L62" i="99"/>
  <c r="H62" i="99"/>
  <c r="S60" i="99"/>
  <c r="R60" i="99"/>
  <c r="Q60" i="99"/>
  <c r="P60" i="99"/>
  <c r="O60" i="99"/>
  <c r="N60" i="99"/>
  <c r="M60" i="99"/>
  <c r="K60" i="99"/>
  <c r="J60" i="99"/>
  <c r="G60" i="99"/>
  <c r="F60" i="99"/>
  <c r="E60" i="99"/>
  <c r="L59" i="99"/>
  <c r="L60" i="99" s="1"/>
  <c r="I60" i="99"/>
  <c r="O57" i="99"/>
  <c r="N57" i="99"/>
  <c r="K57" i="99"/>
  <c r="J57" i="99"/>
  <c r="G57" i="99"/>
  <c r="F57" i="99"/>
  <c r="E57" i="99"/>
  <c r="L56" i="99"/>
  <c r="H56" i="99"/>
  <c r="D56" i="99" s="1"/>
  <c r="L55" i="99"/>
  <c r="H55" i="99"/>
  <c r="L54" i="99"/>
  <c r="H54" i="99"/>
  <c r="L53" i="99"/>
  <c r="H53" i="99"/>
  <c r="L52" i="99"/>
  <c r="H52" i="99"/>
  <c r="L51" i="99"/>
  <c r="H51" i="99"/>
  <c r="Q57" i="99"/>
  <c r="P57" i="99"/>
  <c r="L50" i="99"/>
  <c r="H50" i="99"/>
  <c r="H49" i="99"/>
  <c r="D49" i="99" s="1"/>
  <c r="L48" i="99"/>
  <c r="H48" i="99"/>
  <c r="L47" i="99"/>
  <c r="H47" i="99"/>
  <c r="R57" i="99"/>
  <c r="L46" i="99"/>
  <c r="H46" i="99"/>
  <c r="L45" i="99"/>
  <c r="H45" i="99"/>
  <c r="L44" i="99"/>
  <c r="H44" i="99"/>
  <c r="M57" i="99"/>
  <c r="L43" i="99"/>
  <c r="H43" i="99"/>
  <c r="L42" i="99"/>
  <c r="I57" i="99"/>
  <c r="H42" i="99"/>
  <c r="D42" i="99" s="1"/>
  <c r="S40" i="99"/>
  <c r="R40" i="99"/>
  <c r="Q40" i="99"/>
  <c r="P40" i="99"/>
  <c r="O40" i="99"/>
  <c r="N40" i="99"/>
  <c r="K40" i="99"/>
  <c r="J40" i="99"/>
  <c r="G40" i="99"/>
  <c r="F40" i="99"/>
  <c r="E40" i="99"/>
  <c r="L39" i="99"/>
  <c r="H39" i="99"/>
  <c r="L38" i="99"/>
  <c r="H38" i="99"/>
  <c r="D38" i="99" s="1"/>
  <c r="L37" i="99"/>
  <c r="H37" i="99"/>
  <c r="D37" i="99" s="1"/>
  <c r="H36" i="99"/>
  <c r="L35" i="99"/>
  <c r="I40" i="99"/>
  <c r="S33" i="99"/>
  <c r="O33" i="99"/>
  <c r="N33" i="99"/>
  <c r="K33" i="99"/>
  <c r="J33" i="99"/>
  <c r="G33" i="99"/>
  <c r="F33" i="99"/>
  <c r="E33" i="99"/>
  <c r="R33" i="99"/>
  <c r="Q33" i="99"/>
  <c r="P33" i="99"/>
  <c r="L32" i="99"/>
  <c r="H32" i="99"/>
  <c r="L31" i="99"/>
  <c r="I33" i="99"/>
  <c r="S29" i="99"/>
  <c r="O29" i="99"/>
  <c r="N29" i="99"/>
  <c r="K29" i="99"/>
  <c r="J29" i="99"/>
  <c r="G29" i="99"/>
  <c r="F29" i="99"/>
  <c r="E29" i="99"/>
  <c r="L28" i="99"/>
  <c r="H28" i="99"/>
  <c r="L27" i="99"/>
  <c r="H27" i="99"/>
  <c r="L26" i="99"/>
  <c r="H26" i="99"/>
  <c r="L25" i="99"/>
  <c r="H25" i="99"/>
  <c r="L24" i="99"/>
  <c r="H24" i="99"/>
  <c r="R29" i="99"/>
  <c r="Q29" i="99"/>
  <c r="P29" i="99"/>
  <c r="L23" i="99"/>
  <c r="H23" i="99"/>
  <c r="L22" i="99"/>
  <c r="H22" i="99"/>
  <c r="L21" i="99"/>
  <c r="H21" i="99"/>
  <c r="M29" i="99"/>
  <c r="L20" i="99"/>
  <c r="H20" i="99"/>
  <c r="D20" i="99" s="1"/>
  <c r="L19" i="99"/>
  <c r="H19" i="99"/>
  <c r="D19" i="99" s="1"/>
  <c r="L18" i="99"/>
  <c r="H18" i="99"/>
  <c r="S16" i="99"/>
  <c r="Q16" i="99"/>
  <c r="O16" i="99"/>
  <c r="N16" i="99"/>
  <c r="K16" i="99"/>
  <c r="J16" i="99"/>
  <c r="G16" i="99"/>
  <c r="F16" i="99"/>
  <c r="E16" i="99"/>
  <c r="L15" i="99"/>
  <c r="H15" i="99"/>
  <c r="R16" i="99"/>
  <c r="P16" i="99"/>
  <c r="M16" i="99"/>
  <c r="I16" i="99"/>
  <c r="H14" i="99"/>
  <c r="S12" i="99"/>
  <c r="R12" i="99"/>
  <c r="Q12" i="99"/>
  <c r="P12" i="99"/>
  <c r="O12" i="99"/>
  <c r="N12" i="99"/>
  <c r="K12" i="99"/>
  <c r="J12" i="99"/>
  <c r="G12" i="99"/>
  <c r="F12" i="99"/>
  <c r="E12" i="99"/>
  <c r="L11" i="99"/>
  <c r="H11" i="99"/>
  <c r="L10" i="99"/>
  <c r="H10" i="99"/>
  <c r="L9" i="99"/>
  <c r="H9" i="99"/>
  <c r="M12" i="99"/>
  <c r="L8" i="99"/>
  <c r="H8" i="99"/>
  <c r="D18" i="99" l="1"/>
  <c r="D24" i="99"/>
  <c r="D28" i="99"/>
  <c r="D39" i="99"/>
  <c r="D64" i="99"/>
  <c r="D75" i="99"/>
  <c r="D91" i="99"/>
  <c r="D95" i="99"/>
  <c r="D103" i="99"/>
  <c r="D162" i="99"/>
  <c r="D166" i="99"/>
  <c r="D170" i="99"/>
  <c r="D185" i="99"/>
  <c r="D189" i="99"/>
  <c r="D196" i="99"/>
  <c r="D206" i="99"/>
  <c r="D210" i="99"/>
  <c r="D139" i="99"/>
  <c r="D143" i="99"/>
  <c r="D171" i="99"/>
  <c r="D186" i="99"/>
  <c r="D81" i="99"/>
  <c r="D85" i="99"/>
  <c r="D105" i="99"/>
  <c r="D54" i="99"/>
  <c r="D135" i="99"/>
  <c r="D146" i="99"/>
  <c r="D150" i="99"/>
  <c r="D154" i="99"/>
  <c r="D158" i="99"/>
  <c r="D177" i="99"/>
  <c r="D48" i="99"/>
  <c r="L33" i="99"/>
  <c r="D179" i="99"/>
  <c r="D21" i="99"/>
  <c r="D83" i="99"/>
  <c r="D126" i="99"/>
  <c r="D130" i="99"/>
  <c r="D134" i="99"/>
  <c r="D138" i="99"/>
  <c r="D176" i="99"/>
  <c r="D180" i="99"/>
  <c r="D123" i="99"/>
  <c r="N220" i="99"/>
  <c r="D188" i="99"/>
  <c r="D11" i="99"/>
  <c r="D22" i="99"/>
  <c r="D46" i="99"/>
  <c r="D109" i="99"/>
  <c r="D113" i="99"/>
  <c r="D117" i="99"/>
  <c r="D140" i="99"/>
  <c r="D144" i="99"/>
  <c r="D155" i="99"/>
  <c r="D159" i="99"/>
  <c r="D214" i="99"/>
  <c r="D182" i="99"/>
  <c r="D160" i="99"/>
  <c r="F220" i="99"/>
  <c r="D183" i="99"/>
  <c r="D25" i="99"/>
  <c r="D67" i="99"/>
  <c r="D125" i="99"/>
  <c r="D9" i="99"/>
  <c r="D51" i="99"/>
  <c r="D55" i="99"/>
  <c r="D68" i="99"/>
  <c r="D84" i="99"/>
  <c r="D107" i="99"/>
  <c r="D111" i="99"/>
  <c r="D119" i="99"/>
  <c r="D142" i="99"/>
  <c r="D157" i="99"/>
  <c r="D187" i="99"/>
  <c r="D212" i="99"/>
  <c r="D191" i="99"/>
  <c r="D213" i="99"/>
  <c r="D52" i="99"/>
  <c r="D122" i="99"/>
  <c r="D148" i="99"/>
  <c r="D145" i="99"/>
  <c r="D156" i="99"/>
  <c r="D207" i="99"/>
  <c r="D69" i="99"/>
  <c r="D47" i="99"/>
  <c r="D53" i="99"/>
  <c r="D149" i="99"/>
  <c r="D163" i="99"/>
  <c r="D184" i="99"/>
  <c r="D44" i="99"/>
  <c r="D86" i="99"/>
  <c r="D100" i="99"/>
  <c r="D118" i="99"/>
  <c r="D124" i="99"/>
  <c r="D128" i="99"/>
  <c r="D132" i="99"/>
  <c r="D136" i="99"/>
  <c r="D172" i="99"/>
  <c r="D195" i="99"/>
  <c r="D199" i="99"/>
  <c r="D201" i="99"/>
  <c r="D205" i="99"/>
  <c r="D115" i="99"/>
  <c r="D161" i="99"/>
  <c r="D192" i="99"/>
  <c r="D23" i="99"/>
  <c r="D10" i="99"/>
  <c r="D32" i="99"/>
  <c r="D45" i="99"/>
  <c r="D87" i="99"/>
  <c r="D202" i="99"/>
  <c r="D26" i="99"/>
  <c r="H77" i="99"/>
  <c r="D62" i="99"/>
  <c r="L77" i="99"/>
  <c r="D14" i="99"/>
  <c r="D43" i="99"/>
  <c r="H57" i="99"/>
  <c r="L12" i="99"/>
  <c r="D15" i="99"/>
  <c r="D8" i="99"/>
  <c r="H12" i="99"/>
  <c r="L29" i="99"/>
  <c r="D27" i="99"/>
  <c r="D127" i="99"/>
  <c r="D131" i="99"/>
  <c r="D137" i="99"/>
  <c r="D197" i="99"/>
  <c r="G220" i="99"/>
  <c r="P220" i="99"/>
  <c r="L14" i="99"/>
  <c r="L16" i="99" s="1"/>
  <c r="H29" i="99"/>
  <c r="M33" i="99"/>
  <c r="H35" i="99"/>
  <c r="I77" i="99"/>
  <c r="R173" i="99"/>
  <c r="R220" i="99" s="1"/>
  <c r="E173" i="99"/>
  <c r="D121" i="99"/>
  <c r="D66" i="99"/>
  <c r="S173" i="99"/>
  <c r="D102" i="99"/>
  <c r="D80" i="99"/>
  <c r="D82" i="99"/>
  <c r="O220" i="99"/>
  <c r="H16" i="99"/>
  <c r="Q220" i="99"/>
  <c r="J220" i="99"/>
  <c r="D50" i="99"/>
  <c r="K220" i="99"/>
  <c r="M40" i="99"/>
  <c r="L36" i="99"/>
  <c r="L57" i="99"/>
  <c r="D79" i="99"/>
  <c r="D101" i="99"/>
  <c r="D153" i="99"/>
  <c r="D167" i="99"/>
  <c r="D200" i="99"/>
  <c r="I12" i="99"/>
  <c r="H59" i="99"/>
  <c r="I173" i="99"/>
  <c r="D99" i="99"/>
  <c r="I29" i="99"/>
  <c r="S57" i="99"/>
  <c r="H31" i="99"/>
  <c r="M77" i="99"/>
  <c r="D72" i="99"/>
  <c r="L173" i="99"/>
  <c r="M173" i="99"/>
  <c r="H175" i="99"/>
  <c r="H217" i="99"/>
  <c r="H173" i="99"/>
  <c r="L181" i="99"/>
  <c r="L215" i="99" s="1"/>
  <c r="E215" i="99"/>
  <c r="E220" i="99" l="1"/>
  <c r="D181" i="99"/>
  <c r="S220" i="99"/>
  <c r="M220" i="99"/>
  <c r="D29" i="99"/>
  <c r="D217" i="99"/>
  <c r="H218" i="99"/>
  <c r="H33" i="99"/>
  <c r="D31" i="99"/>
  <c r="D175" i="99"/>
  <c r="H215" i="99"/>
  <c r="D59" i="99"/>
  <c r="H60" i="99"/>
  <c r="D173" i="99"/>
  <c r="D16" i="99"/>
  <c r="I220" i="99"/>
  <c r="D12" i="99"/>
  <c r="D57" i="99"/>
  <c r="D36" i="99"/>
  <c r="L40" i="99"/>
  <c r="L220" i="99" s="1"/>
  <c r="H40" i="99"/>
  <c r="D35" i="99"/>
  <c r="D77" i="99"/>
  <c r="H220" i="99" l="1"/>
  <c r="D60" i="99"/>
  <c r="D215" i="99"/>
  <c r="D220" i="99" s="1"/>
  <c r="D33" i="99"/>
  <c r="D40" i="99"/>
  <c r="D218" i="99"/>
  <c r="C137" i="98" l="1"/>
  <c r="C136" i="98"/>
  <c r="C135" i="98"/>
  <c r="C134" i="98"/>
  <c r="C133" i="98"/>
  <c r="C132" i="98"/>
  <c r="C131" i="98"/>
  <c r="C130" i="98"/>
  <c r="C129" i="98"/>
  <c r="C126" i="98" s="1"/>
  <c r="C128" i="98"/>
  <c r="C127" i="98"/>
  <c r="K126" i="98"/>
  <c r="J126" i="98"/>
  <c r="I126" i="98"/>
  <c r="H126" i="98"/>
  <c r="G126" i="98"/>
  <c r="F126" i="98"/>
  <c r="E126" i="98"/>
  <c r="D126" i="98"/>
  <c r="B126" i="98"/>
  <c r="C125" i="98"/>
  <c r="C124" i="98"/>
  <c r="C123" i="98"/>
  <c r="C122" i="98"/>
  <c r="C121" i="98"/>
  <c r="C120" i="98"/>
  <c r="C119" i="98"/>
  <c r="C118" i="98"/>
  <c r="C117" i="98"/>
  <c r="C116" i="98"/>
  <c r="C115" i="98"/>
  <c r="K114" i="98"/>
  <c r="J114" i="98"/>
  <c r="I114" i="98"/>
  <c r="H114" i="98"/>
  <c r="G114" i="98"/>
  <c r="F114" i="98"/>
  <c r="E114" i="98"/>
  <c r="D114" i="98"/>
  <c r="B114" i="98"/>
  <c r="C113" i="98"/>
  <c r="C112" i="98" s="1"/>
  <c r="K112" i="98"/>
  <c r="J112" i="98"/>
  <c r="I112" i="98"/>
  <c r="H112" i="98"/>
  <c r="G112" i="98"/>
  <c r="F112" i="98"/>
  <c r="E112" i="98"/>
  <c r="D112" i="98"/>
  <c r="B112" i="98"/>
  <c r="C111" i="98"/>
  <c r="C110" i="98"/>
  <c r="C109" i="98"/>
  <c r="C108" i="98"/>
  <c r="C107" i="98"/>
  <c r="C106" i="98"/>
  <c r="C105" i="98"/>
  <c r="C104" i="98"/>
  <c r="C103" i="98"/>
  <c r="C102" i="98"/>
  <c r="C101" i="98"/>
  <c r="C100" i="98"/>
  <c r="C99" i="98"/>
  <c r="C98" i="98"/>
  <c r="C97" i="98"/>
  <c r="C96" i="98"/>
  <c r="C95" i="98"/>
  <c r="C94" i="98"/>
  <c r="C93" i="98"/>
  <c r="C92" i="98"/>
  <c r="C91" i="98"/>
  <c r="C90" i="98"/>
  <c r="C89" i="98"/>
  <c r="C88" i="98"/>
  <c r="C87" i="98"/>
  <c r="C86" i="98"/>
  <c r="C85" i="98"/>
  <c r="C84" i="98"/>
  <c r="C83" i="98"/>
  <c r="C82" i="98"/>
  <c r="C81" i="98"/>
  <c r="C80" i="98"/>
  <c r="C79" i="98"/>
  <c r="C78" i="98"/>
  <c r="C77" i="98"/>
  <c r="C76" i="98"/>
  <c r="K75" i="98"/>
  <c r="J75" i="98"/>
  <c r="I75" i="98"/>
  <c r="H75" i="98"/>
  <c r="G75" i="98"/>
  <c r="F75" i="98"/>
  <c r="E75" i="98"/>
  <c r="D75" i="98"/>
  <c r="B75" i="98"/>
  <c r="C74" i="98"/>
  <c r="C73" i="98"/>
  <c r="C72" i="98"/>
  <c r="C71" i="98"/>
  <c r="C70" i="98"/>
  <c r="C69" i="98"/>
  <c r="C68" i="98"/>
  <c r="C67" i="98"/>
  <c r="C66" i="98"/>
  <c r="C65" i="98"/>
  <c r="C64" i="98"/>
  <c r="C63" i="98"/>
  <c r="C62" i="98"/>
  <c r="C61" i="98"/>
  <c r="C60" i="98"/>
  <c r="C59" i="98"/>
  <c r="C58" i="98"/>
  <c r="C57" i="98"/>
  <c r="C56" i="98"/>
  <c r="C55" i="98"/>
  <c r="C54" i="98"/>
  <c r="C53" i="98"/>
  <c r="C52" i="98"/>
  <c r="K51" i="98"/>
  <c r="J51" i="98"/>
  <c r="I51" i="98"/>
  <c r="H51" i="98"/>
  <c r="G51" i="98"/>
  <c r="F51" i="98"/>
  <c r="E51" i="98"/>
  <c r="D51" i="98"/>
  <c r="B51" i="98"/>
  <c r="C50" i="98"/>
  <c r="C49" i="98"/>
  <c r="C48" i="98"/>
  <c r="C47" i="98"/>
  <c r="C46" i="98" s="1"/>
  <c r="K46" i="98"/>
  <c r="J46" i="98"/>
  <c r="I46" i="98"/>
  <c r="H46" i="98"/>
  <c r="G46" i="98"/>
  <c r="F46" i="98"/>
  <c r="E46" i="98"/>
  <c r="D46" i="98"/>
  <c r="B46" i="98"/>
  <c r="C45" i="98"/>
  <c r="C44" i="98"/>
  <c r="C43" i="98"/>
  <c r="C42" i="98"/>
  <c r="C41" i="98"/>
  <c r="C40" i="98"/>
  <c r="C39" i="98"/>
  <c r="C38" i="98"/>
  <c r="C37" i="98"/>
  <c r="C36" i="98"/>
  <c r="K35" i="98"/>
  <c r="J35" i="98"/>
  <c r="I35" i="98"/>
  <c r="H35" i="98"/>
  <c r="G35" i="98"/>
  <c r="F35" i="98"/>
  <c r="E35" i="98"/>
  <c r="D35" i="98"/>
  <c r="B35" i="98"/>
  <c r="C34" i="98"/>
  <c r="C33" i="98"/>
  <c r="C32" i="98"/>
  <c r="K31" i="98"/>
  <c r="J31" i="98"/>
  <c r="I31" i="98"/>
  <c r="H31" i="98"/>
  <c r="G31" i="98"/>
  <c r="F31" i="98"/>
  <c r="E31" i="98"/>
  <c r="D31" i="98"/>
  <c r="B31" i="98"/>
  <c r="C30" i="98"/>
  <c r="C29" i="98"/>
  <c r="K28" i="98"/>
  <c r="J28" i="98"/>
  <c r="I28" i="98"/>
  <c r="H28" i="98"/>
  <c r="G28" i="98"/>
  <c r="F28" i="98"/>
  <c r="E28" i="98"/>
  <c r="D28" i="98"/>
  <c r="B28" i="98"/>
  <c r="C27" i="98"/>
  <c r="C26" i="98"/>
  <c r="C25" i="98"/>
  <c r="C24" i="98"/>
  <c r="C23" i="98"/>
  <c r="C22" i="98"/>
  <c r="C21" i="98"/>
  <c r="C20" i="98"/>
  <c r="C19" i="98"/>
  <c r="C18" i="98"/>
  <c r="C17" i="98"/>
  <c r="C16" i="98"/>
  <c r="C15" i="98"/>
  <c r="C14" i="98"/>
  <c r="C13" i="98"/>
  <c r="C12" i="98"/>
  <c r="K11" i="98"/>
  <c r="J11" i="98"/>
  <c r="I11" i="98"/>
  <c r="H11" i="98"/>
  <c r="G11" i="98"/>
  <c r="F11" i="98"/>
  <c r="E11" i="98"/>
  <c r="D11" i="98"/>
  <c r="B11" i="98"/>
  <c r="C10" i="98"/>
  <c r="C9" i="98" s="1"/>
  <c r="K9" i="98"/>
  <c r="J9" i="98"/>
  <c r="I9" i="98"/>
  <c r="H9" i="98"/>
  <c r="G9" i="98"/>
  <c r="F9" i="98"/>
  <c r="E9" i="98"/>
  <c r="D9" i="98"/>
  <c r="B9" i="98"/>
  <c r="C8" i="98"/>
  <c r="C7" i="98"/>
  <c r="C6" i="98"/>
  <c r="K5" i="98"/>
  <c r="J5" i="98"/>
  <c r="I5" i="98"/>
  <c r="H5" i="98"/>
  <c r="G5" i="98"/>
  <c r="F5" i="98"/>
  <c r="E5" i="98"/>
  <c r="D5" i="98"/>
  <c r="B5" i="98"/>
  <c r="F138" i="98" l="1"/>
  <c r="C28" i="98"/>
  <c r="C11" i="98"/>
  <c r="C5" i="98"/>
  <c r="C114" i="98"/>
  <c r="D138" i="98"/>
  <c r="C35" i="98"/>
  <c r="E138" i="98"/>
  <c r="C51" i="98"/>
  <c r="C75" i="98"/>
  <c r="G138" i="98"/>
  <c r="H138" i="98"/>
  <c r="C31" i="98"/>
  <c r="B138" i="98"/>
  <c r="J138" i="98"/>
  <c r="I138" i="98"/>
  <c r="K138" i="98"/>
  <c r="D521" i="97"/>
  <c r="C521" i="97"/>
  <c r="E520" i="97"/>
  <c r="E519" i="97"/>
  <c r="E518" i="97"/>
  <c r="D516" i="97"/>
  <c r="C516" i="97"/>
  <c r="E515" i="97"/>
  <c r="E514" i="97"/>
  <c r="E513" i="97"/>
  <c r="E511" i="97"/>
  <c r="E510" i="97"/>
  <c r="E512" i="97"/>
  <c r="E509" i="97"/>
  <c r="E508" i="97"/>
  <c r="E507" i="97"/>
  <c r="E506" i="97"/>
  <c r="E505" i="97"/>
  <c r="E504" i="97"/>
  <c r="E503" i="97"/>
  <c r="E502" i="97"/>
  <c r="E501" i="97"/>
  <c r="E500" i="97"/>
  <c r="E499" i="97"/>
  <c r="E498" i="97"/>
  <c r="E497" i="97"/>
  <c r="E496" i="97"/>
  <c r="E495" i="97"/>
  <c r="E494" i="97"/>
  <c r="E493" i="97"/>
  <c r="E492" i="97"/>
  <c r="E491" i="97"/>
  <c r="E490" i="97"/>
  <c r="E489" i="97"/>
  <c r="E488" i="97"/>
  <c r="E487" i="97"/>
  <c r="E486" i="97"/>
  <c r="D484" i="97"/>
  <c r="C484" i="97"/>
  <c r="E483" i="97"/>
  <c r="E482" i="97"/>
  <c r="E481" i="97"/>
  <c r="E480" i="97"/>
  <c r="E479" i="97"/>
  <c r="E478" i="97"/>
  <c r="E477" i="97"/>
  <c r="E476" i="97"/>
  <c r="E475" i="97"/>
  <c r="E474" i="97"/>
  <c r="E473" i="97"/>
  <c r="E472" i="97"/>
  <c r="E471" i="97"/>
  <c r="E470" i="97"/>
  <c r="E469" i="97"/>
  <c r="E468" i="97"/>
  <c r="E467" i="97"/>
  <c r="E466" i="97"/>
  <c r="E465" i="97"/>
  <c r="E464" i="97"/>
  <c r="E463" i="97"/>
  <c r="D461" i="97"/>
  <c r="E461" i="97" s="1"/>
  <c r="C461" i="97"/>
  <c r="E460" i="97"/>
  <c r="E459" i="97"/>
  <c r="E458" i="97"/>
  <c r="E457" i="97"/>
  <c r="E456" i="97"/>
  <c r="E455" i="97"/>
  <c r="E454" i="97"/>
  <c r="E453" i="97"/>
  <c r="E452" i="97"/>
  <c r="E451" i="97"/>
  <c r="E450" i="97"/>
  <c r="E449" i="97"/>
  <c r="E448" i="97"/>
  <c r="E447" i="97"/>
  <c r="E446" i="97"/>
  <c r="E445" i="97"/>
  <c r="E444" i="97"/>
  <c r="E443" i="97"/>
  <c r="E442" i="97"/>
  <c r="E441" i="97"/>
  <c r="E440" i="97"/>
  <c r="E439" i="97"/>
  <c r="E438" i="97"/>
  <c r="E437" i="97"/>
  <c r="E436" i="97"/>
  <c r="E435" i="97"/>
  <c r="E434" i="97"/>
  <c r="E433" i="97"/>
  <c r="E432" i="97"/>
  <c r="E431" i="97"/>
  <c r="E430" i="97"/>
  <c r="E429" i="97"/>
  <c r="E428" i="97"/>
  <c r="E427" i="97"/>
  <c r="E426" i="97"/>
  <c r="E425" i="97"/>
  <c r="E424" i="97"/>
  <c r="E423" i="97"/>
  <c r="E422" i="97"/>
  <c r="E421" i="97"/>
  <c r="E420" i="97"/>
  <c r="E419" i="97"/>
  <c r="E418" i="97"/>
  <c r="E417" i="97"/>
  <c r="E416" i="97"/>
  <c r="E415" i="97"/>
  <c r="E414" i="97"/>
  <c r="E413" i="97"/>
  <c r="E412" i="97"/>
  <c r="E411" i="97"/>
  <c r="E410" i="97"/>
  <c r="E409" i="97"/>
  <c r="E408" i="97"/>
  <c r="E407" i="97"/>
  <c r="E406" i="97"/>
  <c r="E405" i="97"/>
  <c r="E404" i="97"/>
  <c r="E403" i="97"/>
  <c r="E402" i="97"/>
  <c r="E401" i="97"/>
  <c r="E400" i="97"/>
  <c r="E399" i="97"/>
  <c r="E398" i="97"/>
  <c r="E397" i="97"/>
  <c r="E396" i="97"/>
  <c r="E395" i="97"/>
  <c r="E394" i="97"/>
  <c r="E393" i="97"/>
  <c r="E392" i="97"/>
  <c r="E391" i="97"/>
  <c r="E390" i="97"/>
  <c r="E389" i="97"/>
  <c r="E388" i="97"/>
  <c r="E387" i="97"/>
  <c r="E386" i="97"/>
  <c r="E385" i="97"/>
  <c r="E384" i="97"/>
  <c r="E383" i="97"/>
  <c r="E382" i="97"/>
  <c r="E381" i="97"/>
  <c r="E380" i="97"/>
  <c r="E379" i="97"/>
  <c r="E378" i="97"/>
  <c r="E377" i="97"/>
  <c r="E376" i="97"/>
  <c r="E375" i="97"/>
  <c r="E374" i="97"/>
  <c r="E373" i="97"/>
  <c r="E372" i="97"/>
  <c r="E371" i="97"/>
  <c r="E370" i="97"/>
  <c r="E369" i="97"/>
  <c r="E368" i="97"/>
  <c r="E367" i="97"/>
  <c r="E366" i="97"/>
  <c r="E365" i="97"/>
  <c r="E364" i="97"/>
  <c r="E363" i="97"/>
  <c r="E362" i="97"/>
  <c r="E361" i="97"/>
  <c r="E360" i="97"/>
  <c r="E359" i="97"/>
  <c r="E358" i="97"/>
  <c r="E357" i="97"/>
  <c r="E356" i="97"/>
  <c r="E355" i="97"/>
  <c r="E354" i="97"/>
  <c r="E353" i="97"/>
  <c r="E352" i="97"/>
  <c r="E351" i="97"/>
  <c r="E350" i="97"/>
  <c r="E349" i="97"/>
  <c r="E348" i="97"/>
  <c r="D346" i="97"/>
  <c r="C346" i="97"/>
  <c r="E345" i="97"/>
  <c r="E344" i="97"/>
  <c r="E343" i="97"/>
  <c r="E342" i="97"/>
  <c r="E341" i="97"/>
  <c r="E340" i="97"/>
  <c r="E339" i="97"/>
  <c r="E338" i="97"/>
  <c r="E337" i="97"/>
  <c r="E336" i="97"/>
  <c r="E335" i="97"/>
  <c r="E334" i="97"/>
  <c r="E333" i="97"/>
  <c r="E332" i="97"/>
  <c r="E331" i="97"/>
  <c r="E330" i="97"/>
  <c r="E329" i="97"/>
  <c r="E328" i="97"/>
  <c r="E327" i="97"/>
  <c r="E326" i="97"/>
  <c r="E325" i="97"/>
  <c r="E324" i="97"/>
  <c r="E323" i="97"/>
  <c r="E322" i="97"/>
  <c r="E321" i="97"/>
  <c r="E320" i="97"/>
  <c r="E319" i="97"/>
  <c r="E318" i="97"/>
  <c r="E317" i="97"/>
  <c r="E316" i="97"/>
  <c r="E315" i="97"/>
  <c r="E314" i="97"/>
  <c r="E313" i="97"/>
  <c r="E312" i="97"/>
  <c r="E311" i="97"/>
  <c r="E310" i="97"/>
  <c r="D308" i="97"/>
  <c r="E308" i="97" s="1"/>
  <c r="C308" i="97"/>
  <c r="E307" i="97"/>
  <c r="E306" i="97"/>
  <c r="E305" i="97"/>
  <c r="E304" i="97"/>
  <c r="E303" i="97"/>
  <c r="E302" i="97"/>
  <c r="E301" i="97"/>
  <c r="E300" i="97"/>
  <c r="E299" i="97"/>
  <c r="E298" i="97"/>
  <c r="E297" i="97"/>
  <c r="E296" i="97"/>
  <c r="E295" i="97"/>
  <c r="E294" i="97"/>
  <c r="E293" i="97"/>
  <c r="E292" i="97"/>
  <c r="E291" i="97"/>
  <c r="E290" i="97"/>
  <c r="E289" i="97"/>
  <c r="E288" i="97"/>
  <c r="E287" i="97"/>
  <c r="E286" i="97"/>
  <c r="E285" i="97"/>
  <c r="E284" i="97"/>
  <c r="E283" i="97"/>
  <c r="E282" i="97"/>
  <c r="E281" i="97"/>
  <c r="E280" i="97"/>
  <c r="E279" i="97"/>
  <c r="E278" i="97"/>
  <c r="E277" i="97"/>
  <c r="E276" i="97"/>
  <c r="E275" i="97"/>
  <c r="E274" i="97"/>
  <c r="E273" i="97"/>
  <c r="E272" i="97"/>
  <c r="E271" i="97"/>
  <c r="E270" i="97"/>
  <c r="E269" i="97"/>
  <c r="E268" i="97"/>
  <c r="E267" i="97"/>
  <c r="E266" i="97"/>
  <c r="E265" i="97"/>
  <c r="E264" i="97"/>
  <c r="E263" i="97"/>
  <c r="D261" i="97"/>
  <c r="E261" i="97" s="1"/>
  <c r="C261" i="97"/>
  <c r="E260" i="97"/>
  <c r="E259" i="97"/>
  <c r="E258" i="97"/>
  <c r="E257" i="97"/>
  <c r="E256" i="97"/>
  <c r="E255" i="97"/>
  <c r="E254" i="97"/>
  <c r="E253" i="97"/>
  <c r="E252" i="97"/>
  <c r="E251" i="97"/>
  <c r="E250" i="97"/>
  <c r="E249" i="97"/>
  <c r="E248" i="97"/>
  <c r="D246" i="97"/>
  <c r="C246" i="97"/>
  <c r="E245" i="97"/>
  <c r="E244" i="97"/>
  <c r="E243" i="97"/>
  <c r="E242" i="97"/>
  <c r="E241" i="97"/>
  <c r="E240" i="97"/>
  <c r="D238" i="97"/>
  <c r="C238" i="97"/>
  <c r="E237" i="97"/>
  <c r="E236" i="97"/>
  <c r="E235" i="97"/>
  <c r="E234" i="97"/>
  <c r="E233" i="97"/>
  <c r="E232" i="97"/>
  <c r="E231" i="97"/>
  <c r="E230" i="97"/>
  <c r="E229" i="97"/>
  <c r="E228" i="97"/>
  <c r="E227" i="97"/>
  <c r="E226" i="97"/>
  <c r="E225" i="97"/>
  <c r="E224" i="97"/>
  <c r="E223" i="97"/>
  <c r="E222" i="97"/>
  <c r="E221" i="97"/>
  <c r="E220" i="97"/>
  <c r="E219" i="97"/>
  <c r="E218" i="97"/>
  <c r="E217" i="97"/>
  <c r="E216" i="97"/>
  <c r="E215" i="97"/>
  <c r="E214" i="97"/>
  <c r="E213" i="97"/>
  <c r="E212" i="97"/>
  <c r="E211" i="97"/>
  <c r="E210" i="97"/>
  <c r="E209" i="97"/>
  <c r="E208" i="97"/>
  <c r="E207" i="97"/>
  <c r="E206" i="97"/>
  <c r="E205" i="97"/>
  <c r="E204" i="97"/>
  <c r="E203" i="97"/>
  <c r="E202" i="97"/>
  <c r="E201" i="97"/>
  <c r="E200" i="97"/>
  <c r="E199" i="97"/>
  <c r="E198" i="97"/>
  <c r="E197" i="97"/>
  <c r="E196" i="97"/>
  <c r="E195" i="97"/>
  <c r="E194" i="97"/>
  <c r="E193" i="97"/>
  <c r="E192" i="97"/>
  <c r="E191" i="97"/>
  <c r="E190" i="97"/>
  <c r="E189" i="97"/>
  <c r="E188" i="97"/>
  <c r="E187" i="97"/>
  <c r="E186" i="97"/>
  <c r="E185" i="97"/>
  <c r="E184" i="97"/>
  <c r="E183" i="97"/>
  <c r="E182" i="97"/>
  <c r="E181" i="97"/>
  <c r="E180" i="97"/>
  <c r="E179" i="97"/>
  <c r="E178" i="97"/>
  <c r="E177" i="97"/>
  <c r="E176" i="97"/>
  <c r="E175" i="97"/>
  <c r="E174" i="97"/>
  <c r="E173" i="97"/>
  <c r="E172" i="97"/>
  <c r="E171" i="97"/>
  <c r="E170" i="97"/>
  <c r="E169" i="97"/>
  <c r="E168" i="97"/>
  <c r="E167" i="97"/>
  <c r="E166" i="97"/>
  <c r="E165" i="97"/>
  <c r="E164" i="97"/>
  <c r="E163" i="97"/>
  <c r="E162" i="97"/>
  <c r="E161" i="97"/>
  <c r="E160" i="97"/>
  <c r="E159" i="97"/>
  <c r="E158" i="97"/>
  <c r="E157" i="97"/>
  <c r="E156" i="97"/>
  <c r="E155" i="97"/>
  <c r="E154" i="97"/>
  <c r="E153" i="97"/>
  <c r="E152" i="97"/>
  <c r="E151" i="97"/>
  <c r="E150" i="97"/>
  <c r="E149" i="97"/>
  <c r="E148" i="97"/>
  <c r="E147" i="97"/>
  <c r="E146" i="97"/>
  <c r="E145" i="97"/>
  <c r="E144" i="97"/>
  <c r="E143" i="97"/>
  <c r="E142" i="97"/>
  <c r="E141" i="97"/>
  <c r="E140" i="97"/>
  <c r="E139" i="97"/>
  <c r="E138" i="97"/>
  <c r="E137" i="97"/>
  <c r="E136" i="97"/>
  <c r="E135" i="97"/>
  <c r="E134" i="97"/>
  <c r="E133" i="97"/>
  <c r="E132" i="97"/>
  <c r="E131" i="97"/>
  <c r="E130" i="97"/>
  <c r="E129" i="97"/>
  <c r="E128" i="97"/>
  <c r="E127" i="97"/>
  <c r="E126" i="97"/>
  <c r="E125" i="97"/>
  <c r="E124" i="97"/>
  <c r="E123" i="97"/>
  <c r="E122" i="97"/>
  <c r="E121" i="97"/>
  <c r="D119" i="97"/>
  <c r="E118" i="97"/>
  <c r="E117" i="97"/>
  <c r="E116" i="97"/>
  <c r="E115" i="97"/>
  <c r="E114" i="97"/>
  <c r="E113" i="97"/>
  <c r="E112" i="97"/>
  <c r="E111" i="97"/>
  <c r="E110" i="97"/>
  <c r="E109" i="97"/>
  <c r="E108" i="97"/>
  <c r="E107" i="97"/>
  <c r="E106" i="97"/>
  <c r="E105" i="97"/>
  <c r="E104" i="97"/>
  <c r="E103" i="97"/>
  <c r="E102" i="97"/>
  <c r="E101" i="97"/>
  <c r="E100" i="97"/>
  <c r="E99" i="97"/>
  <c r="E98" i="97"/>
  <c r="E97" i="97"/>
  <c r="E96" i="97"/>
  <c r="E95" i="97"/>
  <c r="E94" i="97"/>
  <c r="E93" i="97"/>
  <c r="E92" i="97"/>
  <c r="E91" i="97"/>
  <c r="E90" i="97"/>
  <c r="E89" i="97"/>
  <c r="E88" i="97"/>
  <c r="E87" i="97"/>
  <c r="E86" i="97"/>
  <c r="E85" i="97"/>
  <c r="E84" i="97"/>
  <c r="E83" i="97"/>
  <c r="E82" i="97"/>
  <c r="E81" i="97"/>
  <c r="E80" i="97"/>
  <c r="E79" i="97"/>
  <c r="E78" i="97"/>
  <c r="E77" i="97"/>
  <c r="E76" i="97"/>
  <c r="E75" i="97"/>
  <c r="E74" i="97"/>
  <c r="E73" i="97"/>
  <c r="E72" i="97"/>
  <c r="E71" i="97"/>
  <c r="E70" i="97"/>
  <c r="E69" i="97"/>
  <c r="E68" i="97"/>
  <c r="E67" i="97"/>
  <c r="E66" i="97"/>
  <c r="E65" i="97"/>
  <c r="E64" i="97"/>
  <c r="E63" i="97"/>
  <c r="E62" i="97"/>
  <c r="E61" i="97"/>
  <c r="E60" i="97"/>
  <c r="E59" i="97"/>
  <c r="E58" i="97"/>
  <c r="E57" i="97"/>
  <c r="E56" i="97"/>
  <c r="E55" i="97"/>
  <c r="E40" i="97"/>
  <c r="E54" i="97"/>
  <c r="E53" i="97"/>
  <c r="E52" i="97"/>
  <c r="E51" i="97"/>
  <c r="E50" i="97"/>
  <c r="E49" i="97"/>
  <c r="E48" i="97"/>
  <c r="E47" i="97"/>
  <c r="E46" i="97"/>
  <c r="E45" i="97"/>
  <c r="E44" i="97"/>
  <c r="E43" i="97"/>
  <c r="E42" i="97"/>
  <c r="E41" i="97"/>
  <c r="E39" i="97"/>
  <c r="E38" i="97"/>
  <c r="E37" i="97"/>
  <c r="E36" i="97"/>
  <c r="E35" i="97"/>
  <c r="E34" i="97"/>
  <c r="E33" i="97"/>
  <c r="E32" i="97"/>
  <c r="E31" i="97"/>
  <c r="E30" i="97"/>
  <c r="E29" i="97"/>
  <c r="E28" i="97"/>
  <c r="E27" i="97"/>
  <c r="E26" i="97"/>
  <c r="E25" i="97"/>
  <c r="E24" i="97"/>
  <c r="E23" i="97"/>
  <c r="E22" i="97"/>
  <c r="D20" i="97"/>
  <c r="C20" i="97"/>
  <c r="E19" i="97"/>
  <c r="D17" i="97"/>
  <c r="C17" i="97"/>
  <c r="E16" i="97"/>
  <c r="E15" i="97"/>
  <c r="E14" i="97"/>
  <c r="E13" i="97"/>
  <c r="E12" i="97"/>
  <c r="E11" i="97"/>
  <c r="E10" i="97"/>
  <c r="E9" i="97"/>
  <c r="C138" i="98" l="1"/>
  <c r="E238" i="97"/>
  <c r="E246" i="97"/>
  <c r="E119" i="97"/>
  <c r="E484" i="97"/>
  <c r="E516" i="97"/>
  <c r="C522" i="97"/>
  <c r="E20" i="97"/>
  <c r="D522" i="97"/>
  <c r="E521" i="97"/>
  <c r="E346" i="97"/>
  <c r="E17" i="97"/>
  <c r="F62" i="96"/>
  <c r="E62" i="96"/>
  <c r="D62" i="96"/>
  <c r="C62" i="96"/>
  <c r="F61" i="96"/>
  <c r="F60" i="96"/>
  <c r="F59" i="96"/>
  <c r="F58" i="96"/>
  <c r="F57" i="96"/>
  <c r="F56" i="96"/>
  <c r="F55" i="96"/>
  <c r="F54" i="96"/>
  <c r="F53" i="96"/>
  <c r="E52" i="96"/>
  <c r="F52" i="96" s="1"/>
  <c r="D52" i="96"/>
  <c r="C52" i="96"/>
  <c r="F51" i="96"/>
  <c r="F50" i="96"/>
  <c r="F49" i="96"/>
  <c r="D48" i="96"/>
  <c r="C48" i="96"/>
  <c r="F47" i="96"/>
  <c r="F46" i="96"/>
  <c r="F45" i="96"/>
  <c r="E44" i="96"/>
  <c r="E48" i="96" s="1"/>
  <c r="F48" i="96" s="1"/>
  <c r="D44" i="96"/>
  <c r="E43" i="96"/>
  <c r="F43" i="96" s="1"/>
  <c r="D43" i="96"/>
  <c r="C43" i="96"/>
  <c r="F42" i="96"/>
  <c r="F41" i="96"/>
  <c r="F40" i="96"/>
  <c r="E39" i="96"/>
  <c r="F39" i="96" s="1"/>
  <c r="D39" i="96"/>
  <c r="F38" i="96"/>
  <c r="F37" i="96"/>
  <c r="F36" i="96"/>
  <c r="F35" i="96"/>
  <c r="F34" i="96"/>
  <c r="F33" i="96"/>
  <c r="F32" i="96"/>
  <c r="E31" i="96"/>
  <c r="F31" i="96" s="1"/>
  <c r="C31" i="96"/>
  <c r="F30" i="96"/>
  <c r="F29" i="96"/>
  <c r="F28" i="96"/>
  <c r="E27" i="96"/>
  <c r="F27" i="96" s="1"/>
  <c r="D27" i="96"/>
  <c r="D31" i="96" s="1"/>
  <c r="F26" i="96"/>
  <c r="F25" i="96"/>
  <c r="F24" i="96"/>
  <c r="F23" i="96"/>
  <c r="E23" i="96"/>
  <c r="D23" i="96"/>
  <c r="C23" i="96"/>
  <c r="F22" i="96"/>
  <c r="F21" i="96"/>
  <c r="F20" i="96"/>
  <c r="F19" i="96"/>
  <c r="F18" i="96"/>
  <c r="F17" i="96"/>
  <c r="F16" i="96"/>
  <c r="F14" i="96"/>
  <c r="F13" i="96"/>
  <c r="E12" i="96"/>
  <c r="F12" i="96" s="1"/>
  <c r="D12" i="96"/>
  <c r="C12" i="96"/>
  <c r="F10" i="96"/>
  <c r="F9" i="96"/>
  <c r="F8" i="96"/>
  <c r="F7" i="96"/>
  <c r="E6" i="96"/>
  <c r="E63" i="96" s="1"/>
  <c r="D6" i="96"/>
  <c r="D63" i="96" s="1"/>
  <c r="C6" i="96"/>
  <c r="C63" i="96" s="1"/>
  <c r="F5" i="96"/>
  <c r="E522" i="97" l="1"/>
  <c r="F63" i="96"/>
  <c r="F44" i="96"/>
  <c r="F6" i="96"/>
  <c r="G1645" i="95" l="1"/>
  <c r="G1644" i="95"/>
  <c r="G1642" i="95"/>
  <c r="G1641" i="95"/>
  <c r="G1638" i="95"/>
  <c r="G1636" i="95"/>
  <c r="G1635" i="95"/>
  <c r="G1633" i="95"/>
  <c r="G1632" i="95"/>
  <c r="G1631" i="95"/>
  <c r="G1630" i="95"/>
  <c r="G1629" i="95"/>
  <c r="G1628" i="95"/>
  <c r="G1626" i="95"/>
  <c r="G1625" i="95"/>
  <c r="G1624" i="95"/>
  <c r="G1623" i="95"/>
  <c r="G1621" i="95"/>
  <c r="G1619" i="95"/>
  <c r="G1618" i="95"/>
  <c r="G1616" i="95"/>
  <c r="G1615" i="95"/>
  <c r="G1614" i="95"/>
  <c r="G1612" i="95"/>
  <c r="G1611" i="95"/>
  <c r="G1610" i="95"/>
  <c r="G1609" i="95"/>
  <c r="G1607" i="95"/>
  <c r="G1606" i="95"/>
  <c r="G1604" i="95"/>
  <c r="G1603" i="95"/>
  <c r="G1602" i="95"/>
  <c r="G1601" i="95"/>
  <c r="G1599" i="95"/>
  <c r="G1598" i="95"/>
  <c r="G1597" i="95"/>
  <c r="G1596" i="95"/>
  <c r="G1594" i="95"/>
  <c r="G1593" i="95"/>
  <c r="G1592" i="95"/>
  <c r="G1591" i="95"/>
  <c r="G1589" i="95"/>
  <c r="G1587" i="95"/>
  <c r="G1586" i="95"/>
  <c r="G1585" i="95"/>
  <c r="G1584" i="95"/>
  <c r="G1583" i="95"/>
  <c r="G1582" i="95"/>
  <c r="G1580" i="95"/>
  <c r="G1579" i="95"/>
  <c r="G1577" i="95"/>
  <c r="G1576" i="95"/>
  <c r="G1574" i="95"/>
  <c r="G1573" i="95"/>
  <c r="G1572" i="95"/>
  <c r="G1571" i="95"/>
  <c r="G1569" i="95"/>
  <c r="G1568" i="95"/>
  <c r="G1566" i="95"/>
  <c r="G1565" i="95"/>
  <c r="G1564" i="95"/>
  <c r="G1562" i="95"/>
  <c r="G1561" i="95"/>
  <c r="G1560" i="95"/>
  <c r="G1558" i="95"/>
  <c r="G1557" i="95"/>
  <c r="G1556" i="95"/>
  <c r="G1554" i="95"/>
  <c r="G1553" i="95"/>
  <c r="G1551" i="95"/>
  <c r="G1550" i="95"/>
  <c r="G1549" i="95"/>
  <c r="G1548" i="95"/>
  <c r="G1547" i="95"/>
  <c r="G1546" i="95"/>
  <c r="G1545" i="95"/>
  <c r="G1544" i="95"/>
  <c r="G1543" i="95"/>
  <c r="G1541" i="95"/>
  <c r="G1540" i="95"/>
  <c r="G1539" i="95"/>
  <c r="G1537" i="95"/>
  <c r="G1536" i="95"/>
  <c r="G1535" i="95"/>
  <c r="G1534" i="95"/>
  <c r="G1533" i="95"/>
  <c r="G1532" i="95"/>
  <c r="G1530" i="95"/>
  <c r="G1529" i="95"/>
  <c r="G1528" i="95"/>
  <c r="G1527" i="95"/>
  <c r="G1526" i="95"/>
  <c r="G1524" i="95"/>
  <c r="G1523" i="95"/>
  <c r="G1522" i="95"/>
  <c r="G1521" i="95"/>
  <c r="G1520" i="95"/>
  <c r="G1519" i="95"/>
  <c r="G1518" i="95"/>
  <c r="G1516" i="95"/>
  <c r="G1515" i="95"/>
  <c r="G1514" i="95"/>
  <c r="G1513" i="95"/>
  <c r="G1511" i="95"/>
  <c r="G1510" i="95"/>
  <c r="G1508" i="95"/>
  <c r="G1507" i="95"/>
  <c r="G1505" i="95"/>
  <c r="G1503" i="95"/>
  <c r="G1502" i="95"/>
  <c r="G1500" i="95"/>
  <c r="G1499" i="95"/>
  <c r="G1497" i="95"/>
  <c r="G1496" i="95"/>
  <c r="G1495" i="95"/>
  <c r="G1493" i="95"/>
  <c r="G1492" i="95"/>
  <c r="G1490" i="95"/>
  <c r="G1489" i="95"/>
  <c r="G1487" i="95"/>
  <c r="G1486" i="95"/>
  <c r="G1485" i="95"/>
  <c r="G1483" i="95"/>
  <c r="G1482" i="95"/>
  <c r="G1480" i="95"/>
  <c r="G1479" i="95"/>
  <c r="G1478" i="95"/>
  <c r="G1477" i="95"/>
  <c r="G1476" i="95"/>
  <c r="G1475" i="95"/>
  <c r="G1474" i="95"/>
  <c r="G1473" i="95"/>
  <c r="G1472" i="95"/>
  <c r="G1471" i="95"/>
  <c r="G1469" i="95"/>
  <c r="G1468" i="95"/>
  <c r="G1467" i="95"/>
  <c r="G1466" i="95"/>
  <c r="G1465" i="95"/>
  <c r="G1464" i="95"/>
  <c r="G1463" i="95"/>
  <c r="G1460" i="95"/>
  <c r="G1459" i="95"/>
  <c r="G1457" i="95"/>
  <c r="G1456" i="95"/>
  <c r="G1455" i="95"/>
  <c r="G1453" i="95"/>
  <c r="G1452" i="95"/>
  <c r="G1451" i="95"/>
  <c r="G1450" i="95"/>
  <c r="G1449" i="95"/>
  <c r="G1448" i="95"/>
  <c r="G1447" i="95"/>
  <c r="G1445" i="95"/>
  <c r="G1444" i="95"/>
  <c r="G1443" i="95"/>
  <c r="G1441" i="95"/>
  <c r="G1440" i="95"/>
  <c r="G1439" i="95"/>
  <c r="G1438" i="95"/>
  <c r="G1437" i="95"/>
  <c r="G1436" i="95"/>
  <c r="G1435" i="95"/>
  <c r="G1433" i="95"/>
  <c r="G1432" i="95"/>
  <c r="G1431" i="95"/>
  <c r="G1429" i="95"/>
  <c r="G1428" i="95"/>
  <c r="G1427" i="95"/>
  <c r="G1425" i="95"/>
  <c r="G1424" i="95"/>
  <c r="G1423" i="95"/>
  <c r="G1421" i="95"/>
  <c r="G1420" i="95"/>
  <c r="G1419" i="95"/>
  <c r="G1418" i="95"/>
  <c r="G1417" i="95"/>
  <c r="G1416" i="95"/>
  <c r="G1415" i="95"/>
  <c r="G1414" i="95"/>
  <c r="G1412" i="95"/>
  <c r="G1411" i="95"/>
  <c r="G1409" i="95"/>
  <c r="G1408" i="95"/>
  <c r="G1407" i="95"/>
  <c r="G1406" i="95"/>
  <c r="G1405" i="95"/>
  <c r="G1404" i="95"/>
  <c r="G1402" i="95"/>
  <c r="G1401" i="95"/>
  <c r="G1400" i="95"/>
  <c r="G1398" i="95"/>
  <c r="G1397" i="95"/>
  <c r="G1395" i="95"/>
  <c r="G1394" i="95"/>
  <c r="G1392" i="95"/>
  <c r="G1391" i="95"/>
  <c r="G1390" i="95"/>
  <c r="G1389" i="95"/>
  <c r="G1388" i="95"/>
  <c r="G1387" i="95"/>
  <c r="G1386" i="95"/>
  <c r="G1384" i="95"/>
  <c r="G1383" i="95"/>
  <c r="G1381" i="95"/>
  <c r="G1380" i="95"/>
  <c r="G1379" i="95"/>
  <c r="G1377" i="95"/>
  <c r="G1376" i="95"/>
  <c r="G1375" i="95"/>
  <c r="G1373" i="95"/>
  <c r="G1372" i="95"/>
  <c r="G1370" i="95"/>
  <c r="G1369" i="95"/>
  <c r="G1367" i="95"/>
  <c r="G1366" i="95"/>
  <c r="G1365" i="95"/>
  <c r="G1363" i="95"/>
  <c r="G1362" i="95"/>
  <c r="G1361" i="95"/>
  <c r="G1360" i="95"/>
  <c r="G1359" i="95"/>
  <c r="G1358" i="95"/>
  <c r="G1357" i="95"/>
  <c r="G1356" i="95"/>
  <c r="G1354" i="95"/>
  <c r="G1353" i="95"/>
  <c r="G1352" i="95"/>
  <c r="G1350" i="95"/>
  <c r="G1349" i="95"/>
  <c r="G1348" i="95"/>
  <c r="G1347" i="95"/>
  <c r="G1345" i="95"/>
  <c r="G1344" i="95"/>
  <c r="G1342" i="95"/>
  <c r="G1341" i="95"/>
  <c r="G1340" i="95"/>
  <c r="G1339" i="95"/>
  <c r="G1338" i="95"/>
  <c r="G1336" i="95"/>
  <c r="G1335" i="95"/>
  <c r="G1334" i="95"/>
  <c r="G1332" i="95"/>
  <c r="G1331" i="95"/>
  <c r="G1329" i="95"/>
  <c r="G1327" i="95"/>
  <c r="G1326" i="95"/>
  <c r="G1324" i="95"/>
  <c r="G1323" i="95"/>
  <c r="G1321" i="95"/>
  <c r="G1320" i="95"/>
  <c r="G1318" i="95"/>
  <c r="G1317" i="95"/>
  <c r="G1316" i="95"/>
  <c r="G1315" i="95"/>
  <c r="G1313" i="95"/>
  <c r="G1312" i="95"/>
  <c r="G1311" i="95"/>
  <c r="G1309" i="95"/>
  <c r="G1308" i="95"/>
  <c r="G1307" i="95"/>
  <c r="G1306" i="95"/>
  <c r="G1305" i="95"/>
  <c r="G1303" i="95"/>
  <c r="G1302" i="95"/>
  <c r="G1301" i="95"/>
  <c r="G1300" i="95"/>
  <c r="G1299" i="95"/>
  <c r="G1298" i="95"/>
  <c r="G1296" i="95"/>
  <c r="G1295" i="95"/>
  <c r="G1294" i="95"/>
  <c r="G1293" i="95"/>
  <c r="G1292" i="95"/>
  <c r="G1291" i="95"/>
  <c r="G1290" i="95"/>
  <c r="G1289" i="95"/>
  <c r="G1288" i="95"/>
  <c r="G1287" i="95"/>
  <c r="G1286" i="95"/>
  <c r="G1284" i="95"/>
  <c r="G1282" i="95"/>
  <c r="G1281" i="95"/>
  <c r="G1279" i="95"/>
  <c r="G1278" i="95"/>
  <c r="G1264" i="95"/>
  <c r="G1262" i="95"/>
  <c r="G1261" i="95"/>
  <c r="G1260" i="95"/>
  <c r="G1259" i="95"/>
  <c r="G1257" i="95"/>
  <c r="G1256" i="95"/>
  <c r="G1255" i="95"/>
  <c r="G1253" i="95"/>
  <c r="G1252" i="95"/>
  <c r="G1251" i="95"/>
  <c r="G1249" i="95"/>
  <c r="G1248" i="95"/>
  <c r="G1246" i="95"/>
  <c r="G1245" i="95"/>
  <c r="G1244" i="95"/>
  <c r="G1242" i="95"/>
  <c r="G1241" i="95"/>
  <c r="G1240" i="95"/>
  <c r="G1239" i="95"/>
  <c r="G1238" i="95"/>
  <c r="G1237" i="95"/>
  <c r="G1235" i="95"/>
  <c r="G1234" i="95"/>
  <c r="G1232" i="95"/>
  <c r="G1231" i="95"/>
  <c r="G1230" i="95"/>
  <c r="G1229" i="95"/>
  <c r="G1228" i="95"/>
  <c r="G1227" i="95"/>
  <c r="G1225" i="95"/>
  <c r="G1224" i="95"/>
  <c r="G1223" i="95"/>
  <c r="G1222" i="95"/>
  <c r="G1221" i="95"/>
  <c r="G1220" i="95"/>
  <c r="G1219" i="95"/>
  <c r="G1218" i="95"/>
  <c r="G1217" i="95"/>
  <c r="G1216" i="95"/>
  <c r="G1215" i="95"/>
  <c r="G1214" i="95"/>
  <c r="G1213" i="95"/>
  <c r="G1212" i="95"/>
  <c r="G1211" i="95"/>
  <c r="G1210" i="95"/>
  <c r="G1209" i="95"/>
  <c r="G1208" i="95"/>
  <c r="G1207" i="95"/>
  <c r="G1206" i="95"/>
  <c r="G1205" i="95"/>
  <c r="G1204" i="95"/>
  <c r="G1203" i="95"/>
  <c r="G1202" i="95"/>
  <c r="G1201" i="95"/>
  <c r="G1200" i="95"/>
  <c r="G1199" i="95"/>
  <c r="G1198" i="95"/>
  <c r="G1197" i="95"/>
  <c r="G1196" i="95"/>
  <c r="G1195" i="95"/>
  <c r="G1194" i="95"/>
  <c r="G1193" i="95"/>
  <c r="G1192" i="95"/>
  <c r="G1191" i="95"/>
  <c r="G1190" i="95"/>
  <c r="G1188" i="95"/>
  <c r="G1187" i="95"/>
  <c r="G1186" i="95"/>
  <c r="G1185" i="95"/>
  <c r="G1184" i="95"/>
  <c r="G1183" i="95"/>
  <c r="G1182" i="95"/>
  <c r="G1180" i="95"/>
  <c r="G1179" i="95"/>
  <c r="G1178" i="95"/>
  <c r="G1177" i="95"/>
  <c r="G1176" i="95"/>
  <c r="G1175" i="95"/>
  <c r="G1174" i="95"/>
  <c r="G1173" i="95"/>
  <c r="G1172" i="95"/>
  <c r="G1171" i="95"/>
  <c r="G1170" i="95"/>
  <c r="G1169" i="95"/>
  <c r="G1168" i="95"/>
  <c r="G1166" i="95"/>
  <c r="G1165" i="95"/>
  <c r="G1164" i="95"/>
  <c r="G1163" i="95"/>
  <c r="G1162" i="95"/>
  <c r="G1161" i="95"/>
  <c r="G1160" i="95"/>
  <c r="G1159" i="95"/>
  <c r="G1158" i="95"/>
  <c r="G1157" i="95"/>
  <c r="G1156" i="95"/>
  <c r="G1155" i="95"/>
  <c r="G1154" i="95"/>
  <c r="G1153" i="95"/>
  <c r="G1152" i="95"/>
  <c r="G1151" i="95"/>
  <c r="G1150" i="95"/>
  <c r="G1149" i="95"/>
  <c r="G1148" i="95"/>
  <c r="G1147" i="95"/>
  <c r="G1146" i="95"/>
  <c r="G1145" i="95"/>
  <c r="G1144" i="95"/>
  <c r="G1143" i="95"/>
  <c r="G1142" i="95"/>
  <c r="G1141" i="95"/>
  <c r="G1140" i="95"/>
  <c r="G1139" i="95"/>
  <c r="G1138" i="95"/>
  <c r="G1137" i="95"/>
  <c r="G1136" i="95"/>
  <c r="G1135" i="95"/>
  <c r="G1134" i="95"/>
  <c r="G1133" i="95"/>
  <c r="G1131" i="95"/>
  <c r="G1129" i="95"/>
  <c r="G1128" i="95"/>
  <c r="G1127" i="95"/>
  <c r="G1126" i="95"/>
  <c r="G1124" i="95"/>
  <c r="G1123" i="95"/>
  <c r="G1122" i="95"/>
  <c r="G1121" i="95"/>
  <c r="G1120" i="95"/>
  <c r="G1118" i="95"/>
  <c r="G1117" i="95"/>
  <c r="G1116" i="95"/>
  <c r="G1115" i="95"/>
  <c r="G1114" i="95"/>
  <c r="G1112" i="95"/>
  <c r="G1111" i="95"/>
  <c r="G1110" i="95"/>
  <c r="G1108" i="95"/>
  <c r="G1107" i="95"/>
  <c r="G1106" i="95"/>
  <c r="G1105" i="95"/>
  <c r="G1103" i="95"/>
  <c r="G1102" i="95"/>
  <c r="G1101" i="95"/>
  <c r="G1100" i="95"/>
  <c r="G1099" i="95"/>
  <c r="G1098" i="95"/>
  <c r="G1096" i="95"/>
  <c r="G1095" i="95"/>
  <c r="G1093" i="95"/>
  <c r="G1092" i="95"/>
  <c r="G1091" i="95"/>
  <c r="G1090" i="95"/>
  <c r="G1088" i="95"/>
  <c r="G1087" i="95"/>
  <c r="G1084" i="95"/>
  <c r="G1083" i="95"/>
  <c r="G1081" i="95"/>
  <c r="G1080" i="95"/>
  <c r="G1078" i="95"/>
  <c r="G1077" i="95"/>
  <c r="G1076" i="95"/>
  <c r="G1075" i="95"/>
  <c r="G1074" i="95"/>
  <c r="G1073" i="95"/>
  <c r="G1072" i="95"/>
  <c r="G1071" i="95"/>
  <c r="G1070" i="95"/>
  <c r="G1069" i="95"/>
  <c r="G1068" i="95"/>
  <c r="G1067" i="95"/>
  <c r="G1066" i="95"/>
  <c r="G1065" i="95"/>
  <c r="G1064" i="95"/>
  <c r="G1063" i="95"/>
  <c r="G1061" i="95"/>
  <c r="G1060" i="95"/>
  <c r="G1059" i="95"/>
  <c r="G1057" i="95"/>
  <c r="G1055" i="95"/>
  <c r="G1054" i="95"/>
  <c r="G1053" i="95"/>
  <c r="G1052" i="95"/>
  <c r="G1051" i="95"/>
  <c r="G1050" i="95"/>
  <c r="G1049" i="95"/>
  <c r="G1048" i="95"/>
  <c r="G1047" i="95"/>
  <c r="G1046" i="95"/>
  <c r="G1045" i="95"/>
  <c r="G1044" i="95"/>
  <c r="G1043" i="95"/>
  <c r="G1042" i="95"/>
  <c r="G1041" i="95"/>
  <c r="G1040" i="95"/>
  <c r="G1039" i="95"/>
  <c r="G1038" i="95"/>
  <c r="G1037" i="95"/>
  <c r="G1036" i="95"/>
  <c r="G1035" i="95"/>
  <c r="G1034" i="95"/>
  <c r="G1032" i="95"/>
  <c r="G1031" i="95"/>
  <c r="G1030" i="95"/>
  <c r="G1029" i="95"/>
  <c r="G1028" i="95"/>
  <c r="G1027" i="95"/>
  <c r="G1026" i="95"/>
  <c r="G1024" i="95"/>
  <c r="G1023" i="95"/>
  <c r="G1022" i="95"/>
  <c r="G1021" i="95"/>
  <c r="G1020" i="95"/>
  <c r="G1019" i="95"/>
  <c r="G1018" i="95"/>
  <c r="G1017" i="95"/>
  <c r="G1016" i="95"/>
  <c r="G1015" i="95"/>
  <c r="G1014" i="95"/>
  <c r="G1013" i="95"/>
  <c r="G1012" i="95"/>
  <c r="G1011" i="95"/>
  <c r="G1010" i="95"/>
  <c r="G1009" i="95"/>
  <c r="G1008" i="95"/>
  <c r="G1007" i="95"/>
  <c r="G1006" i="95"/>
  <c r="G1005" i="95"/>
  <c r="G1004" i="95"/>
  <c r="G1002" i="95"/>
  <c r="G1001" i="95"/>
  <c r="G1000" i="95"/>
  <c r="G999" i="95"/>
  <c r="G998" i="95"/>
  <c r="G997" i="95"/>
  <c r="G996" i="95"/>
  <c r="G995" i="95"/>
  <c r="G993" i="95"/>
  <c r="G992" i="95"/>
  <c r="G991" i="95"/>
  <c r="G990" i="95"/>
  <c r="G989" i="95"/>
  <c r="G988" i="95"/>
  <c r="G987" i="95"/>
  <c r="G986" i="95"/>
  <c r="G985" i="95"/>
  <c r="G983" i="95"/>
  <c r="G982" i="95"/>
  <c r="G981" i="95"/>
  <c r="G980" i="95"/>
  <c r="G979" i="95"/>
  <c r="G978" i="95"/>
  <c r="G977" i="95"/>
  <c r="G975" i="95"/>
  <c r="G974" i="95"/>
  <c r="G973" i="95"/>
  <c r="G972" i="95"/>
  <c r="G971" i="95"/>
  <c r="G970" i="95"/>
  <c r="G969" i="95"/>
  <c r="G968" i="95"/>
  <c r="G966" i="95"/>
  <c r="G965" i="95"/>
  <c r="G964" i="95"/>
  <c r="G963" i="95"/>
  <c r="G962" i="95"/>
  <c r="G961" i="95"/>
  <c r="G960" i="95"/>
  <c r="G958" i="95"/>
  <c r="G957" i="95"/>
  <c r="G956" i="95"/>
  <c r="G955" i="95"/>
  <c r="G953" i="95"/>
  <c r="G952" i="95"/>
  <c r="G951" i="95"/>
  <c r="G950" i="95"/>
  <c r="G949" i="95"/>
  <c r="G947" i="95"/>
  <c r="G946" i="95"/>
  <c r="G945" i="95"/>
  <c r="G944" i="95"/>
  <c r="G943" i="95"/>
  <c r="G942" i="95"/>
  <c r="G941" i="95"/>
  <c r="G940" i="95"/>
  <c r="G938" i="95"/>
  <c r="G937" i="95"/>
  <c r="G936" i="95"/>
  <c r="G935" i="95"/>
  <c r="G934" i="95"/>
  <c r="G933" i="95"/>
  <c r="G932" i="95"/>
  <c r="G931" i="95"/>
  <c r="G930" i="95"/>
  <c r="G929" i="95"/>
  <c r="G928" i="95"/>
  <c r="G927" i="95"/>
  <c r="G926" i="95"/>
  <c r="G925" i="95"/>
  <c r="G924" i="95"/>
  <c r="G923" i="95"/>
  <c r="G922" i="95"/>
  <c r="G921" i="95"/>
  <c r="G920" i="95"/>
  <c r="G919" i="95"/>
  <c r="G918" i="95"/>
  <c r="G917" i="95"/>
  <c r="G916" i="95"/>
  <c r="G915" i="95"/>
  <c r="G914" i="95"/>
  <c r="G912" i="95"/>
  <c r="G911" i="95"/>
  <c r="G910" i="95"/>
  <c r="G909" i="95"/>
  <c r="G908" i="95"/>
  <c r="G906" i="95"/>
  <c r="G905" i="95"/>
  <c r="G904" i="95"/>
  <c r="G903" i="95"/>
  <c r="G902" i="95"/>
  <c r="G901" i="95"/>
  <c r="G900" i="95"/>
  <c r="G899" i="95"/>
  <c r="G898" i="95"/>
  <c r="G897" i="95"/>
  <c r="G896" i="95"/>
  <c r="G895" i="95"/>
  <c r="G894" i="95"/>
  <c r="G893" i="95"/>
  <c r="G892" i="95"/>
  <c r="G891" i="95"/>
  <c r="G890" i="95"/>
  <c r="G888" i="95"/>
  <c r="G887" i="95"/>
  <c r="G886" i="95"/>
  <c r="G885" i="95"/>
  <c r="G884" i="95"/>
  <c r="G883" i="95"/>
  <c r="G882" i="95"/>
  <c r="G881" i="95"/>
  <c r="G879" i="95"/>
  <c r="G878" i="95"/>
  <c r="G877" i="95"/>
  <c r="G875" i="95"/>
  <c r="G874" i="95"/>
  <c r="G873" i="95"/>
  <c r="G872" i="95"/>
  <c r="G871" i="95"/>
  <c r="G870" i="95"/>
  <c r="G869" i="95"/>
  <c r="G868" i="95"/>
  <c r="G867" i="95"/>
  <c r="G865" i="95"/>
  <c r="G864" i="95"/>
  <c r="G862" i="95"/>
  <c r="G861" i="95"/>
  <c r="G860" i="95"/>
  <c r="G859" i="95"/>
  <c r="G858" i="95"/>
  <c r="G857" i="95"/>
  <c r="G856" i="95"/>
  <c r="G855" i="95"/>
  <c r="G854" i="95"/>
  <c r="G853" i="95"/>
  <c r="G852" i="95"/>
  <c r="G850" i="95"/>
  <c r="G849" i="95"/>
  <c r="G848" i="95"/>
  <c r="G847" i="95"/>
  <c r="G846" i="95"/>
  <c r="G845" i="95"/>
  <c r="G844" i="95"/>
  <c r="G843" i="95"/>
  <c r="G842" i="95"/>
  <c r="G841" i="95"/>
  <c r="G840" i="95"/>
  <c r="G839" i="95"/>
  <c r="G837" i="95"/>
  <c r="G836" i="95"/>
  <c r="G834" i="95"/>
  <c r="G833" i="95"/>
  <c r="G832" i="95"/>
  <c r="G831" i="95"/>
  <c r="G830" i="95"/>
  <c r="G829" i="95"/>
  <c r="G828" i="95"/>
  <c r="G827" i="95"/>
  <c r="G826" i="95"/>
  <c r="G825" i="95"/>
  <c r="G824" i="95"/>
  <c r="G823" i="95"/>
  <c r="G822" i="95"/>
  <c r="G821" i="95"/>
  <c r="G820" i="95"/>
  <c r="G819" i="95"/>
  <c r="G818" i="95"/>
  <c r="G817" i="95"/>
  <c r="G815" i="95"/>
  <c r="G814" i="95"/>
  <c r="G813" i="95"/>
  <c r="G812" i="95"/>
  <c r="G811" i="95"/>
  <c r="G810" i="95"/>
  <c r="G809" i="95"/>
  <c r="G808" i="95"/>
  <c r="G807" i="95"/>
  <c r="G806" i="95"/>
  <c r="G804" i="95"/>
  <c r="G802" i="95"/>
  <c r="G801" i="95"/>
  <c r="G800" i="95"/>
  <c r="G799" i="95"/>
  <c r="G798" i="95"/>
  <c r="G796" i="95"/>
  <c r="G795" i="95"/>
  <c r="G794" i="95"/>
  <c r="G793" i="95"/>
  <c r="G792" i="95"/>
  <c r="G791" i="95"/>
  <c r="G790" i="95"/>
  <c r="G789" i="95"/>
  <c r="G788" i="95"/>
  <c r="G787" i="95"/>
  <c r="G786" i="95"/>
  <c r="G784" i="95"/>
  <c r="G783" i="95"/>
  <c r="G782" i="95"/>
  <c r="G781" i="95"/>
  <c r="G780" i="95"/>
  <c r="G779" i="95"/>
  <c r="G778" i="95"/>
  <c r="G777" i="95"/>
  <c r="G776" i="95"/>
  <c r="G775" i="95"/>
  <c r="G774" i="95"/>
  <c r="G773" i="95"/>
  <c r="G772" i="95"/>
  <c r="G771" i="95"/>
  <c r="G770" i="95"/>
  <c r="G769" i="95"/>
  <c r="G768" i="95"/>
  <c r="G767" i="95"/>
  <c r="G766" i="95"/>
  <c r="G765" i="95"/>
  <c r="G763" i="95"/>
  <c r="G762" i="95"/>
  <c r="G761" i="95"/>
  <c r="G760" i="95"/>
  <c r="G759" i="95"/>
  <c r="G757" i="95"/>
  <c r="G756" i="95"/>
  <c r="G755" i="95"/>
  <c r="G754" i="95"/>
  <c r="G753" i="95"/>
  <c r="G752" i="95"/>
  <c r="G751" i="95"/>
  <c r="G750" i="95"/>
  <c r="G749" i="95"/>
  <c r="G748" i="95"/>
  <c r="G747" i="95"/>
  <c r="G746" i="95"/>
  <c r="G745" i="95"/>
  <c r="G744" i="95"/>
  <c r="G743" i="95"/>
  <c r="G742" i="95"/>
  <c r="G741" i="95"/>
  <c r="G740" i="95"/>
  <c r="G738" i="95"/>
  <c r="G737" i="95"/>
  <c r="G736" i="95"/>
  <c r="G735" i="95"/>
  <c r="G734" i="95"/>
  <c r="G733" i="95"/>
  <c r="G732" i="95"/>
  <c r="G731" i="95"/>
  <c r="G730" i="95"/>
  <c r="G729" i="95"/>
  <c r="G728" i="95"/>
  <c r="G727" i="95"/>
  <c r="G726" i="95"/>
  <c r="G725" i="95"/>
  <c r="G724" i="95"/>
  <c r="G723" i="95"/>
  <c r="G722" i="95"/>
  <c r="G721" i="95"/>
  <c r="G720" i="95"/>
  <c r="G719" i="95"/>
  <c r="G718" i="95"/>
  <c r="G717" i="95"/>
  <c r="G715" i="95"/>
  <c r="G713" i="95"/>
  <c r="G712" i="95"/>
  <c r="G710" i="95"/>
  <c r="G709" i="95"/>
  <c r="G708" i="95"/>
  <c r="G707" i="95"/>
  <c r="G706" i="95"/>
  <c r="G704" i="95"/>
  <c r="G703" i="95"/>
  <c r="G702" i="95"/>
  <c r="G701" i="95"/>
  <c r="G700" i="95"/>
  <c r="G699" i="95"/>
  <c r="G698" i="95"/>
  <c r="G697" i="95"/>
  <c r="G695" i="95"/>
  <c r="G694" i="95"/>
  <c r="G693" i="95"/>
  <c r="G692" i="95"/>
  <c r="G691" i="95"/>
  <c r="G690" i="95"/>
  <c r="G689" i="95"/>
  <c r="G688" i="95"/>
  <c r="G687" i="95"/>
  <c r="G685" i="95"/>
  <c r="G684" i="95"/>
  <c r="G683" i="95"/>
  <c r="G682" i="95"/>
  <c r="G681" i="95"/>
  <c r="G680" i="95"/>
  <c r="G678" i="95"/>
  <c r="G677" i="95"/>
  <c r="G676" i="95"/>
  <c r="G675" i="95"/>
  <c r="G673" i="95"/>
  <c r="G672" i="95"/>
  <c r="G671" i="95"/>
  <c r="G669" i="95"/>
  <c r="G668" i="95"/>
  <c r="G667" i="95"/>
  <c r="G666" i="95"/>
  <c r="G664" i="95"/>
  <c r="G663" i="95"/>
  <c r="G662" i="95"/>
  <c r="G661" i="95"/>
  <c r="G660" i="95"/>
  <c r="G659" i="95"/>
  <c r="G658" i="95"/>
  <c r="G656" i="95"/>
  <c r="G655" i="95"/>
  <c r="G654" i="95"/>
  <c r="G653" i="95"/>
  <c r="G650" i="95"/>
  <c r="G649" i="95"/>
  <c r="G647" i="95"/>
  <c r="G646" i="95"/>
  <c r="G645" i="95"/>
  <c r="G644" i="95"/>
  <c r="G643" i="95"/>
  <c r="G642" i="95"/>
  <c r="G641" i="95"/>
  <c r="G640" i="95"/>
  <c r="G639" i="95"/>
  <c r="G638" i="95"/>
  <c r="G637" i="95"/>
  <c r="G636" i="95"/>
  <c r="G635" i="95"/>
  <c r="G634" i="95"/>
  <c r="G633" i="95"/>
  <c r="G632" i="95"/>
  <c r="G631" i="95"/>
  <c r="G630" i="95"/>
  <c r="G629" i="95"/>
  <c r="G628" i="95"/>
  <c r="G626" i="95"/>
  <c r="G625" i="95"/>
  <c r="G624" i="95"/>
  <c r="G622" i="95"/>
  <c r="G621" i="95"/>
  <c r="G620" i="95"/>
  <c r="G619" i="95"/>
  <c r="G618" i="95"/>
  <c r="G617" i="95"/>
  <c r="G616" i="95"/>
  <c r="G615" i="95"/>
  <c r="G613" i="95"/>
  <c r="G612" i="95"/>
  <c r="G611" i="95"/>
  <c r="G610" i="95"/>
  <c r="G609" i="95"/>
  <c r="G608" i="95"/>
  <c r="G607" i="95"/>
  <c r="G606" i="95"/>
  <c r="G605" i="95"/>
  <c r="G604" i="95"/>
  <c r="G603" i="95"/>
  <c r="G602" i="95"/>
  <c r="G600" i="95"/>
  <c r="G599" i="95"/>
  <c r="G598" i="95"/>
  <c r="G597" i="95"/>
  <c r="G596" i="95"/>
  <c r="G595" i="95"/>
  <c r="G594" i="95"/>
  <c r="G593" i="95"/>
  <c r="G592" i="95"/>
  <c r="G591" i="95"/>
  <c r="G590" i="95"/>
  <c r="G589" i="95"/>
  <c r="G588" i="95"/>
  <c r="G587" i="95"/>
  <c r="G585" i="95"/>
  <c r="G584" i="95"/>
  <c r="G583" i="95"/>
  <c r="G582" i="95"/>
  <c r="G581" i="95"/>
  <c r="G580" i="95"/>
  <c r="G579" i="95"/>
  <c r="G578" i="95"/>
  <c r="G576" i="95"/>
  <c r="G575" i="95"/>
  <c r="G574" i="95"/>
  <c r="G573" i="95"/>
  <c r="G572" i="95"/>
  <c r="G571" i="95"/>
  <c r="G570" i="95"/>
  <c r="G569" i="95"/>
  <c r="G568" i="95"/>
  <c r="G567" i="95"/>
  <c r="G566" i="95"/>
  <c r="G565" i="95"/>
  <c r="G564" i="95"/>
  <c r="G563" i="95"/>
  <c r="G562" i="95"/>
  <c r="G561" i="95"/>
  <c r="G560" i="95"/>
  <c r="G559" i="95"/>
  <c r="G558" i="95"/>
  <c r="G557" i="95"/>
  <c r="G556" i="95"/>
  <c r="G555" i="95"/>
  <c r="G554" i="95"/>
  <c r="G553" i="95"/>
  <c r="G552" i="95"/>
  <c r="G550" i="95"/>
  <c r="G549" i="95"/>
  <c r="G548" i="95"/>
  <c r="G546" i="95"/>
  <c r="G545" i="95"/>
  <c r="G544" i="95"/>
  <c r="G543" i="95"/>
  <c r="G542" i="95"/>
  <c r="G541" i="95"/>
  <c r="G540" i="95"/>
  <c r="G539" i="95"/>
  <c r="G538" i="95"/>
  <c r="G537" i="95"/>
  <c r="G536" i="95"/>
  <c r="G535" i="95"/>
  <c r="G534" i="95"/>
  <c r="G533" i="95"/>
  <c r="G532" i="95"/>
  <c r="G531" i="95"/>
  <c r="G530" i="95"/>
  <c r="G529" i="95"/>
  <c r="G528" i="95"/>
  <c r="G527" i="95"/>
  <c r="G526" i="95"/>
  <c r="G524" i="95"/>
  <c r="G523" i="95"/>
  <c r="G521" i="95"/>
  <c r="G520" i="95"/>
  <c r="G519" i="95"/>
  <c r="G518" i="95"/>
  <c r="G517" i="95"/>
  <c r="G515" i="95"/>
  <c r="G514" i="95"/>
  <c r="G513" i="95"/>
  <c r="G512" i="95"/>
  <c r="G511" i="95"/>
  <c r="G510" i="95"/>
  <c r="G509" i="95"/>
  <c r="G508" i="95"/>
  <c r="G507" i="95"/>
  <c r="G506" i="95"/>
  <c r="G505" i="95"/>
  <c r="G504" i="95"/>
  <c r="G503" i="95"/>
  <c r="G501" i="95"/>
  <c r="G500" i="95"/>
  <c r="G499" i="95"/>
  <c r="G498" i="95"/>
  <c r="G497" i="95"/>
  <c r="G495" i="95"/>
  <c r="G494" i="95"/>
  <c r="G493" i="95"/>
  <c r="G491" i="95"/>
  <c r="G490" i="95"/>
  <c r="G488" i="95"/>
  <c r="G487" i="95"/>
  <c r="G486" i="95"/>
  <c r="G485" i="95"/>
  <c r="G484" i="95"/>
  <c r="G483" i="95"/>
  <c r="G482" i="95"/>
  <c r="G481" i="95"/>
  <c r="G480" i="95"/>
  <c r="G479" i="95"/>
  <c r="G477" i="95"/>
  <c r="G476" i="95"/>
  <c r="G475" i="95"/>
  <c r="G474" i="95"/>
  <c r="G472" i="95"/>
  <c r="G470" i="95"/>
  <c r="G469" i="95"/>
  <c r="G467" i="95"/>
  <c r="G466" i="95"/>
  <c r="G465" i="95"/>
  <c r="G464" i="95"/>
  <c r="G462" i="95"/>
  <c r="G460" i="95"/>
  <c r="G459" i="95"/>
  <c r="G456" i="95"/>
  <c r="G454" i="95"/>
  <c r="G453" i="95"/>
  <c r="G451" i="95"/>
  <c r="G450" i="95"/>
  <c r="G449" i="95"/>
  <c r="G448" i="95"/>
  <c r="G447" i="95"/>
  <c r="G445" i="95"/>
  <c r="G444" i="95"/>
  <c r="G443" i="95"/>
  <c r="G441" i="95"/>
  <c r="G440" i="95"/>
  <c r="G439" i="95"/>
  <c r="G438" i="95"/>
  <c r="G435" i="95"/>
  <c r="G434" i="95"/>
  <c r="G433" i="95"/>
  <c r="G431" i="95"/>
  <c r="G430" i="95"/>
  <c r="G429" i="95"/>
  <c r="G428" i="95"/>
  <c r="G427" i="95"/>
  <c r="G426" i="95"/>
  <c r="G424" i="95"/>
  <c r="G423" i="95"/>
  <c r="G422" i="95"/>
  <c r="G421" i="95"/>
  <c r="G420" i="95"/>
  <c r="G419" i="95"/>
  <c r="G418" i="95"/>
  <c r="G417" i="95"/>
  <c r="G416" i="95"/>
  <c r="G415" i="95"/>
  <c r="G414" i="95"/>
  <c r="G413" i="95"/>
  <c r="G412" i="95"/>
  <c r="G411" i="95"/>
  <c r="G410" i="95"/>
  <c r="G409" i="95"/>
  <c r="G408" i="95"/>
  <c r="G407" i="95"/>
  <c r="G405" i="95"/>
  <c r="G404" i="95"/>
  <c r="G403" i="95"/>
  <c r="G402" i="95"/>
  <c r="G401" i="95"/>
  <c r="G399" i="95"/>
  <c r="G398" i="95"/>
  <c r="G397" i="95"/>
  <c r="G396" i="95"/>
  <c r="G395" i="95"/>
  <c r="G394" i="95"/>
  <c r="G393" i="95"/>
  <c r="G392" i="95"/>
  <c r="G391" i="95"/>
  <c r="G390" i="95"/>
  <c r="G389" i="95"/>
  <c r="G388" i="95"/>
  <c r="G387" i="95"/>
  <c r="G386" i="95"/>
  <c r="G384" i="95"/>
  <c r="G383" i="95"/>
  <c r="G382" i="95"/>
  <c r="G381" i="95"/>
  <c r="G380" i="95"/>
  <c r="G379" i="95"/>
  <c r="G377" i="95"/>
  <c r="G376" i="95"/>
  <c r="G375" i="95"/>
  <c r="G374" i="95"/>
  <c r="G373" i="95"/>
  <c r="G371" i="95"/>
  <c r="G370" i="95"/>
  <c r="G369" i="95"/>
  <c r="G368" i="95"/>
  <c r="G367" i="95"/>
  <c r="G366" i="95"/>
  <c r="G364" i="95"/>
  <c r="G363" i="95"/>
  <c r="G362" i="95"/>
  <c r="G361" i="95"/>
  <c r="G360" i="95"/>
  <c r="G359" i="95"/>
  <c r="G357" i="95"/>
  <c r="G356" i="95"/>
  <c r="G355" i="95"/>
  <c r="G354" i="95"/>
  <c r="G352" i="95"/>
  <c r="G351" i="95"/>
  <c r="G350" i="95"/>
  <c r="G349" i="95"/>
  <c r="G348" i="95"/>
  <c r="G346" i="95"/>
  <c r="G345" i="95"/>
  <c r="G344" i="95"/>
  <c r="G343" i="95"/>
  <c r="G342" i="95"/>
  <c r="G341" i="95"/>
  <c r="G340" i="95"/>
  <c r="G339" i="95"/>
  <c r="G337" i="95"/>
  <c r="G336" i="95"/>
  <c r="G335" i="95"/>
  <c r="G334" i="95"/>
  <c r="G333" i="95"/>
  <c r="G332" i="95"/>
  <c r="G330" i="95"/>
  <c r="G329" i="95"/>
  <c r="G328" i="95"/>
  <c r="G327" i="95"/>
  <c r="G326" i="95"/>
  <c r="G325" i="95"/>
  <c r="G324" i="95"/>
  <c r="G323" i="95"/>
  <c r="G322" i="95"/>
  <c r="G321" i="95"/>
  <c r="G320" i="95"/>
  <c r="G319" i="95"/>
  <c r="G318" i="95"/>
  <c r="G317" i="95"/>
  <c r="G316" i="95"/>
  <c r="G315" i="95"/>
  <c r="G314" i="95"/>
  <c r="G313" i="95"/>
  <c r="G312" i="95"/>
  <c r="G311" i="95"/>
  <c r="G310" i="95"/>
  <c r="G309" i="95"/>
  <c r="G308" i="95"/>
  <c r="G307" i="95"/>
  <c r="G306" i="95"/>
  <c r="G305" i="95"/>
  <c r="G304" i="95"/>
  <c r="G303" i="95"/>
  <c r="G302" i="95"/>
  <c r="G301" i="95"/>
  <c r="G300" i="95"/>
  <c r="G299" i="95"/>
  <c r="G298" i="95"/>
  <c r="G297" i="95"/>
  <c r="G296" i="95"/>
  <c r="G294" i="95"/>
  <c r="G293" i="95"/>
  <c r="G291" i="95"/>
  <c r="G290" i="95"/>
  <c r="G289" i="95"/>
  <c r="G287" i="95"/>
  <c r="G286" i="95"/>
  <c r="G285" i="95"/>
  <c r="G284" i="95"/>
  <c r="G283" i="95"/>
  <c r="G282" i="95"/>
  <c r="G280" i="95"/>
  <c r="G279" i="95"/>
  <c r="G278" i="95"/>
  <c r="G277" i="95"/>
  <c r="G276" i="95"/>
  <c r="G274" i="95"/>
  <c r="G273" i="95"/>
  <c r="G271" i="95"/>
  <c r="G270" i="95"/>
  <c r="G269" i="95"/>
  <c r="G268" i="95"/>
  <c r="G267" i="95"/>
  <c r="G265" i="95"/>
  <c r="G264" i="95"/>
  <c r="G263" i="95"/>
  <c r="G262" i="95"/>
  <c r="G260" i="95"/>
  <c r="G259" i="95"/>
  <c r="G258" i="95"/>
  <c r="G256" i="95"/>
  <c r="G255" i="95"/>
  <c r="G254" i="95"/>
  <c r="G253" i="95"/>
  <c r="G252" i="95"/>
  <c r="G251" i="95"/>
  <c r="G249" i="95"/>
  <c r="G248" i="95"/>
  <c r="G247" i="95"/>
  <c r="G246" i="95"/>
  <c r="G245" i="95"/>
  <c r="G244" i="95"/>
  <c r="G243" i="95"/>
  <c r="G242" i="95"/>
  <c r="G241" i="95"/>
  <c r="G240" i="95"/>
  <c r="G239" i="95"/>
  <c r="G238" i="95"/>
  <c r="G237" i="95"/>
  <c r="G236" i="95"/>
  <c r="G235" i="95"/>
  <c r="G233" i="95"/>
  <c r="G232" i="95"/>
  <c r="G231" i="95"/>
  <c r="G229" i="95"/>
  <c r="G228" i="95"/>
  <c r="G227" i="95"/>
  <c r="G226" i="95"/>
  <c r="G225" i="95"/>
  <c r="G224" i="95"/>
  <c r="G223" i="95"/>
  <c r="G222" i="95"/>
  <c r="G221" i="95"/>
  <c r="G220" i="95"/>
  <c r="G219" i="95"/>
  <c r="G218" i="95"/>
  <c r="G216" i="95"/>
  <c r="G215" i="95"/>
  <c r="G214" i="95"/>
  <c r="G212" i="95"/>
  <c r="G211" i="95"/>
  <c r="G210" i="95"/>
  <c r="G209" i="95"/>
  <c r="G208" i="95"/>
  <c r="G207" i="95"/>
  <c r="G206" i="95"/>
  <c r="G204" i="95"/>
  <c r="G203" i="95"/>
  <c r="G202" i="95"/>
  <c r="G201" i="95"/>
  <c r="G199" i="95"/>
  <c r="G198" i="95"/>
  <c r="G195" i="95"/>
  <c r="G194" i="95"/>
  <c r="G193" i="95"/>
  <c r="G192" i="95"/>
  <c r="G191" i="95"/>
  <c r="G190" i="95"/>
  <c r="G189" i="95"/>
  <c r="G188" i="95"/>
  <c r="G187" i="95"/>
  <c r="G186" i="95"/>
  <c r="G184" i="95"/>
  <c r="G183" i="95"/>
  <c r="G182" i="95"/>
  <c r="G181" i="95"/>
  <c r="G180" i="95"/>
  <c r="G179" i="95"/>
  <c r="G178" i="95"/>
  <c r="G176" i="95"/>
  <c r="G175" i="95"/>
  <c r="G174" i="95"/>
  <c r="G173" i="95"/>
  <c r="G171" i="95"/>
  <c r="G170" i="95"/>
  <c r="G169" i="95"/>
  <c r="G168" i="95"/>
  <c r="G167" i="95"/>
  <c r="G166" i="95"/>
  <c r="G164" i="95"/>
  <c r="G163" i="95"/>
  <c r="G162" i="95"/>
  <c r="G161" i="95"/>
  <c r="G160" i="95"/>
  <c r="G159" i="95"/>
  <c r="G157" i="95"/>
  <c r="G156" i="95"/>
  <c r="G155" i="95"/>
  <c r="G154" i="95"/>
  <c r="G152" i="95"/>
  <c r="G151" i="95"/>
  <c r="G150" i="95"/>
  <c r="G149" i="95"/>
  <c r="G148" i="95"/>
  <c r="G147" i="95"/>
  <c r="G146" i="95"/>
  <c r="G144" i="95"/>
  <c r="G142" i="95"/>
  <c r="G141" i="95"/>
  <c r="G139" i="95"/>
  <c r="G138" i="95"/>
  <c r="G136" i="95"/>
  <c r="G135" i="95"/>
  <c r="G133" i="95"/>
  <c r="G132" i="95"/>
  <c r="G131" i="95"/>
  <c r="G130" i="95"/>
  <c r="G129" i="95"/>
  <c r="G128" i="95"/>
  <c r="G127" i="95"/>
  <c r="G126" i="95"/>
  <c r="G125" i="95"/>
  <c r="G124" i="95"/>
  <c r="G123" i="95"/>
  <c r="G122" i="95"/>
  <c r="G121" i="95"/>
  <c r="G120" i="95"/>
  <c r="G119" i="95"/>
  <c r="G117" i="95"/>
  <c r="G116" i="95"/>
  <c r="G115" i="95"/>
  <c r="G114" i="95"/>
  <c r="G113" i="95"/>
  <c r="G111" i="95"/>
  <c r="G110" i="95"/>
  <c r="G109" i="95"/>
  <c r="G108" i="95"/>
  <c r="G106" i="95"/>
  <c r="G105" i="95"/>
  <c r="G104" i="95"/>
  <c r="G103" i="95"/>
  <c r="G102" i="95"/>
  <c r="G101" i="95"/>
  <c r="G99" i="95"/>
  <c r="G98" i="95"/>
  <c r="G97" i="95"/>
  <c r="G96" i="95"/>
  <c r="G95" i="95"/>
  <c r="G94" i="95"/>
  <c r="G92" i="95"/>
  <c r="G91" i="95"/>
  <c r="G89" i="95"/>
  <c r="G88" i="95"/>
  <c r="G86" i="95"/>
  <c r="G85" i="95"/>
  <c r="G84" i="95"/>
  <c r="G83" i="95"/>
  <c r="G82" i="95"/>
  <c r="G80" i="95"/>
  <c r="G79" i="95"/>
  <c r="G78" i="95"/>
  <c r="G77" i="95"/>
  <c r="G76" i="95"/>
  <c r="G75" i="95"/>
  <c r="G74" i="95"/>
  <c r="G73" i="95"/>
  <c r="G71" i="95"/>
  <c r="G70" i="95"/>
  <c r="G69" i="95"/>
  <c r="G67" i="95"/>
  <c r="G66" i="95"/>
  <c r="G65" i="95"/>
  <c r="G64" i="95"/>
  <c r="G63" i="95"/>
  <c r="G62" i="95"/>
  <c r="G61" i="95"/>
  <c r="G60" i="95"/>
  <c r="G59" i="95"/>
  <c r="G58" i="95"/>
  <c r="G57" i="95"/>
  <c r="G56" i="95"/>
  <c r="G55" i="95"/>
  <c r="G54" i="95"/>
  <c r="G53" i="95"/>
  <c r="G52" i="95"/>
  <c r="G51" i="95"/>
  <c r="G50" i="95"/>
  <c r="G49" i="95"/>
  <c r="G48" i="95"/>
  <c r="G47" i="95"/>
  <c r="G46" i="95"/>
  <c r="G45" i="95"/>
  <c r="G44" i="95"/>
  <c r="G43" i="95"/>
  <c r="G42" i="95"/>
  <c r="G40" i="95"/>
  <c r="G39" i="95"/>
  <c r="G38" i="95"/>
  <c r="G37" i="95"/>
  <c r="G36" i="95"/>
  <c r="G35" i="95"/>
  <c r="G34" i="95"/>
  <c r="G33" i="95"/>
  <c r="G32" i="95"/>
  <c r="G31" i="95"/>
  <c r="G30" i="95"/>
  <c r="G28" i="95"/>
  <c r="G27" i="95"/>
  <c r="G26" i="95"/>
  <c r="G24" i="95"/>
  <c r="G22" i="95"/>
  <c r="G21" i="95"/>
  <c r="G19" i="95"/>
  <c r="G18" i="95"/>
  <c r="G17" i="95"/>
  <c r="G16" i="95"/>
  <c r="G15" i="95"/>
  <c r="G14" i="95"/>
  <c r="G12" i="95"/>
  <c r="G11" i="95"/>
  <c r="G10" i="95"/>
  <c r="G9" i="95"/>
  <c r="G271" i="94"/>
  <c r="G270" i="94"/>
  <c r="G268" i="94"/>
  <c r="G267" i="94"/>
  <c r="G266" i="94"/>
  <c r="G265" i="94"/>
  <c r="G257" i="94"/>
  <c r="G256" i="94"/>
  <c r="G255" i="94"/>
  <c r="G254" i="94"/>
  <c r="G253" i="94"/>
  <c r="G252" i="94"/>
  <c r="G251" i="94"/>
  <c r="G249" i="94"/>
  <c r="G248" i="94"/>
  <c r="G247" i="94"/>
  <c r="G246" i="94"/>
  <c r="G245" i="94"/>
  <c r="G244" i="94"/>
  <c r="G243" i="94"/>
  <c r="G242" i="94"/>
  <c r="G241" i="94"/>
  <c r="G240" i="94"/>
  <c r="G239" i="94"/>
  <c r="G233" i="94"/>
  <c r="G232" i="94"/>
  <c r="G230" i="94"/>
  <c r="G229" i="94"/>
  <c r="G228" i="94"/>
  <c r="G226" i="94"/>
  <c r="G225" i="94"/>
  <c r="G224" i="94"/>
  <c r="G222" i="94"/>
  <c r="G221" i="94"/>
  <c r="G215" i="94"/>
  <c r="G214" i="94"/>
  <c r="G213" i="94"/>
  <c r="G212" i="94"/>
  <c r="G211" i="94"/>
  <c r="G209" i="94"/>
  <c r="G208" i="94"/>
  <c r="G207" i="94"/>
  <c r="G205" i="94"/>
  <c r="G204" i="94"/>
  <c r="G203" i="94"/>
  <c r="G202" i="94"/>
  <c r="G201" i="94"/>
  <c r="G199" i="94"/>
  <c r="G197" i="94"/>
  <c r="G195" i="94"/>
  <c r="G194" i="94"/>
  <c r="G193" i="94"/>
  <c r="G191" i="94"/>
  <c r="G190" i="94"/>
  <c r="G189" i="94"/>
  <c r="G188" i="94"/>
  <c r="G187" i="94"/>
  <c r="G185" i="94"/>
  <c r="G184" i="94"/>
  <c r="G183" i="94"/>
  <c r="G181" i="94"/>
  <c r="G180" i="94"/>
  <c r="G179" i="94"/>
  <c r="G177" i="94"/>
  <c r="G176" i="94"/>
  <c r="G175" i="94"/>
  <c r="G173" i="94"/>
  <c r="G172" i="94"/>
  <c r="G171" i="94"/>
  <c r="G169" i="94"/>
  <c r="G168" i="94"/>
  <c r="G167" i="94"/>
  <c r="G165" i="94"/>
  <c r="G164" i="94"/>
  <c r="G163" i="94"/>
  <c r="G162" i="94"/>
  <c r="G159" i="94"/>
  <c r="G158" i="94"/>
  <c r="G157" i="94"/>
  <c r="G155" i="94"/>
  <c r="G154" i="94"/>
  <c r="G152" i="94"/>
  <c r="G151" i="94"/>
  <c r="G149" i="94"/>
  <c r="G148" i="94"/>
  <c r="G143" i="94"/>
  <c r="G142" i="94"/>
  <c r="G141" i="94"/>
  <c r="G140" i="94"/>
  <c r="G134" i="94"/>
  <c r="G133" i="94"/>
  <c r="G131" i="94"/>
  <c r="G130" i="94"/>
  <c r="G128" i="94"/>
  <c r="G127" i="94"/>
  <c r="G126" i="94"/>
  <c r="G125" i="94"/>
  <c r="G124" i="94"/>
  <c r="G123" i="94"/>
  <c r="G122" i="94"/>
  <c r="G117" i="94"/>
  <c r="G116" i="94"/>
  <c r="G115" i="94"/>
  <c r="G113" i="94"/>
  <c r="G112" i="94"/>
  <c r="G111" i="94"/>
  <c r="G109" i="94"/>
  <c r="G108" i="94"/>
  <c r="G106" i="94"/>
  <c r="G104" i="94"/>
  <c r="G103" i="94"/>
  <c r="G101" i="94"/>
  <c r="G100" i="94"/>
  <c r="G99" i="94"/>
  <c r="G97" i="94"/>
  <c r="G96" i="94"/>
  <c r="G95" i="94"/>
  <c r="G94" i="94"/>
  <c r="G88" i="94"/>
  <c r="G87" i="94"/>
  <c r="G84" i="94"/>
  <c r="G83" i="94"/>
  <c r="G82" i="94"/>
  <c r="G81" i="94"/>
  <c r="G79" i="94"/>
  <c r="G78" i="94"/>
  <c r="G77" i="94"/>
  <c r="G75" i="94"/>
  <c r="G74" i="94"/>
  <c r="G72" i="94"/>
  <c r="G71" i="94"/>
  <c r="G69" i="94"/>
  <c r="G68" i="94"/>
  <c r="G66" i="94"/>
  <c r="G65" i="94"/>
  <c r="G60" i="94"/>
  <c r="G59" i="94"/>
  <c r="G57" i="94"/>
  <c r="G56" i="94"/>
  <c r="G55" i="94"/>
  <c r="G54" i="94"/>
  <c r="G52" i="94"/>
  <c r="G51" i="94"/>
  <c r="G49" i="94"/>
  <c r="G48" i="94"/>
  <c r="G47" i="94"/>
  <c r="G45" i="94"/>
  <c r="G44" i="94"/>
  <c r="G42" i="94"/>
  <c r="G41" i="94"/>
  <c r="G39" i="94"/>
  <c r="G38" i="94"/>
  <c r="G37" i="94"/>
  <c r="G36" i="94"/>
  <c r="G34" i="94"/>
  <c r="G33" i="94"/>
  <c r="G32" i="94"/>
  <c r="G31" i="94"/>
  <c r="G29" i="94"/>
  <c r="G28" i="94"/>
  <c r="G27" i="94"/>
  <c r="G25" i="94"/>
  <c r="G24" i="94"/>
  <c r="G18" i="94"/>
  <c r="G17" i="94"/>
  <c r="G16" i="94"/>
  <c r="G15" i="94"/>
  <c r="G14" i="94"/>
  <c r="G13" i="94"/>
  <c r="G12" i="94"/>
  <c r="G11" i="94"/>
  <c r="G10" i="94"/>
  <c r="G9" i="94"/>
  <c r="V56" i="6" l="1"/>
  <c r="W45" i="6" s="1"/>
  <c r="W48" i="6" l="1"/>
  <c r="W50" i="6"/>
  <c r="W49" i="6"/>
  <c r="W44" i="6"/>
  <c r="W47" i="6"/>
  <c r="W51" i="6"/>
  <c r="W54" i="6"/>
  <c r="W46" i="6"/>
  <c r="W52" i="6"/>
  <c r="W53" i="6"/>
  <c r="W56" i="6" l="1"/>
  <c r="B73" i="6" l="1"/>
  <c r="C71" i="6" s="1"/>
  <c r="T56" i="6"/>
  <c r="R56" i="6"/>
  <c r="S49" i="6" s="1"/>
  <c r="P56" i="6"/>
  <c r="Q54" i="6" s="1"/>
  <c r="N56" i="6"/>
  <c r="O48" i="6" s="1"/>
  <c r="L56" i="6"/>
  <c r="J56" i="6"/>
  <c r="B56" i="6"/>
  <c r="C49" i="6" s="1"/>
  <c r="U54" i="6"/>
  <c r="S54" i="6"/>
  <c r="M54" i="6"/>
  <c r="H54" i="6"/>
  <c r="F54" i="6"/>
  <c r="D54" i="6"/>
  <c r="B54" i="6"/>
  <c r="U53" i="6"/>
  <c r="S53" i="6"/>
  <c r="Q53" i="6"/>
  <c r="M53" i="6"/>
  <c r="H53" i="6"/>
  <c r="H56" i="6" s="1"/>
  <c r="F53" i="6"/>
  <c r="F56" i="6" s="1"/>
  <c r="D53" i="6"/>
  <c r="B53" i="6"/>
  <c r="U52" i="6"/>
  <c r="Q52" i="6"/>
  <c r="O52" i="6"/>
  <c r="M52" i="6"/>
  <c r="U51" i="6"/>
  <c r="S51" i="6"/>
  <c r="Q51" i="6"/>
  <c r="M51" i="6"/>
  <c r="U50" i="6"/>
  <c r="S50" i="6"/>
  <c r="Q50" i="6"/>
  <c r="O50" i="6"/>
  <c r="M50" i="6"/>
  <c r="U49" i="6"/>
  <c r="Q49" i="6"/>
  <c r="O49" i="6"/>
  <c r="M49" i="6"/>
  <c r="U48" i="6"/>
  <c r="Q48" i="6"/>
  <c r="M48" i="6"/>
  <c r="U47" i="6"/>
  <c r="S47" i="6"/>
  <c r="Q47" i="6"/>
  <c r="M47" i="6"/>
  <c r="C47" i="6"/>
  <c r="U46" i="6"/>
  <c r="S46" i="6"/>
  <c r="Q46" i="6"/>
  <c r="M46" i="6"/>
  <c r="U45" i="6"/>
  <c r="Q45" i="6"/>
  <c r="M45" i="6"/>
  <c r="U44" i="6"/>
  <c r="Q44" i="6"/>
  <c r="O44" i="6"/>
  <c r="M44" i="6"/>
  <c r="D44" i="6"/>
  <c r="C44" i="6"/>
  <c r="B36" i="6"/>
  <c r="C33" i="6" s="1"/>
  <c r="I36" i="2"/>
  <c r="I27" i="1"/>
  <c r="L16" i="6" l="1"/>
  <c r="L15" i="6"/>
  <c r="M56" i="6"/>
  <c r="C46" i="6"/>
  <c r="O47" i="6"/>
  <c r="I54" i="6"/>
  <c r="E54" i="6"/>
  <c r="O53" i="6"/>
  <c r="O46" i="6"/>
  <c r="O56" i="6" s="1"/>
  <c r="O54" i="6"/>
  <c r="Q56" i="6"/>
  <c r="D56" i="6"/>
  <c r="E44" i="6" s="1"/>
  <c r="C51" i="6"/>
  <c r="U56" i="6"/>
  <c r="C50" i="6"/>
  <c r="O51" i="6"/>
  <c r="C53" i="6"/>
  <c r="O45" i="6"/>
  <c r="C55" i="6"/>
  <c r="E49" i="6"/>
  <c r="E45" i="6"/>
  <c r="E47" i="6"/>
  <c r="E43" i="6"/>
  <c r="E52" i="6"/>
  <c r="E48" i="6"/>
  <c r="E51" i="6"/>
  <c r="E50" i="6"/>
  <c r="E46" i="6"/>
  <c r="I52" i="6"/>
  <c r="I48" i="6"/>
  <c r="I44" i="6"/>
  <c r="K49" i="6"/>
  <c r="K53" i="6"/>
  <c r="K51" i="6"/>
  <c r="K47" i="6"/>
  <c r="K45" i="6"/>
  <c r="I53" i="6"/>
  <c r="I51" i="6"/>
  <c r="I47" i="6"/>
  <c r="I46" i="6"/>
  <c r="K54" i="6"/>
  <c r="K50" i="6"/>
  <c r="K46" i="6"/>
  <c r="I50" i="6"/>
  <c r="I49" i="6"/>
  <c r="I45" i="6"/>
  <c r="K52" i="6"/>
  <c r="K48" i="6"/>
  <c r="K44" i="6"/>
  <c r="G54" i="6"/>
  <c r="G46" i="6"/>
  <c r="G52" i="6"/>
  <c r="G48" i="6"/>
  <c r="G44" i="6"/>
  <c r="G51" i="6"/>
  <c r="G47" i="6"/>
  <c r="G50" i="6"/>
  <c r="G49" i="6"/>
  <c r="G45" i="6"/>
  <c r="E53" i="6"/>
  <c r="K7" i="6"/>
  <c r="K6" i="6"/>
  <c r="C43" i="6"/>
  <c r="G7" i="6"/>
  <c r="G6" i="6"/>
  <c r="I15" i="6"/>
  <c r="I16" i="6"/>
  <c r="S44" i="6"/>
  <c r="C48" i="6"/>
  <c r="S48" i="6"/>
  <c r="C52" i="6"/>
  <c r="S52" i="6"/>
  <c r="H15" i="6"/>
  <c r="H16" i="6"/>
  <c r="H6" i="6"/>
  <c r="H7" i="6"/>
  <c r="J15" i="6"/>
  <c r="J16" i="6"/>
  <c r="C54" i="6"/>
  <c r="G16" i="6"/>
  <c r="G15" i="6"/>
  <c r="G53" i="6"/>
  <c r="K16" i="6"/>
  <c r="K15" i="6"/>
  <c r="C45" i="6"/>
  <c r="S45" i="6"/>
  <c r="I6" i="6"/>
  <c r="I7" i="6"/>
  <c r="J6" i="6"/>
  <c r="J7" i="6"/>
  <c r="C66" i="6"/>
  <c r="C67" i="6"/>
  <c r="C68" i="6"/>
  <c r="C69" i="6"/>
  <c r="C72" i="6"/>
  <c r="C65" i="6"/>
  <c r="C70" i="6"/>
  <c r="C34" i="6"/>
  <c r="C35" i="6"/>
  <c r="C31" i="6"/>
  <c r="C32" i="6"/>
  <c r="C56" i="6" l="1"/>
  <c r="S56" i="6"/>
  <c r="K56" i="6"/>
  <c r="E56" i="6"/>
  <c r="G56" i="6"/>
  <c r="I56" i="6"/>
  <c r="C73" i="6"/>
  <c r="C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Marynčáková Radmila</author>
  </authors>
  <commentList>
    <comment ref="A49" authorId="0" shapeId="0" xr:uid="{3351699D-CBF2-4A88-A21E-39AF82B8D2AF}">
      <text>
        <r>
          <rPr>
            <b/>
            <sz val="9"/>
            <color indexed="81"/>
            <rFont val="Tahoma"/>
            <family val="2"/>
            <charset val="238"/>
          </rPr>
          <t>Marynčáková Radmila:</t>
        </r>
        <r>
          <rPr>
            <sz val="9"/>
            <color indexed="81"/>
            <rFont val="Tahoma"/>
            <family val="2"/>
            <charset val="238"/>
          </rPr>
          <t xml:space="preserve">
od 2022- ORG 3505</t>
        </r>
      </text>
    </comment>
  </commentList>
</comments>
</file>

<file path=xl/sharedStrings.xml><?xml version="1.0" encoding="utf-8"?>
<sst xmlns="http://schemas.openxmlformats.org/spreadsheetml/2006/main" count="18913" uniqueCount="4914">
  <si>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</si>
  <si>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</si>
  <si>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</si>
  <si>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</si>
  <si>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</si>
  <si>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</si>
  <si>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</si>
  <si>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</si>
  <si>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</si>
  <si>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</si>
  <si>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</si>
  <si>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</si>
  <si>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</si>
  <si>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</si>
  <si>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</si>
  <si>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</si>
  <si>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</si>
  <si>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</si>
  <si>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</si>
  <si>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</si>
  <si>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</si>
  <si>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</si>
  <si>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</si>
  <si>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</si>
  <si>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</si>
  <si>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</si>
  <si>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</si>
  <si>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</si>
  <si>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</si>
  <si>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</si>
  <si>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</si>
  <si>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</si>
  <si>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</si>
  <si>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</si>
  <si>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</si>
  <si>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</si>
  <si>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Školství</t>
  </si>
  <si>
    <t>Kultura</t>
  </si>
  <si>
    <t>Zdravotnictví</t>
  </si>
  <si>
    <t>Životní prostředí</t>
  </si>
  <si>
    <t>Sociální věci</t>
  </si>
  <si>
    <t>Krizové řízení</t>
  </si>
  <si>
    <t>Všeobecná veřejná správa a služby</t>
  </si>
  <si>
    <t>Ostatní</t>
  </si>
  <si>
    <t>celkem</t>
  </si>
  <si>
    <t>všeobecná veřejná správa a služby</t>
  </si>
  <si>
    <t xml:space="preserve"> = KÚ, ZAST, SOCFOND</t>
  </si>
  <si>
    <t>Data graf 5</t>
  </si>
  <si>
    <t>%</t>
  </si>
  <si>
    <t xml:space="preserve">Životní prostředí </t>
  </si>
  <si>
    <t>Sociální věcí</t>
  </si>
  <si>
    <t>13.2 Tabulková část</t>
  </si>
  <si>
    <t>Pozn.:</t>
  </si>
  <si>
    <t>Případný rozdíl v součtovém řádku oproti součtu jednotlivých položek v tabulkách je způsoben zaokrouhlením.</t>
  </si>
  <si>
    <t>Rok 2016</t>
  </si>
  <si>
    <t>Rok 2017</t>
  </si>
  <si>
    <t>Rok 2018</t>
  </si>
  <si>
    <t>Rok 2019</t>
  </si>
  <si>
    <t>PŘÍJMY</t>
  </si>
  <si>
    <t>OdPa</t>
  </si>
  <si>
    <t>Položka</t>
  </si>
  <si>
    <t>Text</t>
  </si>
  <si>
    <t>Schválený rozpočet</t>
  </si>
  <si>
    <t>Upravený rozpočet</t>
  </si>
  <si>
    <t>% plnění UR</t>
  </si>
  <si>
    <t>-</t>
  </si>
  <si>
    <t>Daň z příjmů fyzických osob placená plátci</t>
  </si>
  <si>
    <t>Daň z příjmů fyzických osob placená poplatníky</t>
  </si>
  <si>
    <t>Daň z příjmů fyzických osob vybíraná srážkou</t>
  </si>
  <si>
    <t>Daň z příjmů právnických osob</t>
  </si>
  <si>
    <t>Daň z příjmů právnických osob za kraje</t>
  </si>
  <si>
    <t>Daň z přidané hodnoty</t>
  </si>
  <si>
    <t>Poplatky za znečišťování ovzduší</t>
  </si>
  <si>
    <t>Správní poplatky</t>
  </si>
  <si>
    <t>Příjmy z poskytování služeb a výrobků</t>
  </si>
  <si>
    <t>Sankční platby přijaté od jiných subjektů</t>
  </si>
  <si>
    <t>Přijaté nekapitálové příspěvky a náhrady</t>
  </si>
  <si>
    <t>Ostatní nedaňové příjmy jinde nezařazené</t>
  </si>
  <si>
    <t>Příjmy z prodeje krátkodobého a drobného dlouhodobého majetku</t>
  </si>
  <si>
    <t>Silnice</t>
  </si>
  <si>
    <t>Ostatní záležitosti v silniční dopravě</t>
  </si>
  <si>
    <t>Příjmy z pronájmu ostatních nemovitých věcí a jejich částí</t>
  </si>
  <si>
    <t>Letiště</t>
  </si>
  <si>
    <t>Ostatní záležitosti v dopravě</t>
  </si>
  <si>
    <t>Ostatní správa ve vodním hospodářství</t>
  </si>
  <si>
    <t>Ostatní záležitosti vodního hospodářství</t>
  </si>
  <si>
    <t>Gymnázia</t>
  </si>
  <si>
    <t>Střední odborné školy</t>
  </si>
  <si>
    <t>Přijaté neinvestiční dary</t>
  </si>
  <si>
    <t>Střední školy poskytující střední vzdělání s výučním listem</t>
  </si>
  <si>
    <t>Odvody příspěvkových organizací</t>
  </si>
  <si>
    <t>Ostatní záležitosti vzdělávání</t>
  </si>
  <si>
    <t>Divadelní činnost</t>
  </si>
  <si>
    <t>Výstavní činnosti v kultuře</t>
  </si>
  <si>
    <t>Ostatní záležitosti kultury</t>
  </si>
  <si>
    <t>Zachování a obnova kulturních památek</t>
  </si>
  <si>
    <t>Ostatní příjmy z vlastní činnosti</t>
  </si>
  <si>
    <t>Ostatní sportovní činnost</t>
  </si>
  <si>
    <t>Využití volného času dětí a mládeže</t>
  </si>
  <si>
    <t>Ostatní nemocnice</t>
  </si>
  <si>
    <t>Lázeňské léčebny, ozdravovny, sanatoria</t>
  </si>
  <si>
    <t xml:space="preserve">Prevence před drogami, alkoholem, nikotinem a jinými závislostmi </t>
  </si>
  <si>
    <t>Ostatní činnost ve zdravotnictví</t>
  </si>
  <si>
    <t>Územní rozvoj</t>
  </si>
  <si>
    <t>Příjmy z pronájmu pozemků</t>
  </si>
  <si>
    <t>Komunální služby a územní rozvoj jinde nezařazené</t>
  </si>
  <si>
    <t>Sankční platby přijaté od státu, obcí a krajů</t>
  </si>
  <si>
    <t>Monitoring ochrany ovzduší</t>
  </si>
  <si>
    <t>Ostatní činnosti k ochraně ovzduší</t>
  </si>
  <si>
    <t>Ostatní správa v ochraně životního prostředí</t>
  </si>
  <si>
    <t>Ostatní sociální péče a pomoc dětem a mládeži</t>
  </si>
  <si>
    <t>Ostatní sociální péče a pomoc rodině a manželství</t>
  </si>
  <si>
    <t>Domovy pro seniory</t>
  </si>
  <si>
    <t>Osobní asistence, pečovatelská služba a podpora samostatného bydlení</t>
  </si>
  <si>
    <t>Domovy pro osoby se zdravotním postižením a domovy se zvláštním režimem</t>
  </si>
  <si>
    <t>Sociálně terapeutické dílny</t>
  </si>
  <si>
    <t>Ostatní odvody příspěvkových organizací</t>
  </si>
  <si>
    <t>Ostatní záležitosti sociálních věcí a politiky zaměstnanosti</t>
  </si>
  <si>
    <t>Ostatní správa v oblasti krizového řízení</t>
  </si>
  <si>
    <t>Požární ochrana - profesionální část</t>
  </si>
  <si>
    <t>Požární ochrana - dobrovolná část</t>
  </si>
  <si>
    <t>Operační a informační střediska integrovaného záchranného systému</t>
  </si>
  <si>
    <t>Zastupitelstva krajů</t>
  </si>
  <si>
    <t>Ostatní příjmy z pronájmu majetku</t>
  </si>
  <si>
    <t>Kursové rozdíly v příjmech</t>
  </si>
  <si>
    <t>Přijaté pojistné náhrady</t>
  </si>
  <si>
    <t>Činnost regionální správy</t>
  </si>
  <si>
    <t>Příjmy z úroků (část)</t>
  </si>
  <si>
    <t>Obecné příjmy a výdaje z finančních operací</t>
  </si>
  <si>
    <t>Pojištění funkčně nespecifikované</t>
  </si>
  <si>
    <t>Ostatní činnosti jinde nezařazené</t>
  </si>
  <si>
    <t>Splátky půjčených prostředků od podnikatelských nefinančních subjektů - právnických osob</t>
  </si>
  <si>
    <t>Splátky půjčených prostředků od obecně prospěšných společností a podobných subjektů</t>
  </si>
  <si>
    <t>Splátky půjčených prostředků od obcí</t>
  </si>
  <si>
    <t>Splátky půjčených prostředků od příspěvkových organizací</t>
  </si>
  <si>
    <t>Přijaté splátky půjčených prostředků</t>
  </si>
  <si>
    <t>Příjmy z prodeje ostatního hmotného dlouhodobého majetku</t>
  </si>
  <si>
    <t>Příjmy z prodeje pozemků</t>
  </si>
  <si>
    <t>Příjmy z prodeje ostatních nemovitých věcí a jejich částí</t>
  </si>
  <si>
    <t>Ostatní investiční příjmy jinde nezařazené</t>
  </si>
  <si>
    <t>Přijaté transfery</t>
  </si>
  <si>
    <t>Neinvestiční přijaté transfery z všeobecné pokladní správy státního rozpočtu</t>
  </si>
  <si>
    <t>Neinvestiční přijaté transfery ze státního rozpočtu v rámci souhrnného dotačního vztahu</t>
  </si>
  <si>
    <t>Ostatní neinvestiční přijaté transfery ze státního rozpočtu</t>
  </si>
  <si>
    <t>Neinvestiční převody z Národního fondu</t>
  </si>
  <si>
    <t>Neinvestiční přijaté transfery od obcí</t>
  </si>
  <si>
    <t>Neinvestiční přijaté transfery od krajů</t>
  </si>
  <si>
    <t>Neinvestiční přijaté transfery od cizích států</t>
  </si>
  <si>
    <t>Neinvestiční přijaté transfery od mezinárodních institucí</t>
  </si>
  <si>
    <t>Neinvestiční přijaté transfery</t>
  </si>
  <si>
    <t>Investiční přijaté transfery ze státních fondů</t>
  </si>
  <si>
    <t>Ostatní investiční přijaté transfery ze státního rozpočtu</t>
  </si>
  <si>
    <t>Investiční přijaté transfery od obcí</t>
  </si>
  <si>
    <t>Investiční přijaté transfery</t>
  </si>
  <si>
    <t>Převody z rozpočtových účtů</t>
  </si>
  <si>
    <t>Ostatní převody z vlastních fondů</t>
  </si>
  <si>
    <t>Převody vlastním fondům v rozpočtech územní úrovně</t>
  </si>
  <si>
    <t>PŘÍJMY PO KONSOLIDACI</t>
  </si>
  <si>
    <t>VÝDAJE</t>
  </si>
  <si>
    <t>Nákup materiálu jinde nezařazený</t>
  </si>
  <si>
    <t>Nákup ostatních služeb</t>
  </si>
  <si>
    <t>Pohoštění</t>
  </si>
  <si>
    <t xml:space="preserve">Neinvestiční transfery spolkům </t>
  </si>
  <si>
    <t>Účelové neinvestiční transfery fyzickým osobám</t>
  </si>
  <si>
    <t>Ostatní zemědělská a potravinářská činnost a rozvoj</t>
  </si>
  <si>
    <t>Neinvestiční transfery nefinančním podnikatelským subjektům - fyzickým osobám</t>
  </si>
  <si>
    <t>Neinvestiční transfery nefinančním podnikatelským subjektům - právnickým osobám</t>
  </si>
  <si>
    <t>Neinvestiční transfery církvím a náboženským společnostem</t>
  </si>
  <si>
    <t>Neinvestiční transfery obcím</t>
  </si>
  <si>
    <t>Ostatní záležitosti lesního hospodářství</t>
  </si>
  <si>
    <t>Rybářství</t>
  </si>
  <si>
    <t>Skupina 1 - Zemědělství, lesní hospodářství a rybářství - celkem</t>
  </si>
  <si>
    <t>Neinvestiční příspěvky zřízeným příspěvkovým organizacím</t>
  </si>
  <si>
    <t>Úspora energie a obnovitelné zdroje</t>
  </si>
  <si>
    <t>Odměny za užití duševního vlastnictví</t>
  </si>
  <si>
    <t>Prádlo, oděv a obuv</t>
  </si>
  <si>
    <t>x</t>
  </si>
  <si>
    <t>Nájemné</t>
  </si>
  <si>
    <t>Cestovné</t>
  </si>
  <si>
    <t>Věcné dary</t>
  </si>
  <si>
    <t>Neinvestiční transfery fundacím, ústavům a obecně prospěšným společnostem</t>
  </si>
  <si>
    <t>Vnitřní obchod</t>
  </si>
  <si>
    <t>Platy zaměstnanců v pracovním poměru vyjma zaměstnanců na služebních místech</t>
  </si>
  <si>
    <t>Ostatní osobní výdaje</t>
  </si>
  <si>
    <t>Povinné pojistné na sociální zabezpečení a příspěvek na státní politiku zaměstnanosti</t>
  </si>
  <si>
    <t>Povinné pojistné na veřejné zdravotní pojištění</t>
  </si>
  <si>
    <t>Povinné pojistné na úrazové pojištění</t>
  </si>
  <si>
    <t>Podlimitní technické zhodnocení</t>
  </si>
  <si>
    <t>Studená voda</t>
  </si>
  <si>
    <t>Teplo</t>
  </si>
  <si>
    <t>Elektrická energie</t>
  </si>
  <si>
    <t>Služby peněžních ústavů</t>
  </si>
  <si>
    <t>Konzultační, poradenské a právní služby</t>
  </si>
  <si>
    <t>Služby školení a vzdělávání</t>
  </si>
  <si>
    <t xml:space="preserve">Zpracování dat a služby související s informačními a komunikačními technologiemi </t>
  </si>
  <si>
    <t>Opravy a udržování</t>
  </si>
  <si>
    <t>Ostatní nákupy jinde nezařazené</t>
  </si>
  <si>
    <t xml:space="preserve">Ostatní neinvestiční transfery veřejným rozpočtům územní úrovně </t>
  </si>
  <si>
    <t>Neinvestiční transfery vysokým školám</t>
  </si>
  <si>
    <t>Neinvestiční transfery cizím příspěvkovým organizacím</t>
  </si>
  <si>
    <t>Platby daní a poplatků státnímu rozpočtu</t>
  </si>
  <si>
    <t>Neinvestiční transfery obyvatelstvu nemající charakter daru</t>
  </si>
  <si>
    <t>Ostatní neinvestiční transfery neziskovým a podobným organizacím</t>
  </si>
  <si>
    <t>Záležitosti průmyslu, stavebnictví, obchodu a služeb jinde nezařazené</t>
  </si>
  <si>
    <t>Neinvestiční transfery zřízeným příspěvkovým organizacím</t>
  </si>
  <si>
    <t>Ostatní záležitosti pozemních komunikací</t>
  </si>
  <si>
    <t>Bezpečnost silničního provozu</t>
  </si>
  <si>
    <t>Železniční dráhy</t>
  </si>
  <si>
    <t>Poskytnuté náhrady</t>
  </si>
  <si>
    <t>Výdaje na dopravní územní obslužnost</t>
  </si>
  <si>
    <t>Neinvestiční transfery krajům</t>
  </si>
  <si>
    <t>Dopravní obslužnost mimo veřejnou službu</t>
  </si>
  <si>
    <t>Odměny za užití počítačových programů</t>
  </si>
  <si>
    <t>Knihy, učební pomůcky a tisk</t>
  </si>
  <si>
    <t>Odvádění a čištění odpadních vod a nakládání s kaly</t>
  </si>
  <si>
    <t>Ostatní neinvestiční výdaje jinde nezařazené</t>
  </si>
  <si>
    <t>Skupina 2 - Průmyslová a ostatní odvětví hospodářství - celkem</t>
  </si>
  <si>
    <t>Mateřské školy</t>
  </si>
  <si>
    <t>Mateřské školy pro děti se speciálními vzdělávacími potřebami</t>
  </si>
  <si>
    <t>Základní školy</t>
  </si>
  <si>
    <t>Neinvestiční půjčené prostředky zřízeným příspěvkovým organizacím</t>
  </si>
  <si>
    <t>Základní školy pro žáky se speciálními vzdělávacími potřebami</t>
  </si>
  <si>
    <t>První stupeň základních škol</t>
  </si>
  <si>
    <t xml:space="preserve">Programové vybavení </t>
  </si>
  <si>
    <t>Střední školy a konzervatoře pro žáky se speciálními vzdělávacími potřebami</t>
  </si>
  <si>
    <t>Střediska praktického vyučování a školní hospodářství</t>
  </si>
  <si>
    <t>Konzervatoře</t>
  </si>
  <si>
    <t>Dětské domovy</t>
  </si>
  <si>
    <t>Školní stravování</t>
  </si>
  <si>
    <t>Školní družiny a kluby</t>
  </si>
  <si>
    <t>Internáty</t>
  </si>
  <si>
    <t>Zařízení výchovného poradenství</t>
  </si>
  <si>
    <t>Domovy mládeže</t>
  </si>
  <si>
    <t>Ostatní zařízení související s výchovou a vzděláváním mládeže</t>
  </si>
  <si>
    <t>Vyšší odborné školy</t>
  </si>
  <si>
    <t>Základní umělecké školy</t>
  </si>
  <si>
    <t>Střediska volného času</t>
  </si>
  <si>
    <t>Mezinárodní spolupráce ve vzdělávání</t>
  </si>
  <si>
    <t>Služby elektronických komunikací</t>
  </si>
  <si>
    <t>Úhrada sankcí jiným rozpočtům</t>
  </si>
  <si>
    <t>Dary obyvatelstvu</t>
  </si>
  <si>
    <t>Převody domněle neoprávněně použitých dotací zpět poskytovateli</t>
  </si>
  <si>
    <t>Hudební činnost</t>
  </si>
  <si>
    <t>Filmová tvorba, distribuce, kina a shromažďování audiovizuálních archiválií</t>
  </si>
  <si>
    <t>Činnosti knihovnické</t>
  </si>
  <si>
    <t>Činnosti muzeí a galerií</t>
  </si>
  <si>
    <t>Vydavatelská činnost</t>
  </si>
  <si>
    <t>Ostatní záležitosti ochrany památek a péče o kulturní dědictví</t>
  </si>
  <si>
    <t>Rozhlas a televize</t>
  </si>
  <si>
    <t>Ostatní záležitosti sdělovacích prostředků</t>
  </si>
  <si>
    <t>Ostatní záležitosti kultury, církví a sdělovacích prostředků</t>
  </si>
  <si>
    <t>Hospice</t>
  </si>
  <si>
    <t>Ostatní neinvestiční transfery jiným veřejným rozpočtům</t>
  </si>
  <si>
    <t>Zdravotnická záchranná služba</t>
  </si>
  <si>
    <t>Ostatní speciální zdravotnická péče</t>
  </si>
  <si>
    <t>Územní plánování</t>
  </si>
  <si>
    <t>Ostatní neinvestiční transfery do zahraničí</t>
  </si>
  <si>
    <t>Členské příspěvky mezinárodním vládním organizacím</t>
  </si>
  <si>
    <t>Podlimitní věcná břemena</t>
  </si>
  <si>
    <t>Úroky vlastní</t>
  </si>
  <si>
    <t>Účastnické poplatky na konference</t>
  </si>
  <si>
    <t>Platby daní a poplatků krajům, obcím a státním fondům</t>
  </si>
  <si>
    <t>Náhrady mezd v době nemoci</t>
  </si>
  <si>
    <t>Změny technologií vytápění</t>
  </si>
  <si>
    <t>Prevence vzniku odpadů</t>
  </si>
  <si>
    <t>Ostatní nakládání s odpady</t>
  </si>
  <si>
    <t>Výdaje na náhrady za nezpůsobenou újmu</t>
  </si>
  <si>
    <t>Ochrana druhů a stanovišť</t>
  </si>
  <si>
    <t>Chráněné části přírody</t>
  </si>
  <si>
    <t>Protierozní, protilavinová a protipožární ochrana</t>
  </si>
  <si>
    <t>Ostatní činností k ochraně přírody a krajiny</t>
  </si>
  <si>
    <t>Ekologická výchova a osvěta</t>
  </si>
  <si>
    <t xml:space="preserve">Poštovní služby </t>
  </si>
  <si>
    <t>Ostatní ekologické záležitosti</t>
  </si>
  <si>
    <t>Ostatní činnosti související se službami pro obyvatelstvo</t>
  </si>
  <si>
    <t>Skupina 3 - Služby pro obyvatelstvo - celkem</t>
  </si>
  <si>
    <t>Neinvestiční půjčené prostředky fundacím, ústavům a obecně prospěšným společnostem</t>
  </si>
  <si>
    <t>Neinvestiční půjčené prostředky spolkům</t>
  </si>
  <si>
    <t>Neinvestiční půjčené prostředky církvím a náboženským společnostem</t>
  </si>
  <si>
    <t>Odborné sociální poradenství</t>
  </si>
  <si>
    <t>Ostatní výdaje související se sociálním poradenstvím</t>
  </si>
  <si>
    <t>Zařízení pro děti vyžadující okamžitou pomoc</t>
  </si>
  <si>
    <t>Sociální péče a pomoc přistěhovalcům a vybraným etnikům</t>
  </si>
  <si>
    <t>Sociální rehabilitace</t>
  </si>
  <si>
    <t>Ostatní sociální péče a pomoc ostatním skupinám obyvatelstva</t>
  </si>
  <si>
    <t>Neinvestiční půjčené prostředky obcím</t>
  </si>
  <si>
    <t>Chráněné bydlení</t>
  </si>
  <si>
    <t>Týdenní stacionáře</t>
  </si>
  <si>
    <t>Denní stacionáře a centra denních služeb</t>
  </si>
  <si>
    <t>Sociální služby poskytované ve zdravotnických zařízeních ústavní péče</t>
  </si>
  <si>
    <t>Ostatní služby a činnosti v oblasti sociální péče</t>
  </si>
  <si>
    <t>Raná péče a sociálně aktivizační služby pro rodiny s dětmi</t>
  </si>
  <si>
    <t>Krizová pomoc</t>
  </si>
  <si>
    <t>Domy na půl cesty</t>
  </si>
  <si>
    <t>Azylové domy, nízkoprahová denní centra a noclehárny</t>
  </si>
  <si>
    <t>Nízkoprahová zařízení pro děti a mládež</t>
  </si>
  <si>
    <t>Služby následné péče, terapeutické komunity a kontaktní centra</t>
  </si>
  <si>
    <t>Terénní programy</t>
  </si>
  <si>
    <t>Ostatní služby a činnosti v oblasti sociální prevence</t>
  </si>
  <si>
    <t>Skupina 4 - Sociální věci a politika zaměstnanosti - celkem</t>
  </si>
  <si>
    <t>Ochrana obyvatelstva</t>
  </si>
  <si>
    <t>Ochranné pomůcky</t>
  </si>
  <si>
    <t>Rezerva na krizová opatření</t>
  </si>
  <si>
    <t>Krizová opatření</t>
  </si>
  <si>
    <t>Záležitosti krizového řízení jinde nezařazené</t>
  </si>
  <si>
    <t>Bezpečnost a veřejný pořádek</t>
  </si>
  <si>
    <t>Ostatní záležitosti bezpečnosti, veřejného pořádku</t>
  </si>
  <si>
    <t>Potraviny</t>
  </si>
  <si>
    <t>Ostatní záležitosti požární ochrany</t>
  </si>
  <si>
    <t>Skupina 5 - Bezpečnost státu a právní ochrana - celkem</t>
  </si>
  <si>
    <t>Ostatní platy</t>
  </si>
  <si>
    <t>Odměny členů zastupitelstev obcí a krajů</t>
  </si>
  <si>
    <t>Ostatní platby za provedenou práci jinde nezařazené</t>
  </si>
  <si>
    <t>Ostatní povinné pojistné placené zaměstnavatelem</t>
  </si>
  <si>
    <t>Kursové rozdíly ve výdajích</t>
  </si>
  <si>
    <t>Pohonné hmoty a maziva</t>
  </si>
  <si>
    <t>Ostatní neinvestiční transfery obyvatelstvu</t>
  </si>
  <si>
    <t>Nespecifikované rezervy</t>
  </si>
  <si>
    <t>Volby do zastupitelstev územních samosprávných celků</t>
  </si>
  <si>
    <t>Léky a zdravotnický materiál</t>
  </si>
  <si>
    <t>Nákup kolků</t>
  </si>
  <si>
    <t>Neinvestiční transfery regionálním radám</t>
  </si>
  <si>
    <t>Činnost regionálních rad</t>
  </si>
  <si>
    <t>Mezinárodní spolupráce (jinde nezařazená)</t>
  </si>
  <si>
    <t>Ostatní finanční operace</t>
  </si>
  <si>
    <t>Skupina 6 - Všeobecná veřejná správa a služby - celkem</t>
  </si>
  <si>
    <t>Převody vlastním rozpočtovým účtům</t>
  </si>
  <si>
    <t>Převody do vlastní pokladny</t>
  </si>
  <si>
    <t>Ostatní převody vlastním fondům</t>
  </si>
  <si>
    <t xml:space="preserve">Investiční transfery spolkům </t>
  </si>
  <si>
    <t>Investiční transfery zřízeným příspěvkovým organizacím</t>
  </si>
  <si>
    <t>Ostatní nákupy dlouhodobého nehmotného majetku</t>
  </si>
  <si>
    <t>Stroje, přístroje a zařízení</t>
  </si>
  <si>
    <t>Dopravní prostředky</t>
  </si>
  <si>
    <t>Nákup dlouhodobého hmotného majetku jinde nezařazený</t>
  </si>
  <si>
    <t>Investiční transfery nefinančním podnikatelským subjektům - fyzickým osobám</t>
  </si>
  <si>
    <t>Investiční transfery nefinančním podnikatelským subjektům - právnickým osobám</t>
  </si>
  <si>
    <t>Investiční transfery fundacím, ústavům a obecně prospěšným společnostem</t>
  </si>
  <si>
    <t>Investiční transfery obcím</t>
  </si>
  <si>
    <t>Ostatní investiční transfery veřejným rozpočtům územní úrovně</t>
  </si>
  <si>
    <t>Budovy, haly a stavby</t>
  </si>
  <si>
    <t>Pozemky</t>
  </si>
  <si>
    <t>Jiné investiční transfery zřízeným příspěvkovým organizacím</t>
  </si>
  <si>
    <t>Programové vybavení</t>
  </si>
  <si>
    <t>Výpočetní technika</t>
  </si>
  <si>
    <t>Nákup akcií</t>
  </si>
  <si>
    <t>Investiční transfery vysokým školám</t>
  </si>
  <si>
    <t>Investiční půjčené prostředky zřízeným příspěvkovým organizacím</t>
  </si>
  <si>
    <t>Investiční transfery církvím a náboženským společnostem</t>
  </si>
  <si>
    <t>Pořízení, zachování a obnova hodnot místního kulturního, národního a historického povědomí</t>
  </si>
  <si>
    <t>Investiční transfery obecním a krajským nemocnicím - obchodním společnostem</t>
  </si>
  <si>
    <t>Investiční půjčené prostředky obcím</t>
  </si>
  <si>
    <t>Účelové investiční transfery nepodnikajícím fyzickým osobám</t>
  </si>
  <si>
    <t>Rezervy kapitálových výdajů</t>
  </si>
  <si>
    <t xml:space="preserve">Běžné výdaje celkem  </t>
  </si>
  <si>
    <t>Kapitálové výdaje celkem</t>
  </si>
  <si>
    <t xml:space="preserve">Konsolidace výdajů   </t>
  </si>
  <si>
    <t xml:space="preserve">Výdaje celkem        </t>
  </si>
  <si>
    <t>VÝDAJE PO KONSOLIDACI</t>
  </si>
  <si>
    <t>Akce</t>
  </si>
  <si>
    <t>Plnění UR (%)</t>
  </si>
  <si>
    <t>Program na podporu dobrovolných hasičů</t>
  </si>
  <si>
    <t>Odvětví krizového řízení celkem</t>
  </si>
  <si>
    <t>Program podpory aktivit příslušníků národnostních menšin žijících na území Moravskoslezského kraje</t>
  </si>
  <si>
    <t xml:space="preserve">Program obnovy kulturních památek a památkově chráněných nemovitostí v Moravskoslezském kraji </t>
  </si>
  <si>
    <t>Program podpory aktivit v oblasti kultury v Moravskoslezském kraji</t>
  </si>
  <si>
    <t>Program obnovy památek nadregionálního významu v Moravskoslezském kraji</t>
  </si>
  <si>
    <t>Odvětví kultury celkem</t>
  </si>
  <si>
    <t xml:space="preserve">Podpora obnovy a rozvoje venkova Moravskoslezského kraje </t>
  </si>
  <si>
    <t xml:space="preserve">Program na podporu přípravy projektové dokumentace </t>
  </si>
  <si>
    <t>Podpora vědy a výzkumu v Moravskoslezském kraji</t>
  </si>
  <si>
    <t>Podpora podnikání v Moravskoslezském kraji</t>
  </si>
  <si>
    <t>Program na podporu financování akcí s podporou EU</t>
  </si>
  <si>
    <t>Program na podporu stáží žáků a studentů ve firmách</t>
  </si>
  <si>
    <t>Podpora znevýhodněných oblastí Moravskoslezského kraje</t>
  </si>
  <si>
    <t>Podpora dobrovolných aktivit v oblasti udržitelného rozvoje a místní Agendy 21</t>
  </si>
  <si>
    <t>Odvětví regionálního rozvoje celkem</t>
  </si>
  <si>
    <t>Úprava lyžařských běžeckých tras v Moravskoslezském kraji</t>
  </si>
  <si>
    <t>Podpora turistických informačních center v Moravskoslezském kraji</t>
  </si>
  <si>
    <t>Podpora cestovního ruchu v Moravskoslezském kraji</t>
  </si>
  <si>
    <t>Program na podporu technických atraktivit</t>
  </si>
  <si>
    <t>1743+8700+5883</t>
  </si>
  <si>
    <t>Podpora systému destinačního managementu turistických oblastí</t>
  </si>
  <si>
    <t>Podpora cykloturistiky v Moravskoslezském kraji</t>
  </si>
  <si>
    <t>Odvětví cestovního ruchu celkem</t>
  </si>
  <si>
    <t>Program na podporu zdravého stárnutí v Moravskoslezském kraji</t>
  </si>
  <si>
    <t>Program na podporu neinvestičních aktivit z oblasti prevence kriminality</t>
  </si>
  <si>
    <t>Program realizace specifických aktivit Moravskoslezského krajského plánu vyrovnávání příležitostí pro občany se zdravotním postižením</t>
  </si>
  <si>
    <t>Program na podporu zvýšení kvality sociálních služeb poskytovaných v Moravskoslezském kraji</t>
  </si>
  <si>
    <t>Program podpory činností v oblasti rodinné politiky, sociálně právní ochrany dětí a navazujících činností v sociálních službách</t>
  </si>
  <si>
    <t>Program na podporu poskytování sociálních služeb</t>
  </si>
  <si>
    <t>1778+8406</t>
  </si>
  <si>
    <t>Program pro poskytování návratných finančních výpomocí z Fondu sociálních služeb</t>
  </si>
  <si>
    <t>Odvětví sociálních věcí celkem</t>
  </si>
  <si>
    <t>Podpora aktivit v oblasti prevence rizikových projevů chování u dětí a mládeže</t>
  </si>
  <si>
    <t>1762+8312</t>
  </si>
  <si>
    <t>Podpora významných sportovních akcí v Moravskoslezském kraji a sportovní reprezentace Moravskoslezského kraje na mezinárodní úrovni</t>
  </si>
  <si>
    <t>Podpora vrcholového sportu v Moravskoslezském kraji</t>
  </si>
  <si>
    <t>Odvětví školství celkem</t>
  </si>
  <si>
    <t>Program na podporu projektů ve zdravotnictví</t>
  </si>
  <si>
    <t>Specializační vzdělávání všeobecných praktických lékařů pro dospělé a praktických lékařů pro děti a dorost</t>
  </si>
  <si>
    <t>Podpora hospicové péče</t>
  </si>
  <si>
    <t>Odvětví zdravotnictví celkem</t>
  </si>
  <si>
    <t>Drobné vodohospodářské akce</t>
  </si>
  <si>
    <t>Podpora hospodaření v lesích v Moravskoslezském kraji</t>
  </si>
  <si>
    <t>Podpora včelařství v Moravskoslezském kraji</t>
  </si>
  <si>
    <t>Studie pro optimalizaci obecních systémů nakládání s odpady</t>
  </si>
  <si>
    <t xml:space="preserve">Podpora návrhu řešení nakládání s vodami na území, příp. části území, obce </t>
  </si>
  <si>
    <t>Ozdravné pobyty pro děti předškolního věku</t>
  </si>
  <si>
    <t>Ozdravné pobyty pro žáky 1. stupně základních škol</t>
  </si>
  <si>
    <t>Podpora vzdělávání a poradenství v oblasti životního prostředí</t>
  </si>
  <si>
    <t>Odvětví životního prostředí celkem</t>
  </si>
  <si>
    <t>CELKEM</t>
  </si>
  <si>
    <t>Odvětví/účel použití</t>
  </si>
  <si>
    <t>Příjemce</t>
  </si>
  <si>
    <t>Čerpání UR (%)</t>
  </si>
  <si>
    <t>Centrum služeb pro silniční dopravu</t>
  </si>
  <si>
    <t>Podpora aktivit obcí</t>
  </si>
  <si>
    <t xml:space="preserve">Město Bílovec </t>
  </si>
  <si>
    <t xml:space="preserve">Město Český Těšín </t>
  </si>
  <si>
    <t xml:space="preserve">Město Krnov </t>
  </si>
  <si>
    <t xml:space="preserve">Město Vítkov </t>
  </si>
  <si>
    <t xml:space="preserve">Obec Karlova Studánka </t>
  </si>
  <si>
    <t xml:space="preserve">Obec Šilheřovice </t>
  </si>
  <si>
    <t>Černá louka s.r.o., Ostrava</t>
  </si>
  <si>
    <t>Ostravská univerzita</t>
  </si>
  <si>
    <t>Vysoká škola báňská - Technická univerzita Ostrava</t>
  </si>
  <si>
    <t>ODVĚTVÍ KRIZOVÉHO ŘÍZENÍ</t>
  </si>
  <si>
    <t>Činnost krajského sdružení hasičů Moravskoslezského kraje</t>
  </si>
  <si>
    <t>SH ČMS - krajské sdružení hasičů Moravskoslezského kraje, Ostrava-Zábřeh</t>
  </si>
  <si>
    <t xml:space="preserve">Město Jablunkov </t>
  </si>
  <si>
    <t>Podpora organizacím na úseku bezpečnosti a Integrovaného záchranného systému (IZS)</t>
  </si>
  <si>
    <t>Horská služba ČR,  o.p.s., Špindlerův Mlýn</t>
  </si>
  <si>
    <t>Sdružení požárního a bezpečnostního inženýrství, z.s., Ostrava</t>
  </si>
  <si>
    <t>Vodní záchranná služba ČČK Frýdek-Místek, pobočný spolek, Frýdek-Místek</t>
  </si>
  <si>
    <t>Vodní záchranná služba ČČK Nový Jičín - R, pobočný spolek, Nový Jičín</t>
  </si>
  <si>
    <t>Vodní záchranná služba ČČK Ostrava, pobočný spolek, Ostrava</t>
  </si>
  <si>
    <t xml:space="preserve">Vodní záchranná služba ČČK Slezská Harta, pobočný spolek, Leskovec nad Moravicí </t>
  </si>
  <si>
    <t>Vodní záchranná služba ČČK Těrlicko, pobočný spolek, Těrlicko</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</si>
  <si>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</si>
  <si>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</si>
  <si>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</si>
  <si>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Bruntál </t>
  </si>
  <si>
    <t xml:space="preserve">Město Břidličná </t>
  </si>
  <si>
    <t>Město Budišov nad Budišovkou</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</si>
  <si>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</si>
  <si>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</si>
  <si>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</si>
  <si>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</si>
  <si>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</si>
  <si>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</si>
  <si>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Kopřivnice </t>
  </si>
  <si>
    <t xml:space="preserve">Město Kravaře </t>
  </si>
  <si>
    <t xml:space="preserve">Město Odry </t>
  </si>
  <si>
    <t xml:space="preserve">Město Příbor </t>
  </si>
  <si>
    <t xml:space="preserve">Město Rýmařov </t>
  </si>
  <si>
    <t xml:space="preserve">Město Studénka </t>
  </si>
  <si>
    <t xml:space="preserve">Město Štramberk </t>
  </si>
  <si>
    <t xml:space="preserve">Město Vratimov </t>
  </si>
  <si>
    <t xml:space="preserve">Město Vrbno pod Pradědem </t>
  </si>
  <si>
    <t xml:space="preserve">Městys Litultovice </t>
  </si>
  <si>
    <t xml:space="preserve">Obec Albrechtice </t>
  </si>
  <si>
    <t xml:space="preserve">Obec Bernartice nad Odrou </t>
  </si>
  <si>
    <t xml:space="preserve">Obec Bohuslavice </t>
  </si>
  <si>
    <t xml:space="preserve">Obec Bolatice </t>
  </si>
  <si>
    <t xml:space="preserve">Obec Bukovec </t>
  </si>
  <si>
    <t>Obec Čermná</t>
  </si>
  <si>
    <t xml:space="preserve">Obec Dolní Moravice </t>
  </si>
  <si>
    <t xml:space="preserve">Obec Dvorce </t>
  </si>
  <si>
    <t xml:space="preserve">Obec Fryčovice </t>
  </si>
  <si>
    <t xml:space="preserve">Obec Háj ve Slezsku </t>
  </si>
  <si>
    <t xml:space="preserve">Obec Horní Město </t>
  </si>
  <si>
    <t xml:space="preserve">Obec Hrabyně </t>
  </si>
  <si>
    <t xml:space="preserve">Obec Chuchelná </t>
  </si>
  <si>
    <t xml:space="preserve">Obec Jindřichov </t>
  </si>
  <si>
    <t xml:space="preserve">Obec Lomnice </t>
  </si>
  <si>
    <t xml:space="preserve">Obec Malá Morávka </t>
  </si>
  <si>
    <t xml:space="preserve">Obec Melč </t>
  </si>
  <si>
    <t xml:space="preserve">Obec Mokré Lazce </t>
  </si>
  <si>
    <t xml:space="preserve">Obec Mosty u Jablunkova </t>
  </si>
  <si>
    <t xml:space="preserve">Obec Pustá Polom </t>
  </si>
  <si>
    <t xml:space="preserve">Obec Radkov </t>
  </si>
  <si>
    <t xml:space="preserve">Obec Starý Jičín </t>
  </si>
  <si>
    <t xml:space="preserve">Obec Sudice </t>
  </si>
  <si>
    <t xml:space="preserve">Obec Světlá Hora </t>
  </si>
  <si>
    <t>Ostrava, Slezská Ostrava</t>
  </si>
  <si>
    <t xml:space="preserve">Statutární město Frýdek-Místek </t>
  </si>
  <si>
    <t xml:space="preserve">Statutární město Opava </t>
  </si>
  <si>
    <t xml:space="preserve">Statutární město Ostrava  </t>
  </si>
  <si>
    <t xml:space="preserve">Statutární město Třinec </t>
  </si>
  <si>
    <t>Zabezpečení technické podpory pro Integrované bezpečnostní centrum Moravskoslezského kraje</t>
  </si>
  <si>
    <t>Ostatní individuální dotace v odvětví krizového řízení</t>
  </si>
  <si>
    <t>SH ČMS - Sbor dobrovolných hasičů Bohumín-Kopytov, Bohumín</t>
  </si>
  <si>
    <t>SH ČMS - Sbor dobrovolných hasičů Kajlovec, Hradec nad Moravicí</t>
  </si>
  <si>
    <t>ODVĚTVÍ KULTURY</t>
  </si>
  <si>
    <t xml:space="preserve">Kulturní akce krajského a nadregionálního významu </t>
  </si>
  <si>
    <t>Cirkus trochu jinak, Vřesina</t>
  </si>
  <si>
    <t>Colour Production, spol. s r. o., Dolní Lhota</t>
  </si>
  <si>
    <t>Dream Factory Ostrava, Frýdek-Místek</t>
  </si>
  <si>
    <t xml:space="preserve">Love production s.r.o., Metylovice </t>
  </si>
  <si>
    <t>Matice slezská, místní odbor v Dolní Lomné, Dolní Lomná</t>
  </si>
  <si>
    <t xml:space="preserve">New Wind Production s.r.o., Hlučín </t>
  </si>
  <si>
    <t>PaS de Theatre s.r.o., Ostrava-Přívoz</t>
  </si>
  <si>
    <t>ProJantar s.r.o., Hlučín</t>
  </si>
  <si>
    <t>Ocenění udělovaná v odvětví kultury</t>
  </si>
  <si>
    <t>Podpora individuálních akcí na obnovu kulturních památek a památek místního významu</t>
  </si>
  <si>
    <t>Dolní oblast VÍTKOVICE, Ostrava-Vítkovice</t>
  </si>
  <si>
    <t>Fyzické osoby nepodnikající</t>
  </si>
  <si>
    <t>Konvent minoritů v Opavě, Opava</t>
  </si>
  <si>
    <t>Leemon Concept, s. r. o., Frýdek-Místek</t>
  </si>
  <si>
    <t xml:space="preserve">Město Nový Jičín </t>
  </si>
  <si>
    <t xml:space="preserve">Obec Kunín </t>
  </si>
  <si>
    <t xml:space="preserve">Obec Morávka </t>
  </si>
  <si>
    <t xml:space="preserve">Obec Stará Ves nad Ondřejnicí </t>
  </si>
  <si>
    <t xml:space="preserve">Obec Velká Polom </t>
  </si>
  <si>
    <t>Římskokatolická farnost Český Těšín, Český Těšín</t>
  </si>
  <si>
    <t>Římskokatolická farnost Frenštát pod Radhoštěm, Frenštát pod Radhoštěm</t>
  </si>
  <si>
    <t>Římskokatolická farnost Klimkovice, Klimkovice</t>
  </si>
  <si>
    <t>Římskokatolická farnost Ostrava - Hrušov, Ostrava</t>
  </si>
  <si>
    <t>Podpora profesionálních divadel a profesionálního symfonického orchestru</t>
  </si>
  <si>
    <t>elieva s.r.o., Pražmo</t>
  </si>
  <si>
    <t>Prezentace kraje v oblasti kultury a zahraniční spolupráce</t>
  </si>
  <si>
    <t xml:space="preserve">Bílá holubice z.s.. Ostrava-Moravská Ostrava a Přívoz  </t>
  </si>
  <si>
    <t>Nadační fond Sborového studia Karviná, Karviná</t>
  </si>
  <si>
    <t xml:space="preserve">Soutěže, festivaly a aktivity v oblasti kultury </t>
  </si>
  <si>
    <t>Balónek z.s., Ostrava-Moravská Ostrava a Přívoz</t>
  </si>
  <si>
    <t>Bc. Petra Špornová, Ostrava</t>
  </si>
  <si>
    <t>Czech Architecture Week, s.r.o., Praha 2</t>
  </si>
  <si>
    <t>Kováři Moravskoslezského kraje, z.s., Háj ve Slezsku</t>
  </si>
  <si>
    <t xml:space="preserve">Město Petřvald </t>
  </si>
  <si>
    <t>Mezinárodní hudební festival MUSICA PURA z.s., Lhotka</t>
  </si>
  <si>
    <t>MÚZA - sdružení základních uměleckých škol Moravskoslezského kraje, Orlová</t>
  </si>
  <si>
    <t>Národní památkový ústav</t>
  </si>
  <si>
    <t>Obec Štítina</t>
  </si>
  <si>
    <t>Ostravské centrum nové hudby, Ostrava</t>
  </si>
  <si>
    <t xml:space="preserve">Spolek pro kulturní deník Ostravan.cz, Bolatice </t>
  </si>
  <si>
    <t xml:space="preserve">Statutární město Havířov </t>
  </si>
  <si>
    <t xml:space="preserve">Statutární město Karviná </t>
  </si>
  <si>
    <t>Vodárenská věž Opava o.p.s., Opava</t>
  </si>
  <si>
    <t>Ostatní individuální dotace v odvětví kultury</t>
  </si>
  <si>
    <t>Fond pro opuštěné a handicapované děti, Mořkov</t>
  </si>
  <si>
    <t>Mikroregion Slezská Harta</t>
  </si>
  <si>
    <t>Ostatní individuální dotace v odvětví prezentace kraje a edičního plánu</t>
  </si>
  <si>
    <t>"Sdružení válečných veteránů ČR", Praha</t>
  </si>
  <si>
    <t xml:space="preserve">Podpora akcí celokrajského významu </t>
  </si>
  <si>
    <t>Svaz podnikatelů ve stavebnictví v České republice, Praha 1</t>
  </si>
  <si>
    <t>ODVĚTVÍ REGIONÁLNÍHO ROZVOJE</t>
  </si>
  <si>
    <t>Podpora odborného vzdělávání na vysokých školách v Moravskoslezském kraji</t>
  </si>
  <si>
    <t>Slezská univerzita v Opavě</t>
  </si>
  <si>
    <t>Podpora rozvojových aktivit v oblasti regionálního rozvoje</t>
  </si>
  <si>
    <t>IdeaHUB z.s., Ostrava, Pustkovec</t>
  </si>
  <si>
    <t>Moravskoslezská kreativní akademie, z.s., Ostrava</t>
  </si>
  <si>
    <t xml:space="preserve">Obec Doubrava </t>
  </si>
  <si>
    <t>Sdružení českých spotřebitelů, z.ú. , Praha 10 – Strašnice</t>
  </si>
  <si>
    <t>Sdružení místních samospráv České republiky</t>
  </si>
  <si>
    <t>Sdružení obcí povodí Morávky</t>
  </si>
  <si>
    <t>Sdružení obrany spotřebitelů Moravy a Slezska, z.s., Ostrava</t>
  </si>
  <si>
    <t>Spolufinancování provozu Moravskoslezského inovačního centra Ostrava, a.s.</t>
  </si>
  <si>
    <t>Moravskoslezské inovační centrum Ostrava, a.s., Ostrava - Pustkovec</t>
  </si>
  <si>
    <t>ODVĚTVÍ CESTOVNÍHO RUCHU</t>
  </si>
  <si>
    <t>Podpora turistických areálů spadajících pod Dolní oblast Vítkovice</t>
  </si>
  <si>
    <t>Podpora významných akcí cestovního ruchu</t>
  </si>
  <si>
    <t>BESKYDHOST, Ostravice</t>
  </si>
  <si>
    <t>Bruntálsko</t>
  </si>
  <si>
    <t>Cyklocestovatelé, Staré Město, okr Frýdek-Místek</t>
  </si>
  <si>
    <t>Horské lázně Karlova Studánka, státní podnik</t>
  </si>
  <si>
    <t>Jeseníky - Sdružení cestovního ruchu, Šumperk</t>
  </si>
  <si>
    <t>KČT, odbor Beskydy, Vyšní Lhoty</t>
  </si>
  <si>
    <t>Krajina břidlice, z. s., Budišov nad Budišovkou</t>
  </si>
  <si>
    <t>Lázně Darkov, a.s., Karviná-Hranice</t>
  </si>
  <si>
    <t>Mikroregion Hvozdnice</t>
  </si>
  <si>
    <t>Místní skupina Polského kulturně-osvětového svazu v Mostech u Jablunkova z.s.</t>
  </si>
  <si>
    <t>moloko film s.r.o., Praha</t>
  </si>
  <si>
    <t>Prajzská Ambasáda, z.s., Bělá</t>
  </si>
  <si>
    <t>PUSTEVNY, s.r.o., Trojanovice</t>
  </si>
  <si>
    <t>SKI Bílá - Služby s.r.o., Bílá</t>
  </si>
  <si>
    <t>Ski klub RD Rýmařov, z.s., Rýmařov</t>
  </si>
  <si>
    <t>Slezské zemské dráhy, o.p.s., Bohušov</t>
  </si>
  <si>
    <t>SLEZSKÝ ŽELEZNIČNÍ SPOLEK, Těrlicko</t>
  </si>
  <si>
    <t>Tréninkové centrum Praděd, zapsaný spolek, Malá Morávka</t>
  </si>
  <si>
    <t>Stálá expozice historických dopravních prostředků s restaurátorskou dílnou</t>
  </si>
  <si>
    <t>Turistické značení</t>
  </si>
  <si>
    <t>KČT oblast Moravskoslezská, Ostrava</t>
  </si>
  <si>
    <t>ODVĚTVÍ SOCIÁLNÍCH VĚCÍ</t>
  </si>
  <si>
    <t>Podpora aktivit sociálního podnikání v Moravskoslezském kraji</t>
  </si>
  <si>
    <t>Charita Opava</t>
  </si>
  <si>
    <t>Klastr sociálních inovací a podniků - SINEC, z.s., Ostrava</t>
  </si>
  <si>
    <t>MELIVITA s.r.o., Ostrava</t>
  </si>
  <si>
    <t>Slezská diakonie, Český Těšín</t>
  </si>
  <si>
    <t>Podpora činností a celokrajských aktivit pro seniory Moravskoslezského kraje</t>
  </si>
  <si>
    <t>Charita Frýdek-Místek</t>
  </si>
  <si>
    <t>Krajská rada seniorů Moravskoslezského kraje, p.s., Ostrava</t>
  </si>
  <si>
    <t>Společně, o.p.s., Brno-střed</t>
  </si>
  <si>
    <t>Spolek Počteníčko, Ostrava-Jih</t>
  </si>
  <si>
    <t>Sun Drive Communications s.r.o., Brno-Tuřany</t>
  </si>
  <si>
    <t>Podpora činností a celokrajských aktivit v rámci prorodinné politiky</t>
  </si>
  <si>
    <t>Vzájemné soužití o.p.s., Ostrava</t>
  </si>
  <si>
    <t>Podpora projektů sociální prevence a sociálního začleňování s regionální působností v Moravskoslezském kraji</t>
  </si>
  <si>
    <t>Charita Jeseník, Jeseník</t>
  </si>
  <si>
    <t>Charita Ostrava</t>
  </si>
  <si>
    <t>Ostatní individuální dotace v odvětví sociálních věcí</t>
  </si>
  <si>
    <t>ADAM - autistické děti a my, z.s., Havířov</t>
  </si>
  <si>
    <t>ITY z.s., Starý Jičín</t>
  </si>
  <si>
    <t>ZO ČSOP VERONICA, Brno</t>
  </si>
  <si>
    <t>ODVĚTVÍ ŠKOLSTVÍ</t>
  </si>
  <si>
    <t>Hry "Olympiády dětí a mládeže"</t>
  </si>
  <si>
    <t>Moravskoslezská krajská organizace ČUS, Ostrava</t>
  </si>
  <si>
    <t>Podpora aktivit k rozvoji vzdělanosti</t>
  </si>
  <si>
    <t>Podpora soutěží a přehlídek</t>
  </si>
  <si>
    <t>Mensa České republiky, Praha 5</t>
  </si>
  <si>
    <t>Podpora sportu a pohybových aktivit občanů Moravskoslezského kraje</t>
  </si>
  <si>
    <t>1. SC Vítkovice z. s., Ostrava-Poruba</t>
  </si>
  <si>
    <t>Akademie FC Baník Ostrava z. s., Ostrava-Slezská Ostrava</t>
  </si>
  <si>
    <t>BESKI z.s., Ostrava Mariánské Hory a Hulváky</t>
  </si>
  <si>
    <t>Beskydský golfový klub z. s., Ropice</t>
  </si>
  <si>
    <t>Český atletický svaz, Praha</t>
  </si>
  <si>
    <t>Český svaz házené, Praha 7</t>
  </si>
  <si>
    <t>Český tenisový svaz vozíčkářů, Brno-Královo Pole</t>
  </si>
  <si>
    <t>ČESKÝ TENISOVÝ SVAZ, PRAHA 7</t>
  </si>
  <si>
    <t>Emilova sportovní, z.s., Brno</t>
  </si>
  <si>
    <t>Green Volley Frýdek-Místek, z.s., Frýdek-Místek</t>
  </si>
  <si>
    <t>HANDBALL MARKETING s.r.o., Karviná</t>
  </si>
  <si>
    <t>HC OCELÁŘI TŘINEC mládež, z.s., Třinec</t>
  </si>
  <si>
    <t>HOCKEY CLUB OCELÁŘI TŘINEC, a.s., Třinec</t>
  </si>
  <si>
    <t>Krajský svaz ČSPS - Moravskoslezský kraj, Kopřivnice</t>
  </si>
  <si>
    <t>Moravskoslezský krajský volejbalový svaz, Ostrava</t>
  </si>
  <si>
    <t>Nadační fond Českého klubu olympioniků regionu Severní Morava, Frenštát pod Radhoštěm</t>
  </si>
  <si>
    <t>Nadační fond regionální fotbalové Akademie Moravskoslezského kraje, Ostrava</t>
  </si>
  <si>
    <t>RAUL, s.r.o. , Praha 1 Josefov</t>
  </si>
  <si>
    <t>RIMGO s.r.o., Brušperk</t>
  </si>
  <si>
    <t xml:space="preserve">RWR s.r.o., Vřesina </t>
  </si>
  <si>
    <t>SDRUŽENÍ SPORTOVNÍCH KLUBŮ VÍTKOVICE, Ostrava</t>
  </si>
  <si>
    <t>Seven Days Agency, s.r.o., Praha 3</t>
  </si>
  <si>
    <t>SPMP ČR pobočný spolek Moravskoslezský kraj, Břidličná</t>
  </si>
  <si>
    <t>spolek GO ON, Frenštát pod Radhoštěm</t>
  </si>
  <si>
    <t>Sportovní basketbalová škola Ostrava z.s., Ostrava-Jih</t>
  </si>
  <si>
    <t>Sportovní klub stolního tenisu Baník Havířov, Havířov-Šumbark</t>
  </si>
  <si>
    <t>Sportovní klub vzpírání Baník Havířov z.s., Havířov</t>
  </si>
  <si>
    <t>T.J. Dukla Frenštát, z.s., Frenštát p. Radhoštěm</t>
  </si>
  <si>
    <t>T.J. Frenštát pod Radhoštěm, Frenštát pod Radhoštěm</t>
  </si>
  <si>
    <t>Tělocvičná jednota Sokol Klimkovice, Klimkovice</t>
  </si>
  <si>
    <t>Tělovýchovná jednota Ostrava, Ostrava, Moravská Ostrava a Přívoz</t>
  </si>
  <si>
    <t>Univerzitní sportovní klub Slávie Ostravská univerzita, z.s., Ostrava-Moravská Ostrava a Přívoz</t>
  </si>
  <si>
    <t xml:space="preserve">Podpora sportu v Moravskoslezském kraji   </t>
  </si>
  <si>
    <t>Podpora talentů</t>
  </si>
  <si>
    <t>Česká hlava PROJEKT z.ú., Sojovice</t>
  </si>
  <si>
    <t>ČESKÁ SPOLEČNOST CHEMICKÁ, Praha 1</t>
  </si>
  <si>
    <t>Prevence rizikových projevů chování – krajská konference</t>
  </si>
  <si>
    <t>Kraj Vysočina</t>
  </si>
  <si>
    <t>Studium a vzdělávání v zahraničí</t>
  </si>
  <si>
    <t>HigBic s.r.o., Veselí nad Moravou</t>
  </si>
  <si>
    <t>Junák - český skaut, středisko P. Bezruče Frýdek-Místek, z. s., Frýdek-Místek</t>
  </si>
  <si>
    <t>Klub přátel školy, Havířov-Prostřední Suchá</t>
  </si>
  <si>
    <t>Římskokatolická farnost Trnávka, Trnávka</t>
  </si>
  <si>
    <t>Ostatní individuální dotace v odvětví školství</t>
  </si>
  <si>
    <t xml:space="preserve">Obec Stonava </t>
  </si>
  <si>
    <t>SH ČMS - Sbor dobrovolných hasičů Světlá Hora, Světlá Hora</t>
  </si>
  <si>
    <t>SKI Vítkovice-Bílá, Bílá</t>
  </si>
  <si>
    <t>ODVĚTVÍ ZDRAVOTNICTVÍ</t>
  </si>
  <si>
    <t>Konference, sympózia a aktivity v oblasti zdravotnictví</t>
  </si>
  <si>
    <t>HEALTHCARE INSTITUTE o.p.s., Ostrava-Jih</t>
  </si>
  <si>
    <t>Nadační fond Pavla Novotného, Chlebičov</t>
  </si>
  <si>
    <t>Naděje pro každého z.s., Ostrava</t>
  </si>
  <si>
    <t xml:space="preserve">Podpora reformy psychiatrie </t>
  </si>
  <si>
    <t>Protialkoholní záchytná stanice</t>
  </si>
  <si>
    <t>Umísťování dětí vyžadujících specializovanou péči</t>
  </si>
  <si>
    <t>Ostatní individuální dotace v odvětví zdravotnictví</t>
  </si>
  <si>
    <t>Fakultní nemocnice Ostrava</t>
  </si>
  <si>
    <t>MUDr. Martin Švébiš, Frýdlant nad Ostravicí</t>
  </si>
  <si>
    <t>ODVĚTVÍ ŽIVOTNÍHO PROSTŘEDÍ</t>
  </si>
  <si>
    <t>Informační systém o znečištění ovzduší</t>
  </si>
  <si>
    <t>Český hydrometeorologický ústav</t>
  </si>
  <si>
    <t>Zdravotní ústav se sídlem v Ostravě</t>
  </si>
  <si>
    <t>Kolektivní systémy zpětného odběru elektrozařízení</t>
  </si>
  <si>
    <t>Kotlíkové dotace v Moravskoslezském kraji - individuální dotace</t>
  </si>
  <si>
    <t>Péče o chráněné druhy živočichů</t>
  </si>
  <si>
    <t>ZO ČSOP Sovinecko, Břidličná</t>
  </si>
  <si>
    <t xml:space="preserve">Obec Ostravice </t>
  </si>
  <si>
    <t>Podpora třídění odpadů</t>
  </si>
  <si>
    <t>Eufour PR, s.r.o., Olomouc</t>
  </si>
  <si>
    <t>Podpora výukového centra EVVO</t>
  </si>
  <si>
    <t>MAS Regionu Poodří, z.s., Bartošovice</t>
  </si>
  <si>
    <t>Včelařský spolek Moravy a Slezska z.s., Karviná</t>
  </si>
  <si>
    <t xml:space="preserve">Propagace v oblasti životního prostředí </t>
  </si>
  <si>
    <t>Arnika - Centrum pro podporu občanů, Praha</t>
  </si>
  <si>
    <t>Česká ZOO, Ostrava-Poruba</t>
  </si>
  <si>
    <t>Českomoravská myslivecká jednota, z.s., okresní myslivecký spolek Frýdek-Místek</t>
  </si>
  <si>
    <t>Nadace na pomoc zvířatům, Ostrava-Poruba</t>
  </si>
  <si>
    <t>ZO ČSOP Ochránce, Otice</t>
  </si>
  <si>
    <t>Ostatní individuální dotace v odvětví životního prostředí</t>
  </si>
  <si>
    <t xml:space="preserve">Obec Neplachovice </t>
  </si>
  <si>
    <t>Základní organizace Českého zahrádkářského svazu Ostrava - Výškovice, Ostrava</t>
  </si>
  <si>
    <t>Dotace na spolufinancování nezpůsobilých výdajů Regionální rady regionu soudržnosti Moravskoslezsko</t>
  </si>
  <si>
    <t>Regionální rada regionu soudržnosti Moravskoslezsko</t>
  </si>
  <si>
    <t>v tis Kč</t>
  </si>
  <si>
    <t>ORG</t>
  </si>
  <si>
    <t>Název akce</t>
  </si>
  <si>
    <t>Výdaje na akci celkem</t>
  </si>
  <si>
    <t>Výdaje v předchozích letech</t>
  </si>
  <si>
    <t>Plánované výdaje v letech</t>
  </si>
  <si>
    <t>Poznámka</t>
  </si>
  <si>
    <t>2018</t>
  </si>
  <si>
    <t>kraj</t>
  </si>
  <si>
    <t>stát</t>
  </si>
  <si>
    <t>Krajský úřad</t>
  </si>
  <si>
    <t xml:space="preserve">Rekonstrukce budovy krajského úřadu </t>
  </si>
  <si>
    <t>Kapitálové výdaje - ICT - činnost krajského úřadu</t>
  </si>
  <si>
    <t>Ostatní kapitálové výdaje - činnost krajského úřadu</t>
  </si>
  <si>
    <t>Realizace energetických úspor metodou EPC ve vybraných objektech Moravskoslezského kraje</t>
  </si>
  <si>
    <t>Výdaje související se sdílenými službami - investiční</t>
  </si>
  <si>
    <t>ODVĚTVÍ FINANCÍ A SPRÁVY MAJETKU CELKEM</t>
  </si>
  <si>
    <t>Souvislé opravy silnic II. a III. tříd, včetně mostních objektů (Správa silnic Moravskoslezského kraje, příspěvková organizace, Ostrava)</t>
  </si>
  <si>
    <t xml:space="preserve"> -</t>
  </si>
  <si>
    <t>Letiště Leoše Janáčka Ostrava, ostatní reprodukce majetku kraje</t>
  </si>
  <si>
    <t xml:space="preserve">Akce budou realizovány společností Letiště Ostrava,      a. s. a fnancování akcí bude řešeno formou zápočtu nájemného.  </t>
  </si>
  <si>
    <t>Integrované bezpečnostní centrum Moravskoslezského kraje - dovybavení</t>
  </si>
  <si>
    <t xml:space="preserve">Opravy majetku realizované z pojistných náhrad v odvětví krizového řízení </t>
  </si>
  <si>
    <t xml:space="preserve">Trafostanice IVC Český Těšín </t>
  </si>
  <si>
    <t>Integrované výjezdové centrum v Českém Těšíně – dovybavení provozu</t>
  </si>
  <si>
    <t>ODVĚTVÍ KRIZOVÉHO ŘÍZENÍ CELKEM</t>
  </si>
  <si>
    <t>ODVĚTVÍ KULTURY:</t>
  </si>
  <si>
    <t>Přístavba Domu umění – Galerie 21. století (Galerie výtvarného umění v Ostravě, příspěvková organizace, Ostrava)</t>
  </si>
  <si>
    <t>Podpora rozvoje muzejnictví v Moravskoslezském kraji - příspěvkové organizace MSK</t>
  </si>
  <si>
    <t>Novostavba Moravskoslezské vědecké knihovny (Moravskoslezská vědecká knihovna v Ostravě, příspěvková organizace)</t>
  </si>
  <si>
    <t>Hrad Sovinec - oprava vnitřního opevnění (Muzeum v Bruntále, příspěvková organizace)</t>
  </si>
  <si>
    <t>Hrad Hukvaldy - dobudování infrastruktury (Muzeum Beskyd Frýdek-Místek, příspěvková organizace)</t>
  </si>
  <si>
    <t>Novostavba objektu depozitáře (Muzeum v Bruntále, příspěvková organizace)</t>
  </si>
  <si>
    <t>ODVĚTVÍ KULTURY CELKEM</t>
  </si>
  <si>
    <t>ODVĚTVÍ CESTOVNÍHO RUCHU:</t>
  </si>
  <si>
    <t>ODVĚTVÍ CESTOVNÍHO RUCHU CELKEM</t>
  </si>
  <si>
    <t>ODVĚTVÍ SOCIÁLNÍCH VĚCÍ:</t>
  </si>
  <si>
    <t>Pořizování movitého majetku - příspěvkové organizace v odvětví sociálních věcí</t>
  </si>
  <si>
    <t>Nákup automobilů pro příspěvkové organizace v odvětví sociálních věcí</t>
  </si>
  <si>
    <t>Rekonstrukce ubytovací části a přístavba budovy D (Nový domov, příspěvková organizace, Karviná)</t>
  </si>
  <si>
    <t>Výstavba domova pro seniory a domova se zvláštním režimem Kopřivnice</t>
  </si>
  <si>
    <t>Rekonstrukce budovy a spojovací chodby Máchova (Domov Duha, příspěvková organizace, Nový Jičín)</t>
  </si>
  <si>
    <t>ODVĚTVÍ SOCIÁLNÍCH VĚCÍ CELKEM</t>
  </si>
  <si>
    <t>ODVĚTVÍ ŠKOLSTVÍ:</t>
  </si>
  <si>
    <t>Úprava venkovního areálu (Gymnázium Josefa Božka, Český Těšín, příspěvková organizace)</t>
  </si>
  <si>
    <t>Reprodukce majetku kraje v odvětví školství</t>
  </si>
  <si>
    <t xml:space="preserve">Obměna a ekologizace vozového parku v odvětví školství  </t>
  </si>
  <si>
    <t>Rekonstrukce objektu na ul. B. Němcové, Opava (Střední odborné učiliště stavební, Opava, příspěvková organizace)</t>
  </si>
  <si>
    <t xml:space="preserve"> - </t>
  </si>
  <si>
    <t>Využití objektu v Bílé (Vzdělávací a sportovní centrum Bílá, příspěvková organizace)</t>
  </si>
  <si>
    <t>Rekonstrukce objektů Polského gymnázia (Polské gymnázium - Polskie Gimnazjum im. Juliusza Słowackiego, Český Těšín, příspěvková organizace)</t>
  </si>
  <si>
    <t>Výměna břidlicové krytiny a oprava krovu (Dětský domov a Školní jídelna, Melč 4, příspěvková organizace, Melč)</t>
  </si>
  <si>
    <t>Přístavba tělocvičny - projektová příprava (Gymnázium, Třinec, příspěvková organizace, Třinec)</t>
  </si>
  <si>
    <t>Rekonstrukce elektroinstalace (Střední škola technických oborů, Havířov-Šumbark, Lidická 1a/600, příspěvková organizace)</t>
  </si>
  <si>
    <t>Rekonstrukce elektroinstalace hlavní budovy školy (Slezské gymnázium, Opava, příspěvková organizace)</t>
  </si>
  <si>
    <t xml:space="preserve">Podpora odborného vzdělávání v Moravskoslezském kraji </t>
  </si>
  <si>
    <t>Sportovní areál na ul. Komenského, Opava (Mendelovo gymnázium, Opava, příspěvková organizace)</t>
  </si>
  <si>
    <t>Vybudování dílen pro praktické vyučování (Střední odborná škola, Frýdek-Místek, příspěvková organizace)</t>
  </si>
  <si>
    <t>Demolice budov a výstavba sportoviště (Střední průmyslová škola a Obchodní akademie, Bruntál, příspěvková organizace)</t>
  </si>
  <si>
    <t>ODVĚTVÍ ŠKOLSTVÍ CELKEM</t>
  </si>
  <si>
    <t>ODVĚTVÍ ZDRAVOTNICTVÍ:</t>
  </si>
  <si>
    <t>Reprodukce majetku kraje v odvětví zdravotnictví</t>
  </si>
  <si>
    <t>Nemocnice s poliklinikou v Novém Jičíně - reinvestiční část nájemného a opravy</t>
  </si>
  <si>
    <t>Elektronizace zdravotnických procesů – příspěvkové organizace v odvětví zdravotnictví</t>
  </si>
  <si>
    <t>Pavilon H - stavební úpravy a přístavba  (Slezská nemocnice v Opavě, příspěvková organizace)</t>
  </si>
  <si>
    <t>Pavilon L – stavební úpravy (Slezská nemocnice v Opavě, příspěvková organizace)</t>
  </si>
  <si>
    <t>Pořízení zdravotnických přístrojů</t>
  </si>
  <si>
    <t>Nemocnice Havířov - ČOV (Nemocnice s poliklinikou Havířov, příspěvková organizace)</t>
  </si>
  <si>
    <t>Domov sester - přístavba výtahu a stavební úpravy (Slezská nemocnice v Opavě, příspěvková organizace)</t>
  </si>
  <si>
    <t>ODVĚTVÍ ZDRAVOTNICTVÍ CELKEM</t>
  </si>
  <si>
    <t>Celkové výdaje</t>
  </si>
  <si>
    <t>Skutečné výdaje v roce</t>
  </si>
  <si>
    <t>Očekávané výdaje v dalších letech (1)</t>
  </si>
  <si>
    <t>ODVĚTVÍ VLASTNÍ SPRÁVNÍ ČINNOST KRAJE A ČINNOST ZASTUPITELSTVA KRAJE:</t>
  </si>
  <si>
    <t>Kvalita a odborné vzdělávání zaměstnanců KÚ MSK</t>
  </si>
  <si>
    <t>RESOLVE – Sustainable mobility and the transition to a low-carbon retailing economy – RESOLVE - Udržitelná mobilita a přechod k nízkouhlíkové ekonomice služeb (obchodu)</t>
  </si>
  <si>
    <t>Rekonstrukce silnice II/462 Jelenice – Lesní Albrechtice</t>
  </si>
  <si>
    <t>Rekonstrukce a modernizace sil. II/479 ul. Těšínská II. etapa</t>
  </si>
  <si>
    <t>ODVĚTVÍ KRIZOVÉHO ŘÍZENÍ:</t>
  </si>
  <si>
    <t>Zámek Nová Horka - muzeum pro veřejnost</t>
  </si>
  <si>
    <t xml:space="preserve">Zlepšenie dostupnosti ku kultúrnym pamiatkam na slovenskej a českej strane </t>
  </si>
  <si>
    <t>Památník J. A. Komenského ve Fulneku - živé muzeum</t>
  </si>
  <si>
    <t>Muzeum automobilů TATRA</t>
  </si>
  <si>
    <t>ODVĚTVÍ REGIONÁLNÍHO ROZVOJE:</t>
  </si>
  <si>
    <t>Regionální poradenské centrum SK-CZ</t>
  </si>
  <si>
    <t>Technická pomoc - Podpora aktivit v rámci Programu Interreg V-A ČR - PR II</t>
  </si>
  <si>
    <t>Sociálně terapeutické dílny a zázemí pro vedení organizace Sagapo v Bruntále</t>
  </si>
  <si>
    <t>Domov pro osoby se zdravotním postižením organizace Sagapo v Bruntále</t>
  </si>
  <si>
    <t>Chráněné bydlení organizace Sagapo v Bruntále</t>
  </si>
  <si>
    <t>Efektivní naplňování střednědobého plánu v podmínkách MSK</t>
  </si>
  <si>
    <t>Podpora služeb sociální prevence 2</t>
  </si>
  <si>
    <t>Optimalizace odborného sociálního poradenství a poskytování dluhového poradenství v Moravskoslezském kraji</t>
  </si>
  <si>
    <t>Sociální služby pro osoby s duševním onemocněním v Suchdolu nad Odrou</t>
  </si>
  <si>
    <t>Domov pro osoby se zdravotním postižením Harmonie, p. o.</t>
  </si>
  <si>
    <t>Podpora služeb sociální prevence 4</t>
  </si>
  <si>
    <t>Podporujeme hrdinství, které není vidět II</t>
  </si>
  <si>
    <t>Rekonstrukce a výstavba Domova Březiny</t>
  </si>
  <si>
    <t>Chráněné bydlení organizace Sagapo II.</t>
  </si>
  <si>
    <t>Zvyšování efektivity a podpora využívání nástrojů systému péče o ohrožené děti v Moravskoslezském kraji</t>
  </si>
  <si>
    <t>Podpora komunitní práce na území MSK II</t>
  </si>
  <si>
    <t>Podpora duše II</t>
  </si>
  <si>
    <t>Podpora zadavatelů a poskytovatelů sociálních služeb při procesu střednědobého plánování sociálních služeb v MSK</t>
  </si>
  <si>
    <t>Multidisciplinární spolupráce v Moravskoslezském kraji</t>
  </si>
  <si>
    <t>Krajský akční plán rozvoje vzdělávání Moravskoslezského kraje</t>
  </si>
  <si>
    <t>Podpora technických a řemeslných oborů v MSK</t>
  </si>
  <si>
    <t>Energetické úspory ve SŠ technické v Opavě</t>
  </si>
  <si>
    <t>Odborné, kariérové a polytechnické vzdělávání v MSK</t>
  </si>
  <si>
    <t>Přírodní vědy v technických oborech</t>
  </si>
  <si>
    <t>Specializované laboratoře na SPŠ chemické akademika Heyrovského v Ostravě</t>
  </si>
  <si>
    <t>Moderní metody pěstování rostlin</t>
  </si>
  <si>
    <t>Rozšíření a modernizace prostor Základní školy a Mateřské školy, Ostrava-Poruba, Ukrajinská 19, příspěvkové organizace</t>
  </si>
  <si>
    <t>Rozšíření a modernizace prostor Základní školy a Praktické školy, Opava, Slezského odboje 5, příspěvkové organizace</t>
  </si>
  <si>
    <t>Modernizace škol a školských poradenských zařízení v rámci výzvy č. 86</t>
  </si>
  <si>
    <t>Energetické úspory ve SŠ služeb a podnikání Ostrava-Poruba (tělocvična)</t>
  </si>
  <si>
    <t>Energetické úspory v MSŠZe a VOŠ Opava - tělocvična</t>
  </si>
  <si>
    <t>Energetické úspory v SOŠ dopravy a cestovního ruchu Krnov</t>
  </si>
  <si>
    <t>Energetické úspory v ZŠ Čkalovova</t>
  </si>
  <si>
    <t>Energetické úspory v Dětském domově Úsměv</t>
  </si>
  <si>
    <t>Energetické úspory v ZUŠ L. Janáčka Havířov</t>
  </si>
  <si>
    <t>Energetické úspory ve VOŠ zdravotnické Ostrava</t>
  </si>
  <si>
    <t>Energetické úspory v ZUŠ Klimkovice</t>
  </si>
  <si>
    <t>Zateplení vybraných objektů Slezské nemocnice v Opavě – II. etapa, památkové objekty</t>
  </si>
  <si>
    <t>Výstavba výjezdového stanoviště Nový Jičín</t>
  </si>
  <si>
    <t>ODVĚTVÍ ŽIVOTNÍHO PROSTŘEDÍ:</t>
  </si>
  <si>
    <t>Revitalizace přírodní památky Stará řeka</t>
  </si>
  <si>
    <t>EVL Paskov, tvorba biotopu páchníka hnědého</t>
  </si>
  <si>
    <t>Revitalizace EVL Děhylovský potok - Štěpán</t>
  </si>
  <si>
    <t>EVL Šilheřovice, tvorba biotopu páchníka hnědého</t>
  </si>
  <si>
    <t>Kotlíkové dotace v Moravskoslezském kraji - 2. grantové schéma</t>
  </si>
  <si>
    <t>Climate adaptation and clean air in Ostrava</t>
  </si>
  <si>
    <t>Kotlíkové dotace v Moravskoslezském kraji – 3. grantové schéma</t>
  </si>
  <si>
    <t xml:space="preserve">Pozn.: </t>
  </si>
  <si>
    <t>v Kč</t>
  </si>
  <si>
    <t>Poskytovatel dotace</t>
  </si>
  <si>
    <t>Popis</t>
  </si>
  <si>
    <t>Ministerstvo školství, mládeže a tělovýchovy</t>
  </si>
  <si>
    <t>OP VVV – PO3 neinvestice</t>
  </si>
  <si>
    <t xml:space="preserve">Dotace pro soukromé školy </t>
  </si>
  <si>
    <t>Projekty romské komunity</t>
  </si>
  <si>
    <t>Spolupráce s francouzskými, vlámskými a španělskými školami</t>
  </si>
  <si>
    <t>Přímé náklady na vzdělávání</t>
  </si>
  <si>
    <t>Přímé náklady na vzdělávání - sportovní gymnázia</t>
  </si>
  <si>
    <t>Ministerstvo dopravy</t>
  </si>
  <si>
    <t>Příspěvek na ztrátu dopravce z provozu veřejné osobní drážní dopravy</t>
  </si>
  <si>
    <t>Ministerstvo práce a sociálních věcí</t>
  </si>
  <si>
    <t>Operační program Zaměstnanost</t>
  </si>
  <si>
    <t>Příspěvek na výkon sociální práce (s výjimkou sociálně-právní ochrany dětí)</t>
  </si>
  <si>
    <t>Transfery na státní příspěvek zřizovatelům zařízení pro děti vyžadující okamžitou pomoc</t>
  </si>
  <si>
    <t>Všeobecná pokladní správa</t>
  </si>
  <si>
    <t>Účelové dotace na výdaje spojené s volbami do zastupitelstev v obcích</t>
  </si>
  <si>
    <t>Ministerstvo vnitra</t>
  </si>
  <si>
    <t>Dotační program pro zvýšení ochrany veřejných prostranství a objektů (akcí) veřejné správy, škol a školských zařízení jako měkkých cílů - 2019</t>
  </si>
  <si>
    <t>Ministerstvo zdravotnictví</t>
  </si>
  <si>
    <t>Specializační vzdělávání zdravotnických pracovníků - rezidenční místa - neinvestice</t>
  </si>
  <si>
    <t>Připravenost poskytovatele ZZS na řešení mimořádných událostí a krizových situací</t>
  </si>
  <si>
    <t>Specializační vzdělávání nelékařů</t>
  </si>
  <si>
    <t>Ostatní zdravotnické programy - neinvestice</t>
  </si>
  <si>
    <t>Ministerstvo kultury</t>
  </si>
  <si>
    <t>Program ochrany měkkých cílů v oblasti kultury – podprogram č. 134D811</t>
  </si>
  <si>
    <t>Veřejné informační služby knihoven - neinvestice</t>
  </si>
  <si>
    <t>Kulturní aktivity</t>
  </si>
  <si>
    <t>Záchrana architektonického dědictví - neinvestice - program č. 434 312</t>
  </si>
  <si>
    <t>Program státní podpory profesionálních divadel a stálých profesionálních symfonických orchestrů a pěveckých sborů</t>
  </si>
  <si>
    <t>Státní fond dopravní infrastruktury</t>
  </si>
  <si>
    <t>Financování dopravní infrastruktury - neinvestice</t>
  </si>
  <si>
    <t>Financování dopravní infrastruktury - investice</t>
  </si>
  <si>
    <r>
      <t xml:space="preserve">*) </t>
    </r>
    <r>
      <rPr>
        <sz val="8"/>
        <rFont val="Tahoma"/>
        <family val="2"/>
        <charset val="238"/>
      </rPr>
      <t>Údaje za celou dobu trvání projektů</t>
    </r>
  </si>
  <si>
    <t>Silnice III/4787 Ostrava ul. Výškovická – rekonstrukce mostů ev. č. 4787-3.3 a 4787-4.3</t>
  </si>
  <si>
    <t>Silnice II/478 prodloužená Mostní I. etapa</t>
  </si>
  <si>
    <t>ODVĚTVÍ FINANCÍ A SPRÁVY MAJETKU:</t>
  </si>
  <si>
    <t>Reprodukce majetku kraje v odvětví cestovního ruchu</t>
  </si>
  <si>
    <t>Rekonstrukce budovy na ulici Praskova čp. 411 v Opavě (Základní škola, Opava, Havlíčkova 1, příspěvková organizace)</t>
  </si>
  <si>
    <t>(tis. Kč)</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</si>
  <si>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</si>
  <si>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</si>
  <si>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</si>
  <si>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</si>
  <si>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</si>
  <si>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</si>
  <si>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</si>
  <si>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</si>
  <si>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Dopravní obslužnost - drážní doprava</t>
  </si>
  <si>
    <t>opakovaná</t>
  </si>
  <si>
    <t>Dopravní obslužnost - linková doprava</t>
  </si>
  <si>
    <t>pokračující</t>
  </si>
  <si>
    <t>Zajištění hasičské záchranné služby, bezpečnosti a ostrahy letiště</t>
  </si>
  <si>
    <t>Provozování železniční dráhy</t>
  </si>
  <si>
    <t>Smart region</t>
  </si>
  <si>
    <t>Rozvoj Letiště Leoše Janáčka Ostrava</t>
  </si>
  <si>
    <t>MSKfreeWiFi</t>
  </si>
  <si>
    <t>ukončená</t>
  </si>
  <si>
    <t>Čištění komunikací  (Správa silnic Moravskoslezského kraje, příspěvková organizace, Ostrava)</t>
  </si>
  <si>
    <t>Internet věcí (Moravskoslezské datové centrum, příspěvková organizace, Ostrava)</t>
  </si>
  <si>
    <t>Reprodukce majetku kraje vyjma akcí spolufinancovaných z evropských finančních zdrojů</t>
  </si>
  <si>
    <t>Vypořádání pozemků pod stavbami silnic II. a III. třídy</t>
  </si>
  <si>
    <t xml:space="preserve">ukončená </t>
  </si>
  <si>
    <t>Vysokorychlostní datová síť</t>
  </si>
  <si>
    <t>Nové vedení trasy silnice III/4848, ul. Palkovická, Frýdek - Místek</t>
  </si>
  <si>
    <t>Dynamický dopravní dispečink Moravskoslezského kraje</t>
  </si>
  <si>
    <t>Zvýšení přístupnosti a bezpečnosti ke kulturním památkám v česko-slovenském pohraničí</t>
  </si>
  <si>
    <t>Silnice II/445 hranice Olomouckého kraje - Stránské</t>
  </si>
  <si>
    <t>Příprava staveb a příprava vypořádání pozemků (Správa silnic Moravskoslezského kraje, příspěvková organizace, Ostrava)</t>
  </si>
  <si>
    <t>Dotační program – Program na podporu dobrovolných hasičů</t>
  </si>
  <si>
    <t xml:space="preserve">Realizace koncepce ochrany obyvatel kraje - příprava na mimořádné situace </t>
  </si>
  <si>
    <t xml:space="preserve">Podpora činnosti bezpečnostních a ostatních složek Moravskoslezského kraje       </t>
  </si>
  <si>
    <t xml:space="preserve">Pořízení techniky pro Hasičský záchranný sbor Moravskoslezského kraje </t>
  </si>
  <si>
    <t>Výdaje související s provozem stanice Integrovaného výjezdového centra Nošovice</t>
  </si>
  <si>
    <t xml:space="preserve">Ověřování připravenosti Integrovaného záchranného systému </t>
  </si>
  <si>
    <t>Telekomunikace a datové přenosy pro Integrované bezpečnostní centrum Moravskoslezského kraje</t>
  </si>
  <si>
    <t xml:space="preserve">Ostatní výdaje v odvětví krizového řízení </t>
  </si>
  <si>
    <t>Zachování a obnova válečných hrobů a pietních míst</t>
  </si>
  <si>
    <t>Příspěvek na zabezpečení úkolů jednotek požární ochrany v rámci veřejné služby</t>
  </si>
  <si>
    <t>Rezerva na řešení krizových situací</t>
  </si>
  <si>
    <t>Vybudování komunikační platformy krizového řízení</t>
  </si>
  <si>
    <t>Rozvoj ICT a služeb v prostředí IZS</t>
  </si>
  <si>
    <t>Návratná finanční výpomoc příspěvkovým organizacím</t>
  </si>
  <si>
    <t xml:space="preserve">Dotační program – Program podpory aktivit příslušníků národnostních menšin žijících na území Moravskoslezského kraje </t>
  </si>
  <si>
    <t xml:space="preserve">Dotační program – Program obnovy kulturních památek a památkově chráněných nemovitostí v Moravskoslezském kraji </t>
  </si>
  <si>
    <t>Dotační program – Program podpory aktivit v oblasti kultury v Moravskoslezském kraji</t>
  </si>
  <si>
    <t>Dotační program - Program obnovy památek nadregionálního významu v Moravskoslezském kraji</t>
  </si>
  <si>
    <t>Podpora marketingu v oblasti  kultury, památkové péče a muzejnictví v Moravskoslezském kraji</t>
  </si>
  <si>
    <t>Regionální funkce knihoven</t>
  </si>
  <si>
    <t>Odměny obyvatelstvu (archeologické nálezy)</t>
  </si>
  <si>
    <t>Konzultační, poradenské a právní služby památkové péče</t>
  </si>
  <si>
    <t>Technická údržba, podpora a služby k software v odvětví kultury</t>
  </si>
  <si>
    <t xml:space="preserve">Příspěvek na provoz v odvětví kultury - příspěvkové organizace kraje   </t>
  </si>
  <si>
    <t>Příspěvek na provoz v odvětví kultury - příspěvkové organizace kraje - krytí odpisů</t>
  </si>
  <si>
    <t xml:space="preserve">Podpora akcí v oblasti kultury pro občany se zdravotním postižením   </t>
  </si>
  <si>
    <t>Nákup a ochrana knihovního fondu, nákup licencí k databázím a zajištění výpůjčních služeb k e-knihám (Moravskoslezská vědecká knihovna v Ostravě, příspěvková organizace)</t>
  </si>
  <si>
    <t>Podpora rozvoje muzejnictví a památkové péče v Moravskoslezském kraji – příspěvkové organizace MSK</t>
  </si>
  <si>
    <t>Regionální funkce knihoven - příspěvkové organizace MSK</t>
  </si>
  <si>
    <t xml:space="preserve">Ostatní účelový příspěvek na provoz v odvětví kultury - příspěvkové organizace kraje  </t>
  </si>
  <si>
    <t>SR - Veřejné informační služby knihoven - neinvestice</t>
  </si>
  <si>
    <t>SR - Kulturní aktivity</t>
  </si>
  <si>
    <t>SR - Program státní podpory profesionálních divadel a stálých profesionálních symfonických orchestrů a pěveckých sborů</t>
  </si>
  <si>
    <t xml:space="preserve">Návratná finanční výpomoc příspěvkovým organizacím  v odvětví kultury  </t>
  </si>
  <si>
    <t>Obnova expozice  (zámek v Bruntále, Kosárna v Karlovicích) (Muzeum v Bruntále, příspěvková organizace)</t>
  </si>
  <si>
    <t>Vybudování expozice muzea Těšínska v Jablunkově "Muzea Trojmezí"</t>
  </si>
  <si>
    <t>Toulky údolím Olše (Muzeum Těšínska, příspěvková organizace)</t>
  </si>
  <si>
    <t>Muzeum Šipka – expozice archeologie a geologie Štramberku</t>
  </si>
  <si>
    <t>Ediční plán</t>
  </si>
  <si>
    <t>Propagace kraje a prezentační předměty</t>
  </si>
  <si>
    <t xml:space="preserve">Realizace komunikační strategie </t>
  </si>
  <si>
    <t>Mezinárodní spolupráce v různých oblastech zahraničních aktivit Moravskoslezského kraje</t>
  </si>
  <si>
    <t>Dotační program – Podpora obnovy a rozvoje venkova Moravskoslezského kraje</t>
  </si>
  <si>
    <t>Dotační program – Program na podporu přípravy projektové dokumentace</t>
  </si>
  <si>
    <t>Dotační program – Podpora vědy a výzkumu v Moravskoslezském kraji</t>
  </si>
  <si>
    <t>Dotační program – Podpora podnikání v Moravskoslezském kraji</t>
  </si>
  <si>
    <t>Dotační program – Program na podporu financování akcí s podporou EU</t>
  </si>
  <si>
    <t>Dotační program – Program na podporu stáží žáků a studentů ve firmách</t>
  </si>
  <si>
    <t>Dotační program – Podpora znevýhodněných oblastí Moravskoslezského kraje</t>
  </si>
  <si>
    <t>Dotační program – Podpora dobrovolných aktivit v oblasti udržitelného rozvoje a místní Agendy 21</t>
  </si>
  <si>
    <t>Finanční nástroj Jessica</t>
  </si>
  <si>
    <t>Průmyslová zóna Nad Barborou</t>
  </si>
  <si>
    <t>Aktivity zajišťované MSID na základě rámcové smlouvy</t>
  </si>
  <si>
    <t>Vesnice roku</t>
  </si>
  <si>
    <t>Členský poplatek za účast v zájmovém sdružení právnických osob Trojhalí Karolina</t>
  </si>
  <si>
    <t>Služby Moravskoslezského paktu zaměstnanosti, z.s.</t>
  </si>
  <si>
    <t>Green Light: Systém služeb podporující vznik nových inovativních firem</t>
  </si>
  <si>
    <t>Pohornická krajina</t>
  </si>
  <si>
    <t>Členský příspěvek Evropskému seskupení pro územní spolupráci TRITIA</t>
  </si>
  <si>
    <t>Implementace MA 21 a principů udržitelného rozvoje v Moravskoslezském kraji</t>
  </si>
  <si>
    <t>Prostředky na přípravu projektů</t>
  </si>
  <si>
    <t>Dotační program – Úprava lyžařských běžeckých tras v Moravskoslezském kraji</t>
  </si>
  <si>
    <t>Dotační program – Podpora turistických informačních center v  Moravskoslezském kraji</t>
  </si>
  <si>
    <t>Dotační program – Podpora cestovního ruchu v Moravskoslezském kraji</t>
  </si>
  <si>
    <t>Dotační program – Program na podporu technických atraktivit</t>
  </si>
  <si>
    <t>Dotační program – Podpora systému destinačního managementu turistických oblastí</t>
  </si>
  <si>
    <t>Dotační program – Podpora cykloturistiky v Moravskoslezském kraji</t>
  </si>
  <si>
    <t xml:space="preserve">Činnosti společnosti Moravian Silesian Tourism, s.r.o.                                         </t>
  </si>
  <si>
    <t>Rozvojové aktivity v cestovním ruchu</t>
  </si>
  <si>
    <t>Propagace Moravskoslezského kraje na Letišti Leoše Janáčka Ostrava</t>
  </si>
  <si>
    <t>Aktivity spojené s Cyrilometodějskou tématikou</t>
  </si>
  <si>
    <t xml:space="preserve">Dotační program - Program na podporu technických atraktivit - příspěvkové organizace MSK </t>
  </si>
  <si>
    <t>Dotační program – Program na podporu zdravého stárnutí v Moravskoslezském kraji</t>
  </si>
  <si>
    <t>Dotační program – Program realizace specifických aktivit Moravskoslezského krajského plánu vyrovnávání příležitostí pro občany se zdravotním postižením</t>
  </si>
  <si>
    <t xml:space="preserve">Dotační program – Program na podporu zvýšení kvality sociálních služeb poskytovaných v Moravskoslezském kraji </t>
  </si>
  <si>
    <t>Dotační program – Program podpory činností v oblasti rodinné politiky, sociálně právní ochrany dětí a navazujících činností v sociálních službách</t>
  </si>
  <si>
    <t>Dotační program – Program na podporu financování běžných výdajů souvisejících s poskytováním sociálních služeb včetně realizace protidrogové politiky</t>
  </si>
  <si>
    <t>Dotační program – Program na podporu poskytování sociálních služeb</t>
  </si>
  <si>
    <t>Dotační program – Program pro poskytování návratných finančních výpomocí z Fondu sociálních služeb</t>
  </si>
  <si>
    <t>Individuální návratné finanční výpomoci v odvětví sociálních věcí</t>
  </si>
  <si>
    <t>Konzultační a poradenská činnost v odvětví sociálních věcí</t>
  </si>
  <si>
    <t>Mimořádné dary v důsledku nepříznivých životních a jiných situací</t>
  </si>
  <si>
    <t>Technická údržba, podpora a služby k software v odvětví sociálních věcí</t>
  </si>
  <si>
    <t>SR - Podpora koordinátorů romských poradců</t>
  </si>
  <si>
    <t>SR - Transfery na státní příspěvek zřizovatelům zařízení pro děti vyžadující okamžitou pomoc</t>
  </si>
  <si>
    <t xml:space="preserve">Příspěvek na provoz odvětví sociálních věcí - příspěvkové organizace kraje   </t>
  </si>
  <si>
    <t>Příprava a posuzování žadatelů o náhradní rodinnou péči (Centrum psychologické pomoci, příspěvková organizace, Karviná)</t>
  </si>
  <si>
    <t xml:space="preserve">Příspěvek na provoz příspěvkovým organizacím v odvětví sociálních věcí - dofinancování provozu  </t>
  </si>
  <si>
    <t xml:space="preserve">Ostatní účelový příspěvek na provoz v odvětví sociálních věcí - příspěvkové organizace kraje   </t>
  </si>
  <si>
    <t>Dotační program - Program na podporu poskytování sociálních služeb – PO kraje</t>
  </si>
  <si>
    <t xml:space="preserve">Návratná finanční výpomoc příspěvkovým organizacím  v odvětví sociálních věcí  </t>
  </si>
  <si>
    <t>Chráněné bydlení Hynaisova (Fontána, příspěvková organizace, Hlučín)</t>
  </si>
  <si>
    <t>Rekonstrukce střechy včetně zateplení a rekonstrukce fasády (Domov Jistoty, příspěvková organizace, Bohumín)</t>
  </si>
  <si>
    <t>Kogenerační jednotka s akumulací (Domov Bílá Opava, příspěvková organizace, Opava)</t>
  </si>
  <si>
    <t>Humanizace domova pro seniory na ul. Rooseveltově v Opavě</t>
  </si>
  <si>
    <t>Naplňování protidrogové politiky Moravskoslezského kraje</t>
  </si>
  <si>
    <t>Podpora služeb sociální prevence 3</t>
  </si>
  <si>
    <t>Podporujeme hrdinství, které není vidět III</t>
  </si>
  <si>
    <t>NaNovo do bytu (Domov NaNovo, příspěvková organizace Studénka)</t>
  </si>
  <si>
    <t>Dotační program – Podpora aktivit v oblasti prevence rizikových projevů chování u dětí a mládeže</t>
  </si>
  <si>
    <t>Dotační program – Podpora významných sportovních akcí v Moravskoslezském kraji a sportovní reprezentace Moravskoslezského kraje na mezinárodní úrovni</t>
  </si>
  <si>
    <t>Dotační program – Podpora vrcholového sportu v Moravskoslezském kraji</t>
  </si>
  <si>
    <t>Ocenění nejúspěšnějších žáků a školních týmů středních škol v Moravskoslezském kraji</t>
  </si>
  <si>
    <t xml:space="preserve">Ocenění práce pedagogických pracovníků a ostatní výdaje </t>
  </si>
  <si>
    <t>Technická údržba, podpora a služby k software v odvětví školství</t>
  </si>
  <si>
    <t>Stavební úpravy prostor VŠB pro technické lyceum</t>
  </si>
  <si>
    <t>SR - Dotace pro soukromé školy</t>
  </si>
  <si>
    <t>SR - Přímé náklady na vzdělávání</t>
  </si>
  <si>
    <t xml:space="preserve">Příspěvek na provoz v odvětví školství - příspěvkové organizace kraje   </t>
  </si>
  <si>
    <t>Příspěvek na provoz v odvětví školství - příspěvkové organizace kraje - krytí odpisů</t>
  </si>
  <si>
    <t xml:space="preserve">Školní psychologové, školní speciální pedagogové  </t>
  </si>
  <si>
    <t>Ocenění práce pedagogických pracovníků a ostatní výdaje - příspěvkové organizace MSK</t>
  </si>
  <si>
    <t>Podpora soutěží a přehlídek - příspěvkové organizace MSK</t>
  </si>
  <si>
    <t>Podpora talentů - příspěvkové organizace MSK</t>
  </si>
  <si>
    <t>Dotační program - Podpora aktivit v oblasti prevence rizikového chování dětí a mládeže - příspěvkové organizace MSK</t>
  </si>
  <si>
    <t>Podpora odborného vzdělávání v Moravskoslezském kraji - příspěvkové organizace MSK</t>
  </si>
  <si>
    <t>Studium a vzdělávání v zahraničí - příspěvkové organizace MSK</t>
  </si>
  <si>
    <t xml:space="preserve">Ostatní účelový příspěvek na provoz v odvětví školství - příspěvkové organizace kraje    </t>
  </si>
  <si>
    <t>SR - Projekty romské komunity</t>
  </si>
  <si>
    <t>SR - Spolupráce s francouzskými, vlámskými a španělskými školami</t>
  </si>
  <si>
    <t xml:space="preserve">Návratná finanční výpomoc příspěvkovým organizacím  v odvětví školství  </t>
  </si>
  <si>
    <t>Rekonstrukce objektu SŠ a domova mládeže (Střední škola společného stravování, Ostrava-Hrabůvka, příspěvková organizace)</t>
  </si>
  <si>
    <t>Rekonstrukce sportovní haly včetně zázemí (Střední průmyslová škola, Obchodní akademie a Jazyková škola s právem státní jazykové zkoušky, Frýdek-Místek, příspěvková organizace)</t>
  </si>
  <si>
    <t>Rekonstrukce prostor dílen (Střední průmyslová škola, Ostrava-Vítkovice, příspěvková organizace)</t>
  </si>
  <si>
    <t>Rekonstrukce nevyužitých budov obchodní akademie pro ZUŠ Orlová (Základní umělecká škola J. R. Míši, Orlová, příspěvková organizace)</t>
  </si>
  <si>
    <t>Rekonstrukce osvětlení tělocvičny (Střední škola technická, Opava, Kolofíkovo nábřeží 51, příspěvková organizace)</t>
  </si>
  <si>
    <t>Rekonstrukce střech tělocvičny (Střední škola stavební a dřevozpracující, Ostrava, příspěvková organizace)</t>
  </si>
  <si>
    <t>Rekonstrukce střechy tělocvičny (Dětský domov a Školní jídelna, Ostrava-Slezská Ostrava, Na Vizině 28, příspěvková organizace)</t>
  </si>
  <si>
    <t>Oprava izolačních vrstev střešního pláště (Střední škola prof. Zdeňka Matějčka, Ostrava-Poruba, příspěvková organizace)</t>
  </si>
  <si>
    <t>SR - Centra odborné přípravy – program č. 129710</t>
  </si>
  <si>
    <t>Vybavení oborových center - dřevoobráběcí CNC stroje</t>
  </si>
  <si>
    <t>Dílny pro Střední školu stavební a dřevozpracující, Ostrava, příspěvková organizace</t>
  </si>
  <si>
    <t>Energetické úspory Mendelova gymnázia v Opavě</t>
  </si>
  <si>
    <t>Rozšíření a modernizace prostor speciálně pedagogického centra při Střední škole, Základní škole a Mateřské škole, Karviná, příspěvkové organizaci</t>
  </si>
  <si>
    <t>Energetické úspory v ZŠ speciální Slezská Ostrava</t>
  </si>
  <si>
    <t>Rovný přístup ke kvalitnímu předškolnímu, primárnímu a sekundárnímu vzdělávání organizacím v odvětví školství</t>
  </si>
  <si>
    <t>Infrastruktura středních škol a vyšších odborných škol (SVL)</t>
  </si>
  <si>
    <t>Individuální projekty - Program přeshraniční spolupráce 2014+</t>
  </si>
  <si>
    <t>Konzultační a poradenské služby - územní plánování a stavební řád</t>
  </si>
  <si>
    <t>Nákup ostatních služeb - územní plánování a stavební řád</t>
  </si>
  <si>
    <t xml:space="preserve">Studie k aktualizaci a vyplývající ze Zásad územního rozvoje Moravskoslezského kraje </t>
  </si>
  <si>
    <t>Aktualizace Zásad územního rozvoje Moravskoslezského kraje</t>
  </si>
  <si>
    <t>Digitálně technická mapa Moravskoslezského kraje</t>
  </si>
  <si>
    <t>Dotační program – Specializační vzdělávání všeobecných praktických lékařů pro dospělé a praktických lékařů pro děti a dorost</t>
  </si>
  <si>
    <t>Dotační program – Podpora hospicové péče</t>
  </si>
  <si>
    <t>Zajištění ohledání těl zemřelých</t>
  </si>
  <si>
    <t>Zpracování odborných posudků, činnost nezávislých odborných komisí a znalců</t>
  </si>
  <si>
    <t>Optimalizace a řízení zdravotnických zařízení</t>
  </si>
  <si>
    <t>Zvýšení základního kapitálu obchodní společnosti Sanatorium Jablunkov, a.s.</t>
  </si>
  <si>
    <t>Mediální publicita v odvětví zdravotnictví</t>
  </si>
  <si>
    <t>Zajištění lékařské pohotovostní služby</t>
  </si>
  <si>
    <t>Investiční akce a opravy majetku v Bílovecké nemocnici, a.s.</t>
  </si>
  <si>
    <t>Technická údržba, podpora a služby k software v odvětví zdravotnictví</t>
  </si>
  <si>
    <t xml:space="preserve">Příspěvek na provoz v odvětví zdravotnictví - příspěvkové organizace kraje </t>
  </si>
  <si>
    <t>Příspěvek na provoz v odvětví zdravotnictví - příspěvkové organizace kraje - krytí odpisů</t>
  </si>
  <si>
    <t>Integrované bezpečnostní centrum Moravskoslezského kraje (Zdravotnická záchranná služba Moravskoslezského kraje, příspěvková organizace, Ostrava)</t>
  </si>
  <si>
    <t xml:space="preserve">Stabilizace zdravotnického personálu a vzdělávání-příspěvkové organizace kraje  </t>
  </si>
  <si>
    <t>Protialkoholní záchytná stanice - příspěvkové organizace MSK</t>
  </si>
  <si>
    <t>Zajištění lékařské pohotovostní služby - příspěvkové organizace MSK</t>
  </si>
  <si>
    <t>Stanice sociálních lůžek</t>
  </si>
  <si>
    <t>Parkové úpravy v areálu OLÚ Metylovice (Odborný léčebný ústav Metylovice – Moravskoslezské sanatorium, příspěvková organizace)</t>
  </si>
  <si>
    <t>Výjezdové centrum Město Albrechtice (Zdravotnická záchranná služba Moravskoslezského kraje, příspěvková organizace, Ostrava)</t>
  </si>
  <si>
    <t>Integrované výjezdové centrum Mošnov (Zdravotnická záchranná služba Moravskoslezského kraje, příspěvková organizace, Ostrava)</t>
  </si>
  <si>
    <t>Integrované výjezdové centrum Ostrava-Jih (Zdravotnická záchranná služba Moravskoslezského kraje, příspěvková organizace, Ostrava)</t>
  </si>
  <si>
    <t>Vzdělávací středisko ZZS MSK (Zdravotnická záchranná služba Moravskoslezského kraje, příspěvková organizace, Ostrava)</t>
  </si>
  <si>
    <t>Pořízení osobních ochranných pracovních prostředků zaměstnanců (Zdravotnická záchranná služba Moravskoslezského kraje, příspěvková organizace, Ostrava)</t>
  </si>
  <si>
    <t>Plánovaná pomoc na vyžádání</t>
  </si>
  <si>
    <t xml:space="preserve">Ostatní účelový příspěvek na provoz v odvětví zdravotnictví - příspěvkové organizace kraje  </t>
  </si>
  <si>
    <t>SR - Specializační vzdělávání zdravotnických pracovníků - rezidenční místa - neinvestice</t>
  </si>
  <si>
    <t>SR  - Připravenost poskytovatele ZZS na řešení mimořádných událostí a krizových situací</t>
  </si>
  <si>
    <t>SR - Specializační vzdělávání nelékařů</t>
  </si>
  <si>
    <t>SR - Ostatní zdravotnické programy - neinvestice</t>
  </si>
  <si>
    <t xml:space="preserve">Návratná finanční výpomoc příspěvkovým organizacím  v odvětví zdravotnictví  </t>
  </si>
  <si>
    <t>Rekonstrukce interiéru nemocniční kaple v areálu nemocnice v Novém Jičíně</t>
  </si>
  <si>
    <t>Vybavení ambulancí primární péče (Sdružené zdravotnické zařízení Krnov, příspěvková organizace)</t>
  </si>
  <si>
    <t>Pojistné plnění v odvětví zdravotnictví</t>
  </si>
  <si>
    <t>Rekonstrukce elektroinstalace Orlová (Nemocnice s poliklinikou Karviná-Ráj, příspěvková organizace)</t>
  </si>
  <si>
    <t>Rekonstrukce podkroví (Odborný léčebný ústav Metylovice – Moravskoslezské sanatorium, příspěvková organizace)</t>
  </si>
  <si>
    <t>Vybudování pavilonu interních oborů v Opavě</t>
  </si>
  <si>
    <t>Modernizace vybavení pro obory návazné péče v NsP Havířov, p.o.</t>
  </si>
  <si>
    <t xml:space="preserve">Modernizace vybavení pro obory návazné péče - 2. část </t>
  </si>
  <si>
    <t>Dotační program – Drobné vodohospodářské akce</t>
  </si>
  <si>
    <t>Dotační program – Podpora hospodaření v lesích v Moravskoslezském kraji</t>
  </si>
  <si>
    <t>Dotační program – Podpora včelařství v Moravskoslezském kraji</t>
  </si>
  <si>
    <t xml:space="preserve">Dotační program – Podpora návrhu řešení nakládání s vodami na území, příp. části území, obce </t>
  </si>
  <si>
    <t>Dotační program – Ozdravné pobyty pro děti předškolního věku</t>
  </si>
  <si>
    <t>Dotační program – Ozdravné pobyty pro žáky 1. stupně základních škol</t>
  </si>
  <si>
    <t>Dotační program – Podpora vzdělávání a poradenství v oblasti životního prostředí</t>
  </si>
  <si>
    <t>Povodňový plán Moravskoslezského kraje</t>
  </si>
  <si>
    <t>Plán odpadového hospodářství</t>
  </si>
  <si>
    <t>Zpracování posudků EIA</t>
  </si>
  <si>
    <t xml:space="preserve">Situační zpráva o kvalitě ovzduší </t>
  </si>
  <si>
    <t>Prevence závažných havárií</t>
  </si>
  <si>
    <t xml:space="preserve">Chráněné části přírody </t>
  </si>
  <si>
    <t>Odstraňování následků havárií dle zákona o vodách</t>
  </si>
  <si>
    <t>Ekomagazín</t>
  </si>
  <si>
    <t>Expertní studie, průzkumy</t>
  </si>
  <si>
    <t xml:space="preserve">Osvětová činnost </t>
  </si>
  <si>
    <t xml:space="preserve">Územní energetická koncepce </t>
  </si>
  <si>
    <t>SR - Náhrady škod způsobených vybranými zvláště chráněnými živočichy</t>
  </si>
  <si>
    <t>Eliminace nadměrného šíření jmelí bílého na vybraných úsecích v Moravskoslezském kraji</t>
  </si>
  <si>
    <t>Příkazové bloky</t>
  </si>
  <si>
    <t>Výdaje související s užíváním nebytových prostor krajského úřadu cizími subjekty</t>
  </si>
  <si>
    <t>Výdaje související se sdílenými službami - neinvestiční</t>
  </si>
  <si>
    <t>Ostatní výdaje související s nakládáním s majetkem</t>
  </si>
  <si>
    <t>Pojištění majetku a odpovědnosti kraje</t>
  </si>
  <si>
    <t>Nákup pozemků a ostatních nemovitostí</t>
  </si>
  <si>
    <t>Zpracování ratingu Moravskoslezského kraje</t>
  </si>
  <si>
    <t>Poplatky z bankovních účtů</t>
  </si>
  <si>
    <t xml:space="preserve">Hrazené úroky z úvěrů </t>
  </si>
  <si>
    <t>Platby daní</t>
  </si>
  <si>
    <t>Zdroje pro tvorbu rozpočtu MSK následujících let</t>
  </si>
  <si>
    <t>Jednotný ekonomický informační systém Moravskoslezského kraje</t>
  </si>
  <si>
    <t>Ostatní běžné výdaje - činnost krajského úřadu</t>
  </si>
  <si>
    <t>Ostatní běžné výdaje - činnost zastupitelstva kraje</t>
  </si>
  <si>
    <t>Odměny zastupitelů kraje včetně povinných odvodů</t>
  </si>
  <si>
    <t>Platy zaměstnanců kraje zařazených do krajského úřadu včetně povinných odvodů</t>
  </si>
  <si>
    <t>Čerpání prostředků ze sociálního fondu</t>
  </si>
  <si>
    <t>Kapitálové výdaje – činnost zastupitelstva kraje</t>
  </si>
  <si>
    <t>Rekonstrukce budovy krajského úřadu – fotovoltaika budovy G</t>
  </si>
  <si>
    <t>IČ</t>
  </si>
  <si>
    <t>Název</t>
  </si>
  <si>
    <t>Správa silnic Moravskoslezského kraje, příspěvková organizace, Ostrava</t>
  </si>
  <si>
    <t>Moravskoslezské energetické centrum, příspěvková organizace, Ostrava</t>
  </si>
  <si>
    <t>Moravskoslezské datové centrum, příspěvková organizace, Ostrava</t>
  </si>
  <si>
    <t>Moravskoslezská vědecká knihovna v Ostravě, příspěvková organizace</t>
  </si>
  <si>
    <t>Galerie výtvarného umění v Ostravě, příspěvková organizace</t>
  </si>
  <si>
    <t>Těšínské divadlo Český Těšín, příspěvková organizace</t>
  </si>
  <si>
    <t>Muzeum Těšínska, příspěvková organizace</t>
  </si>
  <si>
    <t>Muzeum Beskyd Frýdek-Místek, příspěvková organizace</t>
  </si>
  <si>
    <t>Muzeum v Bruntále, příspěvková organizace</t>
  </si>
  <si>
    <t>Muzeum Novojičínska, příspěvková organizace</t>
  </si>
  <si>
    <t>Sagapo, příspěvková organizace, Bruntál</t>
  </si>
  <si>
    <t>Harmonie, příspěvková organizace, Krnov</t>
  </si>
  <si>
    <t>Náš svět, příspěvková organizace, Pržno</t>
  </si>
  <si>
    <t>Nový domov, příspěvková organizace, Karviná</t>
  </si>
  <si>
    <t>Domov Březiny, příspěvková organizace, Petřvald</t>
  </si>
  <si>
    <t>Domov Jistoty, příspěvková organizace, Bohumín</t>
  </si>
  <si>
    <t>Benjamín, příspěvková organizace, Petřvald</t>
  </si>
  <si>
    <t>Centrum psychologické pomoci, příspěvková organizace, Karviná</t>
  </si>
  <si>
    <t>Domov NaNovo, příspěvková organizace, Studénka</t>
  </si>
  <si>
    <t>Domov Příbor, příspěvková organizace</t>
  </si>
  <si>
    <t>Domov Odry, příspěvková organizace</t>
  </si>
  <si>
    <t>Domov Hortenzie, příspěvková organizace, Frenštát pod Radhoštěm</t>
  </si>
  <si>
    <t>Domov Duha, příspěvková organizace, Nový Jičín</t>
  </si>
  <si>
    <t>Domov Bílá Opava, příspěvková organizace, Opava</t>
  </si>
  <si>
    <t>Dětské centrum Čtyřlístek, příspěvková organizace, Opava</t>
  </si>
  <si>
    <t>Zámek Dolní Životice, příspěvková organizace</t>
  </si>
  <si>
    <t>Fontána, příspěvková organizace, Hlučín</t>
  </si>
  <si>
    <t>Sírius, příspěvková organizace, Opava</t>
  </si>
  <si>
    <t>Domov Na zámku, příspěvková organizace, Kyjovice</t>
  </si>
  <si>
    <t>Domov Vítkov, příspěvková organizace</t>
  </si>
  <si>
    <t>Domov Letokruhy, příspěvková organizace, Budišov nad Budišovkou</t>
  </si>
  <si>
    <t>Příspěvkové organizace v odvětví sociálních věcí celkem</t>
  </si>
  <si>
    <t>Matiční gymnázium, Ostrava, příspěvková organizace</t>
  </si>
  <si>
    <t>Gymnázium Hladnov a Jazyková škola s právem státní jazykové zkoušky, Ostrava, příspěvková organizace</t>
  </si>
  <si>
    <t>Gymnázium, Ostrava-Hrabůvka, příspěvková organizace</t>
  </si>
  <si>
    <t>Gymnázium Olgy Havlové, Ostrava-Poruba, příspěvková organizace</t>
  </si>
  <si>
    <t>Wichterlovo gymnázium, Ostrava-Poruba, příspěvková organizace</t>
  </si>
  <si>
    <t>Gymnázium, Ostrava-Zábřeh, Volgogradská 6a, příspěvková organizace</t>
  </si>
  <si>
    <t>Jazykové gymnázium Pavla Tigrida, Ostrava-Poruba, příspěvková organizace</t>
  </si>
  <si>
    <t>Sportovní gymnázium Dany a Emila Zátopkových, Ostrava, příspěvková organizace</t>
  </si>
  <si>
    <t>Gymnázium Františka Živného, Bohumín, Jana Palacha 794, příspěvková organizace</t>
  </si>
  <si>
    <t>Gymnázium Josefa Božka, Český Těšín, příspěvková organizace</t>
  </si>
  <si>
    <t>Polské gymnázium - Polskie Gimnazjum im. Juliusza Słowackiego, Český Těšín, příspěvková organizace</t>
  </si>
  <si>
    <t>Gymnázium, Havířov-Město, Komenského 2, příspěvková organizace</t>
  </si>
  <si>
    <t>Gymnázium, Havířov-Podlesí, příspěvková organizace</t>
  </si>
  <si>
    <t>Gymnázium, Karviná, příspěvková organizace</t>
  </si>
  <si>
    <t>Gymnázium a Obchodní akademie, Orlová, příspěvková organizace</t>
  </si>
  <si>
    <t>Gymnázium Mikuláše Koperníka, Bílovec, příspěvková organizace</t>
  </si>
  <si>
    <t>Gymnázium a Střední průmyslová škola elektrotechniky a informatiky, Frenštát pod Radhoštěm, příspěvková organizace</t>
  </si>
  <si>
    <t>Gymnázium, Nový Jičín, příspěvková organizace</t>
  </si>
  <si>
    <t>Masarykovo gymnázium, Příbor, příspěvková organizace</t>
  </si>
  <si>
    <t>Gymnázium Josefa Kainara, Hlučín, příspěvková organizace</t>
  </si>
  <si>
    <t>Mendelovo gymnázium, Opava, příspěvková organizace</t>
  </si>
  <si>
    <t>Slezské gymnázium, Opava, příspěvková organizace</t>
  </si>
  <si>
    <t>Gymnázium Petra Bezruče, Frýdek-Místek, příspěvková organizace</t>
  </si>
  <si>
    <t>Gymnázium a Střední odborná škola, Frýdek-Místek, Cihelní 410, příspěvková organizace</t>
  </si>
  <si>
    <t>Gymnázium, Frýdlant nad Ostravicí, nám. T. G. Masaryka 1260, příspěvková organizace</t>
  </si>
  <si>
    <t>Gymnázium, Třinec, příspěvková organizace</t>
  </si>
  <si>
    <t>Všeobecné a sportovní gymnázium, Bruntál, příspěvková organizace</t>
  </si>
  <si>
    <t>Gymnázium, Krnov, příspěvková organizace</t>
  </si>
  <si>
    <t>Gymnázium a Střední odborná škola, Rýmařov, příspěvková organizace</t>
  </si>
  <si>
    <t>Střední průmyslová škola elektrotechniky a informatiky, Ostrava, příspěvková organizace</t>
  </si>
  <si>
    <t>Střední průmyslová škola chemická akademika Heyrovského, Ostrava, příspěvková organizace</t>
  </si>
  <si>
    <t>Střední průmyslová škola stavební, Ostrava, příspěvková organizace</t>
  </si>
  <si>
    <t>Střední průmyslová škola, Ostrava-Vítkovice, příspěvková organizace</t>
  </si>
  <si>
    <t>Obchodní akademie a Vyšší odborná škola sociální, Ostrava-Mariánské Hory, příspěvková organizace</t>
  </si>
  <si>
    <t>Obchodní akademie, Ostrava-Poruba, příspěvková organizace</t>
  </si>
  <si>
    <t>Střední zahradnická škola, Ostrava, příspěvková organizace</t>
  </si>
  <si>
    <t>Janáčkova konzervatoř v Ostravě, příspěvková organizace</t>
  </si>
  <si>
    <t>Střední umělecká škola, Ostrava, příspěvková organizace</t>
  </si>
  <si>
    <t>Střední zdravotnická škola a Vyšší odborná škola zdravotnická, Ostrava, příspěvková organizace</t>
  </si>
  <si>
    <t>Střední průmyslová škola elektrotechnická, Havířov, příspěvková organizace</t>
  </si>
  <si>
    <t>Střední průmyslová škola stavební, Havířov, příspěvková organizace</t>
  </si>
  <si>
    <t>Střední průmyslová škola, Karviná, příspěvková organizace</t>
  </si>
  <si>
    <t>Obchodní akademie, Český Těšín, příspěvková organizace</t>
  </si>
  <si>
    <t>Střední zdravotnická škola, Karviná, příspěvková organizace</t>
  </si>
  <si>
    <t>Vyšší odborná škola, Střední odborná škola a Střední odborné učiliště, Kopřivnice, příspěvková organizace</t>
  </si>
  <si>
    <t>Mendelova střední škola, Nový Jičín, příspěvková organizace</t>
  </si>
  <si>
    <t>Střední zdravotnická škola, Opava, příspěvková organizace</t>
  </si>
  <si>
    <t>Obchodní akademie a Střední odborná škola logistická, Opava, příspěvková organizace</t>
  </si>
  <si>
    <t>Střední průmyslová škola stavební, Opava, příspěvková organizace</t>
  </si>
  <si>
    <t>Střední škola průmyslová a umělecká, Opava, příspěvková organizace</t>
  </si>
  <si>
    <t>Masarykova střední škola zemědělská a Vyšší odborná škola, Opava, příspěvková organizace</t>
  </si>
  <si>
    <t>Střední průmyslová škola, Obchodní akademie a Jazyková škola s právem státní jazykové zkoušky, Frýdek-Místek, příspěvková organizace</t>
  </si>
  <si>
    <t>Střední zdravotnická škola, Frýdek-Místek, příspěvková organizace</t>
  </si>
  <si>
    <t>Střední odborná škola dopravy a cestovního ruchu, Krnov, příspěvková organizace</t>
  </si>
  <si>
    <t>Střední pedagogická škola a Střední zdravotnická škola, Krnov, příspěvková organizace</t>
  </si>
  <si>
    <t>Střední průmyslová škola a Obchodní akademie, Bruntál, příspěvková organizace</t>
  </si>
  <si>
    <t>Střední odborná škola waldorfská, Ostrava, příspěvková organizace</t>
  </si>
  <si>
    <t>Střední škola hotelnictví a služeb a Vyšší odborná škola, Opava, příspěvková organizace</t>
  </si>
  <si>
    <t>Střední škola teleinformatiky, Ostrava, příspěvková organizace</t>
  </si>
  <si>
    <t>Střední škola stavební a dřevozpracující, Ostrava, příspěvková organizace</t>
  </si>
  <si>
    <t>Střední škola společného stravování, Ostrava-Hrabůvka, příspěvková organizace</t>
  </si>
  <si>
    <t>Střední škola technická a dopravní, Ostrava-Vítkovice, příspěvková organizace</t>
  </si>
  <si>
    <t>Střední škola elektrotechnická, Ostrava, Na Jízdárně 30, příspěvková organizace</t>
  </si>
  <si>
    <t>Střední škola služeb a podnikání, Ostrava-Poruba, příspěvková organizace</t>
  </si>
  <si>
    <t>Střední škola, Bohumín, příspěvková organizace</t>
  </si>
  <si>
    <t>Střední škola technických oborů, Havířov-Šumbark, Lidická 1a/600, příspěvková organizace</t>
  </si>
  <si>
    <t>Střední škola, Havířov-Prostřední Suchá, příspěvková organizace</t>
  </si>
  <si>
    <t>Albrechtova střední škola, Český Těšín, příspěvková organizace</t>
  </si>
  <si>
    <t>Střední škola techniky a služeb, Karviná, příspěvková organizace</t>
  </si>
  <si>
    <t>Střední škola a Základní škola, Havířov-Šumbark, příspěvková organizace</t>
  </si>
  <si>
    <t>Hotelová škola, Frenštát pod Radhoštěm, příspěvková organizace</t>
  </si>
  <si>
    <t>Střední škola technická a zemědělská, Nový Jičín, příspěvková organizace</t>
  </si>
  <si>
    <t>Střední škola, Odry, příspěvková organizace</t>
  </si>
  <si>
    <t>Odborné učiliště a Praktická škola, Nový Jičín, příspěvková organizace</t>
  </si>
  <si>
    <t>Střední odborné učiliště stavební, Opava, příspěvková organizace</t>
  </si>
  <si>
    <t>Střední škola technická, Opava, Kolofíkovo nábřeží 51, příspěvková organizace</t>
  </si>
  <si>
    <t>Odborné učiliště a Praktická škola, Hlučín, příspěvková organizace</t>
  </si>
  <si>
    <t>Střední odborná škola, Frýdek-Místek, příspěvková organizace</t>
  </si>
  <si>
    <t>Střední škola řemesel, Frýdek-Místek, příspěvková organizace</t>
  </si>
  <si>
    <t>Střední škola gastronomie, oděvnictví a služeb, Frýdek-Místek, příspěvková organizace</t>
  </si>
  <si>
    <t>Střední škola průmyslová, Krnov, příspěvková organizace</t>
  </si>
  <si>
    <t>Střední odborná škola, Bruntál, příspěvková organizace</t>
  </si>
  <si>
    <t>Střední odborná škola a Základní škola, Město Albrechtice, příspěvková organizace</t>
  </si>
  <si>
    <t>Mateřská škola logopedická, Ostrava-Poruba, U Školky 1621, příspěvková organizace</t>
  </si>
  <si>
    <t>Mateřská škola logopedická, Ostrava-Poruba, Na Robinsonce 1646, příspěvková organizace</t>
  </si>
  <si>
    <t>Základní škola pro sluchově postižené a Mateřská škola pro sluchově postižené, Ostrava-Poruba, příspěvková organizace</t>
  </si>
  <si>
    <t>Základní škola speciální, Ostrava-Slezská Ostrava, příspěvková organizace</t>
  </si>
  <si>
    <t>Dětský domov a Školní jídelna, Ostrava-Slezská Ostrava, Na Vizině 28, příspěvková organizace</t>
  </si>
  <si>
    <t>Střední škola prof. Zdeňka Matějčka, Ostrava-Poruba, příspěvková organizace</t>
  </si>
  <si>
    <t>Mateřská škola Paraplíčko, Havířov, příspěvková organizace</t>
  </si>
  <si>
    <t>Mateřská škola Klíček, Karviná-Hranice, Einsteinova 2849, příspěvková organizace</t>
  </si>
  <si>
    <t>Základní škola speciální a Mateřská škola speciální, Nový Jičín, Komenského 64, příspěvková organizace</t>
  </si>
  <si>
    <t>Mateřská škola Eliška, Opava, příspěvková organizace</t>
  </si>
  <si>
    <t>Základní škola a Mateřská škola, Ostrava-Poruba, Ukrajinská 19, příspěvková organizace</t>
  </si>
  <si>
    <t>Základní škola, Ostrava-Zábřeh, Kpt. Vajdy 1a, příspěvková organizace</t>
  </si>
  <si>
    <t>Základní škola, Ostrava-Hrabůvka, U Haldy 66, příspěvková organizace</t>
  </si>
  <si>
    <t>Základní škola, Ostrava-Mariánské Hory, Karasova 6, příspěvková organizace</t>
  </si>
  <si>
    <t>Základní škola, Ostrava-Poruba, Čkalovova 942, příspěvková organizace</t>
  </si>
  <si>
    <t>Střední škola, Základní škola a Mateřská škola, Karviná, příspěvková organizace</t>
  </si>
  <si>
    <t>Základní škola a Mateřská škola, Nový Jičín, Dlouhá 54, příspěvková organizace</t>
  </si>
  <si>
    <t>Základní škola a Mateřská škola při lázních, Klimkovice, příspěvková organizace</t>
  </si>
  <si>
    <t>Základní škola a Mateřská škola Motýlek, Kopřivnice, Smetanova 1122, příspěvková organizace</t>
  </si>
  <si>
    <t>Základní škola, Frenštát pod Radhoštěm, Tyršova 1053, příspěvková organizace</t>
  </si>
  <si>
    <t>Dětský domov Loreta a Školní jídelna, Fulnek, příspěvková organizace</t>
  </si>
  <si>
    <t>Základní škola Floriána Bayera, Kopřivnice, Štramberská 189, příspěvková organizace</t>
  </si>
  <si>
    <t>Základní škola, Opava, Havlíčkova 1, příspěvková organizace</t>
  </si>
  <si>
    <t>Základní škola při zdravotnickém zařízení a Mateřská škola při zdravotnickém zařízení, Opava, Olomoucká 88, příspěvková organizace</t>
  </si>
  <si>
    <t>Základní škola, Hlučín, Gen. Svobody 8, příspěvková organizace</t>
  </si>
  <si>
    <t>Základní škola a Praktická škola, Opava, Slezského odboje 5, příspěvková organizace</t>
  </si>
  <si>
    <t>Dětský domov a Školní jídelna, Radkov-Dubová 141, příspěvková organizace</t>
  </si>
  <si>
    <t>Střední škola, Dětský domov a Školní jídelna, Velké Heraltice, příspěvková organizace</t>
  </si>
  <si>
    <t>Základní škola, Vítkov, nám. J. Zajíce č. 1, příspěvková organizace</t>
  </si>
  <si>
    <t>Střední škola, Základní škola a Mateřská škola, Frýdek-Místek, příspěvková organizace</t>
  </si>
  <si>
    <t>Základní škola a Mateřská škola, Frýdlant nad Ostravicí, Náměstí 7, příspěvková organizace</t>
  </si>
  <si>
    <t>Střední škola, Základní škola a Mateřská škola, Třinec, Jablunkovská 241, příspěvková organizace</t>
  </si>
  <si>
    <t>Základní škola, Dětský domov, Školní družina a Školní jídelna, Vrbno p. Pradědem, nám. Sv. Michala 17, příspěvková organizace</t>
  </si>
  <si>
    <t>Základní škola, Bruntál, Rýmařovská 15, příspěvková organizace</t>
  </si>
  <si>
    <t>Základní škola, Rýmařov, Školní náměstí 1, příspěvková organizace</t>
  </si>
  <si>
    <t>Základní škola, Ostrava-Slezská Ostrava, Na Vizině 28, příspěvková organizace</t>
  </si>
  <si>
    <t>Základní umělecká škola, Ostrava - Moravská Ostrava, Sokolská třída 15, příspěvková organizace</t>
  </si>
  <si>
    <t>Základní umělecká škola Eduarda Marhuly, Ostrava - Mariánské Hory, Hudební 6, příspěvková organizace</t>
  </si>
  <si>
    <t>Základní umělecká škola, Ostrava - Petřkovice, Hlučínská 7, příspěvková organizace</t>
  </si>
  <si>
    <t>Základní umělecká škola Edvarda Runda, Ostrava - Slezská Ostrava, Keltičkova 4, příspěvková organizace</t>
  </si>
  <si>
    <t>Základní umělecká škola Viléma Petrželky, Ostrava - Hrabůvka, Edisonova 90, příspěvková organizace</t>
  </si>
  <si>
    <t>Základní umělecká škola, Ostrava - Zábřeh, Sologubova 9A, příspěvková organizace</t>
  </si>
  <si>
    <t>Základní umělecká škola Leoše Janáčka, Ostrava - Vítkovice, příspěvková organizace</t>
  </si>
  <si>
    <t>Základní umělecká škola, Ostrava - Poruba, J. Valčíka 4413, příspěvková organizace</t>
  </si>
  <si>
    <t>Základní umělecká škola Heleny Salichové, Ostrava - Polanka n/O, 1. května 330, příspěvková organizace</t>
  </si>
  <si>
    <t>Základní umělecká škola, Bohumín - Nový Bohumín, Žižkova 620, příspěvková organizace</t>
  </si>
  <si>
    <t>Základní umělecká škola Pavla Kalety, Český Těšín, příspěvková organizace</t>
  </si>
  <si>
    <t>Základní umělecká škola Bohuslava Martinů, Havířov - Město, Na Schodech 1, příspěvková organizace</t>
  </si>
  <si>
    <t>Základní umělecká škola Leoše Janáčka, Havířov, příspěvková organizace</t>
  </si>
  <si>
    <t>Základní umělecká škola Bedřicha Smetany, Karviná-Mizerov, příspěvková organizace</t>
  </si>
  <si>
    <t>Základní umělecká škola J. R. Míši, Orlová, příspěvková organizace</t>
  </si>
  <si>
    <t>Základní umělecká škola, Rychvald, Orlovská 495, příspěvková organizace</t>
  </si>
  <si>
    <t>Základní umělecká škola, Bílovec, Pivovarská 124, příspěvková organizace</t>
  </si>
  <si>
    <t>Základní umělecká škola, Frenštát pod Radhoštěm, Tyršova 955, příspěvková organizace</t>
  </si>
  <si>
    <t>Základní umělecká škola, Klimkovice, Lidická 5, příspěvková organizace</t>
  </si>
  <si>
    <t>Základní umělecká škola Zdeňka Buriana, Kopřivnice, příspěvková organizace</t>
  </si>
  <si>
    <t>Základní umělecká škola, Nový Jičín, Derkova 1, příspěvková organizace</t>
  </si>
  <si>
    <t>Základní umělecká škola, Odry, příspěvková organizace</t>
  </si>
  <si>
    <t>Základní umělecká škola, Příbor, Lidická 50, příspěvková organizace</t>
  </si>
  <si>
    <t>Základní umělecká škola J. A. Komenského, Studénka, příspěvková organizace</t>
  </si>
  <si>
    <t>Základní umělecká škola Vladislava Vančury, Háj ve Slezsku, příspěvková organizace</t>
  </si>
  <si>
    <t>Základní umělecká škola Pavla Josefa Vejvanovského, Hlučín, příspěvková organizace</t>
  </si>
  <si>
    <t>Základní umělecká škola, Hradec nad Moravicí, Zámecká 313, příspěvková organizace</t>
  </si>
  <si>
    <t>Základní umělecká škola, Opava, příspěvková organizace</t>
  </si>
  <si>
    <t>Základní umělecká škola, Vítkov, Lidická 639, příspěvková organizace</t>
  </si>
  <si>
    <t>Základní umělecká škola Leoše Janáčka, Frýdlant nad Ostravicí, příspěvková organizace</t>
  </si>
  <si>
    <t>Základní umělecká škola, Jablunkov, příspěvková organizace</t>
  </si>
  <si>
    <t>Základní umělecká škola, Třinec, Třanovského 596, příspěvková organizace</t>
  </si>
  <si>
    <t>Základní umělecká škola, Bruntál, nám. J. Žižky 6, příspěvková organizace</t>
  </si>
  <si>
    <t>Základní umělecká škola, Krnov, Hlavní náměstí 9, příspěvková organizace</t>
  </si>
  <si>
    <t>Základní umělecká škola, Město Albrechtice, Tyršova 1, příspěvková organizace</t>
  </si>
  <si>
    <t>Základní umělecká škola, Rýmařov, Čapkova 6, příspěvková organizace</t>
  </si>
  <si>
    <t>Pedagogicko-psychologická poradna, Ostrava-Zábřeh, příspěvková organizace</t>
  </si>
  <si>
    <t>Domov mládeže a Školní jídelna-výdejna, Ostrava-Hrabůvka, Krakovská 1095, příspěvková organizace</t>
  </si>
  <si>
    <t>Pedagogicko-psychologická poradna, Karviná, příspěvková organizace</t>
  </si>
  <si>
    <t>Pedagogicko-psychologická poradna, Nový Jičín, příspěvková organizace</t>
  </si>
  <si>
    <t>Krajské zařízení pro další vzdělávání pedagogických pracovníků a informační centrum, Nový Jičín, příspěvková organizace</t>
  </si>
  <si>
    <t>Školní statek, Opava, příspěvková organizace</t>
  </si>
  <si>
    <t>Pedagogicko-psychologická poradna, Opava, příspěvková organizace</t>
  </si>
  <si>
    <t>Pedagogicko-psychologická poradna, Frýdek-Místek, příspěvková organizace</t>
  </si>
  <si>
    <t>Pedagogicko-psychologická poradna, Bruntál, příspěvková organizace</t>
  </si>
  <si>
    <t>Dětský domov Úsměv a Školní jídelna, Ostrava-Slezská Ostrava, Bukovanského 25, příspěvková organizace</t>
  </si>
  <si>
    <t>Dětský domov a Školní jídelna, Ostrava-Hrabová, Reymontova 2a, příspěvková organizace</t>
  </si>
  <si>
    <t>Dětský domov a Školní jídelna, Havířov-Podlesí, Čelakovského 1, příspěvková organizace</t>
  </si>
  <si>
    <t>Dětský domov SRDCE a Školní jídelna, Karviná-Fryštát, Vydmuchov 10, příspěvková organizace</t>
  </si>
  <si>
    <t>Dětský domov a Školní jídelna, Nový Jičín, Revoluční 56, příspěvková organizace</t>
  </si>
  <si>
    <t>Dětský domov a Školní jídelna, Příbor, Masarykova 607, příspěvková organizace</t>
  </si>
  <si>
    <t>Dětský domov a Školní jídelna, Budišov nad Budišovkou, příspěvková organizace</t>
  </si>
  <si>
    <t>Dětský domov a Školní jídelna, Melč 4, příspěvková organizace</t>
  </si>
  <si>
    <t>Dětský domov a Školní jídelna, Opava, Rybí trh 14, příspěvková organizace</t>
  </si>
  <si>
    <t>Dětský domov a Školní jídelna, Frýdek-Místek, příspěvková organizace</t>
  </si>
  <si>
    <t>Dětský domov a Školní jídelna, Čeladná 87, příspěvková organizace</t>
  </si>
  <si>
    <t>Dětský domov a Školní jídelna, Lichnov 253, příspěvková organizace</t>
  </si>
  <si>
    <t>Vzdělávací a sportovní centrum, Bílá, příspěvková organizace</t>
  </si>
  <si>
    <t>Sdružené zdravotnické zařízení Krnov, příspěvková organizace</t>
  </si>
  <si>
    <t>Nemocnice ve Frýdku-Místku, příspěvková organizace</t>
  </si>
  <si>
    <t>Nemocnice Třinec, příspěvková organizace</t>
  </si>
  <si>
    <t>Odborný léčebný ústav Metylovice-Moravskoslezské sanatorium, příspěvková organizace</t>
  </si>
  <si>
    <t>Nemocnice s poliklinikou Karviná-Ráj, příspěvková organizace</t>
  </si>
  <si>
    <t>Slezská nemocnice v Opavě, příspěvková organizace</t>
  </si>
  <si>
    <t>Zdravotnická záchranná služba Moravskoslezského kraje, příspěvková organizace, Ostrava</t>
  </si>
  <si>
    <t>Příspěvkové organizace v odvětví zdravotnictví celkem</t>
  </si>
  <si>
    <t>ROZVAHA MORAVSKOSLEZSKÉHO KRAJE včetně příspěvkových organizací (v tis. Kč)</t>
  </si>
  <si>
    <t>Položka výkazu</t>
  </si>
  <si>
    <t>Syntetický účet</t>
  </si>
  <si>
    <t>OBDOBÍ</t>
  </si>
  <si>
    <t>BĚŽNÉ</t>
  </si>
  <si>
    <t>MINULÉ</t>
  </si>
  <si>
    <t>BRUTTO</t>
  </si>
  <si>
    <t>KOREKCE</t>
  </si>
  <si>
    <t>NETTO</t>
  </si>
  <si>
    <t>Aktiva celkem</t>
  </si>
  <si>
    <t>A.</t>
  </si>
  <si>
    <t>Stálá aktiva</t>
  </si>
  <si>
    <t>A.I.</t>
  </si>
  <si>
    <t>Dlouhodobý nehmotný majetek</t>
  </si>
  <si>
    <t>A.I.1.</t>
  </si>
  <si>
    <t>Nehmotné výsledky výzkumu a vývoje</t>
  </si>
  <si>
    <t>012</t>
  </si>
  <si>
    <t>A.I.2.</t>
  </si>
  <si>
    <t>Software</t>
  </si>
  <si>
    <t>013</t>
  </si>
  <si>
    <t>A.I.3.</t>
  </si>
  <si>
    <t>Ocenitelná práva</t>
  </si>
  <si>
    <t>014</t>
  </si>
  <si>
    <t>A.I.4.</t>
  </si>
  <si>
    <t>Povolenky na emise a preferenční limity</t>
  </si>
  <si>
    <t>015</t>
  </si>
  <si>
    <t>A.I.5.</t>
  </si>
  <si>
    <t>Drobný dlouhodobý nehmotný majetek</t>
  </si>
  <si>
    <t>018</t>
  </si>
  <si>
    <t>A.I.6.</t>
  </si>
  <si>
    <t>Ostatní dlouhodobý nehmotný majetek</t>
  </si>
  <si>
    <t>019</t>
  </si>
  <si>
    <t>A.I.7.</t>
  </si>
  <si>
    <t>Nedokončený dlouhodobý nehmotný majetek</t>
  </si>
  <si>
    <t>041</t>
  </si>
  <si>
    <t>A.I.8.</t>
  </si>
  <si>
    <t>Poskytnuté zálohy na dlouhodobý nehmotný majetek</t>
  </si>
  <si>
    <t>051</t>
  </si>
  <si>
    <t>A.I.9.</t>
  </si>
  <si>
    <t>Dlouhodobý nehmotný majetek určený k prodeji</t>
  </si>
  <si>
    <t>035</t>
  </si>
  <si>
    <t>A.II.</t>
  </si>
  <si>
    <t>Dlouhodobý hmotný majetek</t>
  </si>
  <si>
    <t>A.II.1.</t>
  </si>
  <si>
    <t>031</t>
  </si>
  <si>
    <t>A.II.2.</t>
  </si>
  <si>
    <t>Kulturní předměty</t>
  </si>
  <si>
    <t>032</t>
  </si>
  <si>
    <t>A.II.3.</t>
  </si>
  <si>
    <t>Stavby</t>
  </si>
  <si>
    <t>021</t>
  </si>
  <si>
    <t>A.II.4.</t>
  </si>
  <si>
    <t>Samostatné hmotné movité věci a soubory hmotných movitých věcí</t>
  </si>
  <si>
    <t>022</t>
  </si>
  <si>
    <t>A.II.5.</t>
  </si>
  <si>
    <t>Pěstitelské celky trvalých porostů</t>
  </si>
  <si>
    <t>025</t>
  </si>
  <si>
    <t>A.II.6.</t>
  </si>
  <si>
    <t>Drobný dlouhodobý hmotný majetek</t>
  </si>
  <si>
    <t>028</t>
  </si>
  <si>
    <t>A.II.7.</t>
  </si>
  <si>
    <t>Ostatní dlouhodobý hmotný majetek</t>
  </si>
  <si>
    <t>029</t>
  </si>
  <si>
    <t>A.II.8.</t>
  </si>
  <si>
    <t>Nedokončený dlouhodobý hmotný majetek</t>
  </si>
  <si>
    <t>042</t>
  </si>
  <si>
    <t>A.II.9.</t>
  </si>
  <si>
    <t>Poskytnuté zálohy na dlouhodobý hmotný majetek</t>
  </si>
  <si>
    <t>052</t>
  </si>
  <si>
    <t>A.II.10.</t>
  </si>
  <si>
    <t>Dlouhodobý hmotný majetek určený k prodeji</t>
  </si>
  <si>
    <t>036</t>
  </si>
  <si>
    <t>A.III.</t>
  </si>
  <si>
    <t>Dlouhodobý finanční majetek</t>
  </si>
  <si>
    <t>A.III.1.</t>
  </si>
  <si>
    <t>Majetkové účasti v osobách s rozhodujícím vlivem</t>
  </si>
  <si>
    <t>061</t>
  </si>
  <si>
    <t>A.III.2.</t>
  </si>
  <si>
    <t>Majetkové účasti v osobách s podstatným vlivem</t>
  </si>
  <si>
    <t>062</t>
  </si>
  <si>
    <t>A.III.3.</t>
  </si>
  <si>
    <t>Dluhové cenné papíry držené do splatnosti</t>
  </si>
  <si>
    <t>063</t>
  </si>
  <si>
    <t>A.III.4.</t>
  </si>
  <si>
    <t>Dlouhodobé půjčky</t>
  </si>
  <si>
    <t>067</t>
  </si>
  <si>
    <t>A.III.5.</t>
  </si>
  <si>
    <t>Termínované vklady dlouhodobé</t>
  </si>
  <si>
    <t>068</t>
  </si>
  <si>
    <t>A.III.6.</t>
  </si>
  <si>
    <t>Ostatní dlouhodobý finanční majetek</t>
  </si>
  <si>
    <t>069</t>
  </si>
  <si>
    <t>A.III.7.</t>
  </si>
  <si>
    <t>Pořizovaný dlouhodobý finanční majetek</t>
  </si>
  <si>
    <t>043</t>
  </si>
  <si>
    <t>A.III.8.</t>
  </si>
  <si>
    <t>Poskytnuté zálohy na dlouhodobý finanční majetek</t>
  </si>
  <si>
    <t>053</t>
  </si>
  <si>
    <t>A.IV.</t>
  </si>
  <si>
    <t>Dlouhodobé pohledávky</t>
  </si>
  <si>
    <t>A.IV.1.</t>
  </si>
  <si>
    <t>Poskytnuté návratné finanční výpomoci dlouhodobé</t>
  </si>
  <si>
    <t>462</t>
  </si>
  <si>
    <t>A.IV.2.</t>
  </si>
  <si>
    <t>Dlouhodobé pohledávky z postoupených úvěrů</t>
  </si>
  <si>
    <t>464</t>
  </si>
  <si>
    <t>A.IV.3.</t>
  </si>
  <si>
    <t>Dlouhodobé poskytnuté zálohy</t>
  </si>
  <si>
    <t>465</t>
  </si>
  <si>
    <t>A.IV.4.</t>
  </si>
  <si>
    <t>Dlouhodobé pohledávky z ručení</t>
  </si>
  <si>
    <t>466</t>
  </si>
  <si>
    <t>A.IV.5.</t>
  </si>
  <si>
    <t>Ostatní dlouhodobé pohledávky</t>
  </si>
  <si>
    <t>469</t>
  </si>
  <si>
    <t>A.IV.6.</t>
  </si>
  <si>
    <t>Dlouhodobé poskytnuté zálohy na transfery</t>
  </si>
  <si>
    <t>471</t>
  </si>
  <si>
    <t>B.</t>
  </si>
  <si>
    <t>Oběžná aktiva</t>
  </si>
  <si>
    <t>B.I.</t>
  </si>
  <si>
    <t>Zásoby</t>
  </si>
  <si>
    <t>B.I.1.</t>
  </si>
  <si>
    <t>Pořízení materiálu</t>
  </si>
  <si>
    <t>111</t>
  </si>
  <si>
    <t>B.I.2.</t>
  </si>
  <si>
    <t>Materiál na skladě</t>
  </si>
  <si>
    <t>112</t>
  </si>
  <si>
    <t>B.I.3.</t>
  </si>
  <si>
    <t>Materiál na cestě</t>
  </si>
  <si>
    <t>119</t>
  </si>
  <si>
    <t>B.I.4.</t>
  </si>
  <si>
    <t>Nedokončená výroba</t>
  </si>
  <si>
    <t>121</t>
  </si>
  <si>
    <t>B.I.5.</t>
  </si>
  <si>
    <t>Polotovary vlastní výroby</t>
  </si>
  <si>
    <t>122</t>
  </si>
  <si>
    <t>B.I.6.</t>
  </si>
  <si>
    <t>Výrobky</t>
  </si>
  <si>
    <t>123</t>
  </si>
  <si>
    <t>B.I.7.</t>
  </si>
  <si>
    <t>Pořízení zboží</t>
  </si>
  <si>
    <t>131</t>
  </si>
  <si>
    <t>B.I.8.</t>
  </si>
  <si>
    <t>Zboží na skladě</t>
  </si>
  <si>
    <t>132</t>
  </si>
  <si>
    <t>B.I.9.</t>
  </si>
  <si>
    <t>Zboží na cestě</t>
  </si>
  <si>
    <t>138</t>
  </si>
  <si>
    <t>B.I.10.</t>
  </si>
  <si>
    <t>Ostatní zásoby</t>
  </si>
  <si>
    <t>139</t>
  </si>
  <si>
    <t>B.II.</t>
  </si>
  <si>
    <t>Krátkodobé pohledávky</t>
  </si>
  <si>
    <t>B.II.1.</t>
  </si>
  <si>
    <t>Odběratelé</t>
  </si>
  <si>
    <t>311</t>
  </si>
  <si>
    <t>B.II.2.</t>
  </si>
  <si>
    <t>Směnky k inkasu</t>
  </si>
  <si>
    <t>312</t>
  </si>
  <si>
    <t>B.II.3.</t>
  </si>
  <si>
    <t>Pohledávky za eskontované cenné papíry</t>
  </si>
  <si>
    <t>313</t>
  </si>
  <si>
    <t>B.II.4.</t>
  </si>
  <si>
    <t>Krátkodobé poskytnuté zálohy</t>
  </si>
  <si>
    <t>314</t>
  </si>
  <si>
    <t>B.II.5.</t>
  </si>
  <si>
    <t>Jiné pohledávky z hlavní činnosti</t>
  </si>
  <si>
    <t>315</t>
  </si>
  <si>
    <t>B.II.6.</t>
  </si>
  <si>
    <t>Poskytnuté návratné finanční výpomoci krátkodobé</t>
  </si>
  <si>
    <t>316</t>
  </si>
  <si>
    <t>B.II.7.</t>
  </si>
  <si>
    <t>Krátkodobé pohledávky z postoupených úvěrů</t>
  </si>
  <si>
    <t>317</t>
  </si>
  <si>
    <t>B.II.8.</t>
  </si>
  <si>
    <t>Pohledávky z přerozdělovaných daní</t>
  </si>
  <si>
    <t>319</t>
  </si>
  <si>
    <t>B.II.9.</t>
  </si>
  <si>
    <t>Pohledávky za zaměstnanci</t>
  </si>
  <si>
    <t>335</t>
  </si>
  <si>
    <t>B.II.10.</t>
  </si>
  <si>
    <t>Sociální zabezpečení</t>
  </si>
  <si>
    <t>336</t>
  </si>
  <si>
    <t>B.II.11.</t>
  </si>
  <si>
    <t>Zdravotní pojištění</t>
  </si>
  <si>
    <t>337</t>
  </si>
  <si>
    <t>B.II.12.</t>
  </si>
  <si>
    <t>Důchodové spoření</t>
  </si>
  <si>
    <t>338</t>
  </si>
  <si>
    <t>B.II.13.</t>
  </si>
  <si>
    <t>Daň z příjmů</t>
  </si>
  <si>
    <t>341</t>
  </si>
  <si>
    <t>B.II.14.</t>
  </si>
  <si>
    <t>Ostatní daně, poplatky a jiná obdobná peněžitá plnění</t>
  </si>
  <si>
    <t>342</t>
  </si>
  <si>
    <t>B.II.15.</t>
  </si>
  <si>
    <t>343</t>
  </si>
  <si>
    <t>B.II.16.</t>
  </si>
  <si>
    <t>Pohledávky za osobami mimo vybrané vládní instituce</t>
  </si>
  <si>
    <t>344</t>
  </si>
  <si>
    <t>B.II.17.</t>
  </si>
  <si>
    <t>Pohledávky za vybranými ústředními vládními institucemi</t>
  </si>
  <si>
    <t>346</t>
  </si>
  <si>
    <t>B.II.18.</t>
  </si>
  <si>
    <t>Pohledávky za vybranými místními vládními institucemi</t>
  </si>
  <si>
    <t>348</t>
  </si>
  <si>
    <t>B.II.23.</t>
  </si>
  <si>
    <t>Krátkodobé pohledávky z ručení</t>
  </si>
  <si>
    <t>361</t>
  </si>
  <si>
    <t>B.II.24.</t>
  </si>
  <si>
    <t>Pevné termínové operace a opce</t>
  </si>
  <si>
    <t>363</t>
  </si>
  <si>
    <t>B.II.25.</t>
  </si>
  <si>
    <t>Pohledávky z neukončených finančních operací</t>
  </si>
  <si>
    <t>369</t>
  </si>
  <si>
    <t>B.II.26.</t>
  </si>
  <si>
    <t>Pohledávky z finančního zajištění</t>
  </si>
  <si>
    <t>365</t>
  </si>
  <si>
    <t>B.II.27.</t>
  </si>
  <si>
    <t>Pohledávky z vydaných dluhopisů</t>
  </si>
  <si>
    <t>367</t>
  </si>
  <si>
    <t>B.II.28.</t>
  </si>
  <si>
    <t>Krátkodobé poskytnuté zálohy na transfery</t>
  </si>
  <si>
    <t>373</t>
  </si>
  <si>
    <t>B.II.29.</t>
  </si>
  <si>
    <t>Krátkodobé zprostředkování transferů</t>
  </si>
  <si>
    <t>375</t>
  </si>
  <si>
    <t>B.II.30.</t>
  </si>
  <si>
    <t>Náklady příštích období</t>
  </si>
  <si>
    <t>381</t>
  </si>
  <si>
    <t>B.II.31.</t>
  </si>
  <si>
    <t>Příjmy příštích období</t>
  </si>
  <si>
    <t>385</t>
  </si>
  <si>
    <t>B.II.32.</t>
  </si>
  <si>
    <t>Dohadné účty aktivní</t>
  </si>
  <si>
    <t>388</t>
  </si>
  <si>
    <t>B.II.33.</t>
  </si>
  <si>
    <t>Ostatní krátkodobé pohledávky</t>
  </si>
  <si>
    <t>377</t>
  </si>
  <si>
    <t>B.III.</t>
  </si>
  <si>
    <t>Krátkodobý finanční majetek</t>
  </si>
  <si>
    <t>B.III.1.</t>
  </si>
  <si>
    <t>Majetkové cenné papíry k obchodování</t>
  </si>
  <si>
    <t>251</t>
  </si>
  <si>
    <t>B.III.2.</t>
  </si>
  <si>
    <t>Dluhové cenné papíry k obchodování</t>
  </si>
  <si>
    <t>253</t>
  </si>
  <si>
    <t>B.III.3.</t>
  </si>
  <si>
    <t>Jiné cenné papíry</t>
  </si>
  <si>
    <t>256</t>
  </si>
  <si>
    <t>B.III.4.</t>
  </si>
  <si>
    <t>Termínované vklady krátkodobé</t>
  </si>
  <si>
    <t>244</t>
  </si>
  <si>
    <t>B.III.5.</t>
  </si>
  <si>
    <t>Jiné běžné účty</t>
  </si>
  <si>
    <t>245</t>
  </si>
  <si>
    <t>B.III.9.</t>
  </si>
  <si>
    <t>Běžný účet</t>
  </si>
  <si>
    <t>241</t>
  </si>
  <si>
    <t>B.III.10.</t>
  </si>
  <si>
    <t>Běžný účet FKSP</t>
  </si>
  <si>
    <t>243</t>
  </si>
  <si>
    <t>B.III.11.</t>
  </si>
  <si>
    <t>Základní běžný účet územních samosprávných celků</t>
  </si>
  <si>
    <t>231</t>
  </si>
  <si>
    <t>B.III.12.</t>
  </si>
  <si>
    <t>Běžné účty fondů územních samosprávných celků</t>
  </si>
  <si>
    <t>236</t>
  </si>
  <si>
    <t>B.III.15.</t>
  </si>
  <si>
    <t>Ceniny</t>
  </si>
  <si>
    <t>263</t>
  </si>
  <si>
    <t>B.III.16.</t>
  </si>
  <si>
    <t>Peníze na cestě</t>
  </si>
  <si>
    <t>262</t>
  </si>
  <si>
    <t>B.III.17.</t>
  </si>
  <si>
    <t>Pokladna</t>
  </si>
  <si>
    <t>261</t>
  </si>
  <si>
    <t>Pasiva celkem</t>
  </si>
  <si>
    <t>C.</t>
  </si>
  <si>
    <t>Vlastní kapitál</t>
  </si>
  <si>
    <t>C.I.</t>
  </si>
  <si>
    <t>Jmění účetní jednotky a upravující položky</t>
  </si>
  <si>
    <t>C.I.1.</t>
  </si>
  <si>
    <t>Jmění účetní jednotky</t>
  </si>
  <si>
    <t>401</t>
  </si>
  <si>
    <t>C.I.3.</t>
  </si>
  <si>
    <t>Transfery na pořízení dlouhodobého majetku</t>
  </si>
  <si>
    <t>403</t>
  </si>
  <si>
    <t>C.I.4.</t>
  </si>
  <si>
    <t>Kurzové rozdíly</t>
  </si>
  <si>
    <t>405</t>
  </si>
  <si>
    <t>C.I.5.</t>
  </si>
  <si>
    <t>Oceňovací rozdíly při prvotním použití metody</t>
  </si>
  <si>
    <t>406</t>
  </si>
  <si>
    <t>C.I.6.</t>
  </si>
  <si>
    <t>Jiné oceňovací rozdíly</t>
  </si>
  <si>
    <t>407</t>
  </si>
  <si>
    <t>C.I.7.</t>
  </si>
  <si>
    <t>Opravy předcházejících účetních období</t>
  </si>
  <si>
    <t>408</t>
  </si>
  <si>
    <t>C.II.</t>
  </si>
  <si>
    <t>Fondy účetní jednotky</t>
  </si>
  <si>
    <t>C.II.1.</t>
  </si>
  <si>
    <t>Fond odměn</t>
  </si>
  <si>
    <t>411</t>
  </si>
  <si>
    <t>C.II.2.</t>
  </si>
  <si>
    <t>Fond kulturních a sociálních potřeb</t>
  </si>
  <si>
    <t>412</t>
  </si>
  <si>
    <t>C.II.3.</t>
  </si>
  <si>
    <t>Rezervní fond tvořený ze zlepšeného výsledku hospodaření</t>
  </si>
  <si>
    <t>413</t>
  </si>
  <si>
    <t>C.II.4.</t>
  </si>
  <si>
    <t>Rezervní fond z ostatních titulů</t>
  </si>
  <si>
    <t>414</t>
  </si>
  <si>
    <t>C.II.5.</t>
  </si>
  <si>
    <t>Fond reprodukce majetku, fond investic</t>
  </si>
  <si>
    <t>416</t>
  </si>
  <si>
    <t>C.II.6.</t>
  </si>
  <si>
    <t>Ostatní fondy</t>
  </si>
  <si>
    <t>419</t>
  </si>
  <si>
    <t>C.III.</t>
  </si>
  <si>
    <t>Výsledek hospodaření</t>
  </si>
  <si>
    <t>C.III.1.</t>
  </si>
  <si>
    <t>Výsledek hospodaření běžného účetního období</t>
  </si>
  <si>
    <t>C.III.2.</t>
  </si>
  <si>
    <t>Výsledek hospodaření ve schvalovacím řízení</t>
  </si>
  <si>
    <t>431</t>
  </si>
  <si>
    <t>C.III.3.</t>
  </si>
  <si>
    <t>Výsledek hospodaření předcházejících účetních období</t>
  </si>
  <si>
    <t>432</t>
  </si>
  <si>
    <t>D.</t>
  </si>
  <si>
    <t>Cizí zdroje</t>
  </si>
  <si>
    <t>D.I.</t>
  </si>
  <si>
    <t>Rezervy</t>
  </si>
  <si>
    <t>D.I.1.</t>
  </si>
  <si>
    <t>441</t>
  </si>
  <si>
    <t>D.II.</t>
  </si>
  <si>
    <t>Dlouhodobé závazky</t>
  </si>
  <si>
    <t>D.II.1.</t>
  </si>
  <si>
    <t>Dlouhodobé úvěry</t>
  </si>
  <si>
    <t>451</t>
  </si>
  <si>
    <t>D.II.2.</t>
  </si>
  <si>
    <t>Přijaté návratné finanční výpomoci dlouhodobé</t>
  </si>
  <si>
    <t>452</t>
  </si>
  <si>
    <t>D.II.3.</t>
  </si>
  <si>
    <t>Dlouhodobé závazky z vydaných dluhopisů</t>
  </si>
  <si>
    <t>453</t>
  </si>
  <si>
    <t>D.II.4.</t>
  </si>
  <si>
    <t>Dlouhodobé přijaté zálohy</t>
  </si>
  <si>
    <t>455</t>
  </si>
  <si>
    <t>D.II.5.</t>
  </si>
  <si>
    <t>Dlouhodobé závazky z ručení</t>
  </si>
  <si>
    <t>456</t>
  </si>
  <si>
    <t>D.II.6.</t>
  </si>
  <si>
    <t>Dlouhodobé směnky k úhradě</t>
  </si>
  <si>
    <t>457</t>
  </si>
  <si>
    <t>D.II.7.</t>
  </si>
  <si>
    <t>Ostatní dlouhodobé závazky</t>
  </si>
  <si>
    <t>459</t>
  </si>
  <si>
    <t>D.II.8.</t>
  </si>
  <si>
    <t>Dlouhodobé přijaté zálohy na transfery</t>
  </si>
  <si>
    <t>472</t>
  </si>
  <si>
    <t>D.III.</t>
  </si>
  <si>
    <t>Krátkodobé závazky</t>
  </si>
  <si>
    <t>D.III.1.</t>
  </si>
  <si>
    <t>Krátkodobé úvěry</t>
  </si>
  <si>
    <t>281</t>
  </si>
  <si>
    <t>D.III.2.</t>
  </si>
  <si>
    <t>Eskontované krátkodobé dluhopisy (směnky)</t>
  </si>
  <si>
    <t>282</t>
  </si>
  <si>
    <t>D.III.3.</t>
  </si>
  <si>
    <t>Krátkodobé závazky z vydaných dluhopisů</t>
  </si>
  <si>
    <t>283</t>
  </si>
  <si>
    <t>D.III.4.</t>
  </si>
  <si>
    <t>Jiné krátkodobé půjčky</t>
  </si>
  <si>
    <t>289</t>
  </si>
  <si>
    <t>D.III.5.</t>
  </si>
  <si>
    <t>Dodavatelé</t>
  </si>
  <si>
    <t>321</t>
  </si>
  <si>
    <t>D.III.6.</t>
  </si>
  <si>
    <t>Směnky k úhradě</t>
  </si>
  <si>
    <t>322</t>
  </si>
  <si>
    <t>D.III.7.</t>
  </si>
  <si>
    <t>Krátkodobé přijaté zálohy</t>
  </si>
  <si>
    <t>324</t>
  </si>
  <si>
    <t>D.III.8.</t>
  </si>
  <si>
    <t>Závazky z dělené správy</t>
  </si>
  <si>
    <t>325</t>
  </si>
  <si>
    <t>D.III.9.</t>
  </si>
  <si>
    <t>Přijaté návratné finanční výpomoci krátkodobé</t>
  </si>
  <si>
    <t>326</t>
  </si>
  <si>
    <t>D.III.10.</t>
  </si>
  <si>
    <t>Zaměstnanci</t>
  </si>
  <si>
    <t>331</t>
  </si>
  <si>
    <t>D.III.11.</t>
  </si>
  <si>
    <t>Jiné závazky vůči zaměstnancům</t>
  </si>
  <si>
    <t>333</t>
  </si>
  <si>
    <t>D.III.12.</t>
  </si>
  <si>
    <t>D.III.13.</t>
  </si>
  <si>
    <t>D.III.14.</t>
  </si>
  <si>
    <t>D.III.15.</t>
  </si>
  <si>
    <t>D.III.16.</t>
  </si>
  <si>
    <t>D.III.17.</t>
  </si>
  <si>
    <t>D.III.18.</t>
  </si>
  <si>
    <t>Závazky k osobám mimo vybrané vládní instituce</t>
  </si>
  <si>
    <t>345</t>
  </si>
  <si>
    <t>D.III.19.</t>
  </si>
  <si>
    <t>Závazky k vybraným ústředním vládním institucím</t>
  </si>
  <si>
    <t>347</t>
  </si>
  <si>
    <t>D.III.20.</t>
  </si>
  <si>
    <t>Závazky k vybraným místním vládním institucím</t>
  </si>
  <si>
    <t>349</t>
  </si>
  <si>
    <t>D.III.27.</t>
  </si>
  <si>
    <t>Krátkodobé závazky z ručení</t>
  </si>
  <si>
    <t>362</t>
  </si>
  <si>
    <t>D.III.28.</t>
  </si>
  <si>
    <t>D.III.29.</t>
  </si>
  <si>
    <t>Závazky z neukončených finančních operací</t>
  </si>
  <si>
    <t>364</t>
  </si>
  <si>
    <t>D.III.30.</t>
  </si>
  <si>
    <t>Závazky z finančního zajištění</t>
  </si>
  <si>
    <t>366</t>
  </si>
  <si>
    <t>D.III.31.</t>
  </si>
  <si>
    <t>Závazky z upsaných nesplacených cenných papírů a podílů</t>
  </si>
  <si>
    <t>368</t>
  </si>
  <si>
    <t>D.III.32.</t>
  </si>
  <si>
    <t>Krátkodobé přijaté zálohy na transfery</t>
  </si>
  <si>
    <t>374</t>
  </si>
  <si>
    <t>D.III.33.</t>
  </si>
  <si>
    <t>D.III.35.</t>
  </si>
  <si>
    <t>Výdaje příštích období</t>
  </si>
  <si>
    <t>383</t>
  </si>
  <si>
    <t>D.III.36.</t>
  </si>
  <si>
    <t>Výnosy příštích období</t>
  </si>
  <si>
    <t>384</t>
  </si>
  <si>
    <t>D.III.37.</t>
  </si>
  <si>
    <t>Dohadné účty pasivní</t>
  </si>
  <si>
    <t>389</t>
  </si>
  <si>
    <t>D.III.38.</t>
  </si>
  <si>
    <t>Ostatní krátkodobé závazky</t>
  </si>
  <si>
    <t>378</t>
  </si>
  <si>
    <t>ROZVAHA MORAVSKOSLEZSKÉHO KRAJE bez příspěvkových organizací (v tis. Kč)</t>
  </si>
  <si>
    <t>ROZVAHA PŘÍSPĚVKOVÝCH ORGANIZACÍ KRAJE (v tis. Kč)</t>
  </si>
  <si>
    <t>VÝKAZ ZISKU A ZTRÁTY PŘÍSPĚVKOVÝCH ORGANIZACÍ KRAJE (v tis. Kč)</t>
  </si>
  <si>
    <t>BĚŽNÉ OBDOBÍ</t>
  </si>
  <si>
    <t>MINULÉ OBDOBÍ</t>
  </si>
  <si>
    <t>Hlavní činnost</t>
  </si>
  <si>
    <t>Hospodářská činnost</t>
  </si>
  <si>
    <t>NÁKLADY CELKEM</t>
  </si>
  <si>
    <t>Náklady z činnosti</t>
  </si>
  <si>
    <t>Spotřeba materiálu</t>
  </si>
  <si>
    <t>501</t>
  </si>
  <si>
    <t>Spotřeba energie</t>
  </si>
  <si>
    <t>502</t>
  </si>
  <si>
    <t>Spotřeba jiných neskladovatelných dodávek</t>
  </si>
  <si>
    <t>503</t>
  </si>
  <si>
    <t>Prodané zboží</t>
  </si>
  <si>
    <t>504</t>
  </si>
  <si>
    <t>Aktivace dlouhodobého majetku</t>
  </si>
  <si>
    <t>506</t>
  </si>
  <si>
    <t>Aktivace oběžného majetku</t>
  </si>
  <si>
    <t>507</t>
  </si>
  <si>
    <t>Změna stavu zásob vlastní výroby</t>
  </si>
  <si>
    <t>508</t>
  </si>
  <si>
    <t>511</t>
  </si>
  <si>
    <t>512</t>
  </si>
  <si>
    <t>A.I.10.</t>
  </si>
  <si>
    <t>Náklady na reprezentaci</t>
  </si>
  <si>
    <t>513</t>
  </si>
  <si>
    <t>A.I.11.</t>
  </si>
  <si>
    <t>Aktivace vnitroorganizačních služeb</t>
  </si>
  <si>
    <t>516</t>
  </si>
  <si>
    <t>A.I.12.</t>
  </si>
  <si>
    <t>Ostatní služby</t>
  </si>
  <si>
    <t>518</t>
  </si>
  <si>
    <t>A.I.13.</t>
  </si>
  <si>
    <t>Mzdové náklady</t>
  </si>
  <si>
    <t>521</t>
  </si>
  <si>
    <t>A.I.14.</t>
  </si>
  <si>
    <t>Zákonné sociální pojištění</t>
  </si>
  <si>
    <t>524</t>
  </si>
  <si>
    <t>A.I.15.</t>
  </si>
  <si>
    <t>Jiné sociální pojištění</t>
  </si>
  <si>
    <t>525</t>
  </si>
  <si>
    <t>A.I.16.</t>
  </si>
  <si>
    <t>Zákonné sociální náklady</t>
  </si>
  <si>
    <t>527</t>
  </si>
  <si>
    <t>A.I.17.</t>
  </si>
  <si>
    <t>Jiné sociální náklady</t>
  </si>
  <si>
    <t>528</t>
  </si>
  <si>
    <t>A.I.18.</t>
  </si>
  <si>
    <t>Daň silniční</t>
  </si>
  <si>
    <t>531</t>
  </si>
  <si>
    <t>A.I.19.</t>
  </si>
  <si>
    <t>Daň z nemovitostí</t>
  </si>
  <si>
    <t>532</t>
  </si>
  <si>
    <t>A.I.20.</t>
  </si>
  <si>
    <t>Jiné daně a poplatky</t>
  </si>
  <si>
    <t>538</t>
  </si>
  <si>
    <t>A.I.22.</t>
  </si>
  <si>
    <t>Smluvní pokuty a úroky z prodlení</t>
  </si>
  <si>
    <t>541</t>
  </si>
  <si>
    <t>A.I.23.</t>
  </si>
  <si>
    <t>Jiné pokuty a penále</t>
  </si>
  <si>
    <t>542</t>
  </si>
  <si>
    <t>A.I.24.</t>
  </si>
  <si>
    <t>Dary a jiná bezúplatná předání</t>
  </si>
  <si>
    <t>543</t>
  </si>
  <si>
    <t>A.I.25.</t>
  </si>
  <si>
    <t>Prodaný materiál</t>
  </si>
  <si>
    <t>544</t>
  </si>
  <si>
    <t>A.I.26.</t>
  </si>
  <si>
    <t>Manka a škody</t>
  </si>
  <si>
    <t>547</t>
  </si>
  <si>
    <t>A.I.27.</t>
  </si>
  <si>
    <t>Tvorba fondů</t>
  </si>
  <si>
    <t>548</t>
  </si>
  <si>
    <t>A.I.28.</t>
  </si>
  <si>
    <t>Odpisy dlouhodobého majetku</t>
  </si>
  <si>
    <t>551</t>
  </si>
  <si>
    <t>A.I.29.</t>
  </si>
  <si>
    <t>Prodaný dlouhodobý nehmotný majetek</t>
  </si>
  <si>
    <t>552</t>
  </si>
  <si>
    <t>A.I.30.</t>
  </si>
  <si>
    <t>Prodaný dlouhodobý hmotný majetek</t>
  </si>
  <si>
    <t>553</t>
  </si>
  <si>
    <t>A.I.31.</t>
  </si>
  <si>
    <t>Prodané pozemky</t>
  </si>
  <si>
    <t>554</t>
  </si>
  <si>
    <t>A.I.32.</t>
  </si>
  <si>
    <t>Tvorba a zúčtování rezerv</t>
  </si>
  <si>
    <t>555</t>
  </si>
  <si>
    <t>A.I.33.</t>
  </si>
  <si>
    <t>Tvorba a zúčtování opravných položek</t>
  </si>
  <si>
    <t>556</t>
  </si>
  <si>
    <t>A.I.34.</t>
  </si>
  <si>
    <t>Náklady z vyřazených pohledávek</t>
  </si>
  <si>
    <t>557</t>
  </si>
  <si>
    <t>A.I.35.</t>
  </si>
  <si>
    <t>Náklady z drobného dlouhodobého majetku</t>
  </si>
  <si>
    <t>558</t>
  </si>
  <si>
    <t>A.I.36.</t>
  </si>
  <si>
    <t>Ostatní náklady z činnosti</t>
  </si>
  <si>
    <t>549</t>
  </si>
  <si>
    <t>Finanční náklady</t>
  </si>
  <si>
    <t>Prodané cenné papíry a podíly</t>
  </si>
  <si>
    <t>561</t>
  </si>
  <si>
    <t>Úroky</t>
  </si>
  <si>
    <t>562</t>
  </si>
  <si>
    <t>Kurzové ztráty</t>
  </si>
  <si>
    <t>563</t>
  </si>
  <si>
    <t>Náklady z přecenění reálnou hodnotou</t>
  </si>
  <si>
    <t>564</t>
  </si>
  <si>
    <t>Ostatní finanční náklady</t>
  </si>
  <si>
    <t>569</t>
  </si>
  <si>
    <t>Náklady na transfery</t>
  </si>
  <si>
    <t>Náklady vybraných ústředních vládních institucí na transfery</t>
  </si>
  <si>
    <t>571</t>
  </si>
  <si>
    <t>Náklady vybraných místních vládních institucí na transfery</t>
  </si>
  <si>
    <t>572</t>
  </si>
  <si>
    <t>A.V.</t>
  </si>
  <si>
    <t>A.V.1.</t>
  </si>
  <si>
    <t>591</t>
  </si>
  <si>
    <t>A.V.2.</t>
  </si>
  <si>
    <t>Dodatečné odvody daně z příjmů</t>
  </si>
  <si>
    <t>595</t>
  </si>
  <si>
    <t>VÝNOSY CELKEM</t>
  </si>
  <si>
    <t>Výnosy z činnosti</t>
  </si>
  <si>
    <t>Výnosy z prodeje vlastních výrobků</t>
  </si>
  <si>
    <t>601</t>
  </si>
  <si>
    <t>Výnosy z prodeje služeb</t>
  </si>
  <si>
    <t>602</t>
  </si>
  <si>
    <t>Výnosy z pronájmu</t>
  </si>
  <si>
    <t>603</t>
  </si>
  <si>
    <t>Výnosy z prodaného zboží</t>
  </si>
  <si>
    <t>604</t>
  </si>
  <si>
    <t>Jiné výnosy z vlastních výkonů</t>
  </si>
  <si>
    <t>609</t>
  </si>
  <si>
    <t>641</t>
  </si>
  <si>
    <t>642</t>
  </si>
  <si>
    <t>B.I.11.</t>
  </si>
  <si>
    <t>Výnosy z vyřazených pohledávek</t>
  </si>
  <si>
    <t>643</t>
  </si>
  <si>
    <t>B.I.12.</t>
  </si>
  <si>
    <t>Výnosy z prodeje materiálu</t>
  </si>
  <si>
    <t>644</t>
  </si>
  <si>
    <t>B.I.13.</t>
  </si>
  <si>
    <t>Výnosy z prodeje dlouhodobého nehmotného majetku</t>
  </si>
  <si>
    <t>645</t>
  </si>
  <si>
    <t>B.I.14.</t>
  </si>
  <si>
    <t>Výnosy z prodeje dlouhodobého hmotného majetku kromě pozemků</t>
  </si>
  <si>
    <t>646</t>
  </si>
  <si>
    <t>B.I.15.</t>
  </si>
  <si>
    <t>Výnosy z prodeje pozemků</t>
  </si>
  <si>
    <t>647</t>
  </si>
  <si>
    <t>B.I.16.</t>
  </si>
  <si>
    <t>Čerpání fondů</t>
  </si>
  <si>
    <t>648</t>
  </si>
  <si>
    <t>B.I.17.</t>
  </si>
  <si>
    <t>Ostatní výnosy z činnosti</t>
  </si>
  <si>
    <t>649</t>
  </si>
  <si>
    <t>Finanční výnosy</t>
  </si>
  <si>
    <t>Výnosy z prodeje cenných papírů a podílů</t>
  </si>
  <si>
    <t>661</t>
  </si>
  <si>
    <t>662</t>
  </si>
  <si>
    <t>Kurzové zisky</t>
  </si>
  <si>
    <t>663</t>
  </si>
  <si>
    <t>Výnosy z přecenění reálnou hodnotou</t>
  </si>
  <si>
    <t>664</t>
  </si>
  <si>
    <t>Ostatní finanční výnosy</t>
  </si>
  <si>
    <t>669</t>
  </si>
  <si>
    <t>B.IV.</t>
  </si>
  <si>
    <t>Výnosy z transferů</t>
  </si>
  <si>
    <t>B.IV.1.</t>
  </si>
  <si>
    <t>Výnosy vybraných ústředních vládních institucí z transferů</t>
  </si>
  <si>
    <t>671</t>
  </si>
  <si>
    <t>B.IV.2.</t>
  </si>
  <si>
    <t>Výnosy vybraných místních vládních institucí z transferů</t>
  </si>
  <si>
    <t>672</t>
  </si>
  <si>
    <t>VÝSLEDEK HOSPODAŘENÍ</t>
  </si>
  <si>
    <t>C.1.</t>
  </si>
  <si>
    <t>Výsledek hospodaření před zdaněním</t>
  </si>
  <si>
    <t>C.2.</t>
  </si>
  <si>
    <t>ROZVAHA PŘÍSPĚVKOVÝCH ORGANIZACÍ V ODVĚTVÍ SOCIÁLNÍCH VĚCÍ (v tis. Kč)</t>
  </si>
  <si>
    <t>VÝKAZ ZISKU A ZTRÁTY PŘÍSPĚVKOVÝCH ORGANIZACÍ V ODVĚTVÍ SOCIÁLNÍCH VĚCÍ (v tis. Kč)</t>
  </si>
  <si>
    <t>Číslo položky</t>
  </si>
  <si>
    <t>ROZVAHA PŘÍSPĚVKOVÝCH ORGANIZACÍ V ODVĚTVÍ ZDRAVOTNICTVÍ (v tis. Kč)</t>
  </si>
  <si>
    <t>VÝKAZ ZISKU A ZTRÁTY PŘÍSPĚVKOVÝCH ORGANIZACÍ V ODVĚTVÍ ZDRAVOTNICTVÍ (v tis. Kč)</t>
  </si>
  <si>
    <t>ROZVAHA PŘÍSPĚVKOVÝCH ORGANIZACÍ V ODVĚTVÍ KULTURY (v tis. Kč)</t>
  </si>
  <si>
    <t>VÝKAZ ZISKU A ZTRÁTY PŘÍSPĚVKOVÝCH ORGANIZACÍ V ODVĚTVÍ KULTURY (v tis. Kč)</t>
  </si>
  <si>
    <t>ROZVAHA PŘÍSPĚVKOVÝCH ORGANIZACÍ V ODVĚTVÍ ŠKOLSTVÍ (v tis. Kč)</t>
  </si>
  <si>
    <t xml:space="preserve">Město Bohumín </t>
  </si>
  <si>
    <t xml:space="preserve">Město Brušperk </t>
  </si>
  <si>
    <t xml:space="preserve">Město Klimkovice </t>
  </si>
  <si>
    <t xml:space="preserve">Město Orlová </t>
  </si>
  <si>
    <t xml:space="preserve">Město Paskov </t>
  </si>
  <si>
    <t xml:space="preserve">Město Rychvald </t>
  </si>
  <si>
    <t xml:space="preserve">Město Šenov </t>
  </si>
  <si>
    <t xml:space="preserve">Městys Spálov </t>
  </si>
  <si>
    <t xml:space="preserve">Městys Suchdol nad Odrou </t>
  </si>
  <si>
    <t xml:space="preserve">Obec Bartošovice </t>
  </si>
  <si>
    <t xml:space="preserve">Obec Baška </t>
  </si>
  <si>
    <t xml:space="preserve">Obec Bělá </t>
  </si>
  <si>
    <t xml:space="preserve">Obec Bocanovice </t>
  </si>
  <si>
    <t xml:space="preserve">Obec Bohušov </t>
  </si>
  <si>
    <t xml:space="preserve">Obec Brumovice </t>
  </si>
  <si>
    <t xml:space="preserve">Obec Budišovice </t>
  </si>
  <si>
    <t xml:space="preserve">Obec Bystřice </t>
  </si>
  <si>
    <t xml:space="preserve">Obec Čaková </t>
  </si>
  <si>
    <t xml:space="preserve">Obec Děhylov </t>
  </si>
  <si>
    <t xml:space="preserve">Obec Dětmarovice </t>
  </si>
  <si>
    <t xml:space="preserve">Obec Dětřichov </t>
  </si>
  <si>
    <t xml:space="preserve">Obec Dívčí Hrad </t>
  </si>
  <si>
    <t xml:space="preserve">Obec Dobrá </t>
  </si>
  <si>
    <t xml:space="preserve">Obec Dobratice </t>
  </si>
  <si>
    <t xml:space="preserve">Obec Dobroslavice </t>
  </si>
  <si>
    <t xml:space="preserve">Obec Dolní Lomná </t>
  </si>
  <si>
    <t xml:space="preserve">Obec Dolní Lutyně </t>
  </si>
  <si>
    <t xml:space="preserve">Obec Dolní Životice </t>
  </si>
  <si>
    <t xml:space="preserve">Obec Hať </t>
  </si>
  <si>
    <t xml:space="preserve">Obec Heřmanice u Oder </t>
  </si>
  <si>
    <t xml:space="preserve">Obec Heřmánky </t>
  </si>
  <si>
    <t xml:space="preserve">Obec Hlavnice </t>
  </si>
  <si>
    <t xml:space="preserve">Obec Hlinka </t>
  </si>
  <si>
    <t xml:space="preserve">Obec Holasovice </t>
  </si>
  <si>
    <t xml:space="preserve">Obec Holčovice </t>
  </si>
  <si>
    <t xml:space="preserve">Obec Horní Bludovice </t>
  </si>
  <si>
    <t xml:space="preserve">Obec Hostašovice </t>
  </si>
  <si>
    <t xml:space="preserve">Obec Hošťálkovy </t>
  </si>
  <si>
    <t xml:space="preserve">Obec Hrádek </t>
  </si>
  <si>
    <t xml:space="preserve">Obec Hukvaldy </t>
  </si>
  <si>
    <t xml:space="preserve">Obec Chlebičov </t>
  </si>
  <si>
    <t xml:space="preserve">Obec Chotěbuz </t>
  </si>
  <si>
    <t>Obec Jakubčovice nad Odrou</t>
  </si>
  <si>
    <t xml:space="preserve">Obec Janovice </t>
  </si>
  <si>
    <t xml:space="preserve">Obec Jeseník nad Odrou </t>
  </si>
  <si>
    <t xml:space="preserve">Obec Jezdkovice </t>
  </si>
  <si>
    <t xml:space="preserve">Obec Kaňovice </t>
  </si>
  <si>
    <t xml:space="preserve">Obec Komorní Lhotka </t>
  </si>
  <si>
    <t xml:space="preserve">Obec Košařiska </t>
  </si>
  <si>
    <t xml:space="preserve">Obec Kozlovice </t>
  </si>
  <si>
    <t xml:space="preserve">Obec Kozmice </t>
  </si>
  <si>
    <t xml:space="preserve">Obec Krasov </t>
  </si>
  <si>
    <t xml:space="preserve">Obec Krmelín </t>
  </si>
  <si>
    <t xml:space="preserve">Obec Kružberk </t>
  </si>
  <si>
    <t>Obec Leskovec nad Moravicí</t>
  </si>
  <si>
    <t>Obec Lhotka u Litultovic</t>
  </si>
  <si>
    <t>Obec Libhošť</t>
  </si>
  <si>
    <t xml:space="preserve">Obec Malenovice </t>
  </si>
  <si>
    <t xml:space="preserve">Obec Metylovice </t>
  </si>
  <si>
    <t xml:space="preserve">Obec Mikolajice </t>
  </si>
  <si>
    <t xml:space="preserve">Obec Moravskoslezský Kočov </t>
  </si>
  <si>
    <t xml:space="preserve">Obec Mořkov </t>
  </si>
  <si>
    <t xml:space="preserve">Obec Nošovice </t>
  </si>
  <si>
    <t xml:space="preserve">Obec Nýdek </t>
  </si>
  <si>
    <t xml:space="preserve">Obec Olbramice </t>
  </si>
  <si>
    <t xml:space="preserve">Obec Oldřišov </t>
  </si>
  <si>
    <t xml:space="preserve">Obec Osoblaha </t>
  </si>
  <si>
    <t xml:space="preserve">Obec Otice </t>
  </si>
  <si>
    <t xml:space="preserve">Obec Palkovice </t>
  </si>
  <si>
    <t xml:space="preserve">Obec Pazderna </t>
  </si>
  <si>
    <t xml:space="preserve">Obec Petrovice </t>
  </si>
  <si>
    <t>Obec Petrovice u Karviné</t>
  </si>
  <si>
    <t xml:space="preserve">Obec Písečná </t>
  </si>
  <si>
    <t xml:space="preserve">Obec Písek </t>
  </si>
  <si>
    <t xml:space="preserve">Obec Píšť </t>
  </si>
  <si>
    <t xml:space="preserve">Obec Pražmo </t>
  </si>
  <si>
    <t xml:space="preserve">Obec Pržno </t>
  </si>
  <si>
    <t xml:space="preserve">Obec Pustějov </t>
  </si>
  <si>
    <t xml:space="preserve">Obec Raškovice </t>
  </si>
  <si>
    <t xml:space="preserve">Obec Razová </t>
  </si>
  <si>
    <t xml:space="preserve">Obec Rohov </t>
  </si>
  <si>
    <t xml:space="preserve">Obec Ropice </t>
  </si>
  <si>
    <t xml:space="preserve">Obec Rusín </t>
  </si>
  <si>
    <t xml:space="preserve">Obec Ryžoviště </t>
  </si>
  <si>
    <t xml:space="preserve">Obec Řeka </t>
  </si>
  <si>
    <t xml:space="preserve">Obec Řepiště </t>
  </si>
  <si>
    <t xml:space="preserve">Obec Sedlnice </t>
  </si>
  <si>
    <t xml:space="preserve">Obec Skotnice </t>
  </si>
  <si>
    <t xml:space="preserve">Obec Skřipov </t>
  </si>
  <si>
    <t xml:space="preserve">Obec Slavkov </t>
  </si>
  <si>
    <t xml:space="preserve">Obec Slezské Rudoltice </t>
  </si>
  <si>
    <t xml:space="preserve">Obec Služovice </t>
  </si>
  <si>
    <t xml:space="preserve">Obec Smilovice </t>
  </si>
  <si>
    <t xml:space="preserve">Obec Soběšovice </t>
  </si>
  <si>
    <t xml:space="preserve">Obec Stará Ves </t>
  </si>
  <si>
    <t xml:space="preserve">Obec Staré Hamry </t>
  </si>
  <si>
    <t xml:space="preserve">Obec Staré Heřminovy </t>
  </si>
  <si>
    <t xml:space="preserve">Obec Staré Těchanovice </t>
  </si>
  <si>
    <t xml:space="preserve">Obec Stěbořice </t>
  </si>
  <si>
    <t xml:space="preserve">Obec Strahovice </t>
  </si>
  <si>
    <t xml:space="preserve">Obec Střítež </t>
  </si>
  <si>
    <t xml:space="preserve">Obec Sviadnov </t>
  </si>
  <si>
    <t xml:space="preserve">Obec Široká Niva </t>
  </si>
  <si>
    <t xml:space="preserve">Obec Štěpánkovice </t>
  </si>
  <si>
    <t xml:space="preserve">Obec Těškovice </t>
  </si>
  <si>
    <t xml:space="preserve">Obec Tichá </t>
  </si>
  <si>
    <t xml:space="preserve">Obec Tísek </t>
  </si>
  <si>
    <t xml:space="preserve">Obec Trojanovice </t>
  </si>
  <si>
    <t xml:space="preserve">Obec Třanovice </t>
  </si>
  <si>
    <t xml:space="preserve">Obec Třebom </t>
  </si>
  <si>
    <t xml:space="preserve">Obec Třemešná </t>
  </si>
  <si>
    <t xml:space="preserve">Obec Tvrdkov </t>
  </si>
  <si>
    <t xml:space="preserve">Obec Uhlířov </t>
  </si>
  <si>
    <t xml:space="preserve">Obec Úvalno </t>
  </si>
  <si>
    <t xml:space="preserve">Obec Václavovice </t>
  </si>
  <si>
    <t xml:space="preserve">Obec Větřkovice </t>
  </si>
  <si>
    <t xml:space="preserve">Obec Vršovice </t>
  </si>
  <si>
    <t xml:space="preserve">Obec Závada </t>
  </si>
  <si>
    <t xml:space="preserve">Obec Zbyslavice </t>
  </si>
  <si>
    <t xml:space="preserve">Obec Životice </t>
  </si>
  <si>
    <t xml:space="preserve">Ostrava, Hrabová </t>
  </si>
  <si>
    <t xml:space="preserve">Ostrava, Jih </t>
  </si>
  <si>
    <t>Ostrava, Krásné Pole</t>
  </si>
  <si>
    <t>Ostrava, Mariánské Hory a Hulváky</t>
  </si>
  <si>
    <t>Ostrava, Martinov</t>
  </si>
  <si>
    <t>Ostrava, Moravská Ostrava a Přívoz</t>
  </si>
  <si>
    <t>Ostrava, Nová Bělá</t>
  </si>
  <si>
    <t>Ostrava, Poruba</t>
  </si>
  <si>
    <t>Ostrava, Stará Bělá</t>
  </si>
  <si>
    <t xml:space="preserve">Ostrava, Svinov </t>
  </si>
  <si>
    <t xml:space="preserve">Ostrava, Vítkovice </t>
  </si>
  <si>
    <t>Mikroregion - Sdružení obcí Osoblažska</t>
  </si>
  <si>
    <t>Mikroregion Krnovsko</t>
  </si>
  <si>
    <t>Mikroregion Matice slezská Háj ve Slezsku</t>
  </si>
  <si>
    <t>Mikroregion Odersko</t>
  </si>
  <si>
    <t>Mikroregion Opavsko severozápad</t>
  </si>
  <si>
    <t>Mikroregion Žermanické a Těrlické přehrady</t>
  </si>
  <si>
    <t>Region Poodří</t>
  </si>
  <si>
    <t>Region Slezská brána</t>
  </si>
  <si>
    <t>Sdružení měst a obcí povodí Ondřejnice Brušperk</t>
  </si>
  <si>
    <t>Sdružení obcí Hlučínska</t>
  </si>
  <si>
    <t>Sdružení obcí Jablunkovska</t>
  </si>
  <si>
    <t>Sdružení obcí povodí Stonávky</t>
  </si>
  <si>
    <t>Sdružení obcí Rýmařovska</t>
  </si>
  <si>
    <t>Svazek měst a obcí okresu Karviná</t>
  </si>
  <si>
    <t>Svazek obcí mikroregionu Hlučínska</t>
  </si>
  <si>
    <t>Venkovský mikroregion Moravice</t>
  </si>
  <si>
    <t>Kraje</t>
  </si>
  <si>
    <t>Olomoucký kraj</t>
  </si>
  <si>
    <t>Zlínský kraj</t>
  </si>
  <si>
    <t>Krajské ředitelství policie Moravskoslezského kraje</t>
  </si>
  <si>
    <t>Psychiatrická nemocnice v Opavě</t>
  </si>
  <si>
    <t>Žilinský samosprávný kraj</t>
  </si>
  <si>
    <t>Moravskoslezské datové centrum, příspěvková organizace</t>
  </si>
  <si>
    <t>Internet věcí</t>
  </si>
  <si>
    <t>Moravskoslezské energetické centrum, příspěvková organizace</t>
  </si>
  <si>
    <t>Správa silnic Moravskoslezského kraje, příspěvková organizace</t>
  </si>
  <si>
    <t>Čištění komunikací</t>
  </si>
  <si>
    <t>Příprava staveb a příprava vypořádání pozemků</t>
  </si>
  <si>
    <t>Souvislé opravy silnic II. a III. tříd, včetně mostních objektů</t>
  </si>
  <si>
    <t>Nákup a ochrana knihovního fondu, nákup licencí k databázím a zajištění výpůjčních služeb k e-knihám</t>
  </si>
  <si>
    <t>Hrad Hukvaldy - dobudování infrastruktury</t>
  </si>
  <si>
    <t>Toulky údolím Olše</t>
  </si>
  <si>
    <t>Hrad Sovinec - oprava vnitřního opevnění</t>
  </si>
  <si>
    <t>Benjamín, příspěvková organizace</t>
  </si>
  <si>
    <t>Příspěvek na provoz odvětví sociálních věcí - příspěvkové organizace kraje - krytí odpisů</t>
  </si>
  <si>
    <t>Centrum psychologické pomoci, příspěvková organizace</t>
  </si>
  <si>
    <t>Dětské centrum Čtyřlístek, příspěvková organizace</t>
  </si>
  <si>
    <t>Domov Bílá Opava, příspěvková organizace</t>
  </si>
  <si>
    <t>Kogenerační jednotka s akumulací</t>
  </si>
  <si>
    <t>Domov Březiny, příspěvková organizace</t>
  </si>
  <si>
    <t>Domov Duha, příspěvková organizace</t>
  </si>
  <si>
    <t>Domov Hortenzie, příspěvková organizace</t>
  </si>
  <si>
    <t>Domov Jistoty, příspěvková organizace</t>
  </si>
  <si>
    <t>Domov Letokruhy, příspěvková organizace</t>
  </si>
  <si>
    <t>Domov Na zámku, příspěvková organizace</t>
  </si>
  <si>
    <t>Domov NaNovo, příspěvková organizace</t>
  </si>
  <si>
    <t>Fontána, příspěvková organizace</t>
  </si>
  <si>
    <t>Chráněné bydlení Hynaisova</t>
  </si>
  <si>
    <t>Harmonie, příspěvková organizace</t>
  </si>
  <si>
    <t>Náš svět, příspěvková organizace</t>
  </si>
  <si>
    <t>Nový domov, příspěvková organizace</t>
  </si>
  <si>
    <t>Sagapo, příspěvková organizace</t>
  </si>
  <si>
    <t>Sírius, příspěvková organizace</t>
  </si>
  <si>
    <t>Výměna břidlicové krytiny a oprava krovu</t>
  </si>
  <si>
    <t>Rekonstrukce střechy tělocvičny</t>
  </si>
  <si>
    <t xml:space="preserve">Dětský domov SRDCE a Školní jídelna, Karviná-Fryštát,Vydmuchov 10, příspěvková organizace </t>
  </si>
  <si>
    <t xml:space="preserve">Dětský domov Úsměv a Školní jídelna, Ostrava-Slezská Ostrava, Bukovanského 25, příspěvková organizace </t>
  </si>
  <si>
    <t>Rekonstrukce plynové kotelny</t>
  </si>
  <si>
    <t>Spolupráce s francouzskými, vlámskými a španělskými školami</t>
  </si>
  <si>
    <t>Úprava venkovního areálu</t>
  </si>
  <si>
    <t>Gymnázium Josefa Kainara, Hlučín,  příspěvková organizace</t>
  </si>
  <si>
    <t>Přístavba tělocvičny - projektová příprava</t>
  </si>
  <si>
    <t>Demolice budov a výstavba sportoviště</t>
  </si>
  <si>
    <t>Střední průmysová škola chemická akademika Heyrovského, Ostrava, příspěvková organizace</t>
  </si>
  <si>
    <t>Oprava izolačních vrstev střešního pláště</t>
  </si>
  <si>
    <t>Sanace suterénního zdiva</t>
  </si>
  <si>
    <t xml:space="preserve">Střední škola průmyslová, Krnov, příspěvková organizace        </t>
  </si>
  <si>
    <t>Rekonstrukce střech tělocvičny</t>
  </si>
  <si>
    <t>Rekonstrukce osvětlení tělocvičny</t>
  </si>
  <si>
    <t>Rekonstrukce elektroinstalace</t>
  </si>
  <si>
    <t xml:space="preserve">Střední zahradnická škola, Ostrava, příspěvková organizace </t>
  </si>
  <si>
    <t>Základní umělecká škola Bedřicha Smetany, Karviná - Mizerov, příspěvková organizace</t>
  </si>
  <si>
    <t xml:space="preserve">Základní umělecká škola, Bohumín - Nový Bohumín, Žižkova 620, příspěvková organizace </t>
  </si>
  <si>
    <t xml:space="preserve">Specializační vzdělávání nelékařů </t>
  </si>
  <si>
    <t>Přístavba a nástavba rehabilitace</t>
  </si>
  <si>
    <t>Odborný léčebný ústav Metylovice - Moravskoslezské sanatorium, příspěvková organizace</t>
  </si>
  <si>
    <t>Parkové úpravy v areálu OLÚ Metylovice</t>
  </si>
  <si>
    <t>Rekonstrukce podkroví</t>
  </si>
  <si>
    <t>Vybavení ambulancí primární péče</t>
  </si>
  <si>
    <t>Pavilon H - stavební úpravy a přístavba</t>
  </si>
  <si>
    <t>Zdravotnická záchranná služba Moravskoslezského kraje, příspěvková organizace</t>
  </si>
  <si>
    <t>Integrované výjezdové centrum Mošnov</t>
  </si>
  <si>
    <t>Integrované výjezdové centrum Ostrava-Jih</t>
  </si>
  <si>
    <t>Obnova vozového parku</t>
  </si>
  <si>
    <t>Pořízení osobních ochranných pracovních prostředků zaměstnanců</t>
  </si>
  <si>
    <t>Výjezdové centrum Město Albrechtice</t>
  </si>
  <si>
    <t>Vzdělávací středisko ZZS MSK</t>
  </si>
  <si>
    <t>1. Judo club Baník Ostrava, z.s., Ostrava-Jih</t>
  </si>
  <si>
    <t>1. přední hlídka Royal Rangers Český Těšín, Třinec</t>
  </si>
  <si>
    <t>1st International School of Ostrava - mezinárodní gymnázium, s.r.o.</t>
  </si>
  <si>
    <t>Dotace pro soukromé školy</t>
  </si>
  <si>
    <t>2K-BIKE CLUB ODRY, Odry</t>
  </si>
  <si>
    <t>42. přední hlídka Royal Rangers Ostrava, Ostrava</t>
  </si>
  <si>
    <t>AAA Stavby s.r.o., Ostrava Vítkovice</t>
  </si>
  <si>
    <t>ACTAEA, Rožnov pod Radhoštěm</t>
  </si>
  <si>
    <t>ADRA o.p.s., Praha 5</t>
  </si>
  <si>
    <t>Aeroklub Frýdlant nad Ostravicí, z.s., Frýdlant nad Ostravicí</t>
  </si>
  <si>
    <t>AGEL Střední zdravotnická škola s.r.o.</t>
  </si>
  <si>
    <t>AHOL - Střední škola gastronomie, turismu a lázeňství</t>
  </si>
  <si>
    <t xml:space="preserve">Akademický ústav Karviná, z.ú. </t>
  </si>
  <si>
    <t>Akcičky smích. radost. odpočinek, z. s., Ostrava-Poruba</t>
  </si>
  <si>
    <t>AlFi, z.s., Ostrava-Petřkovice</t>
  </si>
  <si>
    <t>Andělé Stromu života p. s., Nový Jičín</t>
  </si>
  <si>
    <t>ANIMA VIVA z. s., Opava</t>
  </si>
  <si>
    <t>ANULIKA z.s., Ostrava</t>
  </si>
  <si>
    <t>APROPO z.s., Havířov-Šumbark</t>
  </si>
  <si>
    <t>ArchiBIM studio s.r.o., Ostrava</t>
  </si>
  <si>
    <t>ARKA CZ, z.s., Ostrava</t>
  </si>
  <si>
    <t>Armáda spásy v České republice, z.s., Praha</t>
  </si>
  <si>
    <t>Asociace rodičů a přátel zdravotně postižených dětí v ČR, z.s. Klub Zvoneček, Odry</t>
  </si>
  <si>
    <t xml:space="preserve">Asociace rodičů dětí s DMO a přidruženými neurologickými onemocněními ČR, Ostrava </t>
  </si>
  <si>
    <t>Asociace TOM ČR, TOM 206 07 SIHASAPA, Ostrava-Jih</t>
  </si>
  <si>
    <t>Asociace TOM ČR, TOM 4207 KADAO, Opava</t>
  </si>
  <si>
    <t>Asociace TOM ČR, TOM 4302 SIRIUS, Ostrava Poruba</t>
  </si>
  <si>
    <t>Asociace TOM ČR, TOM 4312 Třicítka a Dvojka, Ostrava Pustkovec</t>
  </si>
  <si>
    <t>Asociace TOM ČR, TOM 4316 PRŮZKUMNÍK-JIH, Ostrava-Jih</t>
  </si>
  <si>
    <t>Asociace TOM ČR, TOM 4332 ZÁLESÁK, Hlučín</t>
  </si>
  <si>
    <t>Asociace TRIGON, o.p.s., Ostrava-Poruba</t>
  </si>
  <si>
    <t>Atelier PRAJZ creative, s.r.o., Píšť</t>
  </si>
  <si>
    <t>Automotoklub Petrovice u Karviné</t>
  </si>
  <si>
    <t>AVE ART Ostrava, vyšší odborná škola, střední umělecká škola a základní umělecká škola, s.r.o.</t>
  </si>
  <si>
    <t>Basketbalový klub NH Ostrava a.s., Ostrava-Moravská Ostrava a Přívoz</t>
  </si>
  <si>
    <t>Basketbalový klub Opava a.s., Opava</t>
  </si>
  <si>
    <t>BAV klub Příbor, středisko volného času, s.r.o.</t>
  </si>
  <si>
    <t>Bezpečnostně právní akademie Ostrava, s. r. o., střední škola</t>
  </si>
  <si>
    <t>Biatlon Ostrava, z.s., Ostrava-Třebovice</t>
  </si>
  <si>
    <t>Bílý kruh bezpečí, z.s., Praha 5</t>
  </si>
  <si>
    <t>Bohumínská městská nemocnice, a.s., Bohumín</t>
  </si>
  <si>
    <t>Bruntálská dílna Polárka o.p.s., Bruntál</t>
  </si>
  <si>
    <t>Bunkr, o.p.s., Třinec</t>
  </si>
  <si>
    <t>BVÚ-Centrum pro volný čas a pomoc mládeži z.s., Ostrava-Moravská Ostrava a Přívoz</t>
  </si>
  <si>
    <t xml:space="preserve">Campana - Mezinárodní Montessori mateřská škola a Montessori centrum, s.r.o. </t>
  </si>
  <si>
    <t>Centrum Anabell, z. s., Brno-střed</t>
  </si>
  <si>
    <t>Centrum inkluze o.p.s., Vítkov</t>
  </si>
  <si>
    <t>Centrum kompetencí, z.s., Český Těšín</t>
  </si>
  <si>
    <t>Centrum nové naděje, Frýdek-Místek</t>
  </si>
  <si>
    <t>Centrum pro rodinu a sociální péči, Ostrava</t>
  </si>
  <si>
    <t>Centrum pro rodinu Kopřivnice, z. s., Kopřivnice</t>
  </si>
  <si>
    <t>Centrum pro seniory Trojlístek, z.s., Bohuslavice</t>
  </si>
  <si>
    <t>Centrum služeb pro neslyšící a nedoslýchavé, o.p.s., Ostrava-Moravská Ostrava a Přívoz</t>
  </si>
  <si>
    <t>Církevní základní škola a mateřská škola Přemysla Pittra, Ostrava-Přívoz</t>
  </si>
  <si>
    <t>Česká provincie Kongregace Dcer Božské Lásky, Opava</t>
  </si>
  <si>
    <t>Česká unie neslyšících, Praha</t>
  </si>
  <si>
    <t>Český svaz včelařů, z.s. okresní organizace Karviná, Rychvald</t>
  </si>
  <si>
    <t>Český svaz včelařů, z.s., základní organizace Český Těšín, Český Těšín</t>
  </si>
  <si>
    <t>ČMELÁČEK z. s., Ostrava-Jih</t>
  </si>
  <si>
    <t>Čtyřleté a osmileté gymnázium, s.r.o.</t>
  </si>
  <si>
    <t>David Haitl, Bernartice nad Odrou</t>
  </si>
  <si>
    <t>Destinační management turistické oblasti Beskydy-Valašsko, o.p.s., Frýdek-Místek</t>
  </si>
  <si>
    <t>Destinační management turistické oblasti Poodří - Moravské Kravařsko, o.p.s., Fulnek</t>
  </si>
  <si>
    <t>Dětský ranč Hlučín</t>
  </si>
  <si>
    <t>Diakonie ČCE - středisko v Ostravě, Ostrava - Vítkovice</t>
  </si>
  <si>
    <t>Diakonie ČCE - Středisko v Rýmařově, Rýmařov</t>
  </si>
  <si>
    <t>Diecézní charita ostravsko-opavská, Ostrava</t>
  </si>
  <si>
    <t>DomA - domácí asistence, Kobeřice</t>
  </si>
  <si>
    <t>Domov sv. Jana Křtitele, s.r.o., Frýdek-Místek</t>
  </si>
  <si>
    <t>Dům seniorů "POHODA", o. p. s., Orlová</t>
  </si>
  <si>
    <t>Dustee Technologies s.r.o., Ostrava</t>
  </si>
  <si>
    <t>EDUCA - Střední odborná škola, s.r.o.</t>
  </si>
  <si>
    <t>EDUCAnet - Soukromé gymnázium Ostrava, s.r.o.</t>
  </si>
  <si>
    <t>EDUCATION INSTITUTE základní škola, mateřská škola, s.r.o.</t>
  </si>
  <si>
    <t>Ekipa, z.s., Opava</t>
  </si>
  <si>
    <t>Elim Opava, o.p.s., Opava</t>
  </si>
  <si>
    <t>Enduro klub Palkovice, z.s., Palkovice</t>
  </si>
  <si>
    <t>ENVIKO, z.s., Vřesina</t>
  </si>
  <si>
    <t>Euroregion Praděd - česká část, Bruntál</t>
  </si>
  <si>
    <t>EUROTOPIA.CZ, o.p.s., Opava</t>
  </si>
  <si>
    <t>FA PRAKTIK s.r.o. Středisko praktického vyučování</t>
  </si>
  <si>
    <t>FBC OSTRAVA z.s., Ostrava-Muglinov</t>
  </si>
  <si>
    <t>Filadelfia - práce s dětmi a mládeží, Frýdek-Místek</t>
  </si>
  <si>
    <t>FOKUS-Opava, z.s., Svobodné Heřmanice</t>
  </si>
  <si>
    <t>FOLK V OSTRAVĚ z.s., Ostrava-Poruba</t>
  </si>
  <si>
    <t>FOND OHROŽENÝCH DĚTÍ, Praha 1</t>
  </si>
  <si>
    <t>FunTime Athletics Nový Jičín, z.s., Nový Jičín</t>
  </si>
  <si>
    <t>Futra, Orlová, Lutyně</t>
  </si>
  <si>
    <t>Futsal club Ostrava, z.s., Horní Datyně</t>
  </si>
  <si>
    <t>Galaxie-Centrum pomoci, Karviná</t>
  </si>
  <si>
    <t>GALILEO SCHOOL - bilingvní  mateřská škola a základní škola, s.r.o.</t>
  </si>
  <si>
    <t>GeoPrime Geodézie s.r.o., Ostrava</t>
  </si>
  <si>
    <t>Golf Club Lipiny, spolek, Karviná</t>
  </si>
  <si>
    <t>GOODWILL - vyšší odborná škola, s.r.o.</t>
  </si>
  <si>
    <t>Gymnázium BESKYDY MOUNTAIN ACADEMY, s.r.o.</t>
  </si>
  <si>
    <t>Gymnázium Jana Šabršuly s.r.o.</t>
  </si>
  <si>
    <t>Gymnázium, základní škola a mateřská škola Hello s.r.o.</t>
  </si>
  <si>
    <t>HANDBALL CLUB BANÍK KARVINÁ</t>
  </si>
  <si>
    <t>Handicap centrum Škola života Frýdek-Místek, o.p.s., Frýdek-Místek</t>
  </si>
  <si>
    <t>HbK Karviná spolek, Karviná</t>
  </si>
  <si>
    <t>HEAD BIKE Opava, z.s., Opava</t>
  </si>
  <si>
    <t>Hnutí Duha Jeseník, Jeseník</t>
  </si>
  <si>
    <t>Hofri s.r.o., Ludgeřovice</t>
  </si>
  <si>
    <t>Hope House, z. s., Břidličná</t>
  </si>
  <si>
    <t>Hotelová škola a Obchodní akademie Havířov s.r.o.</t>
  </si>
  <si>
    <t>Charita Bohumín, Bohumín</t>
  </si>
  <si>
    <t>Charita Český Těšín</t>
  </si>
  <si>
    <t>Charita Frenštát pod Radhoštěm</t>
  </si>
  <si>
    <t>Charita Hlučín</t>
  </si>
  <si>
    <t>Charita Jablunkov, Jablunkov</t>
  </si>
  <si>
    <t>Charita Kopřivnice</t>
  </si>
  <si>
    <t>Charita Krnov, Krnov</t>
  </si>
  <si>
    <t>Charita Nový Jičín, Nový Jičín</t>
  </si>
  <si>
    <t>Charita Odry, Odry</t>
  </si>
  <si>
    <t>Charita Studénka, Studénka</t>
  </si>
  <si>
    <t>Charita sv. Alexandra, Ostrava</t>
  </si>
  <si>
    <t>Charita sv. Martina, Malá Morávka</t>
  </si>
  <si>
    <t>Charita Třinec, Třinec</t>
  </si>
  <si>
    <t>infinity - progress z.s., Mosty u Jablunkova</t>
  </si>
  <si>
    <t>Ing. arch. Josef Řezníček, Ostrava Poruba</t>
  </si>
  <si>
    <t>Ing. Gabriela Žitníková, Nový Jičín</t>
  </si>
  <si>
    <t>Ing. Lubomír Carbol, Morávka</t>
  </si>
  <si>
    <t>Ing. Štěpán Carbol, Morávka</t>
  </si>
  <si>
    <t xml:space="preserve">INškolka s.r.o. </t>
  </si>
  <si>
    <t>IUVENTAS - Soukromé gymnázium a Střední odborná škola, s.r.o.</t>
  </si>
  <si>
    <t>Jazykové a humanitní GYMNÁZIUM PRIGO, s.r.o.</t>
  </si>
  <si>
    <t>JIŘÍ ČÍŽEK, Holčovice</t>
  </si>
  <si>
    <t>Jiří Vrba, Ostrava, Poruba</t>
  </si>
  <si>
    <t>JO TENISOVÉ TRÉNINKOVÉ CENTRUM z.s., Frýdek-Místek</t>
  </si>
  <si>
    <t>Junák - český skaut, okres Opava, z. s., Opava</t>
  </si>
  <si>
    <t>Junák - český skaut, středisko 8. pěšího pluku Slezského Frýdek-Místek, z. s., Frýdek-Místek</t>
  </si>
  <si>
    <t>Junák - český skaut, středisko Doberčata Dobrá, z. s., Dobrá</t>
  </si>
  <si>
    <t>Junák - český skaut, středisko Mariánské Ostrava, z. s., Ostrava Mariánské Hory a Hulváky</t>
  </si>
  <si>
    <t>Junák - český skaut, středisko Ostrá Hůrka Háj ve Slezsku, z. s., Štítina</t>
  </si>
  <si>
    <t>Junák - svaz skautů a skautek ČR, středisko Pagoda Nový Jičín, Nový Jičín</t>
  </si>
  <si>
    <t>KAFIRA o.p.s., Opava</t>
  </si>
  <si>
    <t>Katolická beseda v Kopřivnici, z. s., Kopřivnice</t>
  </si>
  <si>
    <t>KČT, odbor Moravská Ostrava, Ostrava, Moravská Ostrava a Přívoz</t>
  </si>
  <si>
    <t>KČT, odbor Slezský Tomík Ostrava, Ostrava</t>
  </si>
  <si>
    <t>Klub biatlonu Břidličná</t>
  </si>
  <si>
    <t>Klub házené Kopřivnice, Kopřivnice</t>
  </si>
  <si>
    <t>Klub plaveckých sportů Ostrava, Ostrava-Poruba</t>
  </si>
  <si>
    <t>Klub vojenské historie Bohumín, z.s., Bohumín</t>
  </si>
  <si>
    <t>Konvent sester alžbětinek v Jablunkově</t>
  </si>
  <si>
    <t>Krizové centrum Ostrava, z.s., Ostrava-Vítkovice</t>
  </si>
  <si>
    <t>Krystal Help z.ú., Krnov</t>
  </si>
  <si>
    <t>LADASENIOR s.r.o., Ostrava</t>
  </si>
  <si>
    <t>Ledax Ostrava o.p.s., Ostrava</t>
  </si>
  <si>
    <t>Lesní mateřská škola Mraveniště z.s.</t>
  </si>
  <si>
    <t>Letiště Ostrava, a.s., Mošnov</t>
  </si>
  <si>
    <t>Lexikona, z.s., Krnov</t>
  </si>
  <si>
    <t>Lítací jelen z.s., Pstruží</t>
  </si>
  <si>
    <t>MAFLEX-CZ s.r.o., Mosty u Jablunkova</t>
  </si>
  <si>
    <t>Máš čas?, z.s., Kopřivnice</t>
  </si>
  <si>
    <t>Mateřská škola AGEL s.r.o.</t>
  </si>
  <si>
    <t>Mateřská škola Bludovice</t>
  </si>
  <si>
    <t>Mateřská škola Hájov s.r.o.</t>
  </si>
  <si>
    <t>Mateřská škola HAPPY DAY s.r.o.</t>
  </si>
  <si>
    <t xml:space="preserve">Mateřská škola Klíček Krnov </t>
  </si>
  <si>
    <t>Mateřská škola Kouzelný svět</t>
  </si>
  <si>
    <t>Mateřská škola Liščata, s.r.o.</t>
  </si>
  <si>
    <t>Mateřská škola MATEŘINKA s.r.o.</t>
  </si>
  <si>
    <t>Mateřská škola Montevláček</t>
  </si>
  <si>
    <t>Mateřská škola novojičínská Beruška, spol. s r. o.</t>
  </si>
  <si>
    <t>MATEŘSKÁ ŠKOLA PALOVÁČEK, s.r.o.</t>
  </si>
  <si>
    <t>Mateřská škola Paprsek s.r.o.</t>
  </si>
  <si>
    <t>Mateřská škola PRIGO, s.r.o.</t>
  </si>
  <si>
    <t>Mateřská škola se zdravotnickou péčí, s.r.o.</t>
  </si>
  <si>
    <t>Mateřská škola ZDRAVÍ s.r.o.</t>
  </si>
  <si>
    <t>Mateřská škola, základní škola a střední škola Slezské diakonie Krnov, Krnov</t>
  </si>
  <si>
    <t>MBM rail s.r.o., Jaroměř</t>
  </si>
  <si>
    <t>MEBSTER s.r.o., Ostrava</t>
  </si>
  <si>
    <t>Medela-péče o seniory o.p.s., Ostravice</t>
  </si>
  <si>
    <t>MEDICA Třinec, z.ú.</t>
  </si>
  <si>
    <t>MENS SANA, z.ú., Ostrava</t>
  </si>
  <si>
    <t>MIKASA z. s., Ostrava-Jih</t>
  </si>
  <si>
    <t>MIRdesign, s.r.o., Ostrava Pustkovec</t>
  </si>
  <si>
    <t>Mladí včelaříci, z.s., Bartošovice</t>
  </si>
  <si>
    <t>Modrý kříž v České republice, Český Těšín</t>
  </si>
  <si>
    <t>Montessori základní škola Úsměv</t>
  </si>
  <si>
    <t>Moravskoslezská obchodní akademie, s.r.o.</t>
  </si>
  <si>
    <t>Moravskoslezský krajský šachový svaz (MKŠS), Ostrava</t>
  </si>
  <si>
    <t>MRŇOUSKOVA MATEŘSKÁ ŠKOLA</t>
  </si>
  <si>
    <t>Na Výminku s.r.o., Ostrava-Jih, Zábřeh</t>
  </si>
  <si>
    <t>Národní stavební klastr z.s., Ostrava-Jih</t>
  </si>
  <si>
    <t>Národní strojírenský klastr, z.s., Ostrava</t>
  </si>
  <si>
    <t>Nemocnice Český Těšín a.s., Český Těšín</t>
  </si>
  <si>
    <t>Nestátní denní zařízení DUHA, o.p.s., Orlová</t>
  </si>
  <si>
    <t>NoBugs s. r. o., Ostrava</t>
  </si>
  <si>
    <t>NOVOS NJ, s.r.o., Štramberk</t>
  </si>
  <si>
    <t>Občanské sdružení Sdružení Romů Severní Moravy z.s., Karviná</t>
  </si>
  <si>
    <t>Obecně prospěšná společnost Sv. Josefa, o.p.s., Ropice</t>
  </si>
  <si>
    <t>Obchodní akademie Karviná, s.r.o.</t>
  </si>
  <si>
    <t>Oblastní spolek Českého červeného kříže Karviná, Karviná</t>
  </si>
  <si>
    <t>Oddíl lyžování Budišov nad Budišovkou, z.s., Budišov nad Budišovkou</t>
  </si>
  <si>
    <t xml:space="preserve">ONŽ - pomoc a poradenství pro ženy a dívky, z.s., Praha </t>
  </si>
  <si>
    <t>OPEN HOUSE, Bruntál</t>
  </si>
  <si>
    <t>Orientační Běh Opava, Opava</t>
  </si>
  <si>
    <t>Ostravské městské lesy a zeleň, s.r.o., Ostrava-Jih</t>
  </si>
  <si>
    <t>Paint Western Riding Club, pobočný spolek, Kozlovice</t>
  </si>
  <si>
    <t>Patizon 2.0 s.r.o., Ostrava,Svinov</t>
  </si>
  <si>
    <t>Pavučina o.p.s., Ostrava-Kunčičky</t>
  </si>
  <si>
    <t>Péče srdcem, z.ú., Ostrava-Vítkovice</t>
  </si>
  <si>
    <t>Pečovatelská služba OASA Nový Jičín, o.p.s., Nový Jičín</t>
  </si>
  <si>
    <t>PERAS - ski s.r.o., Ludvíkov</t>
  </si>
  <si>
    <t>petit atelier s.r.o., Ropice</t>
  </si>
  <si>
    <t>Pionýr - Krajská organizace Moravskoslezského kraje, Moravská Ostrava a Přívoz</t>
  </si>
  <si>
    <t>Pionýr, z. s. - Pionýrská skupina Ještěr, Ostrava</t>
  </si>
  <si>
    <t>PLANETA - Montessori základní škola s.r.o.</t>
  </si>
  <si>
    <t>Podané ruce - osobní asistence, Frýdek-Místek</t>
  </si>
  <si>
    <t>Polský kulturně-osvětový svaz v České republice, Český Těšín</t>
  </si>
  <si>
    <t>Poradna pro občanství/Občanská a lidská práva, z.s., Praha 2</t>
  </si>
  <si>
    <t>Prádelna PRAPOS s.r.o., Ostrava-Jih</t>
  </si>
  <si>
    <t>PRAPOS, z.s., Ostrava</t>
  </si>
  <si>
    <t>PrimMat - Soukromá střední škola podnikatelská, s.r.o.</t>
  </si>
  <si>
    <t>PRO-DO projektová a dotační kancelář, s.r.o.,Ostrava</t>
  </si>
  <si>
    <t>První soukromá základní umělecká škola MIS music o.p.s.</t>
  </si>
  <si>
    <t>Příroda kolem nás, o. p. s., Studénka</t>
  </si>
  <si>
    <t>PUNTIK s.r.o., Bohumín</t>
  </si>
  <si>
    <t>Railsformers s.r.o., Ostrava-Pustkovec</t>
  </si>
  <si>
    <t xml:space="preserve">RB Střední odborné učiliště autooprávárenské, s.r.o.  </t>
  </si>
  <si>
    <t>Regionální rada rozvoje a spolupráce, Třinec</t>
  </si>
  <si>
    <t>REIT Jízdárna pod Lipovým s. r. o., Morávka</t>
  </si>
  <si>
    <t>RESTART Marketing, s.r.o., Třinec</t>
  </si>
  <si>
    <t>Rodinné a komunitní centrum Chaloupka z.s., Ostrava</t>
  </si>
  <si>
    <t>Romodrom o.p.s., Praha 1</t>
  </si>
  <si>
    <t>Royal Rangers v ČR 36. Přední hlídka v Opavě, Otice</t>
  </si>
  <si>
    <t>Řecká obec Krnov-město, Krnov</t>
  </si>
  <si>
    <t>Římskokatolická farnost Nový Jičín</t>
  </si>
  <si>
    <t>Římskokatolická farnost Ostrava - Kunčičky, Ostrava - Kunčičky</t>
  </si>
  <si>
    <t>Římskokatolická farnost Ostrava - Moravská Ostrava, Ostrava-Moravská Ostrava</t>
  </si>
  <si>
    <t>Římskokatolická farnost Ruda u Rýmařova, Tvrdkov</t>
  </si>
  <si>
    <t>Římskokatolická farnost Ženklava, Veřovice</t>
  </si>
  <si>
    <t>Samostatný kmenový a klubový svaz Dakota, Ostrava</t>
  </si>
  <si>
    <t>Sbor dobrovolných hasičů Svinov, Ostrava-Svinov</t>
  </si>
  <si>
    <t>Sbor dobrovolných hasičů, Havířov Město</t>
  </si>
  <si>
    <t>ScioŠkola Frýdek-Místek - základní škola, s.r.o.</t>
  </si>
  <si>
    <t>Sdružení hasičů Čech, Moravy a Slezska, Ústřední hasičská škola Jánské Koupele, Staré Těchanovice</t>
  </si>
  <si>
    <t>Sdružení pěstounů Polárka, z.s., Ostrava</t>
  </si>
  <si>
    <t>Sdružení přátel polské knihy, z.s., Český Těšín</t>
  </si>
  <si>
    <t>SENIOR DOMY POHODA a.s., Třinec</t>
  </si>
  <si>
    <t>Seniorcentrum OASA, s.r.o., Petřvald</t>
  </si>
  <si>
    <t>SH ČMS - Okresní sdružení hasičů Ostrava</t>
  </si>
  <si>
    <t>SH ČMS - Sbor dobrovolných hasičů Bělá, Bělá</t>
  </si>
  <si>
    <t>SH ČMS - Sbor dobrovolných hasičů Bohuslavice, Bohuslavice</t>
  </si>
  <si>
    <t>SH ČMS - Sbor dobrovolných hasičů Bruzovice, Bruzovice</t>
  </si>
  <si>
    <t>SH ČMS - Sbor dobrovolných hasičů Darkovice, Darkovice</t>
  </si>
  <si>
    <t>SH ČMS - Sbor dobrovolných hasičů Dolní Lomná, Dolní Lomná</t>
  </si>
  <si>
    <t>SH ČMS - Sbor dobrovolných hasičů Dolní Životice, Dolní Životice</t>
  </si>
  <si>
    <t>SH ČMS - Sbor dobrovolných hasičů Frýdek, Frýdek-Místek</t>
  </si>
  <si>
    <t>SH ČMS - Sbor dobrovolných hasičů Háj ve Slezsku-Lhota, Háj ve Slezsku</t>
  </si>
  <si>
    <t>SH ČMS - Sbor dobrovolných hasičů Hájov, Příbor</t>
  </si>
  <si>
    <t>SH ČMS - Sbor dobrovolných hasičů Hať, Hať</t>
  </si>
  <si>
    <t>SH ČMS - Sbor dobrovolných hasičů Chvalíkovice, Chvalíkovice</t>
  </si>
  <si>
    <t>SH ČMS - Sbor dobrovolných hasičů Kateřinice, Kateřinice</t>
  </si>
  <si>
    <t xml:space="preserve">SH ČMS - Sbor dobrovolných hasičů Klimkovice, Klimkovice </t>
  </si>
  <si>
    <t>SH ČMS - Sbor dobrovolných hasičů Kopřivnice, Kopřivnice</t>
  </si>
  <si>
    <t>SH ČMS - Sbor dobrovolných hasičů Krmelín, Krmelín</t>
  </si>
  <si>
    <t>SH ČMS - Sbor dobrovolných hasičů Markvartovice, Markvartovice</t>
  </si>
  <si>
    <t>SH ČMS - Sbor dobrovolných hasičů Metylovice, Metylovice</t>
  </si>
  <si>
    <t>SH ČMS - Sbor dobrovolných hasičů Mikolajice, Mikolajice</t>
  </si>
  <si>
    <t>SH ČMS - Sbor dobrovolných hasičů Mosty u Jablunkova, Mosty u Jablunkova</t>
  </si>
  <si>
    <t>SH ČMS - Sbor dobrovolných hasičů Pustkovec, Ostrava</t>
  </si>
  <si>
    <t>SH ČMS - Sbor dobrovolných hasičů Radvanice, Ostrava-Radvanice</t>
  </si>
  <si>
    <t>SH ČMS - Sbor dobrovolných hasičů Raškovice, Raškovice</t>
  </si>
  <si>
    <t>SH ČMS - Sbor dobrovolných hasičů Rohov, Rohov</t>
  </si>
  <si>
    <t>SH ČMS - Sbor dobrovolných hasičů Rychaltice, Hukvaldy</t>
  </si>
  <si>
    <t>SH ČMS - Sbor dobrovolných hasičů Stachovice, Stachovice</t>
  </si>
  <si>
    <t xml:space="preserve">SH ČMS - Sbor dobrovolných hasičů Staré Heřminovy, Staré Heřminovy  </t>
  </si>
  <si>
    <t>SH ČMS - Sbor dobrovolných hasičů Starý Jičín, Starý Jičín</t>
  </si>
  <si>
    <t>SH ČMS - Sbor dobrovolných hasičů Tichá, Tichá</t>
  </si>
  <si>
    <t>SH ČMS - Sbor dobrovolných hasičů Trojanovice, Trojanovice</t>
  </si>
  <si>
    <t>SH ČMS - Sbor dobrovolných hasičů Vlčovice, Kopřivnice</t>
  </si>
  <si>
    <t>SH ČMS - Sbor dobrovolných hasičů Vřesina u Hlučína, Vřesina</t>
  </si>
  <si>
    <t>SH ČMS - Sbor dobrovolných hasičů Závada, Závada</t>
  </si>
  <si>
    <t>Sjednocená organizace nevidomých a slabozrakých České republiky, zapsaný spolek, Praha 1</t>
  </si>
  <si>
    <t>SK Annaberg, Andělská Hora</t>
  </si>
  <si>
    <t>SKV BONATRANS Bohumín z.s., Bohumín</t>
  </si>
  <si>
    <t>SLEZSKÁ HUMANITA, obecně prospěšná společnost, Karviná</t>
  </si>
  <si>
    <t>Slezský FC Opava, z.s., Opava</t>
  </si>
  <si>
    <t>Slezský fotbalový club Opava a.s., Opava</t>
  </si>
  <si>
    <t>Slunce v dlani, o.p.s., Olbramice</t>
  </si>
  <si>
    <t>Služby Dobrého Pastýře, soukromé sdružení křesťanů, Ludgeřovice</t>
  </si>
  <si>
    <t>Soukromá mateřská škola Sluníčko Ostrava Poruba</t>
  </si>
  <si>
    <t>Soukromá mateřská škola Veselá opička s.r.o.</t>
  </si>
  <si>
    <t>Soukromá obchodní akademie Opava s.r.o.</t>
  </si>
  <si>
    <t>Soukromá střední odborná škola Frýdek-Místek, s. r. o.</t>
  </si>
  <si>
    <t>Soukromá střední škola podnikatelská, s.r.o., Opava</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</si>
  <si>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</si>
  <si>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</si>
  <si>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</si>
  <si>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</si>
  <si>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</si>
  <si>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</si>
  <si>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</si>
  <si>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</si>
  <si>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Sousedé 55+ z.s. Píšť, Píšť</t>
  </si>
  <si>
    <t>Speciální škola Diakonie ČCE Ostrava, Ostrava-Vítkovice</t>
  </si>
  <si>
    <t>Spojené lesy s.r.o., Rýmařov</t>
  </si>
  <si>
    <t>Společně-Jekhetane, Ostrava</t>
  </si>
  <si>
    <t>Společnost pro podporu lidí s mentálním postižením Ostrava, z.s., Ostrava-Poruba</t>
  </si>
  <si>
    <t>Společnost senior, Ostrava-Moravská Ostrava a Přívoz</t>
  </si>
  <si>
    <t>Spolek PORTAVITA, Havířov</t>
  </si>
  <si>
    <t>Spolek Renesance z.s., Třinec</t>
  </si>
  <si>
    <t>Spolek Tulipán, Frýdek-Místek</t>
  </si>
  <si>
    <t>Spolek zdravotně postižených občanů a jejich přátel, Ostrava - Jih</t>
  </si>
  <si>
    <t>Spolu pro rodinu, z.s., Ostrava</t>
  </si>
  <si>
    <t>Sportovní klub Moravia Racing Team, z.s., Nový Jičín</t>
  </si>
  <si>
    <t>Sportovní klub Policie Olomouc, Olomouc</t>
  </si>
  <si>
    <t>Sportovní klub Slavia Orlová, Orlová</t>
  </si>
  <si>
    <t>Sportovní klub vzpírání Oty Zaremby Horní Suchá, z. s., Horní Suchá</t>
  </si>
  <si>
    <t>Sportplex Frýdek-Místek, s.r.o., Frýdek-Místek</t>
  </si>
  <si>
    <t>Správa Lesů Fulnek, spol. s r.o., Fulnek</t>
  </si>
  <si>
    <t>SSK Stavby Ostrava s.r.o., Ostrava Slezská Ostrava</t>
  </si>
  <si>
    <t>Stowarzyszenie Młodzieży Polskiej w RC - Sdružení polské mládeže v ČR, z.s.</t>
  </si>
  <si>
    <t>Středisko pracovní rehabilitace - denní stacionář, o.p.s., Ostrava-Poruba</t>
  </si>
  <si>
    <t>Střední odborná škla Třineckých železáren</t>
  </si>
  <si>
    <t>Střední odborná škola NET OFFICE Orlová, spol. s r.o.</t>
  </si>
  <si>
    <t>Střední odborná škola ochrany osob a majetku s.r.o.</t>
  </si>
  <si>
    <t>Střední odborná škola umělecká a gymnázium, s.r.o.</t>
  </si>
  <si>
    <t>Střední odborné učiliště DAKOL, s.r.o.</t>
  </si>
  <si>
    <t>Střední škola ekonomicko-podnikatelská Studénka, o. p. s.</t>
  </si>
  <si>
    <t>Střední škola hotelnictví, gastronomie a služeb SČMSD Šilheřovice, s.r.o.</t>
  </si>
  <si>
    <t>Střední škola informačních technologií, s.r.o.</t>
  </si>
  <si>
    <t>Střední škola podnikatelská Klimkovice s.r.o.</t>
  </si>
  <si>
    <t>Střední škola PRIGO, s.r.o.</t>
  </si>
  <si>
    <t xml:space="preserve">Střední škola uměleckých řemesel, s.r.o.  </t>
  </si>
  <si>
    <t>Střední škola, základní škola a mateřská škola Monty School</t>
  </si>
  <si>
    <t>Střední umělecká škola varhanářská o.p.s.</t>
  </si>
  <si>
    <t>Střední uměleckoprůmyslová škola, s.r.o.</t>
  </si>
  <si>
    <t>Supaplex s.r.o., Ostrava</t>
  </si>
  <si>
    <t>Svaz diabetiků ČR, pobočný spolek Ostrava - Poruba, Ostrava</t>
  </si>
  <si>
    <t>Tatry mountain resorts CR, a.s., Praha</t>
  </si>
  <si>
    <t>Technické služby Bukovec, s.r.o., Bukovec</t>
  </si>
  <si>
    <t>Tělocvičná jednota Sokol  Karviná, Karviná</t>
  </si>
  <si>
    <t>Tělocvičná jednota Sokol Frýdek-Místek, Frýdek-Místek</t>
  </si>
  <si>
    <t>Tělocvičná jednota Sokol Moravská Ostrava 1, Ostrava-Moravská Ostrava a Přívoz</t>
  </si>
  <si>
    <t>Tělocvičná jednota Sokol Opava</t>
  </si>
  <si>
    <t>Tělocvičná jednota Sokol Vítkovice, Ostrava-Vítkovice</t>
  </si>
  <si>
    <t>TJ Baník Karviná, z.s., Karviná, Fryštát</t>
  </si>
  <si>
    <t>TUČŇÁKOVA ŠKOLKA-mateřská škola, s.r.o.</t>
  </si>
  <si>
    <t>Turistická oblast Opavské Slezsko, z.s., Opava</t>
  </si>
  <si>
    <t>TyfloCentrum Ostrava, o.p.s.</t>
  </si>
  <si>
    <t>Tyfloservis o. p. s., Praha 1</t>
  </si>
  <si>
    <t>TZB-energie CZ s.r.o., Havířov</t>
  </si>
  <si>
    <t>ULLMANNA s.r.o., Opava</t>
  </si>
  <si>
    <t>UnikaCentrum, z.ú., Karviná, Mizerov</t>
  </si>
  <si>
    <t>Univerzitní mateřská škola VŠB-TUO</t>
  </si>
  <si>
    <t>VADE MECUM BOHEMIAE s.r.o., Odry</t>
  </si>
  <si>
    <t>Včelaři údolí Raduňky z.s., Opava</t>
  </si>
  <si>
    <t>Včelařský spolek pro Frýdek, Dobrou a okolí, Frýdek-Místek</t>
  </si>
  <si>
    <t>Vesalius spol. s r.o., Velké Hoštice</t>
  </si>
  <si>
    <t>Vila Vančurova o.p.s., Opava</t>
  </si>
  <si>
    <t>VIRTUAL REAL LIFE s.r.o., Ostrava, Mariánské Hory a Hulváky</t>
  </si>
  <si>
    <t>VÍTKOVICKÁ STŘEDNÍ PRŮMYSLOVÁ ŠKOLA</t>
  </si>
  <si>
    <t>VK Ostrava, s.r.o., Ostrava-Moravská Ostrava</t>
  </si>
  <si>
    <t>Vyšší odborná škola a Jazyková škola s právem státní jazykové zkoušky PRIGO, s.r.o.</t>
  </si>
  <si>
    <t>Vyšší odborná škola DAKOL a střední škola DAKOL, o.p.s.</t>
  </si>
  <si>
    <t>Vyšší odborná škola Havířov s.r.o.</t>
  </si>
  <si>
    <t>Vyšší odborná škola Mediální tvorby</t>
  </si>
  <si>
    <t>Webdevel s.r.o., Ostrava</t>
  </si>
  <si>
    <t>YMCA Orlová, Orlová Město</t>
  </si>
  <si>
    <t>Young Life Česká republika z.ú., Ostrava-Jih</t>
  </si>
  <si>
    <t>Základní škola a mateřská škola Montessori Ostrava</t>
  </si>
  <si>
    <t>Základní škola AMOS, školská právnická osoba</t>
  </si>
  <si>
    <t>Základní škola Galaxie s.r.o.</t>
  </si>
  <si>
    <t>Základní škola Gaudi, s.r.o.</t>
  </si>
  <si>
    <t>Základní škola Labyrint Lhota s.r.o.</t>
  </si>
  <si>
    <t>Základní škola logopedická s.r.o.</t>
  </si>
  <si>
    <t>Základní škola PRIGO, s.r.o.</t>
  </si>
  <si>
    <t>Základní škola, Ostrava-Výškovice, s.r.o.</t>
  </si>
  <si>
    <t>Základní umělecká škola  A PLUS, spol. s r.o.</t>
  </si>
  <si>
    <t>ZÁKLADNÍ UMĚLECKÁ ŠKOLA  s.r.o.</t>
  </si>
  <si>
    <t>Zdravá vařečka - školní jídelna - vývařovna s.r.o.</t>
  </si>
  <si>
    <t>ŽEBŘÍK obecně prospěšná společnost, Ostrava</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</si>
  <si>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</si>
  <si>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</si>
  <si>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</si>
  <si>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</si>
  <si>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</si>
  <si>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</si>
  <si>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</si>
  <si>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</si>
  <si>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</si>
  <si>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</si>
  <si>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</si>
  <si>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</si>
  <si>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</si>
  <si>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</si>
  <si>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</si>
  <si>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</si>
  <si>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</si>
  <si>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</si>
  <si>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</si>
  <si>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</si>
  <si>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</si>
  <si>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</si>
  <si>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</si>
  <si>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</si>
  <si>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</si>
  <si>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</si>
  <si>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</si>
  <si>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</si>
  <si>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</si>
  <si>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</si>
  <si>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</si>
  <si>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</si>
  <si>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</si>
  <si>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</si>
  <si>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</si>
  <si>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</si>
  <si>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</si>
  <si>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</si>
  <si>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</si>
  <si>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</si>
  <si>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</si>
  <si>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Smetanova 21,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</si>
  <si>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</si>
  <si>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</si>
  <si>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</si>
  <si>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</si>
  <si>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</si>
  <si>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</si>
  <si>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Čtyřlístek Ostrava-Poruba, Skautská 1082, příspěvková organizace</t>
  </si>
  <si>
    <t>Mateřská škola Čtyřlístek, Třinec, Oldřichovice 670,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</si>
  <si>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</si>
  <si>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</si>
  <si>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</si>
  <si>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</si>
  <si>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</si>
  <si>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Doubrava, okres Karviná, příspěvková organizace</t>
  </si>
  <si>
    <t>Mateřská škola Fryčovice 451, příspěvková organizace</t>
  </si>
  <si>
    <t>Mateřská škola Frýdek-Místek, Anenská 656, příspěvková organizace</t>
  </si>
  <si>
    <t>Mateřská škola Frýdek-Místek, Josefa Myslivečka 1883</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</si>
  <si>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</si>
  <si>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</si>
  <si>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</si>
  <si>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Čs. armády 5/201</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</si>
  <si>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</si>
  <si>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</si>
  <si>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</si>
  <si>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</si>
  <si>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Sukova 2a</t>
  </si>
  <si>
    <t>Mateřská škola Havířov - Město, Švabinského 7/993, příspěvková organizace</t>
  </si>
  <si>
    <t>Mateřská škola Havířov - Město, U Stromovky 60</t>
  </si>
  <si>
    <t>Mateřská škola Havířov - Podlesí, Balzacova 2/1190</t>
  </si>
  <si>
    <t>Mateřská škola Havířov - Podlesí, E.Holuba 7/1403, příspěvková organizace</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</si>
  <si>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</si>
  <si>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</si>
  <si>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</si>
  <si>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Moravská 14/404, příspěvková organizace</t>
  </si>
  <si>
    <t>Mateřská škola Havířov - Šumbark, Petřvaldská 32/262</t>
  </si>
  <si>
    <t>Mateřská škola Havířov - Šumbark, U Jeslí 4/894, příspěvková organizace</t>
  </si>
  <si>
    <t>Mateřská škola Havířov- Šumbark, Okružní 1a/1070, příspěvková organizace</t>
  </si>
  <si>
    <t>Mateřská škola Hlučín, Cihelní, příspěvková organizace</t>
  </si>
  <si>
    <t>Mateřská škola Hlučín, Severní, příspěvková organizace</t>
  </si>
  <si>
    <t>Mateřská škola Holasovice,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</si>
  <si>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</si>
  <si>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</si>
  <si>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</si>
  <si>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</si>
  <si>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</si>
  <si>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</si>
  <si>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</si>
  <si>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</si>
  <si>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</si>
  <si>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</si>
  <si>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</si>
  <si>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</si>
  <si>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</si>
  <si>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</si>
  <si>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</si>
  <si>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</si>
  <si>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</si>
  <si>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</si>
  <si>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</si>
  <si>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náměstí Míru 12,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</si>
  <si>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</si>
  <si>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</si>
  <si>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</si>
  <si>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</si>
  <si>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Máj Nový Jičín, K. Čapka 6</t>
  </si>
  <si>
    <t>Mateřská škola Malá Morávka, okres Bruntál, příspěvková organizace</t>
  </si>
  <si>
    <t>Mateřská škola Markvartovice, příspěvková organizace</t>
  </si>
  <si>
    <t>Mateřská škola Mateřídouška Frýdek-Místek, J. Božana 3141</t>
  </si>
  <si>
    <t>Mateřská škola Město Albrechtice,příspěvková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</si>
  <si>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</si>
  <si>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</si>
  <si>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</si>
  <si>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Oborná, příspěvková organizace</t>
  </si>
  <si>
    <t>Mateřská škola Oldřišov, okres Opava, příspěvková organizace</t>
  </si>
  <si>
    <t>Mateřská škola Opava, 17. listopadu,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</si>
  <si>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</si>
  <si>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</si>
  <si>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</si>
  <si>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</si>
  <si>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</si>
  <si>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</si>
  <si>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Opava, Šrámkova,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</si>
  <si>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</si>
  <si>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</si>
  <si>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</si>
  <si>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Orlová-Lutyně Ke Studánce 1033 okres Karviná, příspěvková organzace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</si>
  <si>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</si>
  <si>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</si>
  <si>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</si>
  <si>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</si>
  <si>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</si>
  <si>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</si>
  <si>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</si>
  <si>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</si>
  <si>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</si>
  <si>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</si>
  <si>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</si>
  <si>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</si>
  <si>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</si>
  <si>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</si>
  <si>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</si>
  <si>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Ostrava-Mariánské Hory, Gen. Janka 1/1236, příspěvková organizace</t>
  </si>
  <si>
    <t>Mateřská škola Ostrava-Mariánské Hory, Zelená 73/A, příspěvková organizace</t>
  </si>
  <si>
    <t>Mateřská škola Ostrava-Martinov, příspěvková organizace</t>
  </si>
  <si>
    <t>Mateřská škola Ostrava-Michálkovice, Sládečkova 80, příspěvková organizace</t>
  </si>
  <si>
    <t>Mateřská škola Ostrava-Nová Bělá, Na Pláni 2, příspěvková organizace</t>
  </si>
  <si>
    <t>Mateřská škola Ostrava-Petřkovice, U Kaple 670, příspěvková organizace</t>
  </si>
  <si>
    <t>Mateřská škola Ostrava-Plesná,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</si>
  <si>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</si>
  <si>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</si>
  <si>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</si>
  <si>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</si>
  <si>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</si>
  <si>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</si>
  <si>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</si>
  <si>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</si>
  <si>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</si>
  <si>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</si>
  <si>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</si>
  <si>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</si>
  <si>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Ostrava-Výškovice, Staňkova 2, příspěvková organizace</t>
  </si>
  <si>
    <t>Mateřská škola Ostrava-Zábřeh, Za Školou 1, příspěvková organizace</t>
  </si>
  <si>
    <t>Mateřská škola Petřvald, 2. května 1654, příspěvková organizace</t>
  </si>
  <si>
    <t>Mateřská škola Pohádka Frýdek-Místek, Třanovského 404</t>
  </si>
  <si>
    <t>Mateřská škola Pohoda Sviadnov</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</si>
  <si>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</si>
  <si>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</si>
  <si>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</si>
  <si>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</si>
  <si>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</si>
  <si>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Jelínkova 3, příspěvková organizace</t>
  </si>
  <si>
    <t xml:space="preserve">Mateřská škola Sady Nový Jičín, Revoluční 52 </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</si>
  <si>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</si>
  <si>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</si>
  <si>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</si>
  <si>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</si>
  <si>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Požární 8,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</si>
  <si>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</si>
  <si>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</si>
  <si>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</si>
  <si>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</si>
  <si>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</si>
  <si>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</si>
  <si>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</si>
  <si>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</si>
  <si>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</si>
  <si>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</si>
  <si>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</si>
  <si>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</si>
  <si>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</si>
  <si>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</si>
  <si>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</si>
  <si>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Vítkov, Husova 629, okres Opava, příspěvková organizace</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</si>
  <si>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</si>
  <si>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</si>
  <si>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</si>
  <si>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</si>
  <si>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</si>
  <si>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Třinec, Nerudova 313, příspěvková organizace</t>
  </si>
  <si>
    <t>Mateřská škola, Třinec, Slezská 778, příspěvková organizace</t>
  </si>
  <si>
    <t>Mateřské školy Kopřivnice okres Nový Jičín, příspěvková organizace</t>
  </si>
  <si>
    <t>Polská základní škola - Polska Szkoła Podstawowa im. Wisławy Szymborskiej, Vendryně, příspěvková organizace</t>
  </si>
  <si>
    <t>Středisko volného času Amos, Český Těšín,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</si>
  <si>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</si>
  <si>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</si>
  <si>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</si>
  <si>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</si>
  <si>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</si>
  <si>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</si>
  <si>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Odry,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</si>
  <si>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</si>
  <si>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</si>
  <si>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</si>
  <si>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</si>
  <si>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</si>
  <si>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</si>
  <si>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</si>
  <si>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Krnov, Albrechtická 2, okres Bruntál, příspěvková organizace</t>
  </si>
  <si>
    <t>Školní jídelna Krnov, náměstí Hrdinů 1, okres Bruntál, příspěvková organizace</t>
  </si>
  <si>
    <t>Školní jídelna Slavkov, příspěvková organizace</t>
  </si>
  <si>
    <t>Waldorfská základní škola a mateřská škola Ostrava,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</si>
  <si>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</si>
  <si>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</si>
  <si>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</si>
  <si>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</si>
  <si>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</si>
  <si>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</si>
  <si>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</si>
  <si>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</si>
  <si>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</si>
  <si>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</si>
  <si>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</si>
  <si>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</si>
  <si>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</si>
  <si>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</si>
  <si>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</si>
  <si>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</si>
  <si>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</si>
  <si>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</si>
  <si>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</si>
  <si>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</si>
  <si>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</si>
  <si>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</si>
  <si>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</si>
  <si>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</si>
  <si>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</si>
  <si>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</si>
  <si>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</si>
  <si>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</si>
  <si>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</si>
  <si>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</si>
  <si>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</si>
  <si>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</si>
  <si>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</si>
  <si>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</si>
  <si>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</si>
  <si>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</si>
  <si>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</si>
  <si>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</si>
  <si>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</si>
  <si>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</si>
  <si>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</si>
  <si>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El. Krásnohorské 2254</t>
  </si>
  <si>
    <t>Základní škola a mateřská škola Frýdek-Místek, Jana Čapka 2555</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</si>
  <si>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</si>
  <si>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</si>
  <si>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</si>
  <si>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</si>
  <si>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</si>
  <si>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</si>
  <si>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</si>
  <si>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</si>
  <si>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</si>
  <si>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</si>
  <si>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</si>
  <si>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</si>
  <si>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</si>
  <si>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</si>
  <si>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</si>
  <si>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</si>
  <si>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</si>
  <si>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</si>
  <si>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</si>
  <si>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</si>
  <si>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</si>
  <si>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</si>
  <si>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</si>
  <si>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</si>
  <si>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Janovice, okres Frýdek-Místek,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</si>
  <si>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</si>
  <si>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</si>
  <si>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</si>
  <si>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</si>
  <si>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</si>
  <si>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</si>
  <si>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</si>
  <si>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</si>
  <si>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</si>
  <si>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</si>
  <si>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</si>
  <si>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</si>
  <si>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</si>
  <si>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</si>
  <si>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</si>
  <si>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</si>
  <si>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</si>
  <si>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Majakovského, Karviná,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</si>
  <si>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</si>
  <si>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</si>
  <si>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</si>
  <si>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</si>
  <si>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</si>
  <si>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</si>
  <si>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</si>
  <si>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</si>
  <si>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</si>
  <si>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</si>
  <si>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</si>
  <si>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</si>
  <si>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</si>
  <si>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</si>
  <si>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</si>
  <si>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</si>
  <si>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</si>
  <si>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</si>
  <si>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Osoblaha,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</si>
  <si>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</si>
  <si>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</si>
  <si>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</si>
  <si>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</si>
  <si>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</si>
  <si>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</si>
  <si>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</si>
  <si>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</si>
  <si>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</si>
  <si>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</si>
  <si>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</si>
  <si>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</si>
  <si>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</si>
  <si>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</si>
  <si>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13,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</si>
  <si>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</si>
  <si>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</si>
  <si>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</si>
  <si>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</si>
  <si>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</si>
  <si>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</si>
  <si>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</si>
  <si>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</si>
  <si>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</si>
  <si>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</si>
  <si>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</si>
  <si>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</si>
  <si>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</si>
  <si>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</si>
  <si>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</si>
  <si>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</si>
  <si>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</si>
  <si>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</si>
  <si>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</si>
  <si>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</si>
  <si>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</si>
  <si>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</si>
  <si>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</si>
  <si>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</si>
  <si>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</si>
  <si>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</si>
  <si>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</si>
  <si>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</si>
  <si>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</si>
  <si>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</si>
  <si>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</si>
  <si>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</si>
  <si>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</si>
  <si>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</si>
  <si>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</si>
  <si>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</si>
  <si>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</si>
  <si>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</si>
  <si>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</si>
  <si>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</si>
  <si>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</si>
  <si>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</si>
  <si>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</si>
  <si>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</si>
  <si>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</si>
  <si>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</si>
  <si>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</si>
  <si>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</si>
  <si>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</si>
  <si>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</si>
  <si>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</si>
  <si>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</si>
  <si>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</si>
  <si>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</si>
  <si>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</si>
  <si>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</si>
  <si>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</si>
  <si>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</si>
  <si>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</si>
  <si>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</si>
  <si>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</si>
  <si>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</si>
  <si>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</si>
  <si>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</si>
  <si>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</si>
  <si>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</si>
  <si>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</si>
  <si>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</si>
  <si>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</si>
  <si>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</si>
  <si>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</si>
  <si>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</si>
  <si>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</si>
  <si>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</si>
  <si>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</si>
  <si>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</si>
  <si>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</si>
  <si>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</si>
  <si>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</si>
  <si>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</si>
  <si>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</si>
  <si>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</si>
  <si>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</si>
  <si>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</si>
  <si>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</si>
  <si>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</si>
  <si>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</si>
  <si>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</si>
  <si>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</si>
  <si>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školaVelké Albrechtice, příspěvková organizace</t>
  </si>
  <si>
    <t>Základní škola a waldorfská základní škola, Ostrava-Poruba,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</si>
  <si>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</si>
  <si>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</si>
  <si>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</si>
  <si>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</si>
  <si>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</si>
  <si>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</si>
  <si>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</si>
  <si>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</si>
  <si>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</si>
  <si>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</si>
  <si>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</si>
  <si>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</si>
  <si>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</si>
  <si>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</si>
  <si>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</si>
  <si>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</si>
  <si>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</si>
  <si>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</si>
  <si>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</si>
  <si>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</si>
  <si>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</si>
  <si>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Františka kardinála Tomáška Studénka, příspěvková organizace</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</si>
  <si>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</si>
  <si>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</si>
  <si>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</si>
  <si>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</si>
  <si>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</si>
  <si>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</si>
  <si>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</si>
  <si>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</si>
  <si>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</si>
  <si>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generála Zdeňka Škarvady, Ostrava-Poruba,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</si>
  <si>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</si>
  <si>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</si>
  <si>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</si>
  <si>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</si>
  <si>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</si>
  <si>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</si>
  <si>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</si>
  <si>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</si>
  <si>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</si>
  <si>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</si>
  <si>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 - Šumbark, Školní 1/814, okres Karviná, příspěvková organizace</t>
  </si>
  <si>
    <t>Základní škola Havířov-Podlesí,F. Hrubína 5/1537, okres Karviná</t>
  </si>
  <si>
    <t>Základní škola Havířov-Šumbark, Jarošova 33/851, okres Karviná, příspěvková organizace</t>
  </si>
  <si>
    <t>Základní škola Havířov-Šumbark, Moravská 29/497,okres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</si>
  <si>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</si>
  <si>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</si>
  <si>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</si>
  <si>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</si>
  <si>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</si>
  <si>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</si>
  <si>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</si>
  <si>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</si>
  <si>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 Šlosara Sviadnov</t>
  </si>
  <si>
    <t>Základní škola Jablunkov, Lesní 190, 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</si>
  <si>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</si>
  <si>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</si>
  <si>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</si>
  <si>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</si>
  <si>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</si>
  <si>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</si>
  <si>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</si>
  <si>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</si>
  <si>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</si>
  <si>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</si>
  <si>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</si>
  <si>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</si>
  <si>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</si>
  <si>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</si>
  <si>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</si>
  <si>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</si>
  <si>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</si>
  <si>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</si>
  <si>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</si>
  <si>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</si>
  <si>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</si>
  <si>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</si>
  <si>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</si>
  <si>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</si>
  <si>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</si>
  <si>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</si>
  <si>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</si>
  <si>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</si>
  <si>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</si>
  <si>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</si>
  <si>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</si>
  <si>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</si>
  <si>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</si>
  <si>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</si>
  <si>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</si>
  <si>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</si>
  <si>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</si>
  <si>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</si>
  <si>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</si>
  <si>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</si>
  <si>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</si>
  <si>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</si>
  <si>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</si>
  <si>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</si>
  <si>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</si>
  <si>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</si>
  <si>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</si>
  <si>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</si>
  <si>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</si>
  <si>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</si>
  <si>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Klegova 27, příspěvková organizace</t>
  </si>
  <si>
    <t>Základní škola Ostrava-Hrabůvka, Provaznická 64, příspěvková organizace</t>
  </si>
  <si>
    <t>Základní škola Ostrava-Mariánské Hory, Gen. Janka 1208, příspěvková organizace</t>
  </si>
  <si>
    <t>Základní škola Ostrava-Michálkovice, U Kříže 28,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</si>
  <si>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</si>
  <si>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</si>
  <si>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</si>
  <si>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</si>
  <si>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</si>
  <si>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</si>
  <si>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</si>
  <si>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</si>
  <si>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</si>
  <si>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</si>
  <si>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</si>
  <si>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</si>
  <si>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</si>
  <si>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</si>
  <si>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</si>
  <si>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</si>
  <si>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</si>
  <si>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</si>
  <si>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</si>
  <si>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</si>
  <si>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</si>
  <si>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</si>
  <si>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</si>
  <si>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</si>
  <si>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</si>
  <si>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</si>
  <si>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</si>
  <si>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Slezská Ostrava, Bohumínská 72, příspěvková organizace</t>
  </si>
  <si>
    <t>Základní škola Slezská Ostrava, Chrustova 24, příspěvková organizace</t>
  </si>
  <si>
    <t>Základní škola Slezská Ostrava, Pěší 1, příspěvková organizace</t>
  </si>
  <si>
    <t>Základní škola Slezská Ostrava, Škrobálkova 51,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</si>
  <si>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</si>
  <si>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</si>
  <si>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</si>
  <si>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</si>
  <si>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</si>
  <si>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</si>
  <si>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</si>
  <si>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</si>
  <si>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</si>
  <si>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</si>
  <si>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</si>
  <si>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</si>
  <si>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</si>
  <si>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</si>
  <si>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</si>
  <si>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</si>
  <si>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</si>
  <si>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</si>
  <si>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</si>
  <si>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</si>
  <si>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Třinec, Slezská 773, příspěvková organizace</t>
  </si>
  <si>
    <t>Základní umělecká škola Dobroslava Lidmily Ostrava-Svinov</t>
  </si>
  <si>
    <t>Základní umělecká škola Frýdek-Místek, Hlavní třída 11</t>
  </si>
  <si>
    <t>Základní umělecká škola Ivo Žídka, Kravaře, Ivana Kubince 5, příspěvková organizace</t>
  </si>
  <si>
    <t>Základní umělecká škola Viléma Wünsche, Zámecká 2</t>
  </si>
  <si>
    <t>Základní umělecká škola Vratimov, Strmá 9</t>
  </si>
  <si>
    <t>Základní umělecká škola, Brušperk, příspěvková organizace</t>
  </si>
  <si>
    <t>Zařízení školního stravování Krnov, Žižkova 1, okres Bruntál, příspěvková organizace</t>
  </si>
  <si>
    <t>Zařízení školního stravování Opava, příspěvková organizace</t>
  </si>
  <si>
    <t>Přehled poskytnutých finančních prostředků příspěvkovým organizacím kraje</t>
  </si>
  <si>
    <r>
      <t xml:space="preserve">Schváleno </t>
    </r>
    <r>
      <rPr>
        <b/>
        <vertAlign val="superscript"/>
        <sz val="8"/>
        <rFont val="Tahoma"/>
        <family val="2"/>
        <charset val="238"/>
      </rPr>
      <t>1)</t>
    </r>
  </si>
  <si>
    <r>
      <t xml:space="preserve">Čerpáno </t>
    </r>
    <r>
      <rPr>
        <b/>
        <vertAlign val="superscript"/>
        <sz val="8"/>
        <rFont val="Tahoma"/>
        <family val="2"/>
        <charset val="238"/>
      </rPr>
      <t>2)</t>
    </r>
  </si>
  <si>
    <t>Účel použití</t>
  </si>
  <si>
    <t>Příspěvkové organizace v odvětví kultury</t>
  </si>
  <si>
    <t>Celkový součet - příspěvkové organizace
v odvětví kultury</t>
  </si>
  <si>
    <t>Příspěvkové organizace v odvětví sociálních věcí</t>
  </si>
  <si>
    <t>Celkový součet - příspěvkové organizace
v odvětví sociálních věcí</t>
  </si>
  <si>
    <t>Příspěvkové organizace v odvětví školství</t>
  </si>
  <si>
    <t>Celkový součet - příspěvkové organizace
v odvětví školství</t>
  </si>
  <si>
    <t>Příspěvkové organizace v odvětví zdravotnictví</t>
  </si>
  <si>
    <t>Celkový součet - příspěvkové organizace
v odvětví zdravotnictví</t>
  </si>
  <si>
    <r>
      <t>1)</t>
    </r>
    <r>
      <rPr>
        <sz val="8"/>
        <rFont val="Tahoma"/>
        <family val="2"/>
        <charset val="238"/>
      </rPr>
      <t xml:space="preserve"> Schválený rozpočet dotace je snížen o částku vrácených prostředků do rozpočtu kraje, která byla následně použita v rozpočtu výdajů (opětovně v daném roce).</t>
    </r>
  </si>
  <si>
    <t>Přehled poskytnutých finančních prostředků obcím, dobrovolným svazkům obcí, krajům a jiným veřejným rozpočtům</t>
  </si>
  <si>
    <t>Celkový součet - kraje</t>
  </si>
  <si>
    <t>Jiné veřejné rozpočty</t>
  </si>
  <si>
    <t>Celkový součet - jiné veřejné rozpočty</t>
  </si>
  <si>
    <t>Zahraničí</t>
  </si>
  <si>
    <t>Celkový součet - zahraničí</t>
  </si>
  <si>
    <t>Vypořádání finančních vztahů k ostatním fyzickým a právnickým osobám (včetně prostředků poskytnutých soukromým školám)</t>
  </si>
  <si>
    <t>Přehled poskytnutých finančních prostředků příspěvkovým organizacím obcí dle zákona č. 561/2004 Sb., o předškolním, základním, středním, vyšším odborném a jiném vzdělávání (školský zákon), v platném znění</t>
  </si>
  <si>
    <t>*) prostředky na:</t>
  </si>
  <si>
    <t>Rok 2020</t>
  </si>
  <si>
    <t>Poplatek za odebrané množství podzemní vody</t>
  </si>
  <si>
    <t>Dopravní obslužnost veřejnými službami - linková</t>
  </si>
  <si>
    <t>Dopravní obslužnost veřejnými službami - drážní</t>
  </si>
  <si>
    <t>Střední školy</t>
  </si>
  <si>
    <t/>
  </si>
  <si>
    <t>Ostatní příjmy z prodeje dlouhodobého majetku</t>
  </si>
  <si>
    <t>Investiční převody z Národního fondu</t>
  </si>
  <si>
    <t>Neinvestiční transfery obecním a krajským nemocnicím - obchodním společnostem</t>
  </si>
  <si>
    <t>Tísňová péče</t>
  </si>
  <si>
    <t>Vratky transferů poskytnutých z veřejných rozpočtů</t>
  </si>
  <si>
    <t>Základní příděl fondu kulturních a sociálních potřeb a sociálnímu fondu obcí a krajů</t>
  </si>
  <si>
    <t>zrušená</t>
  </si>
  <si>
    <t>Letiště Leoše Janáčka Ostrava, výstavba odbavovací plochy APN S3</t>
  </si>
  <si>
    <t>Okružní křižovatka silnic III/46611 x III/4697, Ludgeřovice (Správa silnic Moravskoslezského kraje, příspěvková organizace, Ostrava)</t>
  </si>
  <si>
    <t>Most 48416-3 Frýdlant nad Ostravicí (Správa silnic Moravskoslezského kraje, příspěvková organizace, Ostrava)</t>
  </si>
  <si>
    <t>Rekonstrukce vzletové a přistávací dráhy a navazujících provozních ploch Letiště Leoše Janáčka Ostrava – projektová dokumentace</t>
  </si>
  <si>
    <t>Rekonstrukce a modernizace sil. II/475 Stonava průtah II</t>
  </si>
  <si>
    <t>Energetické úspory SSMSK - CM Rýmařov</t>
  </si>
  <si>
    <t>Energetické úspory SSMSK - CM Odry</t>
  </si>
  <si>
    <t>Energetické úspory SSMSK - středisko Frýdek - Místek</t>
  </si>
  <si>
    <t>pozastavená</t>
  </si>
  <si>
    <t>Modernizace silnice II/477, II/647 Ostrava, ul. Bohumínská - III. etapa</t>
  </si>
  <si>
    <t>Silnice II/479 Ostrava, ulice Opavská, mosty 479-004 přes vodní tok Odra</t>
  </si>
  <si>
    <t>Modernizace silnice II/473 Šenov - Frýdek-Místek</t>
  </si>
  <si>
    <t>Městečko bezpečí</t>
  </si>
  <si>
    <t>Opatření proti šíření nákazy koronavirem COVID-19</t>
  </si>
  <si>
    <t>Zajištění činnosti krizového štábu a odborná příprava orgánů krizového řízení</t>
  </si>
  <si>
    <t xml:space="preserve">Finanční podpora postiženým živelními pohromami </t>
  </si>
  <si>
    <t>Opatření proti šíření nákazy koronavirem COVID-19 - příspěvkové organizace kraje</t>
  </si>
  <si>
    <t>Zkvalitnění lokálního monitorovacího a varovného protipovodňového systému na území MSK</t>
  </si>
  <si>
    <t>SR - Podpora expozičních a výstavních projektů</t>
  </si>
  <si>
    <t>SR - Program ochrany měkkých cílů v oblasti kultury – podprogram č. 134D811</t>
  </si>
  <si>
    <t>Odvodnění budovy Těšínského divadla (Těšínské divadlo Český Těšín, příspěvková organizace)</t>
  </si>
  <si>
    <t>Zámek Nová Horka - dobudování infrastruktury (Muzeum Novojičínska, příspěvková organizace)</t>
  </si>
  <si>
    <t>Zámek Bruntál - revitalizace objektu (Muzeum v Bruntále, příspěvková organizace)</t>
  </si>
  <si>
    <t>Zámek Nová Horka – expozice přízemí (Muzeum Novojičínska, příspěvková organizace)</t>
  </si>
  <si>
    <t>Reprodukce majetku kraje v odvětví kultury</t>
  </si>
  <si>
    <t>SR - ISO II/D preventivní ochrana před nepříznivými vlivy prostředí - neinvestiční</t>
  </si>
  <si>
    <t>SR - Záchrana architektonického dědictví - neinvestice - program č. 434 312</t>
  </si>
  <si>
    <t>SR - Akviziční fond – IV</t>
  </si>
  <si>
    <t xml:space="preserve">Dotační program – Podpora Místních akčních skupin Moravskoslezského kraje </t>
  </si>
  <si>
    <t>Podpora činnosti sekretariátu Regionální stálé konference Moravskoslezského kraje III</t>
  </si>
  <si>
    <t>Dotační program – Podpora natáčení audiovizuálních děl v Moravskoslezském kraji</t>
  </si>
  <si>
    <t>Dotační program – Program na podporu komunitní práce a na zmírňování následků sociálního vyloučení v Moravskoslezském kraji</t>
  </si>
  <si>
    <t>Dotační program - Program na podporu aktivit sociálního podnikání v Moravskoslezském kraji</t>
  </si>
  <si>
    <t>Dotační program - Program podpory vybavení zařízení sociálních služeb v souvislosti s přechodem na vysílací standard DVB-T2 na období 2019 – 2020</t>
  </si>
  <si>
    <t>Zpracování odborných posudků - psychologická vyšetření, včetně dalších aktivit v odvětví sociálních věcí</t>
  </si>
  <si>
    <t>SR - Mimořádné odměny pro sociální pracovníky na krajských úřadech</t>
  </si>
  <si>
    <t>Transformace a humanizace pobytových zařízení v sociální oblasti</t>
  </si>
  <si>
    <t>SR - Řešení naléhavých potřeb při zabezpečení provozu sociálních služeb zřízených a provozovaných obcemi</t>
  </si>
  <si>
    <t>SR - COVID-19-ohodnocení</t>
  </si>
  <si>
    <t>Dům pro volnočasové aktivity seniorů se zahradním parterem (Domov Letokruhy, příspěvková organizace, Budišov nad Budišovkou)</t>
  </si>
  <si>
    <t>Zateplení a stavební úpravy správní budovy, pavilonu E a F Domova Březiny</t>
  </si>
  <si>
    <t>Podpora transformace zařízení pro děti do tří let v Moravskoslezském kraji</t>
  </si>
  <si>
    <t>Žít normálně</t>
  </si>
  <si>
    <t>Rozvoj procesů kvality v Síriu (Sírius, příspěvková organizace, Opava)</t>
  </si>
  <si>
    <t>Komplexní přístup ke zvýšení kvality poskytovaných sociálních služeb ve Fontána, p.o. (Fontána, příspěvková organizace, Hlučín)</t>
  </si>
  <si>
    <t>Zavádění nových prostředků komunikace s uživateli služeb v Harmonii, p. o. (Harmonie, příspěvková organizace, Krnov)</t>
  </si>
  <si>
    <t xml:space="preserve">Dotační program – Podpora volnočasových aktivit pro mládež </t>
  </si>
  <si>
    <t>ID - projekt MICHALRUN (Hana Dolasová)</t>
  </si>
  <si>
    <t>Řešení dopadů optimalizačních změn a změny financování regionálního školství v oblasti pedagogické i nepedagogické práce</t>
  </si>
  <si>
    <t>Stavební úpravy části školy pro potřeby Vzdělávacího a výcvikového střediska a umístění sídla Správy silnic MSK v Ostravě-Zábřehu (Střední škola stavební a dřevozpracující, Ostrava, příspěvková organizace)</t>
  </si>
  <si>
    <t>Úpravy prostor pro PPP a školní jídelnu (Gymnázium Josefa Božka, Český Těšín, příspěvková organizace)</t>
  </si>
  <si>
    <t>Rekonstrukce školního dvora (Matiční gymnázium, Ostrava, příspěvková organizace)</t>
  </si>
  <si>
    <t>Rekonstrukce elektroinstalace (Mendelovo gymnázium, Opava, příspěvková organizace)</t>
  </si>
  <si>
    <t>Rekonstrukce obálky budovy a podhledu sálu (Základní umělecká škola Leoše Janáčka, Ostrava - Vítkovice, příspěvková organizace)</t>
  </si>
  <si>
    <t>Výměna střešní krytiny (Střední pedagogická škola a Střední zdravotnická škola, Krnov, příspěvková organizace) - ul. Jiráskova</t>
  </si>
  <si>
    <t>Propojení budovy školy a jídelny a instalace výtahu (Základní škola, Ostrava-Poruba, Čkalovova 942, příspěvková organizace)</t>
  </si>
  <si>
    <t>Výměna osobního výtahu a oprava střechy strojovny (Základní škola a Mateřská škola, Ostrava-Poruba, Ukrajinská 19, příspěvková organizace)</t>
  </si>
  <si>
    <t>Oprava kanalizačního systému a odpadních jímek (Střední škola elektrotechnická, Ostrava, Na Jízdárně 30, příspěvková organizace)</t>
  </si>
  <si>
    <t>Rekonstrukce sociálního zařízení v domově mládeže (Gymnázium Mikuláše Koperníka, Bílovec, příspěvková organizace)</t>
  </si>
  <si>
    <t>Rekonstrukce střešního pláště haly č. 3 (Střední průmyslová škola, Ostrava-Vítkovice, příspěvková organizace)</t>
  </si>
  <si>
    <t>Havarijní stav střech – spojovací krček SK 1, 2 a střecha nad tělocvičnou T1a (Gymnázium Olgy Havlové, Ostrava-Poruba, příspěvková organizace)</t>
  </si>
  <si>
    <t>Oprava zdravotechniky objektu školy (Masarykova střední škola zemědělská a Vyšší odborná škola, Opava, příspěvková organizace)</t>
  </si>
  <si>
    <t>Rekonstrukce atletického oválu (Gymnázium, Karviná, příspěvková organizace)</t>
  </si>
  <si>
    <t>Rekonstrukce hlavního vstupu budovy školy a šaten (Gymnázium a Střední odborná škola, Frýdek-Místek, Cihelní 410, příspěvková organizace)</t>
  </si>
  <si>
    <t>Rekonstrukce nádvoří (Střední zdravotnická škola a Vyšší odborná škola zdravotnická, Ostrava, příspěvková organizace)</t>
  </si>
  <si>
    <t>Rekonstrukce rozvodny nízkého napětí a trafostanice (Střední škola prof. Zdeňka Matějčka, Ostrava-Poruba, příspěvková organizace)</t>
  </si>
  <si>
    <t>Rekonstrukce školní kuchyně a výdejny (Základní škola, Ostrava-Poruba, Čkalovova 942, příspěvková organizace)</t>
  </si>
  <si>
    <t>Vybudování trafostanic (Vyšší odborná škola, Střední odborná škola a Střední odborné učiliště, Kopřivnice, příspěvková organizace)</t>
  </si>
  <si>
    <t>Výstavba trafostanice (Střední škola techniky a služeb, Karviná, příspěvková organizace)</t>
  </si>
  <si>
    <t>Aditivní technologie a 3D tisk do škol v Moravskoslezském kraji</t>
  </si>
  <si>
    <t>Výuka pro Průmysl 4.0 II</t>
  </si>
  <si>
    <t>Supporting attractivness of health and social care professions in regions</t>
  </si>
  <si>
    <t>Poskytování bezplatné stravy dětem ohroženým chudobou ve školách z prostředků OP PMP v Moravskoslezském kraji IV</t>
  </si>
  <si>
    <t>Rekonstrukce počítačové sítě v budově A (Nemocnice ve Frýdku-Místku, příspěvková organizace)</t>
  </si>
  <si>
    <t>Vyvolávací systém ambulance dle GDPR (Nemocnice ve Frýdku-Místku, příspěvková organizace)</t>
  </si>
  <si>
    <t>Energetické úspory (Nemocnice ve Frýdku-Místku, příspěvková organizace)</t>
  </si>
  <si>
    <t>Kartový systém (Nemocnice ve Frýdku-Místku, příspěvková organizace)</t>
  </si>
  <si>
    <t>Venkovní posezení pro pacienty GDO (Slezská nemocnice v Opavě, příspěvková organizace)</t>
  </si>
  <si>
    <t>Rekonstrukce prostor pro dokumentační pracovnice (Nemocnice Třinec, příspěvková organizace)</t>
  </si>
  <si>
    <t>Havarijní zdroj vytápění (Nemocnice Třinec, příspěvková organizace)</t>
  </si>
  <si>
    <t>Vybudování urgentního příjmu (Nemocnice Třinec, příspěvková organizace)</t>
  </si>
  <si>
    <t>Stavební úpravy Centrální sterilizace (Nemocnice Třinec, příspěvková organizace)</t>
  </si>
  <si>
    <t>Výstavba urgentního příjmu (Nemocnice s poliklinikou Karviná-Ráj, příspěvková organizace)</t>
  </si>
  <si>
    <t>Stavební úpravy a přístrojové vybavení zubní ambulance (Nemocnice ve Frýdku-Místku, příspěvková organizace)</t>
  </si>
  <si>
    <t>Rekonstrukce v budově R pro stanici lůžek následné péče (Nemocnice ve Frýdku-Místku, příspěvková organizace)</t>
  </si>
  <si>
    <t>Operační lůžkový fond – 5. NP (Nemocnice ve Frýdku-Místku, příspěvková organizace)</t>
  </si>
  <si>
    <t>Skladovací prostory nemocnice (Nemocnice ve Frýdku-Místku, příspěvková organizace)</t>
  </si>
  <si>
    <t>Modernizace Odborného léčebného ústavu Metylovice (Odborný léčebný ústav Metylovice - Moravskoslezské sanatorium, příspěvková organizace)</t>
  </si>
  <si>
    <t>Odstranění příčin hrozící havárie vnitřního bazénu (Odborný léčebný ústav Metylovice - Moravskoslezské sanatorium, příspěvková organizace)</t>
  </si>
  <si>
    <t>Rekonstrukce hemodialýzy v budově S (Nemocnice ve Frýdku-Místku, příspěvková organizace)</t>
  </si>
  <si>
    <t>Výstavba JIP dětského oddělení a boxu ARO (Nemocnice s poliklinikou Karviná-Ráj, příspěvková organizace)</t>
  </si>
  <si>
    <t>Výstavba operačních sálů a dospávacích pokojů (Nemocnice s poliklinikou Karviná-Ráj, příspěvková organizace)</t>
  </si>
  <si>
    <t>Kybernetická bezpečnost – příspěvkové organizace v odvětví zdravotnictví</t>
  </si>
  <si>
    <t>Beskydské centrum duševního zdraví (Nemocnice ve Frýdku-Místku, příspěvková organizace)</t>
  </si>
  <si>
    <t>Provoz Beskydského centra duševního zdraví  (Nemocnice ve Frýdku-Místku, příspěvková organizace)</t>
  </si>
  <si>
    <t>Specializační vzdělávání v oboru dětská neurologie</t>
  </si>
  <si>
    <t>Dotační program -  Podpora odpadového hospodářství</t>
  </si>
  <si>
    <t>Dotační program - Kotlíkové dotace v Moravskoslezském kraji 3. grantové schéma (AMO)</t>
  </si>
  <si>
    <t xml:space="preserve">Nevyčerpané finanční prostředky představují úsporu. </t>
  </si>
  <si>
    <t>Podpora činností v oblasti ochrany životního prostředí</t>
  </si>
  <si>
    <t>Plán rozvoje vodovodů a kanalizací Moravskoslezského kraje-webová aplikace</t>
  </si>
  <si>
    <t>IP LIFE for Coal Mining Landscape Adaptation</t>
  </si>
  <si>
    <t>Úspora vznikla v důsledku snížení pronajaté plochy v budovách krajského úřadu cizím subjektům a příznivých klimatických podmínek v zimním období, kdy došlo ke snížení spotřeby energií a tím i nižším výdajům na tyto energie.</t>
  </si>
  <si>
    <t xml:space="preserve">Dotace na financování nekrytých závazků Regionální radě regionu soudržnosti Moravskoslezsko </t>
  </si>
  <si>
    <t>Výdaje spojené s projektem Finanční zdraví obcí</t>
  </si>
  <si>
    <t>Rezerva na mimořádné akce a akce s nedořešeným financováním</t>
  </si>
  <si>
    <t>Vstřícný a kompetentní KÚ MSK</t>
  </si>
  <si>
    <t>Podpora Místních akčních skupin Moravskoslezského kraje</t>
  </si>
  <si>
    <t>Podpora natáčení audiovizuálních děl v Moravskoslezském kraji</t>
  </si>
  <si>
    <t>Program na podporu financování běžných výdajů souvisejících s poskytováním sociálních služeb včetně realizace protidrogové politiky</t>
  </si>
  <si>
    <t>Program na podporu komunitní práce a na zmírňování následků sociálního vyloučení v Moravskoslezském kraji</t>
  </si>
  <si>
    <t>Program na podporu aktivit sociálního podnikání v Moravskoslezském kraji</t>
  </si>
  <si>
    <t>Program podpory vybavení zařízení sociálních služeb v souvislosti s přechodem na vysílací standard DVB-T2 na období 2019 – 2020</t>
  </si>
  <si>
    <t>1786+8408</t>
  </si>
  <si>
    <t>Podpora volnočasových aktivit pro mládež</t>
  </si>
  <si>
    <r>
      <t>1763</t>
    </r>
    <r>
      <rPr>
        <sz val="10"/>
        <color rgb="FFFF0000"/>
        <rFont val="Tahoma"/>
        <family val="2"/>
        <charset val="238"/>
      </rPr>
      <t>+8316</t>
    </r>
  </si>
  <si>
    <t>Kotlíkové dotace v Moravskoslezském kraji 3. grantové schéma (AMO)</t>
  </si>
  <si>
    <t xml:space="preserve">Obec Bítov </t>
  </si>
  <si>
    <t>Obec Václavov u Bruntálu</t>
  </si>
  <si>
    <t>Obec Vřesina - okres Ostrava</t>
  </si>
  <si>
    <t>Římskokatolická farnost Kunčice pod Ondřejníkem, Kunčice pod Ondřejníkem</t>
  </si>
  <si>
    <t>Římskokatolická farnost Odry, Odry</t>
  </si>
  <si>
    <t>Římskokatolická farnost Strahovice, Strahovice</t>
  </si>
  <si>
    <t>"Sdružení válečných veteránů ČR" , Praha</t>
  </si>
  <si>
    <t>Moravskoslezský pakt zaměstnanosti, z.s., Ostrava Mariánské Hory a Hulváky</t>
  </si>
  <si>
    <t>TEEN enterprise, z.s., Ostrava</t>
  </si>
  <si>
    <t>Klub biatlonu Olomouc, p.s., Olomouc</t>
  </si>
  <si>
    <t>Obec Prostřední Bečva</t>
  </si>
  <si>
    <t>Sportovní klub ve Vrbně pod Pradědem, z.s.</t>
  </si>
  <si>
    <t>SPS - STAS, s.r.o., Malá Morávka</t>
  </si>
  <si>
    <t>UAX s.r.o., Bernartice nad Odrou</t>
  </si>
  <si>
    <t>Veteran Car Club Ostrava, Ostrava, Svinov</t>
  </si>
  <si>
    <t>Vojenská lázeňská a rekreační zařízení</t>
  </si>
  <si>
    <t>Colliery SRDCEM z.s., Ostrava</t>
  </si>
  <si>
    <t>Národní rada osob se zdravotním postižením České republiky, z.s., Praha 7</t>
  </si>
  <si>
    <t>Hana Dolasová, Ostrava Michálkovice</t>
  </si>
  <si>
    <t>Automoto klub v AČR, Ludvíkov</t>
  </si>
  <si>
    <t>Basketpoint Frýdek-Místek z.s., Frýdek-Místek</t>
  </si>
  <si>
    <t>BH Ski team z.s., Frýdlant nad Ostravicí</t>
  </si>
  <si>
    <t>Parahokej Havířov z.s.</t>
  </si>
  <si>
    <t>PIERRO FORTE, z.s., Ostrava Muglinov</t>
  </si>
  <si>
    <t>SKI &amp; BIKE MANIC, spolek, Bílá</t>
  </si>
  <si>
    <t>Tělovýchovná jednota Dolní Lomná</t>
  </si>
  <si>
    <t>TK PLUS s.r.o., Prostějov</t>
  </si>
  <si>
    <t xml:space="preserve">Vodní lyžování a wakeboarding Havířov z.s., Těrlicko </t>
  </si>
  <si>
    <t>Dětské polytrauma, z.s., Pustá Polom</t>
  </si>
  <si>
    <t>E-expert, spol. s r.o., Ostrava-Moravská Ostrava a Přívoz</t>
  </si>
  <si>
    <t>Základní organizace Českého zahrádkářského svazu Štěpánkovice, Štěpánkovice</t>
  </si>
  <si>
    <t>Mimořádné odměny pro sociální pracovníky na krajských úřadech</t>
  </si>
  <si>
    <t>Neinvestiční nedávkové transfery podle zákona č. 108/2006 Sb., o sociálních službách (§ 101, § 102 a § 103)</t>
  </si>
  <si>
    <t>Řešení naléhavých potřeb při zabezpečení provozu sociálních služeb zřízených a provozovaných obcemi</t>
  </si>
  <si>
    <t>COVID-19-ohodnocení</t>
  </si>
  <si>
    <t>Podpora expozičních a výstavních projektů</t>
  </si>
  <si>
    <t>ISO II/D preventivní ochrana před nepříznivými vlivy prostředí - neinvestiční</t>
  </si>
  <si>
    <t>Akviziční fond - IV</t>
  </si>
  <si>
    <t>Podpora koordinátorů romských poradců</t>
  </si>
  <si>
    <t>číslo akce</t>
  </si>
  <si>
    <t>Očekávaná výše dotace v %</t>
  </si>
  <si>
    <t>2016</t>
  </si>
  <si>
    <t>2017</t>
  </si>
  <si>
    <t>2019</t>
  </si>
  <si>
    <t>2020</t>
  </si>
  <si>
    <t>Geoportál MSK - část dopravní infrastruktura</t>
  </si>
  <si>
    <t>Rozšíření a modernizace prostor Základní školy a Mateřské školy Motýlek, Kopřivnice, Smetanova 1122, příspěvkové organizace</t>
  </si>
  <si>
    <t>Kybernetická bezpečnost – příspěvkové organizace v odvětví zdravotnictví  (2)</t>
  </si>
  <si>
    <t>Digitální technická mapa Moravskoslezského kraje</t>
  </si>
  <si>
    <t xml:space="preserve">         (3)  Rozdílná očekávaná výše dotace ve dvou částech projektu - xx % zateplení/xx % vzduchotechnika.</t>
  </si>
  <si>
    <t>Most 48416-3 Frýdlant nad Ostravicí</t>
  </si>
  <si>
    <t>Veřejné informační služby knihoven - neivestice</t>
  </si>
  <si>
    <t>Zámek Nová Horka – expozice přízemí</t>
  </si>
  <si>
    <t>Zámek Bruntál - revitalizace objektu</t>
  </si>
  <si>
    <t>Odvodnění budovy Těšínského divadla</t>
  </si>
  <si>
    <t xml:space="preserve">Dětské centrum Pampeliška, příspěvková organizace </t>
  </si>
  <si>
    <t>Rekonstrukce střechy včetně zateplení a rekonstrukce fasády</t>
  </si>
  <si>
    <t>Přístavba chráněného bydlení Sedlnice</t>
  </si>
  <si>
    <t>Komplexní přístup ke zvýšení kvality poskytovaných sociálních služeb ve Fontána, p.o.</t>
  </si>
  <si>
    <t>Zavádění nových prostředků komunikace s uživateli služeb v Harmonii, p. o.</t>
  </si>
  <si>
    <t>Rozvoj procesů kvality v Síriu</t>
  </si>
  <si>
    <t>Rekonstrukce hlavního vstupu budovy školy a šaten</t>
  </si>
  <si>
    <t>Úpravy prostor pro PPP a školní jídelnu</t>
  </si>
  <si>
    <t>Rekonstrukce sociálního zařízení v domově mládeže</t>
  </si>
  <si>
    <t>Havarijní stav střech – spojovací krček SK 1, 2 a střecha nad tělocvičnou T1a</t>
  </si>
  <si>
    <t>Oprava zdravotechniky objektu školy</t>
  </si>
  <si>
    <t>Oprava střechy</t>
  </si>
  <si>
    <t>Vybudování dílen pro praktické vyučování</t>
  </si>
  <si>
    <t>Rekonstrukce prostor dílen</t>
  </si>
  <si>
    <t>Rekonstrukce střešního pláště haly č. 3</t>
  </si>
  <si>
    <t>Oprava kanalizačního systému a odpadních jímek</t>
  </si>
  <si>
    <t>Rekonstrukce rozvodny nízkého napětí a trafostanice</t>
  </si>
  <si>
    <t>Stavební úpravy části školy pro potřeby Vzdělávacího a výcvikového střediska a umístění sídla Správy silnic MSK v Ostravě-Zábřehu</t>
  </si>
  <si>
    <t>Výstavba trafostanice</t>
  </si>
  <si>
    <t>Rekonstrukce nádvoří</t>
  </si>
  <si>
    <t>Vybudování trafostanic</t>
  </si>
  <si>
    <t>Výměna osobního výtahu a oprava střechy strojovny</t>
  </si>
  <si>
    <t>Propojení budovy školy a jídelny a instalace výtahu</t>
  </si>
  <si>
    <t>Rekonstrukce školní kuchyně a výdejny</t>
  </si>
  <si>
    <t>Rekonstrukce obálky budovy a podhledu sálu</t>
  </si>
  <si>
    <t>Výstavba JIP dětského oddělení a boxu ARO</t>
  </si>
  <si>
    <t>Výstavba urgentního příjmu</t>
  </si>
  <si>
    <t>Havarijní zdroj vytápění</t>
  </si>
  <si>
    <t>Rekonstrukce prostor pro dokumentační pracovnice</t>
  </si>
  <si>
    <t>Stavební úpravy Centrální sterilizace</t>
  </si>
  <si>
    <t>Vybudování urgentního příjmu</t>
  </si>
  <si>
    <t>Beskydské centrum duševního zdraví</t>
  </si>
  <si>
    <t>Energetické úspory</t>
  </si>
  <si>
    <t>Kartový systém</t>
  </si>
  <si>
    <t>Operační lůžkový fond – 5. NP</t>
  </si>
  <si>
    <t>Rekonstrukce hemodialýzy v budově S</t>
  </si>
  <si>
    <t>Rekonstrukce počítačové sítě v budově A</t>
  </si>
  <si>
    <t>Rekonstrukce v budově R pro stanici lůžek následné péče</t>
  </si>
  <si>
    <t>Skladovací prostory nemocnice</t>
  </si>
  <si>
    <t>Stavební úpravy a přístrojové vybavení zubní ambulance</t>
  </si>
  <si>
    <t>Vyvolávací systém ambulance dle GDPR</t>
  </si>
  <si>
    <t>Modernizace Odborného léčebného ústavu Metylovice</t>
  </si>
  <si>
    <t>Odstranění příčin hrozící havárie vnitřního bazénu</t>
  </si>
  <si>
    <t>Venkovní posezení pro pacienty GDO</t>
  </si>
  <si>
    <t xml:space="preserve">Město Andělská Hora </t>
  </si>
  <si>
    <t xml:space="preserve">Město Dolní Benešov </t>
  </si>
  <si>
    <t xml:space="preserve">Obec Bravantice </t>
  </si>
  <si>
    <t xml:space="preserve">Obec Dolní Domaslavice </t>
  </si>
  <si>
    <t xml:space="preserve">Obec Hodslavice </t>
  </si>
  <si>
    <t xml:space="preserve">Obec Horní Lomná </t>
  </si>
  <si>
    <t>Dotace - projekt Čištění vodního náhonu Jakubčovice nad Odrou</t>
  </si>
  <si>
    <t>Obec Jiříkov</t>
  </si>
  <si>
    <t xml:space="preserve">Obec Karlovice </t>
  </si>
  <si>
    <t xml:space="preserve">Obec Křišťanovice </t>
  </si>
  <si>
    <t>Obec Kunčice pod Ondřejníkem</t>
  </si>
  <si>
    <t xml:space="preserve">Obec Lichnov </t>
  </si>
  <si>
    <t xml:space="preserve">Obec Luboměř </t>
  </si>
  <si>
    <t xml:space="preserve">Obec Mošnov </t>
  </si>
  <si>
    <t>Obec Rudná pod Pradědem</t>
  </si>
  <si>
    <t>Obec Staré Město</t>
  </si>
  <si>
    <t xml:space="preserve">Obec Staříč </t>
  </si>
  <si>
    <t xml:space="preserve">Obec Vojkovice </t>
  </si>
  <si>
    <t xml:space="preserve">Obec Vražné </t>
  </si>
  <si>
    <t>Obec Vřesina</t>
  </si>
  <si>
    <t xml:space="preserve">Obec Žermanice </t>
  </si>
  <si>
    <t>Svazek obcí mikroregionu Hlučínska-Západ</t>
  </si>
  <si>
    <t>Région Grand Est, Francie</t>
  </si>
  <si>
    <t>Stichting BVE Oost-Gelderland</t>
  </si>
  <si>
    <t>Stichting Regionaal Opleidingen Centrum Rivor</t>
  </si>
  <si>
    <t>24VS s.r.o., Frýdek-Místek</t>
  </si>
  <si>
    <t>Akademie karate Ostrava, z.s., Ostrava</t>
  </si>
  <si>
    <t>AKVAHELP METAL spol. s r.o., Třinec</t>
  </si>
  <si>
    <t xml:space="preserve">Dotační program - Program na podporu projektů ve zdravotnictví </t>
  </si>
  <si>
    <t>Alzheimercentrum Ostrava z.ú., Ostrava Vítkovice</t>
  </si>
  <si>
    <t>Anděl Strážný, z.ú., Praha</t>
  </si>
  <si>
    <t>Anna Bieleszová, Bukovec</t>
  </si>
  <si>
    <t>ApeSight s.r.o., Ostrava Moravská Ostrava a Přívoz</t>
  </si>
  <si>
    <t>AREVAL s.r.o., Vendryně</t>
  </si>
  <si>
    <t>Asociace středoškolských klubů České republiky z.s., Brno-střed</t>
  </si>
  <si>
    <t>Asociace TOM ČR, Turistický oddíl mládeže 9901 Čmoudík, Ostrava-Jih</t>
  </si>
  <si>
    <t>ASOMPO, a.s., Životice u Nového Jičína</t>
  </si>
  <si>
    <t>Bílovecká nemocnice, a.s.</t>
  </si>
  <si>
    <t>BIO ILLUSION s.r.o., Praha</t>
  </si>
  <si>
    <t>Bionaut s.r.o., Praha</t>
  </si>
  <si>
    <t>Centrum náhradní rodinné péče dětí se zdravotním hendikepem, z.s., Ostrava</t>
  </si>
  <si>
    <t>Centrum pro rodinu Sluníčko, z.s., Petrovice u Karviné</t>
  </si>
  <si>
    <t>Centrum sociálních služeb Ostrava, o.p.s.,Ostrava, Mariánské Hory a Hulváky</t>
  </si>
  <si>
    <t>Cesta bez barier, spolek, Staříč</t>
  </si>
  <si>
    <t>Český svaz včelařů, z.s., základní organizace Baška , Kunčičky u Bašky</t>
  </si>
  <si>
    <t>Český svaz včelařů, z.s., základní organizace Dolní Domaslavice, Lučina</t>
  </si>
  <si>
    <t>Český svaz včelařů, z.s., základní organizace Hlučín, Hlučín</t>
  </si>
  <si>
    <t>Český svaz včelařů, z.s., základní organizace Morávka, Morávka</t>
  </si>
  <si>
    <t>Český svaz včelařů, z.s., základní organizace Nové Sedlice, Štítina</t>
  </si>
  <si>
    <t>Český svaz včelařů, z.s., základní organizace Odry, Odry</t>
  </si>
  <si>
    <t>Český svaz včelařů, z.s., základní organizace Studénka, Studénka</t>
  </si>
  <si>
    <t>Daniel Lazar, Ostrava-Jih, Zábřeh</t>
  </si>
  <si>
    <t>DAP Services a.s., Ostrava Moravská Ostrava a Přívoz</t>
  </si>
  <si>
    <t>Darja Dunajová, Hlučín</t>
  </si>
  <si>
    <t>DHC Sokol Poruba z.s., Ostrava Poruba</t>
  </si>
  <si>
    <t>EquiRelax Slezská Harta, z.s., Razová</t>
  </si>
  <si>
    <t>Ergon - sociální podnik, z.s.</t>
  </si>
  <si>
    <t>FC Baník Ostrava, a.s., Ostrava-Slezská Ostrava</t>
  </si>
  <si>
    <t>FINIDR, s.r.o., Český Těšín</t>
  </si>
  <si>
    <t>FreOn Services s.r.o., Opava</t>
  </si>
  <si>
    <t>Galerie Věž z.s., Frýdek-Místek</t>
  </si>
  <si>
    <t>GepART pictures s.r.o., Opatov</t>
  </si>
  <si>
    <t>GW Train Regio a.s., Ústí nad Labem</t>
  </si>
  <si>
    <t>Dotace - projekt MICHALRUN</t>
  </si>
  <si>
    <t>HC VÍTKOVICE RIDERA a.s., Ostrava-Jih</t>
  </si>
  <si>
    <t>Hudební talenty z.s., Ostrava Plesná</t>
  </si>
  <si>
    <t>Institut prevence, z. s., Ostrava Poruba</t>
  </si>
  <si>
    <t>Jezdecký klub Opava - Kateřinky, z.s. , Opava</t>
  </si>
  <si>
    <t>Junák - český skaut, středisko Ludgeřovice, z. s., Ludgeřovice</t>
  </si>
  <si>
    <t>Junák - český skaut, středisko Polanka nad Odrou, z. s., Polanka nad Odrou</t>
  </si>
  <si>
    <t>Junák - český skaut, středisko Příbor, z. s., Příbor</t>
  </si>
  <si>
    <t>Junák - český skaut, středisko Zvon Opava, z. s., Opava</t>
  </si>
  <si>
    <t>Klub SPORTU FIT-GYM z.s., Havířov</t>
  </si>
  <si>
    <t>KOLA PRO AFRIKU obecně prospěšná společnost, Ostrava - Jih</t>
  </si>
  <si>
    <t>KOLEČKO z.s., Ostrava</t>
  </si>
  <si>
    <t>Krizové a kontaktní centrum "Pod slunečníkem" o.p.s., Opava</t>
  </si>
  <si>
    <t>LEFOX, s.r.o., Bruntál</t>
  </si>
  <si>
    <t xml:space="preserve">Lesní mateřská škola Vrabčí hnízdo </t>
  </si>
  <si>
    <t>Lukáš Lindner, Bohumín</t>
  </si>
  <si>
    <t>Lukáš Sudolský, Ostrava Třebovice</t>
  </si>
  <si>
    <t>Mannschaft s.r.o., Praha</t>
  </si>
  <si>
    <t>Maraton klub Seitl Ostrava</t>
  </si>
  <si>
    <t>MAS Frýdlantsko - Beskydy z.s., Čeladná</t>
  </si>
  <si>
    <t>MAS Hrubý Jeseník, z.s., Bruntál</t>
  </si>
  <si>
    <t>MAS Jablunkovsko, z. s., Bystřice</t>
  </si>
  <si>
    <t>MAS Lašsko, z. s., Štramberk</t>
  </si>
  <si>
    <t>MAS Pobeskydí, z.s., Třanovice</t>
  </si>
  <si>
    <t>MAS Slezská brána, z. s., Řepiště</t>
  </si>
  <si>
    <t>MasterFilm, s.r.o., Praha</t>
  </si>
  <si>
    <t>Mgr. Halina Františáková, Ostrava-Moravská Ostrava a Přívoz</t>
  </si>
  <si>
    <t>Dotace - projekt Rekordy handicapovaných hrdinů</t>
  </si>
  <si>
    <t>MISTKA SEWING s.r.o., Český Těšín</t>
  </si>
  <si>
    <t>Místní akční skupina Bohumínsko, z.s., Bohumín</t>
  </si>
  <si>
    <t>Místní akční skupina Opavsko, Hradec nad Moravicí</t>
  </si>
  <si>
    <t>Dotace - projekt Zajištění dostupnosti mobilní hospicové péče v době Covidu</t>
  </si>
  <si>
    <t>MOS technik s.r.o., Odry</t>
  </si>
  <si>
    <t>MUDr. Josef Ječmínek s.r.o., Hněvošice</t>
  </si>
  <si>
    <t>MUDr. Lidie REZNEROVÁ s.r.o., Český Těšín</t>
  </si>
  <si>
    <t>Nacity facility s.r.o., Opava</t>
  </si>
  <si>
    <t>NAVZDORY s.r.o., Ostrava-Jih, Zábřeh</t>
  </si>
  <si>
    <t>New Dimension, s.r.o., Frýdek-Místek</t>
  </si>
  <si>
    <t>Nová šance, z. s.,  Ostrava-Koblov</t>
  </si>
  <si>
    <t>Oktarína TR s.r.o., Havířov Dolní Suchá</t>
  </si>
  <si>
    <t>One MOVie s.r.o., Praha</t>
  </si>
  <si>
    <t>Ostravská organizace vozíčkářů, Ostrava</t>
  </si>
  <si>
    <t>POST BELLUM, o.p.s., Praha</t>
  </si>
  <si>
    <t>pošli RADOST s.r.o., Ostrava Hulváky</t>
  </si>
  <si>
    <t>Progres Tri-Treg, s.r.o., Třinec</t>
  </si>
  <si>
    <t>Regionální sdružení územní spolupráce Těšínského Slezska, Český Těšín</t>
  </si>
  <si>
    <t>Rodinné centrum KAŠTÁNEK, z.s., Ostrava-Poruba</t>
  </si>
  <si>
    <t>ROZKOŠ bez RIZIKA, Brno</t>
  </si>
  <si>
    <t>Rozvoj Krnovska o.p.s., Krnov</t>
  </si>
  <si>
    <t>RÝMAŘOVSKO o.p.s., Rýmařov</t>
  </si>
  <si>
    <t>Římskokatolická farnost Kunín, Kunín</t>
  </si>
  <si>
    <t>Sandra Čermáková, Ludgeřovice</t>
  </si>
  <si>
    <t>Santarius s.r.o., Havířov</t>
  </si>
  <si>
    <t>Senioři České republiky, z. s., Krajská organizace Moravskoslezského kraje, Frýdek-Místek</t>
  </si>
  <si>
    <t>SH ČMS - Okresní sdružení hasičů Frýdek-Místek, Frýdek-Místek</t>
  </si>
  <si>
    <t>SH ČMS - Okrsek Heřmánky, Heřmánky</t>
  </si>
  <si>
    <t>SH ČMS - Sbor dobrovolných hasičů Baška, Baška</t>
  </si>
  <si>
    <t>SH ČMS - Sbor dobrovolných hasičů Bolatice, Bolatice</t>
  </si>
  <si>
    <t>SH ČMS - Sbor dobrovolných hasičů Bordovice, Bordovice</t>
  </si>
  <si>
    <t>SH ČMS - Sbor dobrovolných hasičů Borová, Bolatice</t>
  </si>
  <si>
    <t>SH ČMS - Sbor dobrovolných hasičů Bukovec, Bukovec</t>
  </si>
  <si>
    <t>SH ČMS - Sbor dobrovolných hasičů Čermná ve Slezsku, Čermná ve Slezsku</t>
  </si>
  <si>
    <t>SH ČMS - Sbor dobrovolných hasičů Frenštát pod Radhoštěm, Frenštát pod Radhoštěm</t>
  </si>
  <si>
    <t>SH ČMS - Sbor dobrovolných hasičů Fulnek, Fulnek</t>
  </si>
  <si>
    <t>SH ČMS - Sbor dobrovolných hasičů Holčovice, Holčovice</t>
  </si>
  <si>
    <t>SH ČMS - Sbor dobrovolných hasičů Hostašovice, Hostašovice</t>
  </si>
  <si>
    <t>SH ČMS - Sbor dobrovolných hasičů Jezdkovice, Jezdkovice</t>
  </si>
  <si>
    <t>SH ČMS - Sbor dobrovolných hasičů Lichnov, Lichnov</t>
  </si>
  <si>
    <t>SH ČMS - Sbor dobrovolných hasičů Martinov, Ostrava Martinov</t>
  </si>
  <si>
    <t>SH ČMS - Sbor dobrovolných hasičů Návsí, Návsí</t>
  </si>
  <si>
    <t>SH ČMS - Sbor dobrovolných hasičů Oldřišov, Oldřišov</t>
  </si>
  <si>
    <t>SH ČMS - Sbor dobrovolných hasičů Otice, Otice</t>
  </si>
  <si>
    <t>SH ČMS - Sbor dobrovolných hasičů Palkovice, Palkovice</t>
  </si>
  <si>
    <t>SH ČMS - Sbor dobrovolných hasičů Písek, Písek</t>
  </si>
  <si>
    <t>SH ČMS - Sbor dobrovolných hasičů Píšť, Píšť</t>
  </si>
  <si>
    <t>SH ČMS - Sbor dobrovolných hasičů Polanka, Ostrava</t>
  </si>
  <si>
    <t>SH ČMS - Sbor dobrovolných hasičů Pražmo, Pražmo</t>
  </si>
  <si>
    <t>SH ČMS - Sbor dobrovolných hasičů Smolkov, Háj ve Slezsku</t>
  </si>
  <si>
    <t>SH ČMS - Sbor dobrovolných hasičů Stará Ves, Stará Ves</t>
  </si>
  <si>
    <t>SH ČMS - Sbor dobrovolných hasičů Třinec-Guty, Třinec</t>
  </si>
  <si>
    <t>SH ČMS - Sbor dobrovolných hasičů Veřovice, Veřovice</t>
  </si>
  <si>
    <t>SH ČMS - Sbor dobrovolných hasičů Vítkov, Vítkov</t>
  </si>
  <si>
    <t>SH ČMS - Sbor dobrovolných hasičů Vlaštovičky, Opava</t>
  </si>
  <si>
    <t>SH ČMS - Sbor dobrovolných hasičů Vyšní Lhoty, Vyšní Lhoty</t>
  </si>
  <si>
    <t>SH ČMS - Sbor dobrovolných hasičů Zátor, Zátor</t>
  </si>
  <si>
    <t>SH ČMS - Sbor dobrovolných hasičů Zlatníky, Opava</t>
  </si>
  <si>
    <t>SH ČMS - Sbor dobrovolných hasičů Žilina u Nového Jičína, Nový Jičín</t>
  </si>
  <si>
    <t>SH ČMS - Sbor dobrovolných hasičů Životské Hory, Lhotka u Litultovice</t>
  </si>
  <si>
    <t>Schaffartzik Robert, Bohušov</t>
  </si>
  <si>
    <t>Schaffartziková Ludmila Mgr., Bohušov</t>
  </si>
  <si>
    <t>SIMABELLE s.r.o., Mosty u Jablunkova</t>
  </si>
  <si>
    <t>SK PEPA CENTRUM OPAVA</t>
  </si>
  <si>
    <t>SKSB Ostrava z.s., Ostrava-Poruba</t>
  </si>
  <si>
    <t>Slamka Consulting, s.r.o., Ostrava Moravská Ostrava a Přívoz</t>
  </si>
  <si>
    <t>SOBIC - Smart &amp; Open Base for Innovations in European Cities and Regions, z.ú., Třinec</t>
  </si>
  <si>
    <t>Spirála Ostrava, z.ú., Ostrava-Jih</t>
  </si>
  <si>
    <t>Spolek přátel Albrechtic, Albrechtice</t>
  </si>
  <si>
    <t>Sportovní klub policie Frýdek-Místek, Frýdek-Místek</t>
  </si>
  <si>
    <t>Struzkobal s.r.o., Ostrava Třebovice</t>
  </si>
  <si>
    <t>Středisko rané péče SPRP Ostrava, Ostrava-Mor.Ostrava a Přívoz</t>
  </si>
  <si>
    <t>Svaz tělesně postižených v České republice z. s. místní organizace Bílovec, Bílovec</t>
  </si>
  <si>
    <t>Tereza Kosáková, Frýdek-Místek</t>
  </si>
  <si>
    <t>Tesla Medical, s.r.o., Ostrava Hulváky</t>
  </si>
  <si>
    <t>Těšínské papírny, s.r.o., Český Těšín</t>
  </si>
  <si>
    <t>THeatr ludem, Ostrava-Moravská Ostrava a Přívoz</t>
  </si>
  <si>
    <t>Theosun technologies s.r.o., Ostrava Slezská Ostrava</t>
  </si>
  <si>
    <t>Tomáš Majliš, Ostrava-Jih</t>
  </si>
  <si>
    <t>T-WOOD s.r.o., Frýdlant nad Ostravicí</t>
  </si>
  <si>
    <t>ÚAMK - VR Vsetín, Vsetín</t>
  </si>
  <si>
    <t>Univerzita Palackého v Olomouci, Olomouc</t>
  </si>
  <si>
    <t>Václav Fischer, Opava Jaktař</t>
  </si>
  <si>
    <t>YAKNA s.r.o., Praha 10 Strašnice</t>
  </si>
  <si>
    <t xml:space="preserve">Základní škola Erazim </t>
  </si>
  <si>
    <t>Základní škola Mezi stromy s.r.o.</t>
  </si>
  <si>
    <t>Zdeněk Tofel , Ostrava</t>
  </si>
  <si>
    <t>Mateřská škola Čavisov, příspěvková organizace</t>
  </si>
  <si>
    <t>Středisko volného času JUVENTUS, Karviná, příspěvková organizace</t>
  </si>
  <si>
    <t xml:space="preserve">Město Albrechtice </t>
  </si>
  <si>
    <t>Obce a města v MSK</t>
  </si>
  <si>
    <t>Celkový součet - obce a města v MSK</t>
  </si>
  <si>
    <t>Dobrovolné svazky obcí v MSK</t>
  </si>
  <si>
    <t>Celkový součet - dobrovolné svazky obcí v MSK</t>
  </si>
  <si>
    <t>Muzeum Novojičínska, příspěvková organizace, Nový Jičín</t>
  </si>
  <si>
    <t>Muzeum Těšínska, příspěvková organizace, Český Těšín</t>
  </si>
  <si>
    <t>Dětské centrum Pampeliška, příspěvková organizace, Rýmařov</t>
  </si>
  <si>
    <t>Příspěvkové organizace v odvětví kultury celkem</t>
  </si>
  <si>
    <t>Příspěvkové organizace v odvětví školství celkem</t>
  </si>
  <si>
    <t>Očekávaná výše dotace
v %</t>
  </si>
  <si>
    <t>2023</t>
  </si>
  <si>
    <t>Zastupitelstvo kraje</t>
  </si>
  <si>
    <t>Jedná se o celkové náklady na realizaci investičních opatření, včetně úhrady úroků a služeb za energetický management.</t>
  </si>
  <si>
    <t>Modernizace Školního statku v Opavě (Školní statek, Opava, příspěvková organizace)</t>
  </si>
  <si>
    <t>Daňové příjmy celkem</t>
  </si>
  <si>
    <t xml:space="preserve">Nedaňové příjmy celkem        </t>
  </si>
  <si>
    <t>Kapitálové příjmy celkem</t>
  </si>
  <si>
    <t>Přijaté transfery celkem</t>
  </si>
  <si>
    <t>PLNĚNÍ ROZPOČTU MORAVSKOSLEZSKÉHO KRAJE K 31. 12. 2021</t>
  </si>
  <si>
    <t>×</t>
  </si>
  <si>
    <t>Ostatní přijaté vratky transferů a podobné příjmy</t>
  </si>
  <si>
    <t>Ostatní příjmy z finančního vypořádání od jiných veřejných rozpočtů</t>
  </si>
  <si>
    <t>Příjmy z finančního vypořádání mezi krajem a obcemi</t>
  </si>
  <si>
    <t>Příjmy z finančního vypořádání mezi regionální radou a kraji, obcemi a dobrovolnými svazky obcí</t>
  </si>
  <si>
    <t>Finanční vypořádání</t>
  </si>
  <si>
    <t>Neinvestiční přijaté transfery ze státních fondů</t>
  </si>
  <si>
    <t>Neinvestiční transfery přijaté od Evropské unie</t>
  </si>
  <si>
    <t>Investiční přijaté transfery z všeobecné pokladní správy státního rozpočtu</t>
  </si>
  <si>
    <t>Investiční přijaté transfery od mezinárodních institucí</t>
  </si>
  <si>
    <t>Konsolidace příjmů</t>
  </si>
  <si>
    <t>Příjmy celkem</t>
  </si>
  <si>
    <t>Neinvestiční transfery společenstvím vlastníků jednotek</t>
  </si>
  <si>
    <t>Neinvestiční transfery veřejným výzkumným institucím</t>
  </si>
  <si>
    <t>Ostatní záležitosti ochrany obyvatelstva</t>
  </si>
  <si>
    <t>Ostatní záležitosti civilní připravenosti na krizové stavy</t>
  </si>
  <si>
    <t>Volby do Parlamentu ČR</t>
  </si>
  <si>
    <t>Odstupné</t>
  </si>
  <si>
    <t>Výdaje z finančního vypořádání mezi krajem a obcemi</t>
  </si>
  <si>
    <t>Ostatní investiční transfery podnikatelským subjektům</t>
  </si>
  <si>
    <t>Nákup majetkových podílů</t>
  </si>
  <si>
    <t>Investiční půjčené prostředky fundacím, ústavům a obecně prospěšným společnostem</t>
  </si>
  <si>
    <t>Investiční transfery jiným veřejným rozpočtům ústřední úrovně</t>
  </si>
  <si>
    <t>Investiční transfery ostatním příspěvkovým organizacím</t>
  </si>
  <si>
    <t>PŘEHLED DOTAČNÍCH PROGRAMŮ PODPOŘENÝCH Z ROZPOČTU KRAJE
V ROCE 2021</t>
  </si>
  <si>
    <t>Podpora provozu venkovských prodejen v Moravskoslezském kraji 2021</t>
  </si>
  <si>
    <t>PŘEHLED INDIVIDUÁLNÍCH DOTACÍ POSKYTNUTÝCH Z ROZPOČTU KRAJE V ROCE 2021</t>
  </si>
  <si>
    <t>Zdůvodnění případného nečerpání poskytnutých dotací je uvedeno v přehledech výdajů za jednotlivá odvětví (tabulky č. 8 - 21 této přílohy).</t>
  </si>
  <si>
    <t>ODVĚTVÍ DOPRAVY</t>
  </si>
  <si>
    <t xml:space="preserve">Podpora řešení kůrovcové kalamity </t>
  </si>
  <si>
    <t>Ostatní individuální dotace v odvětví dopravy</t>
  </si>
  <si>
    <t>Klub plynárenské historie, zapsaný spolek, Hlučín</t>
  </si>
  <si>
    <t>Odvětví dopravy celkem</t>
  </si>
  <si>
    <t>ODVĚTVÍ CHYTRÉHO REGIONU</t>
  </si>
  <si>
    <t>Ostatní individuální dotace v odvětví chytrého regionu</t>
  </si>
  <si>
    <t>Odvětví chytrého regionu celkem</t>
  </si>
  <si>
    <t>Jihomoravský kraj</t>
  </si>
  <si>
    <t>THERÁPON 98, a.s., Kopřivnice</t>
  </si>
  <si>
    <t>Vodní záchranná služba ČČK Bruntál-Slezská Harta, pobočný spolek, Bruntál</t>
  </si>
  <si>
    <t>Biskupství ostravsko-opavské, Ostrava - Moravská Ostrava a Přívoz</t>
  </si>
  <si>
    <t>Janáčkův máj, o.p.s., Ostrava - Moravská Ostrava a Přívoz</t>
  </si>
  <si>
    <t>Kamera Oko s.r.o., Praha</t>
  </si>
  <si>
    <t>Místní skupina Polského kulturně-osvětového svazu v Jablunkově z.s., Jablunkov</t>
  </si>
  <si>
    <t>Svatováclavský hudební festival, z.s., Ostrava - Moravská Ostrava a Přívoz</t>
  </si>
  <si>
    <t>YEN design s.r.o., Ostrava-Moravská Ostrava a Přívoz</t>
  </si>
  <si>
    <t xml:space="preserve">Obec Heřmanovice </t>
  </si>
  <si>
    <t>Římskokatolická farnost Bartošovice, Albrechtičky</t>
  </si>
  <si>
    <t>Římskokatolická farnost Čeladná, Čeladná</t>
  </si>
  <si>
    <t>Římskokatolická farnost Hodslavice</t>
  </si>
  <si>
    <t>Římskokatolická farnost Jindřichov u Krnova, Slezské Rudoltice</t>
  </si>
  <si>
    <t>Římskokatolická farnost Kopřivnice, Kopřivnice</t>
  </si>
  <si>
    <t>Římskokatolická farnost Křišťanovice, Dvorce</t>
  </si>
  <si>
    <t>Římskokatolická farnost Místek, Frýdek-Místek</t>
  </si>
  <si>
    <t>Římskokatolická farnost Mořkov, Mořkov</t>
  </si>
  <si>
    <t>Římskokatolická farnost Nové Lublice</t>
  </si>
  <si>
    <t xml:space="preserve">Římskokatolická farnost Ostrava - Poruba, Ostrava-Poruba </t>
  </si>
  <si>
    <t>Římskokatolická farnost Ostrava - Zábřeh, Ostrava Zábřeh</t>
  </si>
  <si>
    <t>Římskokatolická farnost Příbor</t>
  </si>
  <si>
    <t>Římskokatolická farnost Slatina u Bílovce, Slatina</t>
  </si>
  <si>
    <t>Římskokatolická farnost Stará Ves nad Ondřejnicí</t>
  </si>
  <si>
    <t>Římskokatolická farnost Životice u Nového Jičína, Životice u Nového Jičína</t>
  </si>
  <si>
    <t>Společenství vlastníků jednotek Zámecká 45, Raduň , Raduň</t>
  </si>
  <si>
    <t>Židovská obec v Ostravě, Ostrava - Mariánské Hory</t>
  </si>
  <si>
    <t>Divadelní společnost Petra Bezruče s.r.o., Ostrava - Moravská Ostrava a Přívoz</t>
  </si>
  <si>
    <t>Kulturní spolek Jeden svět Ostrava, Ostrava</t>
  </si>
  <si>
    <t>Občanské sdružení PERSEUS, Ostrava-Moravská Ostrava a Přívoz</t>
  </si>
  <si>
    <t>Art Klapka z. s., Karviná</t>
  </si>
  <si>
    <t>Bc. Petra Špornová , Ostrava</t>
  </si>
  <si>
    <t>Beskydský slavík z.s., Frýdek-Místek</t>
  </si>
  <si>
    <t xml:space="preserve">Cestami proměn, z.s., Praha 2 </t>
  </si>
  <si>
    <t>Cokultura spolek, Bolatice</t>
  </si>
  <si>
    <t>Člověk na hranici, z.s., Český Těšín</t>
  </si>
  <si>
    <t>Evolution Brothers s.r.o., Frýdek-Místek, Chlebovice</t>
  </si>
  <si>
    <t>FCB Events s.r.o., Ostrava</t>
  </si>
  <si>
    <t>iDance Studio, z.s., Zlín</t>
  </si>
  <si>
    <t>Ing. Jiří Zerzoň, Ostrava, Moravská Ostrava a Přívoz</t>
  </si>
  <si>
    <t>Klub žen Lhotka</t>
  </si>
  <si>
    <t>Mgr. Lenka Večerková, Klimkovice</t>
  </si>
  <si>
    <t>Místní skupina Polského kulturně - osvětového svazu v Bukovci, Bukovec</t>
  </si>
  <si>
    <t>Místní skupina Polského kulturně-osvětového svazu v Karviné-Fryštátě, Karviná</t>
  </si>
  <si>
    <t>Muzeum Jantarové stezky a Hedvábné cesty, z.s., Ostrava</t>
  </si>
  <si>
    <t>ORIENTAL.cz, s.r.o., Ostrava-Jih</t>
  </si>
  <si>
    <t>Slovanská unie z. s., Praha 5</t>
  </si>
  <si>
    <t>Taneční klub HAPPY dance z.s., Střítež</t>
  </si>
  <si>
    <t>Technické muzeum Olomouc 1. ČSTOB z. s., Nová Pláň</t>
  </si>
  <si>
    <t>TRDLA - divadelní společnost absolutních neherců, Havířov</t>
  </si>
  <si>
    <t>Valašský folklorní spolek, Frenštát pod Radhoštěm</t>
  </si>
  <si>
    <t>VIKING AGENCY s.r.o., Havířov</t>
  </si>
  <si>
    <t>Železniční muzeum moravskoslezské, o.p.s., Ostrava - Moravská Ostrava a Přívoz</t>
  </si>
  <si>
    <t>FEMININE s.r.o., Bruntál</t>
  </si>
  <si>
    <t>Mirage crew s.r.o., Nový Jičín</t>
  </si>
  <si>
    <t>ODVĚTVÍ PREZENTACE KRAJE A EDIČNÍHO PLÁNU</t>
  </si>
  <si>
    <t>Mediální publicita MSK</t>
  </si>
  <si>
    <t>JAGELLO 2000, Ostrava - Mariánské Hory a Hulváky</t>
  </si>
  <si>
    <t>Česko-polská obchodní komora Ostrava, Moravská Ostrava a Přívoz</t>
  </si>
  <si>
    <t>Klub vojenské historie Otaslavice, z.s., Otaslavice</t>
  </si>
  <si>
    <t>Odvětví prezentace kraje a edičního plánu celkem</t>
  </si>
  <si>
    <t>Boris Keka, Malá Morávka</t>
  </si>
  <si>
    <t>BP Action s.r.o., Praha</t>
  </si>
  <si>
    <t>Cyklocestovatelé, Staré Město, okr. Frýdek-Místek</t>
  </si>
  <si>
    <t>Dalibor Tesař, Krnov</t>
  </si>
  <si>
    <t>Dračí lodě Brno, z.s., Brno</t>
  </si>
  <si>
    <t>ENDUROM z.s., Jistebník</t>
  </si>
  <si>
    <t>Gastrovice z.s., Ostravice</t>
  </si>
  <si>
    <t>Happy Forest z.s., Frýdek-Místek</t>
  </si>
  <si>
    <t>MANEMI o.p.s., Město Albrechtice</t>
  </si>
  <si>
    <t>MgA. Mgr. Ondřej Durczak, Ostrava Jih</t>
  </si>
  <si>
    <t>Polská společnost turisticko-sportovní "Beskid Śląski" v České republice, z.s., Český Těšín</t>
  </si>
  <si>
    <t>Rotary klub Frýdek-Místek a Kopřivnice, z.s., Kopřivnice</t>
  </si>
  <si>
    <t>Služby Leskovec n. M. s.r.o., Leskovec nad Moravicí</t>
  </si>
  <si>
    <t>Spolek Přátelé Vrbenska , Vrbno pod Pradědem</t>
  </si>
  <si>
    <t>WEST CENTRAL SERVICES s.r.o., Frýdek-Místek</t>
  </si>
  <si>
    <t>”Žijeme naplno”, Ostrava</t>
  </si>
  <si>
    <t>AKORD &amp; POKLAD, s.r.o., Ostrava-Jih, Zábřeh</t>
  </si>
  <si>
    <t>Ivan Sekanina, Ostrava</t>
  </si>
  <si>
    <t>SENIORS, Janovice</t>
  </si>
  <si>
    <t>Senioři České republiky, z. s., Městská organizace Frýdek-Místek</t>
  </si>
  <si>
    <t>Mobilní hospic Ondrášek, o.p.s., Ostrava - Poruba</t>
  </si>
  <si>
    <t>TRIANON, z.s. Český Těšín</t>
  </si>
  <si>
    <t>Vstaň a choď z. s., Sedliště</t>
  </si>
  <si>
    <t>Na vlně změny, z. ú., Klimkovice</t>
  </si>
  <si>
    <t>Rekordy handicapovaných hrdinů, z.s., Ostrava Vítkovice</t>
  </si>
  <si>
    <t>Sociální akademie BN, z.ú., Ostrava-Moravská Ostrava</t>
  </si>
  <si>
    <t>Terapeutická linka Sluchátko, z.ú., Praha 3 Žižkov</t>
  </si>
  <si>
    <t>TONI - MOSTY, s.r.o., Jablunkov</t>
  </si>
  <si>
    <t>Etická výchova, o.p.s., Malenovice</t>
  </si>
  <si>
    <t xml:space="preserve">B.O.CHANCE OSTRAVA SPORTCLUB z.s., Klimkovice </t>
  </si>
  <si>
    <t>BK OPAVA z.s., Opava</t>
  </si>
  <si>
    <t>Blue Volley Ostrava, z.s., Ostrava, Poruba</t>
  </si>
  <si>
    <t>CENTRUM INDIVIDUÁLNÍCH SPORTŮ OSTRAVA, Ostrava - Moravská Ostrava a Přívoz</t>
  </si>
  <si>
    <t>Český volejbalový svaz, Praha 6</t>
  </si>
  <si>
    <t>DAISY mažoretky, z.s., Hať</t>
  </si>
  <si>
    <t>Dělnická tělovýchovná jednota Vřesina, z.s., Vřesina</t>
  </si>
  <si>
    <t>KOLEČKO z.s. , Ostrava</t>
  </si>
  <si>
    <t>KRAJSKÁ ATLETICKÁ AKADEMIE OSTRAVA, z.s., Ostrava</t>
  </si>
  <si>
    <t>Krajský svaz lyžařů Moravskoslezského kraje p.s., Ostrava</t>
  </si>
  <si>
    <t>Moravskoslezský krajsky svaz vzpíraní z.s., Havířov</t>
  </si>
  <si>
    <t>Nadační fond MY, Ostrava Radvanice a Bartovice</t>
  </si>
  <si>
    <t>PARA HOCKEY OSTRAVA z. s., Ostrava</t>
  </si>
  <si>
    <t>Perinvest, a.s., Praha</t>
  </si>
  <si>
    <t>regioRUN, Havířov</t>
  </si>
  <si>
    <t>SK BESKYD Frenštát p.R., z.s., Frenštát pod Radhoštěm</t>
  </si>
  <si>
    <t>SK EQUI FORUM, z.s., Ostrava-Poruba</t>
  </si>
  <si>
    <t>SK JC Sport Opava, Opava</t>
  </si>
  <si>
    <t>SKI Team Ostrava, z.s., Ostrava, Moravská Ostrava a Přívoz</t>
  </si>
  <si>
    <t>Spolek H10, Albrechtice</t>
  </si>
  <si>
    <t>Sportfest, z.s., Krnov</t>
  </si>
  <si>
    <t>Sportovní klub JANTAR Opava, z.s., Opava</t>
  </si>
  <si>
    <t>Sportovní klub policie Ostrava, zapsaný spolek, Ostrava</t>
  </si>
  <si>
    <t>Sportovní klub SIPA SPORT Opava, z.s., Opava</t>
  </si>
  <si>
    <t>Sportovní události v Ostravě, Fryčovice</t>
  </si>
  <si>
    <t>Tělocvičná jednota Sokol Radvanice-Bartovice, Ostrava Radvanice a Bartovice</t>
  </si>
  <si>
    <t>Tělovýchovná jednota Háj ve Slezsku, z.s., Háj ve Slezsku</t>
  </si>
  <si>
    <t>Tělovýchovná jednota Sokol Chomýž z.s., Krnov</t>
  </si>
  <si>
    <t>TJ Slezan Jindřichov, z.s.</t>
  </si>
  <si>
    <t>TK SC OSTRAVA, z.s., Ostrava-Moravská Ostrava a Přívoz</t>
  </si>
  <si>
    <t>Česká astronomická společnost, Ondřejov</t>
  </si>
  <si>
    <t>Nadační fond GAUDEAMUS, Cheb</t>
  </si>
  <si>
    <t>Sdružení Permoník, Karviná</t>
  </si>
  <si>
    <t>Významné akce kraje v oblasti volného času dětí a mládeže a další významné akce</t>
  </si>
  <si>
    <t>Junák - český skaut, středisko Stará Bělá, z. s., Ostrava, Stará Bělá</t>
  </si>
  <si>
    <t>Moravskoslezská krajská asociace Sport pro všechny, Ostrava - Moravská Ostrava a Přívoz</t>
  </si>
  <si>
    <t>Rada dětí a mládeže Moravskoslezského kraje, z.s., Ostrava-Jih</t>
  </si>
  <si>
    <t>Sportovní klub Fénix Opava, z.s., Opava</t>
  </si>
  <si>
    <t>SK Studénka, z. s., Studénka</t>
  </si>
  <si>
    <t>Sportovní klub Kletné, z.s., Suchdol nad Odrou</t>
  </si>
  <si>
    <t>BOS.org s.r.o.,Ústí nad Labem-město, Klíše</t>
  </si>
  <si>
    <t>Kongresy CZ, s.r.o., Ostrava</t>
  </si>
  <si>
    <t>SOGGIORNO, s.r.o., Ostrava, Mariánské Hory a Hulváky</t>
  </si>
  <si>
    <t>Dům duševního zdraví s.r.o., Ostrava Poruba</t>
  </si>
  <si>
    <t>MAYFAIR, s.r.o., Horní Bludovice</t>
  </si>
  <si>
    <t>Stabilizace zdravotnického personálu a vzdělávání</t>
  </si>
  <si>
    <t>Diakonie Valašské Meziříčí, Valašské Meziříčí</t>
  </si>
  <si>
    <t>MUDr. Lenka Podracká, Hukvaldy</t>
  </si>
  <si>
    <t>NOVADENT s.r.o., Havířov</t>
  </si>
  <si>
    <t>ARCADIA PRAHA s.r.o., Praha 4</t>
  </si>
  <si>
    <t xml:space="preserve">ASEKOL s.r.o., Praha </t>
  </si>
  <si>
    <t>ZO ČSOP NOVÝ JIČÍN 70/02, Nový Jičín</t>
  </si>
  <si>
    <t>BUVI Promotion s.r.o., Opava</t>
  </si>
  <si>
    <t>Českomoravská myslivecká jednota okresní myslivecký spolek Bruntál, Bruntál</t>
  </si>
  <si>
    <t>Český rybářský svaz, z. s., místní organizace Ostrava, Ostrava</t>
  </si>
  <si>
    <t>Moravský lesnický klastr, z.s., Ostrava-Jih, Zábřeh</t>
  </si>
  <si>
    <t>NAFIGATE Corporation, a.s. Praha</t>
  </si>
  <si>
    <t>Radibudky.cz, z. s., Karviná</t>
  </si>
  <si>
    <t>Sdružení pro rozvoj Moravskoslezského kraje z.s., Ostrava - Mariánské Hory a Hulváky</t>
  </si>
  <si>
    <t>Český rybářský svaz, z. s., územní svaz pro Severní Moravu a Slezsko, Ostrava-Mariánské Hory</t>
  </si>
  <si>
    <t>Český svaz včelařů, z.s., okresní organizace Frýdek - Místek</t>
  </si>
  <si>
    <t>Technické služby Opava s. r. o., Opava</t>
  </si>
  <si>
    <t>Územní sdružení Českého zahrádkářského svazu Karviná</t>
  </si>
  <si>
    <t>ODVĚTVÍ FINANCÍ A SPRÁVY MAJETKU</t>
  </si>
  <si>
    <t>Odvětví financí a správy majetku celkem</t>
  </si>
  <si>
    <t>PŘEHLED AKCÍ MORAVSKOSLEZSKÉHO KRAJE SPOLUFINANCOVANÝCH Z EVROPSKÝCH FINANČNÍCH ZDROJŮ
S ČERPÁNÍM VÝDAJŮ V ROCE 2021</t>
  </si>
  <si>
    <t>2021</t>
  </si>
  <si>
    <t>operační program</t>
  </si>
  <si>
    <t>RMK ano/ne</t>
  </si>
  <si>
    <t>inv/neinv</t>
  </si>
  <si>
    <t>zálohová platba</t>
  </si>
  <si>
    <t>OPZ</t>
  </si>
  <si>
    <t>ne</t>
  </si>
  <si>
    <t>Neinvestiční</t>
  </si>
  <si>
    <t>ANO</t>
  </si>
  <si>
    <t>OPŽP</t>
  </si>
  <si>
    <t>ano</t>
  </si>
  <si>
    <t>Investiční</t>
  </si>
  <si>
    <t>ODVĚTVÍ FINANCE A SPRÁVA MAJETKU:</t>
  </si>
  <si>
    <t>IROP</t>
  </si>
  <si>
    <t>ano-ukončen v přípravě</t>
  </si>
  <si>
    <t>ITI-IROP</t>
  </si>
  <si>
    <t>Rekonstrukce a modernizace silnice II/478 Klimkovice – Polanka nad Odrou – Stará Bělá</t>
  </si>
  <si>
    <t>Interreg SR-ČR</t>
  </si>
  <si>
    <t>ODVĚTVÍ CHYTRÉHO REGIONU:</t>
  </si>
  <si>
    <t>2021+ IROP</t>
  </si>
  <si>
    <t>Interreg Europe</t>
  </si>
  <si>
    <t>Černá kostka – Centrum digitalizace, vědy a inovací  (4)</t>
  </si>
  <si>
    <t>2021+ OP ST</t>
  </si>
  <si>
    <t>Muzeum Šipka – expozice archeologie a geologie Štramberku (2)</t>
  </si>
  <si>
    <t>Toulky údolím Olše (Muzeum Těšínska, příspěvková organizace) (2)</t>
  </si>
  <si>
    <t>INTERREG V-A ČR-POLSKO</t>
  </si>
  <si>
    <t>Zámek Nová Horka - Muzeum pro veřejnost II</t>
  </si>
  <si>
    <t>Žerotínský zámek – centrum relaxace a poznání</t>
  </si>
  <si>
    <t xml:space="preserve">OP Technická asistence </t>
  </si>
  <si>
    <t>INTERREG V-A ČR-PR</t>
  </si>
  <si>
    <t>Podpora aktivit v rámci Programu Interreg V-A ČR – PL III</t>
  </si>
  <si>
    <t>Energetické úspory ve SŠ služeb a podnikání Ostrava-Poruba (tělocvična) (3)</t>
  </si>
  <si>
    <t>35%,70%</t>
  </si>
  <si>
    <t>Energetické úspory v MSŠZe a VOŠ Opava - tělocvična (3)</t>
  </si>
  <si>
    <t>40%,70%</t>
  </si>
  <si>
    <t>Energetické úspory v SOŠ dopravy a cestovního ruchu Krnov (3)</t>
  </si>
  <si>
    <t>Energetické úspory v ZŠ speciální Slezská Ostrava (3)</t>
  </si>
  <si>
    <t>Energetické úspory v ZŠ Čkalovova (3)</t>
  </si>
  <si>
    <t>Energetické úspory v ZUŠ L. Janáčka Havířov (3)</t>
  </si>
  <si>
    <t>Energetické úspory v ZUŠ Klimkovice (3)</t>
  </si>
  <si>
    <t>Energetické úspory - Gymnázium Havířov-Podlesí</t>
  </si>
  <si>
    <t>Energetické úspory - Gymnázium Ostrava-Hrabůvka</t>
  </si>
  <si>
    <t>Energetické úspory - Gymnázium Ostrava-Zábřeh (Volgogradská 6a)</t>
  </si>
  <si>
    <t>Energetické úspory - Matiční gymnázium Ostrava</t>
  </si>
  <si>
    <t>Energetické úspory - Sportovní Gymnázium Dany a Emila Zátopkových, Ostrava</t>
  </si>
  <si>
    <t>OPVVV</t>
  </si>
  <si>
    <t>Krajský akční plán rozvoje vzdělávání Moravskoslezského kraje III</t>
  </si>
  <si>
    <t>Modernizace výuky informačních technologií II</t>
  </si>
  <si>
    <t>Odborné, kariérové a polytechnické vzdělávání II</t>
  </si>
  <si>
    <t>OPPMP</t>
  </si>
  <si>
    <t>Poskytování bezplatné stravy dětem ohroženým chudobou ve školách z prostředků OP PMP v Moravskoslezském kraji V</t>
  </si>
  <si>
    <t>Erasmus</t>
  </si>
  <si>
    <t>Technologická a podnikatelská akademie a digitální, inovační a mediální laboratoř (TPA a DIMLab)</t>
  </si>
  <si>
    <t>ODVĚTVÍ ÚZEMNÍPLÁNOVÁNÍ A STAVEBNÍ ŘÁD:</t>
  </si>
  <si>
    <t>OP PIK</t>
  </si>
  <si>
    <t>Beskydské centrum duševního zdraví (Nemocnice ve Frýdku-Místku, příspěvková organizace) (2)</t>
  </si>
  <si>
    <t>Modernizace a rekonstrukce pavilonu psychiatrie Nemocnice s poliklinikou Havířov, p. o.  (2)</t>
  </si>
  <si>
    <t>Modernizace vybavení pro obory návazné péče v NsP Havířov, p.o. (2)</t>
  </si>
  <si>
    <t>Modernizace vybavení pro obory návazné péče - 2. část  (2)</t>
  </si>
  <si>
    <t>Vozidla a technika proti covidu</t>
  </si>
  <si>
    <t>IROP-REACT EU</t>
  </si>
  <si>
    <t>Vzdělávání a nácvik proti covidu</t>
  </si>
  <si>
    <t>Záchranný komunikační systém</t>
  </si>
  <si>
    <t>Zařízení pro úpravu zdravotnických odpadů - příspěvkové organizace v odvětví zdravotnictví (2)</t>
  </si>
  <si>
    <t xml:space="preserve">Urban Innovative Action </t>
  </si>
  <si>
    <t>2021+ LIFE</t>
  </si>
  <si>
    <t>Krajský akční plán pro oblast ochrany ovzduší</t>
  </si>
  <si>
    <t>EHP Norsko</t>
  </si>
  <si>
    <t>Kotlíkové dotace v Moravskoslezském kraji – 4. grantové schéma</t>
  </si>
  <si>
    <t>River Continuum</t>
  </si>
  <si>
    <t xml:space="preserve">         (1)  Odhad předpokládaných výdajů pro léta 2022 - 2027.</t>
  </si>
  <si>
    <t xml:space="preserve">         (2)  Projekty příspěvkových organizací, u kterých se MSK zavázal hradit jejich vlastní podíl příp. předfinancovává podíl EU prostřednictvím návratné finanční výpomoci.</t>
  </si>
  <si>
    <t xml:space="preserve">         (4)  Celkové výdaje na akci "Černá kostka – Centrum digitalizace, vědy a inovací" jsou předpokládány ve výši 2 mld. Kč. V letech 2020 až 2021 byly čerpány výdaje ve výši 22.883 tis. Kč v rámci akce Novostavba Moravskoslezské vědecké knihovny - viz. kapitola Reprodukce majetku kraje.</t>
  </si>
  <si>
    <t>PŘEHLED ČERPÁNÍ AKCÍ REPRODUKCE MAJETKU KRAJE Z VLASTNÍCH ZDROJŮ VČETNĚ DOTACÍ ZE STÁTNÍHO ROZPOČTU V ROCE 2021</t>
  </si>
  <si>
    <t>Vlastní zdroje PO</t>
  </si>
  <si>
    <t>Výdaje v roce 2021</t>
  </si>
  <si>
    <t>Plánované výdaje 2022</t>
  </si>
  <si>
    <t>2024</t>
  </si>
  <si>
    <t>2025</t>
  </si>
  <si>
    <t>po r. 2025</t>
  </si>
  <si>
    <t>před r. 2020</t>
  </si>
  <si>
    <t xml:space="preserve">Pořízení HW  (dodávka, položení a protažení optických kabelů, rozšíření diskové kapacity zálohovací deduplikační jednotky a pořízení deduplikační jednotky pro zajištění ochrany záloh proti škodlivému kódu, pásková knihovna). Pořízení SW (poskytnutí licencí - produktu Dell EMC Data Protection Suite, licence SQL a WinServer) </t>
  </si>
  <si>
    <t>Nákup 4 ks osobních automobilů s pohonem na CNG, modernizaci AV techniky, projektová dokumentace na výměnu stávajícího systému EZS.</t>
  </si>
  <si>
    <t>Kapitálové výdaje - činnost zastupitelstva kraje</t>
  </si>
  <si>
    <t>Nákup 5 ks Ultrabooků, doplnění konferenčního a hlasovacího systému.</t>
  </si>
  <si>
    <t>ODVĚTVÍ VLASTNÍ SPRÁVNÍ ČINNOST KRAJE A ČINNOST ZASTUPITELSTVA KRAJE CELKEM</t>
  </si>
  <si>
    <t>ODVĚTVÍ DOPRAVY:</t>
  </si>
  <si>
    <t>Oprava dilatačních závěrů mostu ev. č. 48016-1 přes trať ČD v Mošnově (Správa silnic Moravskoslezského kraje, příspěvková organizace, Ostrava)</t>
  </si>
  <si>
    <t>Odstavná plocha – výhybna u MK mezi Albrechtičkami a Petřvaldíkem s vjezdem na letištní stojánky v Mošnově (Správa silnic Moravskoslezského kraje, příspěvková organizace, Ostrava)</t>
  </si>
  <si>
    <t>Okružní křižovatka silnice II/482 s ul. Francouzská v Kopřivnici (Správa silnic Moravskoslezského kraje, příspěvková organizace, Ostrava)</t>
  </si>
  <si>
    <t>Silnice III/01125 opěrná zeď Nové Sedlice (Správa silnic Moravskoslezského kraje, příspěvková organizace, Ostrava)</t>
  </si>
  <si>
    <t>Rekonstrukce mostu ev. č. 4429-1 přes potok Čermná v obci Vítkov (Správa silnic Moravskoslezského kraje, příspěvková organizace, Ostrava)</t>
  </si>
  <si>
    <t>Akce spolufinancována městem Vítkov.</t>
  </si>
  <si>
    <t>Osazení a správa pachových ohradníků na vybraných úsecích silnic II. a III. tříd v Moravskoslezském kraji (Správa silnic Moravskoslezského kraje, příspěvková organizace, Ostrava)</t>
  </si>
  <si>
    <t xml:space="preserve">Opravy majetku realizované z pojistných náhrad v odvětví dopravy </t>
  </si>
  <si>
    <t xml:space="preserve">Letiště Leoše Janáčka Ostrava, ostatní reprodukce majetku kraje </t>
  </si>
  <si>
    <t>ODVĚTVÍ DOPRAVY CELKEM</t>
  </si>
  <si>
    <t xml:space="preserve"> ODVĚTVÍ CHYTRÉHO REGIONU:</t>
  </si>
  <si>
    <t>Pořízení zálohovacího serveru (Moravskoslezské datové centrum, příspěvková organizace, Ostrava)</t>
  </si>
  <si>
    <t>Vysokorychlostní datová síť (Moravskoslezské datové centrum, příspěvková organizace</t>
  </si>
  <si>
    <t xml:space="preserve"> ODVĚTVÍ CHYTRÉHO REGIONU CELKEM</t>
  </si>
  <si>
    <t>Pořízení zdravotnických a ostatních přístrojů - COVID-19</t>
  </si>
  <si>
    <t>Oprava fasády Langova domu (Muzeum Beskyd Frýdek-Místek, příspěvková organizace)</t>
  </si>
  <si>
    <t>Zámek Nová Horka - revitalizace části objektu (Muzeum Novojičínska, příspěvková organizace)</t>
  </si>
  <si>
    <t>Celkové výdaje činí 72.000 tis. Kč, předpokládá se zajištění zbývajících prostředků ze státního rozpočtu.</t>
  </si>
  <si>
    <t>Stabilizace zdiva hradu Hukvaldy (Muzeum Beskyd Frýdek-Místek, příspěvková organizace)</t>
  </si>
  <si>
    <t>Revitalizace zámeckého parku (Muzeum Beskyd Frýdek-Místek, příspěvková organizace)</t>
  </si>
  <si>
    <t>Přístavba Domu umění - Galerie 21. století (Galerie výtvarného umění v Ostravě, příspěvková organizace)</t>
  </si>
  <si>
    <t xml:space="preserve">Novostavba Moravskoslezské vědecké knihovny (Moravskoslezská vědecká knihovna v Ostravě, příspěvková organizace) </t>
  </si>
  <si>
    <t>Akce je od r. 2022 realizována v rámci evropských projektů pod názvem "Černá kostka - Centrum digitalizace, vědy a inovací". Plánované výdaje akce 2.000.000 tis. Kč.</t>
  </si>
  <si>
    <t xml:space="preserve">Zámek Bruntál - revitalizace objektu (Muzeum v Bruntále, příspěvková organizace) </t>
  </si>
  <si>
    <t>Rekonstrukce střechy a zateplení fasády (Gymnázium, Třinec, přípspěvková organizace)</t>
  </si>
  <si>
    <t>Rekonstrukce střechy budov dílen (Střední průmyslová škola, Ostrava - Vítkovice, příspěvková organizace)</t>
  </si>
  <si>
    <t>Rekonstrukce hromosvodů (Základní škola, Ostrava-Zábřeh, Kpt. Vajdy 1a, příspěvková organizace)</t>
  </si>
  <si>
    <t>Rekonstrukce obálky budovy a podhledu sálu (Základní umělecká škola Leoše Janáčka, Ostrava - Vítkovice, příspěvková organizace)</t>
  </si>
  <si>
    <t>Rekultivace vnitrobloku a zpevněné plochy (Polské gymnázium - Polskie Gimnazjum im. Juliusza Słowackiego, Český Těšín, příspěvková organizace)</t>
  </si>
  <si>
    <t>Rekonstrukce cvičné kuchyně v prostorách Tyršova 34, Opava (Střední škola hotelnictví a služeb a Vyšší odborná škola, Opava, příspěvková organizace)</t>
  </si>
  <si>
    <t>Celková rekonstrukce elektroinstalace, sociálních zařízení a zdravotechniky (Mateřská škola logopedická, Ostrava-Poruba, U Školky 1621, příspěvková organizace)</t>
  </si>
  <si>
    <t>Výměna kotlů v plynové kotelně (Slezské gymnázium, Opava, příspěvková organizace)</t>
  </si>
  <si>
    <t>Oprava opěrné zdi (Mendelovo gymnázium, Opava, příspěvková organizace)</t>
  </si>
  <si>
    <t>Stavební úpravy tělocvičny (Střední škola průmyslová, Krnov, příspěvková organizace)</t>
  </si>
  <si>
    <t>Rekultivace sportovního areálu Gymnázia a SOŠ (Gymnázium a Střední odborná škola, Frýdek-Místek, Cihelní 410, příspěvková organizace)</t>
  </si>
  <si>
    <t>Rekonstrukce podlahy v tělocvičně (Gymnázium, Karviná, příspěvková organizace)</t>
  </si>
  <si>
    <t>Rekonstrukce elektroinstalace a zdravotechniky (Střední škola, Základní škola a Mateřská škola, Třinec, Jablunkovská 241, příspěvková organizace)</t>
  </si>
  <si>
    <t>Modernizace hydraulického výtahu budovy B (Střední škola prof. Zdeňka Matějčka, Ostrava-Poruba, příspěvková organizace)</t>
  </si>
  <si>
    <t>Vodovodní potrubí v areálu školy – řešení havarijního stavu (Střední škola prof. Zdeňka Matějčka, Ostrava-Poruba, příspěvková organizace)</t>
  </si>
  <si>
    <t>Rekonstrukce rozvodů vody, kanalizace a sociálních zařízení (Základní škola pro sluchově postižené a Mateřská škola pro sluchově postižené, Ostrava-Poruba, příspěvková organizace)</t>
  </si>
  <si>
    <t>Oprava fasády (Gymnázium Františka Živného, Bohumín, Jana Palacha 794, příspěvková organizace)</t>
  </si>
  <si>
    <t>Celková oprava střechy (Dětský domov a Školní jídelna, Radkov-Dubová 141, příspěvková organizace)</t>
  </si>
  <si>
    <t>Výměna ventilů ústředního topení (Střední škola teleinformatiky, Ostrava, příspěvková organizace)</t>
  </si>
  <si>
    <t>Rekonstrukce sociálního zařízení Čáslavská (Střední škola, Bohumín, příspěvková organizace)</t>
  </si>
  <si>
    <t>Oprava stoupaček, sekce B (Střední škola polytechnická, Havířov-Šumbark, příspěvková organizace)</t>
  </si>
  <si>
    <t>Rekonstrukce střechy tělocvičny (Střední průmyslová škola stavební, Havířov, příspěvková organizace)</t>
  </si>
  <si>
    <t>Rekonstrukce střechy na objektu A (Střední škola techniky a služeb, Karviná, příspěvková organizace)</t>
  </si>
  <si>
    <t>Výměna dlažby chodby školy (Základní škola, Ostrava-Slezská Ostrava, Na Vizině 28, příspěvková organizace)</t>
  </si>
  <si>
    <t>Rekonstrukce kotelny (Základní umělecká škola Eduarda Marhuly, Ostrava-Mariánské Hory, Hudební 6, příspěvková organizace)</t>
  </si>
  <si>
    <t>Vestavba osobního výtahu (Jazykové gymnázium Pavla Tigrida, Ostrava-Poruba, příspěvková organizace)</t>
  </si>
  <si>
    <t>Rekonstrukce kotelny včetně výměny zdrojů tepla (Gymnázium Josefa Kainara, Hlučín, příspěvková organizace)</t>
  </si>
  <si>
    <t>Rekonstrukce sportovního hřiště (Gymnázium, Ostrava-Hrabůvka, příspěvková organizace)</t>
  </si>
  <si>
    <t>Výstavba ředitelství včetně spojovacích chodeb (Střední škola technická a dopravní, Ostrava-Vítkovice, příspěvková organizace)</t>
  </si>
  <si>
    <t>Úpravy venkovních ploch (Mateřská škola Klíček, Karviná-Hranice, Einsteinova 2849, příspěvková organizace)</t>
  </si>
  <si>
    <t>Úprava zpevněných ploch (Gymnázium Josefa Božka, Český Těšín, příspěvková organizace)</t>
  </si>
  <si>
    <t>Odstranění závad strojovny bazénu (Střední škola řemesel, Frýdek-Místek, příspěvková organizace)</t>
  </si>
  <si>
    <t>Výměna odpadního potrubí ve školní kuchyni (Odborné učiliště a Praktická škola, Nový Jičín, příspěvková organizace)</t>
  </si>
  <si>
    <t>Rekonstrukce kotelny domova mládeže (Odborné učiliště a Praktická škola, Nový Jičín, příspěvková organizace)</t>
  </si>
  <si>
    <t>Oprava střechy (Základní umělecká škola, Rychvald, Orlovská 495, příspěvková organizace)</t>
  </si>
  <si>
    <t>Obnova movitého majetku škol a školských zařízení</t>
  </si>
  <si>
    <t>Sanace zdiva (Mendelovo gymnázium, Opava, příspěvková organizace)</t>
  </si>
  <si>
    <t>Vybavení rekonstruovaných objektů Polského gymnázia (Polské gymnázium - Polskie Gimnazjum im. Juliusza Słowackiego, Český Těšín, příspěvková organizace)</t>
  </si>
  <si>
    <t>Revitalizace vstupní haly a chodby budovy A na ul. Příčná (Střední škola služeb a podnikání, Ostrava-Poruba, příspěvková organizace)</t>
  </si>
  <si>
    <t>Zpevněné plochy O. Jeremiáše (Střední škola služeb a podnikání, Ostrava-Poruba, příspěvková organizace)</t>
  </si>
  <si>
    <t>Oprava havarijního stavu střechy na spojovací chodbě "J" - krčku u ŠJ (Dětský domov a Školní jídelna, Ostrava-Slezská Ostrava, Na Vizině 28, příspěvková organizace)</t>
  </si>
  <si>
    <t>Nová dešťová a splašková kanalizace – havarijní stav (Střední odborná škola, Frýdek-Místek, příspěvková organizace)</t>
  </si>
  <si>
    <t>Rekonstrukce střechy ZUŠ Poruba – budova V. Makovského (Základní umělecká škola, Ostrava-Poruba, J. Valčíka 4413, příspěvková organizace)</t>
  </si>
  <si>
    <t>Oprava střechy - havarijní stav (Dětský domov a Školní jídelna, Ostrava-Hrabová, Reymontova 2a, příspěvková organizace)</t>
  </si>
  <si>
    <t>Oprava sociálního zázemí pro personál (Dětský domov a Školní jídelna, Havířov-Podlesí, Čelakovského 1, příspěvková organizace)</t>
  </si>
  <si>
    <t>Rekonstrukce plynové kotelny (Základní škola speciální, Ostrava-Slezská Ostrava, příspěvková organizace)</t>
  </si>
  <si>
    <t>Sanace štítové zdi, stropu pod půdou a střechy objektu školy (Základní škola a Mateřská škola, Frýdlant nad Ostravicí)</t>
  </si>
  <si>
    <t>Rekonstrukce přívodů vody a odpadů (Základní škola, Ostrava-Zábřeh, Kpt. Vajdy 1a, příspěvková organizace)</t>
  </si>
  <si>
    <t xml:space="preserve">Celkové výdaje činí 282.500 tis. Kč, předpokládá se zajištění zbývajících prostředků ze státního rozpočtu. </t>
  </si>
  <si>
    <t>Opravy majetku realizované z pojistných náhrad v odvětví školství</t>
  </si>
  <si>
    <t>Přístavba tělocvičny Sportovního gymnázia Dany a Emila Zátopkových (Sportovní gymnázium Dany a Emila Zátopkových, Ostrava, příspěvková organizace)</t>
  </si>
  <si>
    <t>Sanace suterénního zdiva (Střední škola průmyslová a umělecká, Opava, příspěvková organizace)</t>
  </si>
  <si>
    <t>Demolice budov a výstavba sportoviště (Střední průmyslová škola a Obchodní akademie, Bruntál, příspěvková organizace)</t>
  </si>
  <si>
    <t>Rekonstrukce střechy tělocvičny (Dětský domov a Školní jídelna, Ostrava-Slezská Ostrava, Na Vizině 28, příspěvková organizace)</t>
  </si>
  <si>
    <t>Výstavba sportovní haly pro Gymnázium a SPŠEI ve Frenštátě pod Radhoštěm (Gymnázium a Střední průmyslová škola elektrotechniky a informatiky, Frenštát pod Radhoštěm, příspěvková organizace)</t>
  </si>
  <si>
    <t>Multifunkční pavilon s možností izolačního režimu (Nemocnice ve Frýdku-Místku, příspěvková organizace)</t>
  </si>
  <si>
    <t xml:space="preserve">Celkové výdaje činí 597.798 tis. Kč, předpokládá se zajištění zbývajících prostředků ze státního rozpočtu. </t>
  </si>
  <si>
    <t>Očkovací a odběrová centra – příspěvkové organizace kraje</t>
  </si>
  <si>
    <t>Rozšíření gastro ambulance Orlová (Nemocnice s poliklinikou Karviná-Ráj, příspěvková organizace)</t>
  </si>
  <si>
    <t xml:space="preserve">Celkové výdaje činí 364.662 tis. Kč, předpokládá se zajištění zbývajících prostředků ze státního rozpočtu. </t>
  </si>
  <si>
    <t>Rekonstrukce vodárny Karviná (Nemocnice s poliklinikou Karviná-Ráj, příspěvková organizace)</t>
  </si>
  <si>
    <t>Pavilon F - stavební úpravy 1.NP pro rehabilitaci (Slezská nemocnice v Opavě, příspěvková organizace)</t>
  </si>
  <si>
    <t>Rekonstrukce střechy monobloku Orlová – havarijní stav (Nemocnice s poliklinikou Karviná-Ráj, příspěvková organizace)</t>
  </si>
  <si>
    <t>Přístavba a nástavba rehabilitace (Nemocnice Třinec, příspěvková organizace)</t>
  </si>
  <si>
    <t>Nemocnice s poliklinikou v Novém Jičíně – reinvestiční část nájemného a opravy</t>
  </si>
  <si>
    <t>Výstavba nadzemních koridorů (Slezská nemocnice v Opavě, příspěvková organizace)</t>
  </si>
  <si>
    <t xml:space="preserve">Zdravotnické prostředky pro ošetřovatelskou, rehabilitační a specializovanou péči - příspěvkové organizace MSK </t>
  </si>
  <si>
    <t>Pavilon H - stavební úpravy a přístavba (Slezská nemocnice v Opavě, příspěvková organizace)</t>
  </si>
  <si>
    <t>Pavilon L - stavební úpravy (Slezská nemocnice v Opavě, příspěvková organizace)</t>
  </si>
  <si>
    <t xml:space="preserve">Celkové výdaje činí 82.288 tis. Kč, zbývající prostředky zajištěny ze SFŽP. </t>
  </si>
  <si>
    <t>ODVĚTVÍ ŽIVOTNÍ PROSTŘEDÍ CELKEM</t>
  </si>
  <si>
    <t>PŘEHLED ÚČELOVÝCH DOTACÍ ZE STÁTNÍHO ROZPOČTU A STÁTNÍCH FONDŮ PODLÉHAJÍCÍCH FINANČNÍMU VYPOŘÁDÁNÍ ZA ROK 2021</t>
  </si>
  <si>
    <t>UZ</t>
  </si>
  <si>
    <t>Nedočerpáno 
v roce 2021</t>
  </si>
  <si>
    <t>Vráceno 
z příjmu 2022</t>
  </si>
  <si>
    <t>Rekreační pobyty dětí a mládeže dětských domovů ČR</t>
  </si>
  <si>
    <t>Výdaje spojené s epidemií COVID-19 (výdaje spojené s činností škol - mimořádná opatření)</t>
  </si>
  <si>
    <t>Spolu po COVIDu</t>
  </si>
  <si>
    <t>Výdaje spojené s epidemií COVID-19 – Fond solidarity EU (výdaje spojené s činností škol – mimořádná opatření)</t>
  </si>
  <si>
    <t>Celkem Ministerstvo dopravy</t>
  </si>
  <si>
    <t>Podpora administrace krajských projektů Operačního programu potravinové a materiální pomoci (název dle Rozhodnutí…)</t>
  </si>
  <si>
    <t>Ostatní dotace související s COVID-19, které nespadají pod jiný účelový znak kapitoly MPSV</t>
  </si>
  <si>
    <t>Celkem Ministerstvo práce a sociálních věcí</t>
  </si>
  <si>
    <t>Krizové situace 2021 (mimo povodní)</t>
  </si>
  <si>
    <t>Účelové dotace na výdaje spojené s volbami do Parlamentu České republiky</t>
  </si>
  <si>
    <t>Náhrady škody způsobených vybranými zvláště chráněnými živočichy</t>
  </si>
  <si>
    <t>Celkem Všeobecná pokladní správa</t>
  </si>
  <si>
    <t>Program prevence kriminality na místní úrovni - program č. 314080 - neinvestice</t>
  </si>
  <si>
    <t>Celkem Ministerstvo vnitra</t>
  </si>
  <si>
    <t>Ministerstvo životního prostředí</t>
  </si>
  <si>
    <t>Operační program životní prostředí 2014 - 2020 – program č. 115 310 - prostředky EU - neinvestice</t>
  </si>
  <si>
    <t>Operační program životní prostředí 2014 - 2020 – program č. 115 310 - prostředky EU - investice</t>
  </si>
  <si>
    <t>Celkem Ministerstvo životního prostředí</t>
  </si>
  <si>
    <t>COVID 19 - peněžní náhrady</t>
  </si>
  <si>
    <t>Mimořádný dotační program pro poskytovatele lůžkové péče s cílem prevence negativních dopadů psychické a fyzické zátěže a obnovy psychických a fyzických sil pro pracovníky ve zdravotnictví v souvislosti s epidemií COVID-19</t>
  </si>
  <si>
    <t>Podpora rozvoje a obnovy materiálně technického vybavení pro řešení krizových situací - program č. 135 08 - investice</t>
  </si>
  <si>
    <t>Celkem Ministerstvo zdravotnictví</t>
  </si>
  <si>
    <t>Program ochrany měkkých cílů v oblasti kultury - podprogram č. 134D811</t>
  </si>
  <si>
    <t>Program regenerace městských památkových rezervací a městských památkových zón - neinvestice</t>
  </si>
  <si>
    <t>Veřejné informační služby knihoven - investice</t>
  </si>
  <si>
    <t>Celkem Ministerstvo kultury</t>
  </si>
  <si>
    <t>Úřad vlády ČR</t>
  </si>
  <si>
    <t>Celkem Úřad vlády České republiky</t>
  </si>
  <si>
    <t>Celkem Státní fond dopravní infrastruktury</t>
  </si>
  <si>
    <r>
      <rPr>
        <vertAlign val="superscript"/>
        <sz val="8"/>
        <rFont val="Tahoma"/>
        <family val="2"/>
        <charset val="238"/>
      </rPr>
      <t>**)</t>
    </r>
    <r>
      <rPr>
        <sz val="8"/>
        <rFont val="Tahoma"/>
        <family val="2"/>
        <charset val="238"/>
      </rPr>
      <t xml:space="preserve"> Příspěvková organizace kraje vrátila nevyčerpané prostředky v roce 2022 ve výši 63.139 Kč přímo na vypořádací účet Ministerstva zdravotnictví.</t>
    </r>
  </si>
  <si>
    <t>Výsledek hospodaření 2021</t>
  </si>
  <si>
    <t>Výsledek hospodaření za rok 2021 u příspěvkových organizací 
v odvětví sociálních věcí</t>
  </si>
  <si>
    <t>Dětské centrum Pluto, příspěvková organizace, Havířov</t>
  </si>
  <si>
    <t>Střední škola, Jablunkov, příspěvková organizace</t>
  </si>
  <si>
    <t>Střední škola polytechnická, Havířov-Šumbark, příspěvková organizace</t>
  </si>
  <si>
    <t>Výsledek hospodaření za rok 2021 u příspěvkových organizací 
v odvětví zdravotnictví</t>
  </si>
  <si>
    <t>Nemocnice Havířov, příspěvková organizace</t>
  </si>
  <si>
    <t>Příspěvková organizace v odvětví dopravy celkem</t>
  </si>
  <si>
    <t>Výsledek hospodaření za rok 2021 u příspěvkové organizace 
v odvětví dopravy</t>
  </si>
  <si>
    <t>Výsledek hospodaření za rok 2021 u příspěvkových organizací 
v odvětví chytrého regionu</t>
  </si>
  <si>
    <t>Příspěvkové organizace v odvětví chytrého regionu celkem</t>
  </si>
  <si>
    <t>Výsledek hospodaření za rok 2021 u příspěvkových organizací 
v odvětví kultury</t>
  </si>
  <si>
    <t>Výsledek hospodaření za rok 2021 u příspěvkových organizací 
v odvětví školství</t>
  </si>
  <si>
    <t>PARAKLUB LYSÁ HORA z.s., Frýdek-Místek</t>
  </si>
  <si>
    <t>RAUL, s.r.o., Praha 1 Josefov</t>
  </si>
  <si>
    <t>Spolek Koliba, Košařiska</t>
  </si>
  <si>
    <r>
      <t xml:space="preserve">Poskytnuto v roce 2021 
</t>
    </r>
    <r>
      <rPr>
        <sz val="8"/>
        <rFont val="Tahoma"/>
        <family val="2"/>
        <charset val="238"/>
      </rPr>
      <t>(a předešlých letech)</t>
    </r>
  </si>
  <si>
    <r>
      <t xml:space="preserve">Použito v roce 2021 
</t>
    </r>
    <r>
      <rPr>
        <sz val="8"/>
        <rFont val="Tahoma"/>
        <family val="2"/>
        <charset val="238"/>
      </rPr>
      <t>(a předešlých letech)</t>
    </r>
  </si>
  <si>
    <r>
      <t>13013</t>
    </r>
    <r>
      <rPr>
        <b/>
        <vertAlign val="superscript"/>
        <sz val="8"/>
        <rFont val="Tahoma"/>
        <family val="2"/>
        <charset val="238"/>
      </rPr>
      <t>*)</t>
    </r>
  </si>
  <si>
    <r>
      <t>35019</t>
    </r>
    <r>
      <rPr>
        <b/>
        <vertAlign val="superscript"/>
        <sz val="8"/>
        <rFont val="Tahoma"/>
        <family val="2"/>
        <charset val="238"/>
      </rPr>
      <t>**)</t>
    </r>
  </si>
  <si>
    <t>Vráceno do SR
v průběhu roku 2021</t>
  </si>
  <si>
    <t>Vráceno při FV
v roce 2021</t>
  </si>
  <si>
    <t>Vráceno
z přebytku 2021</t>
  </si>
  <si>
    <r>
      <t>33063</t>
    </r>
    <r>
      <rPr>
        <b/>
        <vertAlign val="superscript"/>
        <sz val="8"/>
        <rFont val="Tahoma"/>
        <family val="2"/>
        <charset val="238"/>
      </rPr>
      <t>*)</t>
    </r>
  </si>
  <si>
    <r>
      <t>15011</t>
    </r>
    <r>
      <rPr>
        <b/>
        <vertAlign val="superscript"/>
        <sz val="8"/>
        <rFont val="Tahoma"/>
        <family val="2"/>
        <charset val="238"/>
      </rPr>
      <t>*)</t>
    </r>
  </si>
  <si>
    <r>
      <t>15974</t>
    </r>
    <r>
      <rPr>
        <b/>
        <vertAlign val="superscript"/>
        <sz val="8"/>
        <rFont val="Tahoma"/>
        <family val="2"/>
        <charset val="238"/>
      </rPr>
      <t>*)</t>
    </r>
  </si>
  <si>
    <t>Celkem Ministerstvo školství, mládeže a tělovýchovy</t>
  </si>
  <si>
    <t>SUMÁŘ ÚČETNÍCH VÝKAZŮ ZA ROK 2021</t>
  </si>
  <si>
    <t>ÚČETNÍ VÝKAZY ZA ROK 2021</t>
  </si>
  <si>
    <t>ROZVAHA PŘÍSPĚVKOVÝCH ORGANIZACÍ V ODVĚTVÍ CHYTRÉHO REGIONU (v tis. Kč)</t>
  </si>
  <si>
    <t>VÝKAZ ZISKU A ZTRÁTY PŘÍSPĚVKOVÝCH ORGANIZACÍ V ODVĚTVÍ CHYTRÉHO REGIONU (v tis. Kč)</t>
  </si>
  <si>
    <t>ROZVAHA PŘÍSPĚVKOVÉ ORGANIZACE V ODVĚTVÍ DOPRAVY (v tis. Kč)</t>
  </si>
  <si>
    <t>VÝKAZ ZISKU A ZTRÁTY PŘÍSPĚVKOVÉ ORGANIZACE V ODVĚTVÍ DOPRAVY (v tis. Kč)</t>
  </si>
  <si>
    <t>Rekonstrukce zasedací místnosti ve 3.NP a 4. NP budovy G včetně vybavení prostor, rekonstrukce vestibulu.</t>
  </si>
  <si>
    <t>Stavební úpravy – Komunitní centrum a vybudování a modernizace učeben a zázemí pro výuku (Jazykové gymnázium Pavla Tigrida, Ostrava-Poruba, příspěvková organizace)</t>
  </si>
  <si>
    <t>Plán rozvoje vodovodů a kanalizací Moravskoslezského kraje - webová aplikace</t>
  </si>
  <si>
    <t>ODVĚTVÍ CHYTRÉHO REGIONU CELKEM</t>
  </si>
  <si>
    <t>ODVĚTVÍ ŽIVOTNÍHO PROSTŘEDÍ CELKEM</t>
  </si>
  <si>
    <t>Stavební úpravy budovy na ul. Rybářská 27 (Domov Bílá Opava, příspěvková organizace, Opava)</t>
  </si>
  <si>
    <t>Přístavba chráněného bydlení Sedlnice (Domov NaNovo, příspěvková organizace, Studénka)</t>
  </si>
  <si>
    <t>Nákup budovy a pozemků ve Skotnici (Domov NaNovo, příspěvková organizace, Studénka)</t>
  </si>
  <si>
    <t>Modernizace kotelny Domov Hortenzie (Domov Hortenzie, příspěvková organizace, Frenštát pod Radhoštěm)</t>
  </si>
  <si>
    <t>Demolice rodinného domu Karviná - Mizerov (Dětské centrum Čtyřlístek, příspěvková organizace, Opava)</t>
  </si>
  <si>
    <t>Nákup budov a pozemků v Opavě (Sírius, příspěvková organizace, Opava)</t>
  </si>
  <si>
    <t>Odstavná plocha – výhybna u MK mezi Albrechtičkami a Petřvaldíkem s vjezdem na letištní stojánky v Mošnově</t>
  </si>
  <si>
    <t>Okružní křižovatka silnice II/482 s ul. Francouzská v Kopřivnici</t>
  </si>
  <si>
    <t>Oprava dilatačních závěrů mostu ev. č. 48016-1 přes trať ČD v Mošnově</t>
  </si>
  <si>
    <t>Opravy majetku realizované z pojistných náhrad v odvětví dopravy</t>
  </si>
  <si>
    <t>Osazení a správa pachových ohradníků na vybraných úsecích silnic II. a III. tříd v Moravskoslezském kraji</t>
  </si>
  <si>
    <t xml:space="preserve">Ostatní účelový příspěvek na provoz v odvětví dopravy příspěvkové organizace kraje  </t>
  </si>
  <si>
    <t xml:space="preserve">Příspěvek na provoz v odvětví dopravy - příspěvkové organizace kraje </t>
  </si>
  <si>
    <t>Příspěvek na provoz v odvětví dopravy - příspěvkové organizace kraje - krytí odpisů</t>
  </si>
  <si>
    <t>Rekonstrukce mostu ev. č. 4429-1 přes potok Čermná v obci Vítkov</t>
  </si>
  <si>
    <t>Silnice III/01125 opěrná zeď Nové Sedlice</t>
  </si>
  <si>
    <t>Ostatní účelový příspěvek na provoz v odvětví chytrého regionu  - příspěvkové organizace kraje</t>
  </si>
  <si>
    <t>Pořízení zálohovacího serveru</t>
  </si>
  <si>
    <t xml:space="preserve">Příspěvek na provoz v odvětví chytrého regionu - příspěvkové organizace kraje </t>
  </si>
  <si>
    <t>Černá kostka – Centrum digitalizace, vědy a inovací</t>
  </si>
  <si>
    <t>Příspěvek na provoz v odvětví chytrého regionu - příspěvkové organizace kraje - krytí odpisů</t>
  </si>
  <si>
    <t>Oprava fasády Langova domu</t>
  </si>
  <si>
    <t>Revitalizace zámeckého parku</t>
  </si>
  <si>
    <t>Stabilizace zdiva hradu Hukvaldy</t>
  </si>
  <si>
    <t>Zámek Nová Horka - revitalizace části objektu</t>
  </si>
  <si>
    <t>Žerotínský zámek - revitalizace objektu</t>
  </si>
  <si>
    <t>Vybudování ČOV Sovinec</t>
  </si>
  <si>
    <t>Příprava a posuzování žadatelů o náhradní rodinnou péč</t>
  </si>
  <si>
    <t>Demolice rodinného domu Karviná - Mizerov</t>
  </si>
  <si>
    <t>Dětské centrum Pluto, příspěvková organizace</t>
  </si>
  <si>
    <t>Modernizace kotelny Domov Hortenzie</t>
  </si>
  <si>
    <t xml:space="preserve">NaNovo do bytu </t>
  </si>
  <si>
    <t>Výstavba administrativní budovy</t>
  </si>
  <si>
    <t>Oplocení části areálu na ul. Uhlířská</t>
  </si>
  <si>
    <t xml:space="preserve">Pořízení vybavení ke zkvalitnění mobility klientů v zařízení domova pro osoby se zdravotním postižením v Horním Benešově </t>
  </si>
  <si>
    <t>Oprava sociálního zázemí pro personál</t>
  </si>
  <si>
    <t xml:space="preserve">Rekreační pobyty dětí a mládeže dětských domovů ČR </t>
  </si>
  <si>
    <t>Oprava střechy - havarijní stav</t>
  </si>
  <si>
    <t>Oprava havarijního stavu střechy na spojovací chodbě "J" - krčku u ŠJ</t>
  </si>
  <si>
    <t>Celková oprava střechy</t>
  </si>
  <si>
    <t>Vybudování čističky odpadních vod</t>
  </si>
  <si>
    <t>Rekultivace sportovního areálu Gymnázia a SOŠ</t>
  </si>
  <si>
    <t>Výstavba sportovní haly pro Gymnázium a SPŠEI ve Frenštátě pod Radhoštěm</t>
  </si>
  <si>
    <t>Oprava fasády</t>
  </si>
  <si>
    <t>Gymnázium Hladnov a Jazyková škola s právem státní jazykové zkoušky, Ostrava, příspěvková organizace706</t>
  </si>
  <si>
    <t>Úprava zpevněných ploch</t>
  </si>
  <si>
    <t>Rekonstrukce kotelny včetně výměny zdrojů tepla</t>
  </si>
  <si>
    <t>Výdaje spojené s epidemií COVID-19 (výdaje spojené s činností škol – mimořádná opatření)</t>
  </si>
  <si>
    <t>Významné akce kraje v oblasti volného času dětí a mládeže a další významné akce – příspěvkové organizace MSK</t>
  </si>
  <si>
    <t>Rekonstrukce podlahy v tělocvičně</t>
  </si>
  <si>
    <t>Rekonstrukce sportovního hřiště</t>
  </si>
  <si>
    <t>Rekonstrukce střechy a zateplení fasády</t>
  </si>
  <si>
    <t>Stavební úpravy – Komunitní centrum a vybudování a modernizace učeben a zázemí pro výuku</t>
  </si>
  <si>
    <t>Vestavba osobního výtahu</t>
  </si>
  <si>
    <t>Úpravy venkovních ploch</t>
  </si>
  <si>
    <t>Celková rekonstrukce elektroinstalace, sociálních zařízení a zdravotechniky</t>
  </si>
  <si>
    <t>Oprava opěrné zdi</t>
  </si>
  <si>
    <t>Sanace zdiva</t>
  </si>
  <si>
    <t>Rekonstrukce kotelny domova mládeže</t>
  </si>
  <si>
    <t>Výměna odpadního potrubí ve školní kuchyni</t>
  </si>
  <si>
    <t>Parkoviště za budovou PPP FM</t>
  </si>
  <si>
    <t>Rekultivace vnitrobloku a zpevněné plochy</t>
  </si>
  <si>
    <t>Vybavení rekonstruovaných objektů Polského gymnázia</t>
  </si>
  <si>
    <t>Rekonstrukce elektroinstalace hlavní budovy školy</t>
  </si>
  <si>
    <t>Výměna kotlů v plynové kotelně</t>
  </si>
  <si>
    <t>Přístavba tělocvičny Sportovního gymnázia Dany a Emila Zátopkových</t>
  </si>
  <si>
    <t>Nová dešťová a splašková kanalizace – havarijní stav</t>
  </si>
  <si>
    <t>Výměna střešní krytiny - ul. Jiráskova</t>
  </si>
  <si>
    <t>Rekonstrukce střechy budov dílen</t>
  </si>
  <si>
    <t>Rekonstrukce cvičné kuchyně v prostorách Tyršova 34, Opava</t>
  </si>
  <si>
    <t>Oprava stoupaček, sekce B</t>
  </si>
  <si>
    <t>Modernizace hydraulického výtahu budovy B</t>
  </si>
  <si>
    <t>Vodovodní potrubí v areálu školy – řešení havarijního stavu</t>
  </si>
  <si>
    <t>Stavební úpravy tělocvičny</t>
  </si>
  <si>
    <t>Odstranění závad strojovny bazénu</t>
  </si>
  <si>
    <t>Revitalizace vstupní haly a chodby budovy A na ul. Příčná</t>
  </si>
  <si>
    <t>Zpevněné plochy O. Jeremiáše</t>
  </si>
  <si>
    <t>Výstavba ředitelství včetně spojovacích chodeb</t>
  </si>
  <si>
    <t>Rekonstrukce střechy na objektu A</t>
  </si>
  <si>
    <t>Výměna ventilů ústředního topení</t>
  </si>
  <si>
    <t>Rekonstrukce sociálního zařízení Čáslavská</t>
  </si>
  <si>
    <t>Novostavba školní družiny</t>
  </si>
  <si>
    <t>Rekonstrukce elektroinstalace a zdravotechniky</t>
  </si>
  <si>
    <t>COVID-Ubytování – obce – Dotační titul 3170000055 – NIV</t>
  </si>
  <si>
    <t>Sanace štítové zdi, stropu pod půdou a střechy objektu školy</t>
  </si>
  <si>
    <t>Rekonstrukce rozvodů vody, kanalizace a sociálních zařízení</t>
  </si>
  <si>
    <t>Instalace sálavého vytápění a obložení stěn tělocvičny</t>
  </si>
  <si>
    <t>Výměna dlažby chodby školy</t>
  </si>
  <si>
    <t>Rekonstrukce hromosvodů</t>
  </si>
  <si>
    <t>Rekonstrukce přívodů vody a odpadů</t>
  </si>
  <si>
    <t>Rekonstrukce kotelny</t>
  </si>
  <si>
    <t>Rekonstrukce střechy ZUŠ Poruba – budova V. Makovského</t>
  </si>
  <si>
    <t>Modernizace a rekonstrukce pavilonu psychiatrie Nemocnice s poliklinikou Havířov, p. o.</t>
  </si>
  <si>
    <t>Zařízení pro úpravu zdravotnických odpadů - příspěvkové organizace v odvětví zdravotnictví</t>
  </si>
  <si>
    <t>Rekonstrukce střechy monobloku Orlová – havarijní stav</t>
  </si>
  <si>
    <t>Rekonstrukce vodárny Karviná</t>
  </si>
  <si>
    <t>Rozšíření gastro ambulance Orlová</t>
  </si>
  <si>
    <t>Výstavba operačních sálů a dospávacího pokoje</t>
  </si>
  <si>
    <t>Multifunkční pavilon s možností izolačního režimu</t>
  </si>
  <si>
    <t xml:space="preserve">Provoz Beskydského centra duševního zdraví </t>
  </si>
  <si>
    <t xml:space="preserve">Kybernetická bezpečnost - příspěvkové organizace kraje </t>
  </si>
  <si>
    <t>Rozvoj a modernizace pracovišť navazujících na urgentní příjem 2. typu Sdruženého zdravotnického zařízení Krnov, příspěvková organizace</t>
  </si>
  <si>
    <t>Domov sester - přístavba výtahu a stavební úpravy)</t>
  </si>
  <si>
    <t>Pavilon F - stavební úpravy 1.NP pro rehabilitaci</t>
  </si>
  <si>
    <t>Pavilon L – stavební úpravy</t>
  </si>
  <si>
    <t>Výstavba nadzemních koridorů</t>
  </si>
  <si>
    <t xml:space="preserve">Integrované bezpečnostní centrum Moravskoslezského kraje </t>
  </si>
  <si>
    <t>Dotační program – Podpora odpadového hospodářství</t>
  </si>
  <si>
    <t xml:space="preserve">Obec Březová </t>
  </si>
  <si>
    <t xml:space="preserve">Obec Darkovice </t>
  </si>
  <si>
    <t>Dotace - rekonstrukce Hasičské zbrojnice č. p. 156, Háj ve Slezsku, Smolkov</t>
  </si>
  <si>
    <t xml:space="preserve">Obec Hladké Životice </t>
  </si>
  <si>
    <t xml:space="preserve">Obec Hnojník </t>
  </si>
  <si>
    <t xml:space="preserve">Obec Jistebník </t>
  </si>
  <si>
    <t xml:space="preserve">Obec Ludgeřovice </t>
  </si>
  <si>
    <t xml:space="preserve">Obec Ludvíkov </t>
  </si>
  <si>
    <t xml:space="preserve">Obec Malá Štáhle </t>
  </si>
  <si>
    <t xml:space="preserve">Obec Mezina </t>
  </si>
  <si>
    <t xml:space="preserve">Obec Milotice nad Opavou </t>
  </si>
  <si>
    <t>Dotace - zásahové ochranné prostředky pro členy Jednotky sboru dobrovolných hasičů Mořkov</t>
  </si>
  <si>
    <t xml:space="preserve">Obec Nižní Lhoty </t>
  </si>
  <si>
    <t xml:space="preserve">Obec Nové Lublice </t>
  </si>
  <si>
    <t>Dotační program - Podpora provozu venkovských prodejen v Moravskoslezském kraji 2021</t>
  </si>
  <si>
    <t xml:space="preserve">Obec Slezské Pavlovice </t>
  </si>
  <si>
    <t xml:space="preserve">Obec Sosnová </t>
  </si>
  <si>
    <t xml:space="preserve">Obec Valšov </t>
  </si>
  <si>
    <t xml:space="preserve">Obec Vysoká </t>
  </si>
  <si>
    <t>Částečná kompenzace nákladů spojených s převodem činnosti Střední odborné školy waldorfská, Ostrava, příspěvková organizace</t>
  </si>
  <si>
    <t>Ostrava, Radvanice a Bartovice</t>
  </si>
  <si>
    <t>Dotace - pořízení vybavení hasičů SOJ při protipovodňových zásazích</t>
  </si>
  <si>
    <t>Centrum dopravního výzkumu, v. v. i.</t>
  </si>
  <si>
    <t>Státní zdravotní ústav</t>
  </si>
  <si>
    <t>1. Jinačí s.r.o., Krnov</t>
  </si>
  <si>
    <t>1st Baby School - Mateřská škola s.r.o.</t>
  </si>
  <si>
    <t>4. přední hlídka Royal Rangers Oldřichovice, Třinec</t>
  </si>
  <si>
    <t>Adámkova vila, Domov se zvláštním režimem, z. ú., Raškovice</t>
  </si>
  <si>
    <t>Adéla Kresová, Dolní Životice</t>
  </si>
  <si>
    <t>Dotace - projekt Regionální dobrovolnické centrum MSK</t>
  </si>
  <si>
    <t xml:space="preserve">AHOL - Střední odborná škola, s.r.o. </t>
  </si>
  <si>
    <t>AHOL - Vyšší odborná škola</t>
  </si>
  <si>
    <t>Alena Nováková, Chvalíkovice</t>
  </si>
  <si>
    <t>Anna Rychtárková, Hrádek</t>
  </si>
  <si>
    <t>ANTHONYapp s.r.o. , Ostrava</t>
  </si>
  <si>
    <t>AquaKlim, s.r.o., Ostrava-Moravská Ostrava  a Přívoz</t>
  </si>
  <si>
    <t>Asociace rodičů a přátel zdravotně postižených dětí v ČR, z. s. Klub Stonožka Ostrava</t>
  </si>
  <si>
    <t>ASOCIACE ŘECKÝCH OBCÍ V ČESKÉ REPUBLICE, z.s. - Řecká obec Karviná, pobočný spolek</t>
  </si>
  <si>
    <t>Asociace TOM ČR, TOM 4334 Bludný kruh, Ostrava-Jih</t>
  </si>
  <si>
    <t>Ateliér pro děti a mládež při Národním divadle moravskoslezském, spolek, Ostrava</t>
  </si>
  <si>
    <t>AVANCE EUROPE s.r.o., Praha 3 Žižkov</t>
  </si>
  <si>
    <t>AVE Soft s.r.o., Ostrava</t>
  </si>
  <si>
    <t>AZ ENVI s.r.o., Vřesina</t>
  </si>
  <si>
    <t>BabySamien Little School, z.ú.</t>
  </si>
  <si>
    <t>Bašťanský spolek, Baška</t>
  </si>
  <si>
    <t>Berdík s.r.o., Ostrava</t>
  </si>
  <si>
    <t>BESKYD FM, z. ú., Frýdek-Místek</t>
  </si>
  <si>
    <t>Beskydská šachová škola, Frýdek-Místek</t>
  </si>
  <si>
    <t>Bidfood Opava s.r.o., Kralupy nad Vltavou</t>
  </si>
  <si>
    <t>BIKE SPORT CLUB, Opava</t>
  </si>
  <si>
    <t xml:space="preserve">Bílá holubice z.s., Ostrava-Moravská Ostrava a Přívoz  </t>
  </si>
  <si>
    <t>BLACK KALE s.r.o., Ostrava</t>
  </si>
  <si>
    <t>BOS.org s.r.o., Ústí nad Labem-město, Klíše</t>
  </si>
  <si>
    <t>Botao Barefoot s.r.o., Ostrava</t>
  </si>
  <si>
    <t>BrainBrush, z. s., Ostrava - Moravská Ostrava a Přívoz</t>
  </si>
  <si>
    <t>breAd. &amp; edible labels s.r.o., Staré Město</t>
  </si>
  <si>
    <t>Celé Česko čte dětem o.p.s., Ostrava-Moravská Ostrava</t>
  </si>
  <si>
    <t>CENTROM z. s., Ostrava-Jih</t>
  </si>
  <si>
    <t>Centrum pro dítě s diabetem, z.s., Ostrava-Moravská Ostrava a Přívoz</t>
  </si>
  <si>
    <t>Centrum pro rozvoj péče o duševní zdraví Moravskoslezského kraje, z. s., Ostrava-Poruba</t>
  </si>
  <si>
    <t>Centrum pro zdravotně postižené Moravskoslezského kraje, Moravská Ostrava a Přívoz</t>
  </si>
  <si>
    <t>Centrum rehabilitační péče s.r.o., Bohumín</t>
  </si>
  <si>
    <t>Centrum rodiny BOBEŠ z.s., Bohumín</t>
  </si>
  <si>
    <t>Dotační program – Program na podporu neinvestičních aktivit z oblasti  prevence kriminality</t>
  </si>
  <si>
    <t>Circus! Dance Studio, z.s., Bernartice nad Odrou</t>
  </si>
  <si>
    <t>Como- 3 gym, z. s., Ostrava</t>
  </si>
  <si>
    <t>Cyklo Tým Havířov TEAM SPORT, z. s., Havířov</t>
  </si>
  <si>
    <t>ČAATS, z. s. Klub technických sportů - Studentský klub paraglidingu, p.s., Čeladná</t>
  </si>
  <si>
    <t>České dráhy, a.s., Praha 1</t>
  </si>
  <si>
    <t>Dotace - projekt XXVII. Setkání podnikatelů České, Polské a Slovenské republiky</t>
  </si>
  <si>
    <t>Český rybářský svaz, místní organizace Frýdlant nad Ostravicí, Frýdlant nad Ostravicí</t>
  </si>
  <si>
    <t xml:space="preserve">Dotace - projekt Stabilizace havarijního stavu VD Návsí - Jablunkov II. </t>
  </si>
  <si>
    <t>Český svaz ochránců přírody Pramenička, Havířov</t>
  </si>
  <si>
    <t>Dotace - výstava Příroda a včely 2021</t>
  </si>
  <si>
    <t>Český svaz včelařů, z.s., základní organizace Horní Benešov, Horní Benešov</t>
  </si>
  <si>
    <t>Dotace - projekt Specializovaná paliativní (hospicová) péče v hospici CITADELA pro obyvatele MSK v roce 2021</t>
  </si>
  <si>
    <t>DigiDay Czech s.r.o., Ostrava</t>
  </si>
  <si>
    <t>Dimitra Prousali Or Prusali, Ostrava-Poruba</t>
  </si>
  <si>
    <t>DOBRÁ 3000 z.s., Frenštát pod Radhoštěm</t>
  </si>
  <si>
    <t>Dock Ostrava s.r.o., Ostrava</t>
  </si>
  <si>
    <t>Dohodneme se, z.s. Úvalno</t>
  </si>
  <si>
    <t>DON BOSKO HAVÍŘOV o.p.s., Havířov</t>
  </si>
  <si>
    <t>DUPV - Dech života, z. ú., Praha 4, Nusle</t>
  </si>
  <si>
    <t>EASY4U s. r. o., Paskov</t>
  </si>
  <si>
    <t>EKOTOXA s.r.o., Brno-sever</t>
  </si>
  <si>
    <t>Eva Baštrnáková, Dolní Moravice</t>
  </si>
  <si>
    <t>Eva Kozubková, Bruzovice</t>
  </si>
  <si>
    <t>F13 CyberTech s.r.o., Ostrava</t>
  </si>
  <si>
    <t>FARMA VENDOLSKÝ s.r.o., Bohušov</t>
  </si>
  <si>
    <t>Farní sbor Slezské církve evangelické a. v. v Bohumíně, Bohumín</t>
  </si>
  <si>
    <t>Dotace - projekt RADOST NA ZÁMKU</t>
  </si>
  <si>
    <t>Folklorní Klub Fogáš z. s., Vřesina</t>
  </si>
  <si>
    <t>Dotace - projekt 13. setkání postižených a opuštěných dětí z Moravskoslezského kraje</t>
  </si>
  <si>
    <t>František Petrovič, Frýdek-Místek</t>
  </si>
  <si>
    <t>Fun direct, s.r.o., Ostrava Mariánské Hory a Hulváky</t>
  </si>
  <si>
    <t>GALERIE MAGNA, z.s., Ostrava</t>
  </si>
  <si>
    <t>GODMED CZ s.r.o., Český Těšín</t>
  </si>
  <si>
    <t>Dotace - projekt Ozdravný a edukační pobyt</t>
  </si>
  <si>
    <t>graseko, s.r.o., Ostrava</t>
  </si>
  <si>
    <t>Hana Nowická, Svobodné Heřmanice</t>
  </si>
  <si>
    <t>Havířovský sociální podnik, s.r.o., Havířov</t>
  </si>
  <si>
    <t>HEGAs, s.r.o., Třinec</t>
  </si>
  <si>
    <t>Helena Konvičková, Osoblaha</t>
  </si>
  <si>
    <t>HELP-IN, o.p.s., Bruntál</t>
  </si>
  <si>
    <t>High-Tech Digital Modules s.r.o., Ostrava</t>
  </si>
  <si>
    <t>Hnutí DUHA Olomouc, Olomouc</t>
  </si>
  <si>
    <t>HOBBY CHOV s.r.o., Smilovice</t>
  </si>
  <si>
    <t xml:space="preserve">HoSt - Home-Start Česká republika, z.ú., Praha </t>
  </si>
  <si>
    <t>Huu Toan Nguyen, Přerov</t>
  </si>
  <si>
    <t>HV Výtahy s.r.o., Opava</t>
  </si>
  <si>
    <t>CHVÁLEK ATELIÉR s.r.o., Ostrava</t>
  </si>
  <si>
    <t>IFTSolution s.r.o., Vratimov</t>
  </si>
  <si>
    <t>Ilias Jalamas, Třemešná</t>
  </si>
  <si>
    <t>Ing. Martin Limanovský, Bílovec</t>
  </si>
  <si>
    <t>Ing. Mojmír Stachovec, Frýdek-Místek</t>
  </si>
  <si>
    <t>Ing. Vojtěch Vachutka, Ostrava</t>
  </si>
  <si>
    <t>Iveta Králová, Luboměř</t>
  </si>
  <si>
    <t>Jan Kolomý, Staré Město</t>
  </si>
  <si>
    <t>Jan Křempek, Otice Rybníčky</t>
  </si>
  <si>
    <t>JATTA studio s.r.o., Český Těšín</t>
  </si>
  <si>
    <t>Jednota, spotřební družstvo v Hodoníně, Hodonín</t>
  </si>
  <si>
    <t>JEDNOTA, spotřební družstvo Zábřeh, Zábřeh</t>
  </si>
  <si>
    <t>Jezdecký klub Sviadnov, z.s., Sviadnov</t>
  </si>
  <si>
    <t>JINAK, z.ú., Brantice</t>
  </si>
  <si>
    <t>JJKA3 s.r.o. , Ostrava</t>
  </si>
  <si>
    <t>Junák - český skaut, přístav Černý čáp Opava, z. s., Opava</t>
  </si>
  <si>
    <t>Junák - český skaut, středisko Klimkovice, z. s., Klimkovice</t>
  </si>
  <si>
    <t>Junák - český skaut, středisko Kruh Frýdek-Místek, z. s., Frýdek-Místek</t>
  </si>
  <si>
    <t>Junák - český skaut, středisko Svatý Jiří, z. s., Staříč</t>
  </si>
  <si>
    <t>Junák - svaz skautů a skautek ČR, středisko Strážci Ostrava, Ostrava-Svinov</t>
  </si>
  <si>
    <t>Junák-svaz skautů a skautek ČR, středisko Kopřivnice, Kopřivnice</t>
  </si>
  <si>
    <t>JUNIOR GOLF Občanské sdružení, Ostrava-jih</t>
  </si>
  <si>
    <t>Dotace - vydání Sborníku o užití vodíku v dopravě a energetice</t>
  </si>
  <si>
    <t>Dotace - projekt Pocta českému čtyřlístku</t>
  </si>
  <si>
    <t>Kolejové pohony, a.s., Ostrava</t>
  </si>
  <si>
    <t>KONDOR, skupina Vesmír Bolatice, Bolatice</t>
  </si>
  <si>
    <t>Kongres Poláků v České republice, Český Těšín</t>
  </si>
  <si>
    <t>Korálky Katlas s.r.o., Ostrava</t>
  </si>
  <si>
    <t>KORU Hope, z. ú., Ostrava - Martinov</t>
  </si>
  <si>
    <t>Květoslava Raganová, Lhotka</t>
  </si>
  <si>
    <t xml:space="preserve">Lesní mateřská škola Malina z. s.  </t>
  </si>
  <si>
    <t>Levitio solutions, s.r.o., Nový Jičín</t>
  </si>
  <si>
    <t>LIVEN s.r.o., Ostrava</t>
  </si>
  <si>
    <t>Lukáš Miketa, Háj ve Slezsku</t>
  </si>
  <si>
    <t>Magdaléna Horváthová, Jeseník</t>
  </si>
  <si>
    <t>MAREL, spol. s r.o., Jablunkov</t>
  </si>
  <si>
    <t>Martin Jurek, Ostrava</t>
  </si>
  <si>
    <t>Martin Vymetálek, Ostrava, Polanka nad Odrou</t>
  </si>
  <si>
    <t>Dotace - projekt Zemědělství v Poodří 2021</t>
  </si>
  <si>
    <t>Mateřská škola Montessori Opava, z. ú.</t>
  </si>
  <si>
    <t>Melon s.r.o., Ostrava</t>
  </si>
  <si>
    <t>MFK Karviná a.s., Karviná</t>
  </si>
  <si>
    <t>Mgr. Miroslav Biedrawa, Vendryně</t>
  </si>
  <si>
    <t>MH stolní tenis Ostrava, z.s., Ostrava</t>
  </si>
  <si>
    <t>Dotace - projekt MIRAI - koncert DOV</t>
  </si>
  <si>
    <t>Místní akční skupina Hlučínsko z.s., Hlučín</t>
  </si>
  <si>
    <t>Místní skupina Polského kulturně-osvětového svazu v Havířově-Bludovicích, Havířov,Bludovice</t>
  </si>
  <si>
    <t xml:space="preserve"> Místní skupina Polského kulturně-osvětového svazu v Třinci - Dolní Lištné z.s. , Třinec-D.Lištná</t>
  </si>
  <si>
    <t>Monika Baranová, Krasov</t>
  </si>
  <si>
    <t>Dotace - projekt Febiofest Ostrava 2021</t>
  </si>
  <si>
    <t>Technická a podnikatelská akademie (TPA)</t>
  </si>
  <si>
    <t>Dotace - projekt TASK FORCE OKD - Dopady útlumu těžby 2021</t>
  </si>
  <si>
    <t>Dotace - projekt Realizace generační obměny věcného a technického vybavení ordinace pro děti a dorost v Kozlovicích</t>
  </si>
  <si>
    <t>Muzeum Jantarové stezky a Hedvábné cesty, z.s.,
Ostrava</t>
  </si>
  <si>
    <t xml:space="preserve">Dotace - projekt Dobroduše – podpora lidí s duševním onemocněním </t>
  </si>
  <si>
    <t>Naďa Krejčíčková, Ostrava</t>
  </si>
  <si>
    <t>Dotace - projekt Dobrovolnictví a Centrum života v roce 2021</t>
  </si>
  <si>
    <t>Naděžda Cihlářová, Březová</t>
  </si>
  <si>
    <t>Naše rovnováha, z. s., Český Těšín</t>
  </si>
  <si>
    <t>Nemocnice AGEL Podhorská a.s., Rýmařov</t>
  </si>
  <si>
    <t>Dotace - projekt Vybavení zubní ordinace pro poskytování zubní péče, a to včetně RTG</t>
  </si>
  <si>
    <t>OASA nezisková o.p.s., Raduň</t>
  </si>
  <si>
    <t>OVAHELP - Centrum pomoci onkologickým pacientům, z.s., Ostrava</t>
  </si>
  <si>
    <t>P&amp;A Thrax, s.r.o., Ostrava</t>
  </si>
  <si>
    <t>Pavel Habrún, Bruntál</t>
  </si>
  <si>
    <t>Pavel Plášil, Rýmařov</t>
  </si>
  <si>
    <t>Pavlína Jahnová, Březová</t>
  </si>
  <si>
    <t>PD Group s.r.o., Ostrava</t>
  </si>
  <si>
    <t>PEPIAPP s.r.o., Ostrava</t>
  </si>
  <si>
    <t>PETILO, z.s., Havířov</t>
  </si>
  <si>
    <t>Plavecký klub Nový Jičín, z.s., Nový Jičín</t>
  </si>
  <si>
    <t>POHODA Seniorům, z.ú., Třinec</t>
  </si>
  <si>
    <t>PORG - gymnázium a základní škola, o.p.s., Praha</t>
  </si>
  <si>
    <t>Porta Ranger, z.ú., Valašská Bystřice</t>
  </si>
  <si>
    <t>Projekce Guňka s.r.o., Ostrava</t>
  </si>
  <si>
    <t>PWR Composite s.r.o., Ostrava</t>
  </si>
  <si>
    <t>Ranč duhová víla, z.s., Ostrava</t>
  </si>
  <si>
    <t>Renarkon, o. p. s., Ostrava - Moravská Ostrava a Přívoz</t>
  </si>
  <si>
    <t>Roman Holas, Odry</t>
  </si>
  <si>
    <t>ROSA market s.r.o., Kroměříž</t>
  </si>
  <si>
    <t>Rostislav Krč, Janov</t>
  </si>
  <si>
    <t>Royal Rangers Moravskoslezský kraj, Frýdek-Místek</t>
  </si>
  <si>
    <t>Řeznictví H+H, s.r.o., Hladké Životice</t>
  </si>
  <si>
    <t>Římskokatolická farnost Bernartice nad Odrou, Bernartice nad Odrou</t>
  </si>
  <si>
    <t>Římskokatolická farnost Bílá, Ostravice</t>
  </si>
  <si>
    <t>Římskokatolická farnost Bohuslavice u Hlučína, Bohuslavice</t>
  </si>
  <si>
    <t>Římskokatolická farnost Brantice, Zátor</t>
  </si>
  <si>
    <t>Římskokatolická farnost Bravantice</t>
  </si>
  <si>
    <t>Římskokatolická farnost Frýdlant nad Ostravicí, Frýdlant nad Ostravicí</t>
  </si>
  <si>
    <t>Římskokatolická farnost Hlučín</t>
  </si>
  <si>
    <t>Římskokatolická farnost Holčovice, Holčovice</t>
  </si>
  <si>
    <t>Římskokatolická farnost Horní Benešov, Horní Benešov</t>
  </si>
  <si>
    <t>Římskokatolická farnost Ludgeřovice</t>
  </si>
  <si>
    <t>Římskokatolická farnost Mokré Lazce, Mokré Lazce</t>
  </si>
  <si>
    <t>Římskokatolická farnost Ostravice, Ostravice</t>
  </si>
  <si>
    <t>Římskokatolická farnost Palkovice, Palkovice</t>
  </si>
  <si>
    <t>Římskokatolická farnost Skalice, Frýdek-Místek</t>
  </si>
  <si>
    <t>Římskokatolická farnost Spálov, Spálov</t>
  </si>
  <si>
    <t>Římskokatolická farnost Velké Heraltice</t>
  </si>
  <si>
    <t>S.T.O.P., z.s., Ostrava-Moravská Ostrava a Přívoz</t>
  </si>
  <si>
    <t>Sdružení CHEWAL, z.s., Bystřice nad Olší</t>
  </si>
  <si>
    <t>Dotace - zajištění provozu a technické vybavenosti pro účely krajské organizace Sdružení válečných veteránů ČR Moravskoslezského kraje</t>
  </si>
  <si>
    <t>SH ČMS - Sbor dobrovolných hasičů Bartošovice, Bartošovice</t>
  </si>
  <si>
    <t>SH ČMS - Sbor dobrovolných hasičů Bernartice nad Odrou, Bernartice nad Odrou</t>
  </si>
  <si>
    <t>SH ČMS - Sbor dobrovolných hasičů Bobrovníky, Hlučín Bobrovníky</t>
  </si>
  <si>
    <t>SH ČMS - Sbor dobrovolných hasičů Bohdanovice, Jakartovice, Bohdanovice</t>
  </si>
  <si>
    <t>SH ČMS - Sbor dobrovolných hasičů Bohučovice, Bohučovice</t>
  </si>
  <si>
    <t>Dotace - rekonstrukce povodňového speciálu Praga V3S a dopravního vozidla VW Transporter</t>
  </si>
  <si>
    <t>SH ČMS - Sbor dobrovolných hasičů Bohumín-Skřečoň, Bohumín Skřečoň</t>
  </si>
  <si>
    <t>SH ČMS - Sbor dobrovolných hasičů Brušperk, Brušperk</t>
  </si>
  <si>
    <t>SH ČMS - Sbor dobrovolných hasičů Březová, Březová</t>
  </si>
  <si>
    <t>SH ČMS - Sbor dobrovolných hasičů Český Těšín - Mistřovice, Český Těšín, Mistřovice</t>
  </si>
  <si>
    <t>SH ČMS - Sbor dobrovolných hasičů Dolní Benešov, Dolní Benešov</t>
  </si>
  <si>
    <t>SH ČMS - Sbor dobrovolných hasičů Dolní Lištná, Dolní Lištná</t>
  </si>
  <si>
    <t>SH ČMS - Sbor dobrovolných hasičů Hněvošice, Hněvošice</t>
  </si>
  <si>
    <t>SH ČMS - Sbor dobrovolných hasičů Horní Domaslavice, Horní Domaslavice</t>
  </si>
  <si>
    <t>SH ČMS - Sbor dobrovolných hasičů Horní Lomná, Horní Lomná</t>
  </si>
  <si>
    <t>SH ČMS - Sbor dobrovolných hasičů Horní Suchá, Horní Suchá</t>
  </si>
  <si>
    <t>SH ČMS - Sbor dobrovolných hasičů Jablunkov, Jablunkov</t>
  </si>
  <si>
    <t>SH ČMS - Sbor dobrovolných hasičů Jamnice, Stěbořice</t>
  </si>
  <si>
    <t>Dotace - pořízení gastronomického zázemí a vybavení pro děti</t>
  </si>
  <si>
    <t>SH ČMS - Sbor dobrovolných hasičů Koblov, Ostrava Koblov</t>
  </si>
  <si>
    <t>SH ČMS - Sbor dobrovolných hasičů Lískovec, Frýdek-Místek</t>
  </si>
  <si>
    <t>SH ČMS - Sbor dobrovolných hasičů Lučina, Lučina</t>
  </si>
  <si>
    <t>SH ČMS - Sbor dobrovolných hasičů Ludgeřovice, Ludgeřovice</t>
  </si>
  <si>
    <t>SH ČMS - Sbor dobrovolných hasičů Město Albrechtice, Město Albrechtice</t>
  </si>
  <si>
    <t>SH ČMS - Sbor dobrovolných hasičů Michálkovice, Ostrava-Michálkovice</t>
  </si>
  <si>
    <t>SH ČMS - Sbor dobrovolných hasičů Morávka, Morávka</t>
  </si>
  <si>
    <t>SH ČMS - Sbor dobrovolných hasičů Neplachovice, Neplachovice</t>
  </si>
  <si>
    <t>SH ČMS - Sbor dobrovolných hasičů Nižní Lhoty, Nižní Lhoty</t>
  </si>
  <si>
    <t>SH ČMS - Sbor dobrovolných hasičů Nová Ves, Ostrava</t>
  </si>
  <si>
    <t>SH ČMS - Sbor dobrovolných hasičů Nové Sedlice, Nové Sedlice</t>
  </si>
  <si>
    <t>Dotace - podpora mladých hasičů a renovace historické hasičské techniky</t>
  </si>
  <si>
    <t>SH ČMS - Sbor dobrovolných hasičů Paskov, Paskov</t>
  </si>
  <si>
    <t>SH ČMS - Sbor dobrovolných hasičů Pazderna, Pazderna</t>
  </si>
  <si>
    <t>SH ČMS - Sbor dobrovolných hasičů Petřvaldík, Petřvaldík</t>
  </si>
  <si>
    <t>SH ČMS - Sbor dobrovolných hasičů Proskovice, Ostrava-Proskovice</t>
  </si>
  <si>
    <t>SH ČMS - Sbor dobrovolných hasičů Příbor, Příbor</t>
  </si>
  <si>
    <t>SH ČMS - Sbor dobrovolných hasičů Služovice, Služovice</t>
  </si>
  <si>
    <t>SH ČMS - Sbor dobrovolných hasičů Staré Město, Staré Město</t>
  </si>
  <si>
    <t>SH ČMS - Sbor dobrovolných hasičů Strahovice, Strahovice</t>
  </si>
  <si>
    <t>SH ČMS - Sbor dobrovolných hasičů Těrlicko-Hradiště, Těrlicko Hradiště</t>
  </si>
  <si>
    <t>SH ČMS - Sbor dobrovolných hasičů Velké Albrechtice, Velké Albrechtice</t>
  </si>
  <si>
    <t>SH ČMS - Sbor dobrovolných hasičů Vrbka, Vrbka</t>
  </si>
  <si>
    <t>Silesia Art, z.ú., Opava Kylešovice</t>
  </si>
  <si>
    <t>Dotace - projekt 100 let výročí SK Studénka</t>
  </si>
  <si>
    <t>SlajIT - Hello World, s.r.o., Krmelín</t>
  </si>
  <si>
    <t>Slezská lilie z.s., Ostrava Kunčičky</t>
  </si>
  <si>
    <t>Slezský soubor Heleny Salichové, Ostrava-Poruba</t>
  </si>
  <si>
    <t>Dotace - projekt Poznávací vlaky po OKR a výletní vlaky do ZOO Ostrava, sezóna 2021</t>
  </si>
  <si>
    <t>Dotace - konference Za zavřenými dveřmi aneb otevřeně o domácím násilí</t>
  </si>
  <si>
    <t>Soukromé středisko praktického výučování RENOVA, o.p.s., Milotice nad Opavou</t>
  </si>
  <si>
    <t>Dotace - projekt XIII. Euroregionální jarmark v Dolní Lomné</t>
  </si>
  <si>
    <t>Spolek Madleine, Frýdek-Místek</t>
  </si>
  <si>
    <t>Spolek N.O.B.L, Ostrava</t>
  </si>
  <si>
    <t>Spolek POSEJDON, Dolní Lutyně</t>
  </si>
  <si>
    <t>Spolkový dům Mariany Berlové - zapsaný spolek, Bruntál</t>
  </si>
  <si>
    <t>Dotace - projekt Cyklokros Ostrava</t>
  </si>
  <si>
    <t>Sportovní klub Mušketýr Ostrava z.s., Ostrava</t>
  </si>
  <si>
    <t>STP Group, s.r.o., Ostrava</t>
  </si>
  <si>
    <t>Svépomocná společnost Mlýnek, z.s., Ostrava</t>
  </si>
  <si>
    <t>Šárka Cimbálová, Krasov</t>
  </si>
  <si>
    <t>T.J. Slavoj Poruba, z.s., Ostrava-Martinov</t>
  </si>
  <si>
    <t>Table Tennis Club OSTRAVA 2016 s.r.o., Ostrava-Moravská Ostrava a Přívoz</t>
  </si>
  <si>
    <t>Tábor U Kateřiny Štramberk, z.s., Štramberk</t>
  </si>
  <si>
    <t>Tábory v Beskydech, z.s., Bohumín</t>
  </si>
  <si>
    <t>TEDEAS, s.r.o., Třinec</t>
  </si>
  <si>
    <t xml:space="preserve">Dotace - projekt Rozšíření svozu bioodpadu ve statutárním městě Opava </t>
  </si>
  <si>
    <t>TEMPO, obchodní družstvo, Opava</t>
  </si>
  <si>
    <t>Dotace - projekt Psychoterapeutická podpora osob ohrožených Covid karanténou</t>
  </si>
  <si>
    <t>Thermo Sanace s.r.o., Ostrava-Kunčičky</t>
  </si>
  <si>
    <t>Dotace - projekt Chráněné pracovní místo – Dělička popruhů automatická</t>
  </si>
  <si>
    <t>TryMee Clothing s.r.o., Ostrava</t>
  </si>
  <si>
    <t>Dotace - projekt Zahrádkářská činnost – mezinárodní soutěž dětí, pomologický seminář</t>
  </si>
  <si>
    <t>Van Quyet Nguyen, Ostrava Moravská Ostrava a Přívoz</t>
  </si>
  <si>
    <t>VK Tzunami Ostrava, z.s., Ostrava</t>
  </si>
  <si>
    <t>Vlesedu z. s., Kozlovice</t>
  </si>
  <si>
    <t>winks MJM, s.r.o., Nový Jičín</t>
  </si>
  <si>
    <t>Xuan Nguyen Dang, Dvorce</t>
  </si>
  <si>
    <t>Dotace - projekt Oprava střechy budovy moštárny a rekonstrukce septiku v areálu klubovny Zahrádkářského svazu Ostrava Výškovice</t>
  </si>
  <si>
    <t>ZENAMI s.r.o., Ostrava</t>
  </si>
  <si>
    <t>ZKUŠENÍ.CZ, z.ú., Ostrava</t>
  </si>
  <si>
    <t>Zlatuše Prawdová, Krnov</t>
  </si>
  <si>
    <t>ZO ČSOP Lubno, Frýdlant nad Ostravicí</t>
  </si>
  <si>
    <t>Mateřská škola Čryřlístek Odry, příspěvková organizace</t>
  </si>
  <si>
    <t>Mateřská škola Paskov, příspěvková organizace</t>
  </si>
  <si>
    <t>Středisko volného času Vratimov, příspěvková organizace</t>
  </si>
  <si>
    <t>Základní škola a Mateřská škola Lichnov, okres Bruntál, příspěvková organizace</t>
  </si>
  <si>
    <t>Základní škola Via Montessori, příspěvková organizace</t>
  </si>
  <si>
    <t>Příspěvkové organizace v odvětví chytrého regionu</t>
  </si>
  <si>
    <t>Celkový součet - příspěvkové organizace
v odvětví chytrého regionu</t>
  </si>
  <si>
    <t>Příspěvková organizace v odvětví dopravy</t>
  </si>
  <si>
    <t>Celkový součet - příspěvková organizace
v odvětví dopravy</t>
  </si>
  <si>
    <r>
      <t>2)</t>
    </r>
    <r>
      <rPr>
        <sz val="8"/>
        <rFont val="Tahoma"/>
        <family val="2"/>
        <charset val="238"/>
      </rPr>
      <t xml:space="preserve"> Ve sloupci Čerpáno jsou uvedeny poskytnuté prostředky v roce 2021 snížené o případné vyúčtované vratky v závěru roku 2021 nebo počátkem roku 2022.</t>
    </r>
  </si>
  <si>
    <t>Rok 2021</t>
  </si>
  <si>
    <t>PŘEHLED VÝDAJŮ V ODVĚTVÍ DOPRAVY V ROCE 2021</t>
  </si>
  <si>
    <t>Schválený rozpočet 2021</t>
  </si>
  <si>
    <t>Upravený rozpočet 2021</t>
  </si>
  <si>
    <t>Skutečné čerpání 2021</t>
  </si>
  <si>
    <t xml:space="preserve">Rozdíl mezi schváleným a upraveným rozpočtem představuje zapojení účelového převodu do rozpočtu roku 2021. Nevyčerpané finanční prostředky ve výši 3,2 mil. Kč jsou úsporou jednak z důvodu nižších požadavků ze strany dopravců na úhradu tzv. protarifovací ztráty a jednak z důvodu nižšího odhadu prokazatelné ztráty dopravců. </t>
  </si>
  <si>
    <t>Rozdíl mezi schváleným a upraveným rozpočtem představuje zapojení účelového a neúčelového převodu do rozpočtu roku 2021, dále z důvodu zachování aktuálního rozsahu dopravní obslužnosti a posílení rozpočtu z titulu předpokládaného výpadku tržeb v 1. pololetí roku 2021 z titulu pokračující pandemie COVID-19. Nevyčerpané finanční prostředky ve výši cca 17,8 mil. Kč představují úsporu zejména z titulu růstu tržeb.</t>
  </si>
  <si>
    <t>Nevyčerpané finanční prostředky byly vázány ve smlouvě o poskytnutí dotace statutárnímu městu Opava s účelovým určením na realizaci projektu „Dopravní model – mikroskopická simulace na ul. Těšínská v Opavě“. S ohledem na stanovené platební podmínky s vyplacením dotace po závěrečném vyúčtování byly finanční prostředky ve výši 0,5 mil. Kč součástí účelových převodů do rozpočtu roku 2022.</t>
  </si>
  <si>
    <t>Ostatní výdaje v odvětví dopravy</t>
  </si>
  <si>
    <t xml:space="preserve">Dodatkem č. 4 smlouvy 00530/2014/KŘ došlo ke změně financování regionální dráhy Sedlnice - Mošnov, Ostrava Airport. Tímto dodatkem kraj od roku 2017 nehradí provozovateli zálohy. Dojde-li ke snížení roční částky finančních prostředků přiznávaných z prostředků SFDI provozovateli na zajištění a provozování výše uvedené dráhy, bude výše záloh opět sjednána dalším dodatkem ke smlouvě. </t>
  </si>
  <si>
    <t>Plán dopravní obslužnosti území Moravskoslezského kraje</t>
  </si>
  <si>
    <t>Nevyčerpané finanční prostředky ve výši 441,1 tis. Kč byly vázány ve smlouvě na poskytování právních služeb v letecké dopravě. S ohledem na stanovené platební podmínky s průběžným vyplácením byly tyto prostředky součástí účelových převodů do rozpočtu roku 2022. Nevyčerpané finanční prostředky ve výši 8.723,7 tis. Kč byly vázány v rámci smluv a objednávek uzavřených v souvislosti s rozšířeným zájmovým územím Mošnov (tzv. Velký Mošnov) a byly převedeny do rozpočtu roku 2022. Zbylé finanční prostředky představují úsporu z titulu nevyužití ekonomického poradenství či právních služeb ve vztahu k této akci.</t>
  </si>
  <si>
    <t>Zvýšení majetkového podílu v obchodní společností Koordinátor ODIS, s. r. o.</t>
  </si>
  <si>
    <t>Rada kraje usnesením č. 10/542 ze dne 22.2.2021 rozhodla vyčlenit finanční prostředky ve výši 1.380 tis. Kč na zvýšení majetkového podílu v obchodní společnosti Koordinátor ODIS, s.r.o.  S ohledem na skutečnost, že tento proces není dosud ukončen, a to i s ohledem na složitost jednání s druhým společníkem statutárním městem Ostrava, byly nevyčerpané finanční prostředky součástí účelových převodů do rozpočtu roku 2022.</t>
  </si>
  <si>
    <t>Technická údržba, podpora a služby k software v odvětví dopravy</t>
  </si>
  <si>
    <t>ID - Poznávací vlaky po OKR a výletní vlaky do ZOO Ostrava, sezóna 2021 (SLEZSKÝ ŽELEZNIČNÍ SPOLEK, Těrlicko)</t>
  </si>
  <si>
    <t>Nevyčerpané finanční prostředky představují úsporu z titulu nižší vyplacené dotace po závěrečném vyúčtování poskytnuté subjektu Slezský železniční spolek na projekt Poznávací vlaky po OKR a výletní vlaky do ZOO Ostrava, sezóna 2021.</t>
  </si>
  <si>
    <t>ID - vydání Sborníku o užití vodíku v dopravě a energetice (Klub plynárenské historie, zapsaný spolek, Hlučín)</t>
  </si>
  <si>
    <t xml:space="preserve">Ostatní účelový příspěvek na provoz v odvětví dopravy -  příspěvkové organizace kraje  </t>
  </si>
  <si>
    <t>Akce byla schválena usnesením rady kraje č. 84/7426 dne 23.3.2020. V průběhu zpracování projektové dokumentace a jejího projednávání v rámci územního řízení s Řízením letového provozu ČR, s. p. (dále jen ŘLP) došlo z důvodů nestandardních požadavků ŘLP k velkému zdržení celého procesu. Územní řízení tak bylo dokončeno a územní rozhodnutí vydáno až 13.12.2021, přičemž toto rozhodnutí nabylo právní moci 30.12.2021, což se promítá i do postupu zpracování dalších stupňů projektové dokumentace. Z tohoto důvodu byly zapojeny nečerpané finanční prostředky do rozpočtu roku 2022.</t>
  </si>
  <si>
    <t>Finanční prostředky na této akci byly organizaci Správa silnic Moravskoslezského kraje, p.o. stanoveny závazným ukazatelem. Cílem akce je přestavba průsečné křižovatky silnice II/480 a m ul. Francouzská v Kopřivnici. Součástí stavby jsou přeložky inženýrských sítí. Stavba byla zahájena přeložkami SmVaK, CETIN a ČEZ. Realizace přeložek měla časovou prodlevu a bylo rozhodnuto, že na zimní období 2021-2022 není vhodné pokračovat ve stavbě křižovatky s tím vědomím, že do konce roku 2021 nebude křižovatka provedena. Z daného důvodu byly finanční  prostředky ve výši 4,7 mil. Kč součástí účelových převodů do rozpočtu roku 2022.</t>
  </si>
  <si>
    <t>Finanční prostředky byly určeny na výkup pozemků za účelem majetkoprávního vypořádání pod stavbami silnic II. a III. třídy. Nevyčerpané finanční prostředky představují neúčelovou úsporu na akci.</t>
  </si>
  <si>
    <t>Finanční prostředky byly převedeny do zdrojů rozpočtu roku 2022 na danou akci rozpočtu.</t>
  </si>
  <si>
    <t>Finanční prostředky byly určeny na nezbytné opravy majetku a na řešení havarijních stavů v areálu letiště souvisejících se zajištěním jeho provozu a rozvoje. Nevyčerpané finanční prostředky představují neúčelovou úsporu na akci.</t>
  </si>
  <si>
    <t>Akce byla schválena usnesením zastupitelstva kraje č. 14/1652 dne 12.12.2019. V průběhu procesu veřejné zakázky na zpracování projektové dokumentace došlo k zásadnímu zdržení z důvodu námitek neúspěšného uchazeče, které byly ukončeny až rozhodnutím ÚOHS ze dne 1.10.2021. Smlouva se zhotovitelem projektové dokumentace byla uzavřena v listopadu 2021. V lednu 2022 proběhla fakturace za její administraci. Z těchto důvodu byly zapojeny nečerpané finanční prostředky do rozpočtu roku 2022.</t>
  </si>
  <si>
    <t>Nevyčerpané finanční prostředky představují neúčelovou úsporu rozpočtu za rok 2021.</t>
  </si>
  <si>
    <t>Zastupitelstvo kraje rozhodlo o profinancování a kofinancování projektu dne 14. 3. 2018 usnesením č. 7/710. Projekt se nachází ve stavu realizace před dokončením. Přerušení stavebních prací z klimatických důvodů v průběhu stavby způsobilo, že část výdajů za stavební práce budou hrazeny až v roce 2022. Z uvedeného důvodu byly nevyčerpané finanční prostředky zapojeny do rozpočtu roku 2022.</t>
  </si>
  <si>
    <t>Zastupitelstvo kraje rozhodlo o profinancování a kofinancování projektu dne 14. 03. 2018 usnesením č. 7/710 ve výši 110 000 tis. Kč. Probíhá realizace stavebních prací, dílo má být dokončeno v polovině roku 2022. Pozdější zahájení stavebních prací z důvodu čekání na dokončení stavby vodovodů a kanalizací v místních obcích vedlo k nižší prostavěnosti za rok 2021, než se původně předpokládalo. Z uvedených důvodů  byly nevyčerpané finanční prostředky zapojeny do rozpočtu roku 2022.</t>
  </si>
  <si>
    <t xml:space="preserve">Zastupitelstvo kraje rozhodlo o profinancování a kofinancování projektu dne 13.6.2019 usnesením č. 12/1450. Vzhledem k větší časové náročnosti přípravy projektu byly nevyčerpané prostředky zapojeny do rozpočtu roku 2022. </t>
  </si>
  <si>
    <t>Zastupitelstvo kraje rozhodlo o profinancování a kofinancování projektu dne 13.12.2018 usnesením č. 10/1093 a o navýšení profinancování a kofinancování dne 13.6.2019 usnesením č. 12/1422. Z důvodů komplikací s přeložkou inženýrských sítí (CETIN) zhotovitel upravil harmonogram realizace stavby. Oproti původnímu předpokladu celkově nižší prostavěnost způsobila, že část finančních prostředků určená na financování stavebních prací zůstala nevyčerpaná. Z uvedeného důvodu byly nevyčerpané finanční prostředky zapojeny do rozpočtu roku 2022.</t>
  </si>
  <si>
    <t>Zastupitelstvo kraje rozhodlo o profinancování a kofinancování projektu dne 12. 9. 2019 usnesením č. 13/1561. Faktury za stavební práce za  listopad a prosinec byly splatné dle platebních podmínek smlouvy o dílo až v roce 2022. Z tohoto důvodu byly nevyčerpané finanční prostředky zapojeny do rozpočtu roku 2022.</t>
  </si>
  <si>
    <t>Zastupitelstvo kraje rozhodlo o profinancování a kofinancování projektu dne 5. 3. 2020 usnesením č. 15/1821 a usnesením č. 16/1927 ze dne 4. 6. 2020 rozhodlo o jeho navýšení. Aby nedošlo ke kolizi s právě probíhající stavbou města Ostravy, zahájení realizace stavby v rámci projektu bylo posunuto. Z uvedeného důvodu bylo dosaženo nižší prostavěnosti, než se původně předpokládalo, a proto  byly nevyčerpané finanční prostředky zapojeny do rozpočtu roku 2022.</t>
  </si>
  <si>
    <t xml:space="preserve">opakovaná </t>
  </si>
  <si>
    <t>PŘEHLED VÝDAJŮ V ODVĚTVÍ CHYTRÉHO REGIONU V ROCE 2021</t>
  </si>
  <si>
    <t>Nevyčerpané finanční prostředky ve výši 224,58 tis. Kč byly smluvně vázány v objednávce na zpracování studie rizik EDEN Silesia s termínem plnění v únoru 2022. S ohledem na stanovené smluvní podmínky byly finanční prostředky součástí účelových převodů do rozpočtu roku 2022. Zbývající nevyčerpané prostředky ve výši 2.119,57 tis. Kč představují úsporu z důvodu nerealizace veřejné zakázky na zhotovení strategie vodíku MSK; dále nebyl v souvislosti s pandemií COVID-19 realizován mezinárodní strojírenský veletrh a v této souvislosti nebyly pořízeny propagační předměty.</t>
  </si>
  <si>
    <t>V roce 2021 bylo ukončeno pokračování dílčího plnění instalace bezdrátových technologií a přístupových bodů WiFi v krajské veřejné dopravě. Finanční prostředky určené na zajištění elektronické komunikace a informačních technologií byly ve výši 3.484 tis. Kč převedeny formou stanovených závazných ukazatelů organizaci Moravskoslezské datové centrum, p.o. na pořízení zálohovacího serveru, na realizaci projektu "Analýza proveditelnosti projektu Digitální technická mapa MSK"  a dále na provozní a mzdové náklady v souvislosti s analýzou proveditelnosti kybernetické bezpečnosti v nemocnicích. Zbývající nevyčerpané prostředky ve výši 1.516 tis. Kč představují úsporu.</t>
  </si>
  <si>
    <t>Certifikace ISO 50001 (certifikovaný systém hospodaření s energií), včetně dozorových auditů</t>
  </si>
  <si>
    <t xml:space="preserve">Finanční prostředky na této akci byly určeny na realizaci veřejné zakázky "Zajištění a realizace certifikačního auditu dle ČSN EN ISO 50001:2019 Systému managementu hospodaření s energií pro korporací Moravskoslezského kraje včetně dvou dozorových auditů", s max. předpokládanou hodnotou 1.721 tis. Kč na období tří let. Na základě vysoutěžené veřejné zakázky byla uzavřena smlouva o dílo na období let 2021 - 2023 ve výši 309,76 tis. Kč s průběžným plněním v jednotlivých letech. V roce 2021 byl dle smlouvy proveden certifikační audit ve výši 193,6 tis. Kč. Nevyčerpané finanční prostředky ve výši 1.527,40 tis. Kč představují úsporu.  </t>
  </si>
  <si>
    <t>Technická údržba, podpora a služby k software v odvětví  chytrého regionu</t>
  </si>
  <si>
    <t>ID - TASK FORCE OKD - Dopady útlumu těžby 2021 (Moravskoslezský pakt zaměstnanosti, z.s. Ostrava)</t>
  </si>
  <si>
    <t>Ostatní účelový příspěvek na provoz v odvětví chytrého regionu - příspěvkové organizace kraje</t>
  </si>
  <si>
    <t>Nevyčerpané finanční prostředky byly účelově určeny na realizaci projektu "Analýza proveditelnosti projektu Digitální technická mapa MSK" ve výši  400 tis. Kč a dále na realizaci projektu "Realizace centrální softwarové vrstvy provozovaných systémů nemocnic v prostředí privátního Hospital cloudu MSK" ve výši 1.660 tis. Kč. S ohledem na termín realizace zakázky byly finanční prostředky součástí účelových převodů do rozpočtu roku 2022.</t>
  </si>
  <si>
    <t>Dynamický systém rezervace parkovacích míst u budov KÚ MSK</t>
  </si>
  <si>
    <t>Nevyčerpané finanční prostředky byly vázány ve smlouvě o dílo a servisní smlouvě „Dynamický systém rezervace parkovacích míst u budov KÚ MSK“. S ohledem na smluvně stanovené platební podmínky s vyúčtováním až po předání předmětu plnění byly prostředky součástí účelových převodů do rozpočtu roku 2022.</t>
  </si>
  <si>
    <t>Vysokorychlostní datová síť (Moravskoslezské datové centrum, příspěvková organizace, Ostrava)</t>
  </si>
  <si>
    <t>Finanční prostředky byly účelově určeny na realizaci projektu "Postupné budování VDS MSK". S ohledem na stanovené smluvní podmínky byly finanční prostředky součástí účelových převodů do rozpočtu roku 2022. Zbývající prostředky ve výši 19,32 tis. Kč představují úsporu. Rozdíl mezi schváleným a upraveným rozpočtem byl převeden do rozpočtové rezervy.</t>
  </si>
  <si>
    <t xml:space="preserve">Zastupitelstvo kraje schválilo zahájení přípravy projektu, rozhodlo o profinancování a kofinancování a zahájení realizace projektu dne 25.9.2015 usnesením č. 16/1620. Zastupitelstvo kraje schválilo prodloužení realizace projektu, rozhodlo o profinancování a kofinancování a realizaci dodatečných aktivit projektu dne 17.6.2021 usnesením č. 4/302. Vzhledem k období počátku realizace dodatečných aktivit (říjen) byly nevyčerpané finanční prostředky zapojeny do rozpočtu roku 2022. </t>
  </si>
  <si>
    <t>Zastupitelstvo kraje rozhodlo o zahájení přípravy projektu dne 14.3.2018 usnesením č. 7/752. Vzhledem k větší časové náročnosti přípravy projektu byly nevyčerpané prostředky zapojeny do rozpočtu roku 2022.</t>
  </si>
  <si>
    <t>PŘEHLED VÝDAJŮ V ODVĚTVÍ KRIZOVÉHO ŘÍZENÍ V ROCE 2021</t>
  </si>
  <si>
    <t>Nevyčerpané prostředky ve výši 3.000 tis. Kč určené k poskytnutí investiční účelové dotace statutárnímu městu Ostrava na úhradu nákladů spojených s realizací projektu Městečko bezpečí byly převedeny do rozpočtu roku 2022. Prostředky budou poskytnuty na základě předložené výzvy.</t>
  </si>
  <si>
    <t>Výdaje související s provozem Integrovaného bezpečnostního centra Moravskoslezského kraje</t>
  </si>
  <si>
    <t>Účelová rezerva na řešení krizových situací a odstraňování jejich následků zřízená dle zákona č. 240/2000 Sb., o krizovém řízení a o změně některých zákonů (krizový zákon) byla v roce 2021 použita na opatření proti šíření nákazy koronavirem COVID – 19.</t>
  </si>
  <si>
    <t>ID - podpora mladých hasičů a renovace historické hasičské techniky (SH ČMS - Sbor dobrovolných hasičů Palkovice)</t>
  </si>
  <si>
    <t>ID - rekonstrukce povodňového speciálu Praga V3S a dopravního vozidla VW Transporter (SH ČMS - Sbor dobrovolných hasičů Bohumín-Kopytov)</t>
  </si>
  <si>
    <t>ID - pořízení gastronomického zázemí a vybavení pro děti (SH ČMS - Sbor dobrovolných hasičů Kajlovec)</t>
  </si>
  <si>
    <t>ID - úhrada uznatelných nákladů projektu Vybavení hasičů SOJ při protipovodňových zásazích (Sdružení obcí Jablunkovska)</t>
  </si>
  <si>
    <t>ID - úhrada uznatelných nákladů projektu Rekonstrukce Hasičské zbrojnice č.p. 156, Háj ve Slezsku, Smolkov (Obec Háj ve Slezsku)</t>
  </si>
  <si>
    <t>ID - úhrada uznatelných nákladů projektu Zásahové ochranné prostředky pro členy Jednotky SDH Mořkov (Obec Mořkov)</t>
  </si>
  <si>
    <t>ID - úhrada uznatelných nákladů na podporu realizace sportovních soutěží určených pro profesionální a dobrovolné hasiče organizovaných Sportovním klubem HZS MSK v roce 2021 (Sportovní klub Hasičského záchranného sboru Moravskoslezského kraje, z.s.)</t>
  </si>
  <si>
    <t>Zastupitelstvo kraje rozhodlo o profinancování a kofinancování projektu dne 15.6.2017 usnesením č. 4/309. Vzhledem k větší časové náročnosti přípravy projektu byly nevyčerpané finanční prostředky zapojeny do rozpočtu roku 2022.</t>
  </si>
  <si>
    <t>PŘEHLED VÝDAJŮ V ODVĚTVÍ KULTURY V ROCE 2021</t>
  </si>
  <si>
    <t>Finanční prostředky byly převedeny do zdrojů rozpočtu roku 2022 a o tuto částku byl dotační program pro rok 2022 navýšen.</t>
  </si>
  <si>
    <t>Objem rozpočtu byl ovlivněn zejména převodem finančních prostředků na "Mediální publicitu MSK" na základě usnesení č. 9/444  ze dne 8.2.2021. Nevyčerpané finanční prostředky ve výši 45,62 tis. Kč byly vázány na úhradu závazků vyplývající z objednávek, uzavřených se společnostmi LOCAL TV PLUS, spol. s r.o. a Spolek pro kulturní deník Ostravan.cz. Tyto finanční prostředky byly účelově zapojeny do rozpočtu roku 2022, zbývající prostředky představují úsporu.</t>
  </si>
  <si>
    <t>Nevyčerpané finanční prostředky představují úsporu na akci.</t>
  </si>
  <si>
    <t>Nevyčerpané finanční prostředky byly vázány ve smlouvách o poskytnutí dotace 10 subjektům s účelovým určením na realizaci projektů (Rekonstrukce 3 historických domů na náměstí v Karviné, Zadláždění nádvoří zámku v Klimkovicích, Sanace zdiva proti vlhkosti kostela sv. Augustina ve Strahovicích, Pořízení nových varhan do kostela sv. Ducha v Ostravě - Zábřehu - I. etapa, Obnova dřevěnky č.e. 113 na Hukvaldech - Podoboří  - 3. etapa a restaurování sochy svatého Jana Nepomuckého, Podpora záchrany dřevouhelné pece Drakov – kulturní památky č. 30991/8-2454, Karnola – udržitelná revitalizace a zatraktivnění národní kulturní památky, SZ Hradec nad Moravicí a SZ Janovice - restaurování a opravy dílčích částí zámků, Restaurování rámu obrazu a zámeckého brokátu v nice za sochou sv. Jana Nepomuckého u hlavního oltáře a Křtitelnice J. G. Mendela). 
S ohledem na stanovené platební podmínky s průběžným vyplácením či vyplácením po závěrečném vyúčtování byly finanční prostředky účelově převedeny do rozpočtu roku 2022.</t>
  </si>
  <si>
    <t>Snížení schváleného rozpočtu představuje úsporu na akci, která byla převedena na financování akcí Zámek Nová Horka - revitalizace části objektu  a  Program obnovy kulturních památek a památkově chráněných nemovitostí v Moravskoslezském kraji.</t>
  </si>
  <si>
    <t>ID - projekt Febiofest Ostrava 2021 (Moravskoslezská kreativní akademie, z.s.)</t>
  </si>
  <si>
    <t>ID - projekt MIRAI – koncert DOV (Mirage crew s.r.o.)</t>
  </si>
  <si>
    <t>ID - projekt RADOST NA ZÁMKU (FEMININE s.r.o.)</t>
  </si>
  <si>
    <t>ID - projekt 13. setkání postižených a opuštěných dětí z Moravskoslezského kraje (Fond pro opuštěné a handicapované děti a mládež)</t>
  </si>
  <si>
    <t xml:space="preserve"> -  </t>
  </si>
  <si>
    <t>Akce byla schválena usnesením rady kraje č. 97/8570 dne 12.10 2020. Pro odvodnění je nutno zřídit věcné břemeno na pozemku města Český Těšín. Projektová dokumentace byla dokončena v prosinci 2021. S ohledem na předpokládaný začátek realizace na jaře 2022 byly zapojeny finanční prostředky ve výši 2.750 tis. Kč do rozpočtu roku 2022.</t>
  </si>
  <si>
    <t>Žerotínský zámek - revitalizace objektu (Muzeum Novojičínska, příspěvková organizace)</t>
  </si>
  <si>
    <t>Akce byla schválena usnesením rady kraje č. 15/951 dne 26.4.2021. Příprava zadávacích podmínek pro vyhlášení podlimitní veřejné zakázky na zhotovitele projektové dokumentace vyžadovala zhotovení odborných podkladů zohledňujících současný technický stav kulturní památky, což způsobilo posun termínu zahájení  veřejné zakázky a následně projektových prací. Nevyčerpané finanční prostředky byly zapojeny do rozpočtu roku 2022.</t>
  </si>
  <si>
    <t>Akce byla schválena usnesením rady kraje č. 19/1097 dne 31.5.2021. Projektová dokumentace sítí se zpracovává po částech v areálu zámku a je nutná koordinace stavebních prací s ostatními etapami probíhajících oprav zámku.  Nevyčerpané finanční prostředky určené na projektovou dokumentaci, administraci veřejné zakázky a autorský dozor projektanta při realizaci stavby byly zapojeny do rozpočtu roku 2022.</t>
  </si>
  <si>
    <t>Vybudování ČOV Sovinec (Muzeum v Bruntále, příspěvková organizace)</t>
  </si>
  <si>
    <t>Akce byla schválena usnesením rady kraje č. 29/1964 dne 15.11.2021 s časovou použitelností finančních prostředků do 31.12.2022. Z tohoto důvodu byly nevyčerpané finanční prostředky ve výši 700 tis. Kč zapojeny do rozpočtu roku 2022.</t>
  </si>
  <si>
    <t>Stavební úpravy Muzea Frenštát pod Radhoštěm (Muzeum Novojičínska, příspěvková organizace)</t>
  </si>
  <si>
    <t>Usnesením rady kraje č. 29/1932 ze dne 15.11.2021 byly schváleny finanční prostředky na zpracování studie na  řešení stavebních úprav budovy Muzea ve Frenštátě pod Radhoštěm, pobočky příspěvkové organizace kraje Muzeum Novojičínska. V prosinec 2021 byla uzavřena smlouva na studii stavby za účelem částečné změny užívání objektu č. 04843/2021/KPP. Vzhledem k termínu zhotovení studie vyplývajícího ze smlouvy byly nevyčerpané finanční prostředky zapojeny do rozpočtu roku 2022.</t>
  </si>
  <si>
    <t>Realizace projektu "Jednotný systém evidence sbírek muzeí a galerie MSK" byl schválen usnesením zastupitelstva kraje č. 10/1083 ze dne 13.12.2018. Finanční prostředky byly  zapojeny do rozpočtu 2021 usnesením rady kraje č. 6/358 ze dne 11.1.2021. V průběhu roku 2021 byla realizována opakovaná veřejná zakázka a byl vybrán dodavatel realizace projektu společnost Axiell, s.r.o., se kterou byla uzavřena smlouva č. 04077/2021/KPP. Realizace projektu je plánována na období 2021 - 2025. V návaznosti na to byl usnesením zastupitelstva kraje č. 4/331 ze dne 17.6.2021 schválen závazek na léta 2022-2025 v celkové výši 3.794 tis. Kč. Nevyčerpané finančních prostředky ve výši 952,7 tis. Kč byly zapojeny do rozpočtu roku 2022.</t>
  </si>
  <si>
    <t xml:space="preserve">Akce byla schválena usnesením zastupitelstva kraje č. 6/520 dne 14.12.2017. V současné době probíhá zpracování projektové dokumentace. S ohledem na termíny plnění a navazující platby vyplývající z ustanovení uzavřené smlouvy byly zapojeny nevyčerpané finanční prostředky do rozpočtu roku 2022 na akci "Černá kostka - Centrum digitalizace, vědy a inovací" v návaznosti na usnesení zastupitelstva kraje č. 4/314 ze dne 17.6.2021 o zahájení přípravy projektu financovatelného z Operačního programu Spravedlivá transformace. </t>
  </si>
  <si>
    <t>Akce byla schválena usnesením zastupitelstva kraje č. 6/520 dne 14.12.2017. Projektová dokumentace byla zpracována v září 2021,  připravuje se vyhlášení výběrové řízení na zhotovitele stavby a TDS, zahájení realizace je předpokládáno v roce 2022. Z tohoto důvodu byly finanční prostředky určené na administraci veřejné zakázky a autorský dozor projektanta při realizaci stavby ve výši 615 tis. Kč zapojeny do rozpočtu roku 2022.</t>
  </si>
  <si>
    <t xml:space="preserve">Akce byla schválena usnesením zastupitelstva kraje č. 10/1083 dne 13.12.2018. Akce byla ukončena v roce 2021. Na základě veřejné zakázky na zhotovitele stavby a na technický dozor došlo oproti předpokládané hodnotě k úspoře ve výši 625,35 tis. Kč. </t>
  </si>
  <si>
    <t>Akce byla schválena usnesením zastupitelstva kraje č. 10/1083 ze dne 13.12.2018. Vydání stavebního povolení předcházela zdlouhavá jednání s některými orgány, především Hasičským záchranným sborem (složitá jednání o umístění požární nádrže před hradem), Krajskou hygienickou stanicí apod.  Z výše uvedeného došlo k posunu termínu předání staveniště a zahájení realizace na říjen 2021. S ohledem následné platební a fakturační podmínky a rovněž nepříznivé klimatické podmínky byly finanční prostředky nevyčerpány a následně zapojeny do rozpočtu roku 2022.</t>
  </si>
  <si>
    <t xml:space="preserve">Akce byla schválena usnesením zastupitelstva kraje č. 10/1083 dne 13.12.2018. V průběhu projektování stupně pro územní rozhodnutí vyvstala nutnost kompletně přepracovat studii stavby. Harmonogram projektování se tak celkově posunul a oproti předpokladům byla v roce 2021 předána pouze dílčí část projektové dokumentace pro územní řízení. V současné době pokračují práce na dalším stupni projektové dokumentace (pro stavební řízení). Na základě této skutečnosti byly nevyčerpané finanční prostředky ve výši 1.481,32 tis. Kč zapojeny do rozpočtu roku 2022 na pokračování projekčních prací. </t>
  </si>
  <si>
    <t xml:space="preserve">Usnesením zastupitelstva kraje č. 14/1652 ze dne 12.12.2019 byla schválena realizace akce. V roce 2021 došlo k realizaci díla na základě uzavřené smlouvy č. 01114/2021/KPP se společnosti YORD, s.r.o.  Nevyčerpané finanční prostředky představují úsporu na akci. </t>
  </si>
  <si>
    <t>Akce byla schválena usnesením zastupitelstva kraje č. 14/1652 dne 12.12.2019. Akce je složena ze tří dílčích projektových dokumentací. V současné době probíhá dokončení třetí dílčí části projektové dokumentace (okna) s předpokladem dokončení duben 2022. Po tomto datu bude možné zahájit veřejnou zakázku na zhotovitele stavby. Na základě této skutečnosti byly zapojeny nevyčerpané finanční prostředky ve výši 169,4 tis. Kč do rozpočtu roku 2022.</t>
  </si>
  <si>
    <t>SR - Veřejné informační služby knihoven - investice</t>
  </si>
  <si>
    <t xml:space="preserve">Profinancování a kofinancování projektu a náklady na udržitelnost byly schváleny zastupitelstvem kraje dne 14.12.2017 usnesením č. 6/567. Při bouracích pracích byly odhaleny nové skutečnosti vyžadující vícepráce (nález hist. artefaktů, a tím došlo ke změně dispozic; další vícepráce nastaly při repasování schodiště a nutných statických pracích na objektu). Realizace víceprací měla vliv na prodloužení termínu provádění stavby.  Z těchto důvodů byly nevyčerpané finanční prostředky zapojeny do rozpočtu roku 2022. </t>
  </si>
  <si>
    <t xml:space="preserve">Zastupitelstvo kraje rozhodlo o profinancování a kofinancování projektu dne 14.12.2017 usnesením č. 6/567. Zhotovitel restaurátorských záměrů nedodal hotové dílo ve stanoveném termínu, což vedlo ke zpoždění při fakturaci. Za účelem koordinace s ostatními stavbami prováděnými v areálu bylo nutné zajistit aktualizaci projektové dokumentace. Z těchto důvodů byly nevyčerpané finanční prostředky zapojeny do rozpočtu roku 2022. </t>
  </si>
  <si>
    <t>Zastupitelstvo kraje rozhodlo zahájit přípravu projektu usnesením č. 5/411 ze dne 16.9.2021. Usnesením zastupitelstva kraje č. 2/21 ze dne 17.12.2020 byly Muzeu Novojičínska, příspěvkové organizaci schváleny finanční prostředky ve výš 1.500 tis. Kč na vypracování projektové dokumentace.  S ohledem na postup prací na daném projektu nebyly finanční prostředky v roce 2021 zcela vyčerpány a byly zapojeny do rozpočtu roku 2022.</t>
  </si>
  <si>
    <t>PŘEHLED VÝDAJŮ V ODVĚTVÍ PREZENTACE KRAJE A EDIČNÍHO PLÁNU V ROCE 2021</t>
  </si>
  <si>
    <t>Finanční prostředky ve výši 1.740 tis. Kč  určené na prezentaci kraje prostřednictvím rozhlasového a televizního vysílání byly z důvodu úhrady faktur za prosinec 2021 převedeny do rozpočtu roku 2022, zbývající nevyčerpané prostředky ve výši 1.062,97 tis. Kč představují úsporu na akci.</t>
  </si>
  <si>
    <t>ID - úhrada uznatelných nákladů projektu XXVII. Setkání podnikatelů České, Polské a Slovenské republiky (Česko-polská obchodní komora)</t>
  </si>
  <si>
    <t>ID - úhrada uznatelných nákladů na realizaci projektu Pocta českému čtyřlístku (Klub vojenské historie Otaslavice, z.s.)</t>
  </si>
  <si>
    <t>ID - zajištění provozu a technické vybavenosti pro účely krajské organizace Sdružení válečných veteránů ČR Moravskoslezského kraje (“Sdružení válečných veteránů ČR“)</t>
  </si>
  <si>
    <t>ID - pořízení zdravotnických pomůcek, léků a vitamínů pro politické vězně nacistických koncentračních táborů z Moravskoslezského kraje (Sdružení osvobozených politických vězňů a pozůstalých, z.s.)</t>
  </si>
  <si>
    <t>PŘEHLED VÝDAJŮ V ODVĚTVÍ REGIONÁLNÍHO ROZVOJE V ROCE 2021</t>
  </si>
  <si>
    <t>Zastupitelstvo kraje rozhodlo usnesením č. 6/523 ze dne 16.12.2021 o poskytnutí dotací v rámci programu vyhlášeného pro rok 2021. Finanční prostředky na výplatu prvních splátek dotací po nabytí účinnosti smluv ve výši 4.000 tis. Kč byly převedeny do rozpočtu kraje na rok 2022.</t>
  </si>
  <si>
    <t>Nevyčerpané finanční prostředky ve výši 12.036,43 tis. Kč byly účelově převedeny do rozpočtu kraje na rok 2022 na výplatu druhých splátek dotací tohoto kontinuálního programu. Zbylé nevyčerpané prostředky představují úsporu z plného nevyplacení druhých splátek dotací po předložení závěrečných vyúčtování.</t>
  </si>
  <si>
    <t>Nevyčerpané finanční prostředky ve výši 544,33 tis. Kč představují úsporu vzniklou plným nevyplacením druhých splátek dotací po předložení závěrečných vyúčtování v rámci programu vyhlášeného pro rok 2020.</t>
  </si>
  <si>
    <t xml:space="preserve">Finanční prostředky ve výši 5.000 tis. Kč byly převedeny do rozpočtu kraje na rok 2022 na realizaci dotačního programu vyhlášeného na rok 2022 usnesením rady kraje č. 31/2103 ze dne 29.11.2021. Nevyčerpané finanční prostředky ve výši 4.800 tis. Kč byly převedeny na výplatu druhých splátek dotací programu vyhlášeného pro rok 2020, o kterém rozhodlo zastupitelstvo kraje usnesením č. 3/200 ze dne 17.3.2021. </t>
  </si>
  <si>
    <t>Nevyčerpané finanční prostředky ve výši 1.895,49 tis. Kč byly účelově převedeny do rozpočtu kraje na rok 2022, a to jak na výplatu individuálních dotací, tak také na úhradu služeb. Zbylé finanční prostředky představují úsporu vzniklou nerealizací řady dílčích aktivit v rámci akce.</t>
  </si>
  <si>
    <t>Nevyčerpané finanční prostředky ve výši 481,48 tis. Kč byly převedeny do rozpočtu kraje na rok 2022 na realizaci aktivit v souladu s objednávkou č. 1028/2021/RRC/O. Nevyčerpané prostředky ve výši 1.355,01 tis. Kč představují úsporu z ukončených nebo nerealizovaných aktivit v rámci akce.</t>
  </si>
  <si>
    <t>Akce nebyla v roce 2021 realizována, finanční prostředky byly převedeny do rozpočtové rezervy.</t>
  </si>
  <si>
    <t>Finanční nástroj Moravskoslezského kraje</t>
  </si>
  <si>
    <t>Nevyčerpané finanční prostředky ve výši 38,1 tis. Kč představují úsporu na akci, která vznikla nerealizací některých aktivit z důvodu vládních opatření v souvislosti s koronavirovou nákazou.</t>
  </si>
  <si>
    <t>Rozšířené zájmové území Mošnov</t>
  </si>
  <si>
    <t>Financování akce bylo schváleno usnesením zastupitelstva kraje č. 9/727 ze dne 24.4.2014. V průběhu roku 2021 nebyly čerpány plánované výdaje na úhradu rezervovaného elektrického příkonu.</t>
  </si>
  <si>
    <t xml:space="preserve">Zastupitelstvo kraje rozhodlo o profinancování a kofinancování projektu usnesením č. 20/2088 ze dne 23.6.2016. Z důvodu posunu harmonogramu realizace projektu budou nevyčerpané finanční prostředky využity k financování aktivit i v roce 2022, proto  byly nevyčerpané finanční prostředky zapojeny do rozpočtu roku 2022. </t>
  </si>
  <si>
    <t>Zastupitelstvo kraje rozhodlo usnesením č. 2/65 ze dne 17.12.2020  profinancovat a kofinancovat projekt. Z důvodu úhrady mezd za prosinec roku 2021, byly nevyčerpané finanční prostředky zapojeny do rozpočtu roku 2022.</t>
  </si>
  <si>
    <t>PŘEHLED VÝDAJŮ V ODVĚTVÍ CESTOVNÍHO RUCHU V ROCE 2021</t>
  </si>
  <si>
    <t>Nevyčerpané finanční prostředky ve výši 106,5 tis. Kč představují úsporu vzniklou plným nevyplacením druhých splátek dotací po předložení závěrečných vypořádání v rámci programu vyhlášeného na rok 2021.</t>
  </si>
  <si>
    <t>Nevyčerpané finanční prostředky ve výši 153,89 tis. Kč představují úsporu vzniklou plným nevyplacením druhých splátek dotací po předložení závěrečných vypořádání v rámci programu vyhlášeného na rok 2021.</t>
  </si>
  <si>
    <t>Zastupitelstvo kraje rozhodlo usnesením č. 14/1721 ze dne 12.12.2019 o poskytnutí dotací v rámci dotačního programu „Podpora natáčení audiovizuálních děl v Moravskoslezském kraji 2019 - 2021". V roce 2021 byly uzavřeny dodatky ke smlouvám s příjemci, a byly tak prodlouženy termíny realizace některých projektů. Nevyčerpané finanční prostředky na výplatu druhých splátek dotací ve výši 2.075 tis. Kč byly účelově převedeny do rozpočtu kraje na rok 2022.  Nevyčerpané finanční prostředky ve výši 175 tis. Kč představují úsporu vzniklou plným nevyplacením druhých splátek dotací po předložení závěrečných vypořádání v rámci programu.</t>
  </si>
  <si>
    <t>Nevyčerpané finanční prostředky ve výši 849,42 tis. Kč určené na poskytnutí individuálních dotací schválených orgány kraje v roce 2021 byly účelově převedeny do rozpočtu kraje na rok 2022. Nevyčerpané finanční prostředky ve výši 170,49 tis. Kč představují úsporu vzniklou v rámci této akce.</t>
  </si>
  <si>
    <t>Nevyčerpané finanční prostředky ve výši 3.125,8 tis. Kč byly účelově převedeny do rozpočtu kraje na rok 2022 na úhradu závazků z uzavřených smluv. Zbylé nevyčerpané prostředky ve výši 2.869,13 tis. Kč představují úsporu v rámci této akce z důvodu nerealizace veletrhů cestovního ruchu a gastrofestivalu Jak šmakuje Moravskoslezsko.</t>
  </si>
  <si>
    <t>Nevyčerpané finanční prostředky ve výši 8,78 tis. Kč představují úsporu související s nižší úhradou členského příspěvku placeného v zahraniční měně v důsledku výhodného kurzu měny.</t>
  </si>
  <si>
    <t>Obnova techniky na Jesenické magistrále</t>
  </si>
  <si>
    <t>Zastupitelstvo kraje rozhodlo zahájit přípravu, profinancovat a kofinancovat projekt a zahájit realizaci projektu usnesením č. 6/512 ze dne 16.12.2021. Do konce roku 2021 projekt nebyl schválen k financování poskytovatelem dotace, proto nevyčerpané finanční prostředky představují neúčelovou úsporu rozpočtu za rok 2021.</t>
  </si>
  <si>
    <t>PŘEHLED VÝDAJŮ V ODVĚTVÍ SOCIÁLNÍCH VĚCÍ V ROCE 2021</t>
  </si>
  <si>
    <t>Nevyčerpané finanční prostředky ve výši 1.520,07 tis. Kč představují úsporu v rámci dotačního programu z nevyplacených dotací a vratek vyúčtovaných dotací.</t>
  </si>
  <si>
    <t>opakována</t>
  </si>
  <si>
    <t>Nevyčerpané finanční prostředky ve výši 200,01 tis. Kč představují úsporu související zejména s nečerpáním prostředků na kontroly poskytovaných sociálních služeb v příspěvkových organizacích kraje v důsledku nepříznivé epidemiologické situace.</t>
  </si>
  <si>
    <t>Nevyčerpané finanční prostředky ve výši 39,54 tis. Kč představují úsporu vzniklou nerealizací dílčích činností v sociální oblasti.</t>
  </si>
  <si>
    <t>Zastupitelstvo kraje usnesením č. 6/545 ze dne 16.12.2021 rozhodlo o poskytnutí dotací obci Dívčí Hrad na projekt Výstavba zázemí pro poskytování sociálních služeb „Centrum HRAD“  ve výši 1.000 tis. Kč s časovou použitelností do 30.6.2023 a obci Bolatice na projekt Domov sociálních služeb Sv. Kateřiny v Bolaticích 1.600 tis. Kč s časovou použitelností do 31.12.2022. V souladu s časovou použitelností dotací byly finanční prostředky v souhrnném objemu 2.600 tis. Kč převedeny do rozpočtu kraje na rok 2022. Finanční prostředky ve výši 68,6 tis. Kč představují úsporu v rámci akce.</t>
  </si>
  <si>
    <t xml:space="preserve">Rada kraje usnesením č. 13/820 dne 29.3.2021 schválila posunutí konání 3. ročníku benefiční akce Spolu ruku v ruce do roku 2022. Finanční prostředky ve výši 1.039,6 tis. Kč byly převedeny do rozpočtu kraje na rok 2022 na zajištění této akce. </t>
  </si>
  <si>
    <t>SR - Příspěvek na výkon sociální práce</t>
  </si>
  <si>
    <t>Nevyčerpané finanční prostředky ve výši 3.730,20 tis. Kč představují vratku dotace v rámci jejího finančního vypořádání, která byla počátkem roku 2022 zaslána na vypořádací účet Ministerstva práce a sociálních věcí.</t>
  </si>
  <si>
    <t>ID - projekt Regionální dobrovolnické centrum MSK (ADRA, o.p.s.)</t>
  </si>
  <si>
    <t>ID - projekt Dobroduše – podpora lidí s duševním onemocněním (Na vlně změny, z. ú.)</t>
  </si>
  <si>
    <t>ID  - projekt Psychoterapeutická podpora osob ohrožených Covid karanténou (Terapeutická linka Sluchátko, z.ú.)</t>
  </si>
  <si>
    <t>ID - projekt Chráněné pracovní místo – Dělička popruhů automatická (TONI – MOSTY, s.r.o. )</t>
  </si>
  <si>
    <t>ID - konference Za zavřenými dveřmi aneb otevřeně o domácím násilí (Sociální akademie BN, z.ú.)</t>
  </si>
  <si>
    <t>ID - projekt Rekordy handicapovaných hrdinů (Rekordy handicapovaných hrdinů, z.s.)</t>
  </si>
  <si>
    <t>Nevyčerpané finanční prostředky ve výši 400 tis. Kč představují úsporu související s nižšími provozními potřebami příspěvkové organizace.</t>
  </si>
  <si>
    <t>Nevyčerpané prostředky ve výši 56.430 tis. Kč představují úsporu vzniklou odpovědným přístupem k řízení příspěvkových organizací kraje v odvětví sociálních věcí, a rovněž také díky podpoře příspěvkových organizací v rámci dotačních programů Program na podporu poskytování sociálních služeb pro rok 2021 a Podpora služeb sociální prevence.</t>
  </si>
  <si>
    <t>Nevyčerpané finanční prostředky ve výši 2.363,04 tis. Kč představují vratku dotace v rámci jejího finančního vypořádání, která byla počátkem roku 2022 zaslána na vypořádací účet Ministerstva práce a sociálních věcí.</t>
  </si>
  <si>
    <t xml:space="preserve">Akce byla schválena usnesením rady kraje č. 22/1444 ze dne 19.7.2021. Finanční prostředky byly určené na projektovou dokumentaci k demolici objektu. Nevyčerpané prostředky ve výši 216,81 tis. Kč představují úsporou na akci. </t>
  </si>
  <si>
    <t>Oplocení části areálu na ul. Uhlířská (Sagapo, příspěvková organizace, Bruntál)</t>
  </si>
  <si>
    <r>
      <t xml:space="preserve">Zastupitelstvo kraje usnesením č. 5/440 ze dne 16.9.2021 rozhodlo zrušit akci "Chráněné bydlení Hynaisova". Snížení rozpočtu na akci v průběhu roku 2021 došlo z důvodu ukončení realizace akce. Důvodem bylo nevydání rozhodnutí ke změně stavby před dokončením. Finanční prostředky ve výši 50 tis. Kč určené k úhradě nákladů souvisejících s vyrovnáním závazků plynoucích z uzavřených smluv při jejich ukončení byly převedeny do rozpočtu kraje na rok 2022. V rámci ukončené akce byla vykázána úspora </t>
    </r>
    <r>
      <rPr>
        <sz val="8"/>
        <rFont val="Tahoma"/>
        <family val="2"/>
        <charset val="238"/>
      </rPr>
      <t>ve výši 735,81 tis. Kč.</t>
    </r>
  </si>
  <si>
    <t>Usnesením rady kraje č. 28/1891 ze dne 25.10.2021 byl příspěvkovým organizacím Domov NaNovo a Domov Vítkov schválen závazný ukazatel investiční příspěvek z rozpočtu kraje do fondu investic s účelovým určením na pořízení vozidel s časovou použitelností do 31.8.2022. Nevyčerpané finanční prostředky ve výši 650 tis. Kč byly převedeny do rozpočtu kraje na rok 2022.</t>
  </si>
  <si>
    <t>Akce byla schválena usnesením zastupitelstva kraje č. 6/520 ze dne 14.12.2017. V roce 2021 došlo ke snížení upraveného rozpočtu z důvodu prodloužení průběhu realizace stavby. Nevyčerpané finanční prostředky byly převedeny do rozpočtu kraje na rok 2022.</t>
  </si>
  <si>
    <t>Akce byla schválena usnesením zastupitelstva kraje č. 6/520 ze dne 14.12.2017. V roce 2021 došlo ke snížení upraveného rozpočtu z důvodu posunutí termínu realizace veřejné zakázky a posunutí financování stavby do dalších let. Nevyčerpané finanční prostředky byly převedeny do rozpočtu roku 2022.</t>
  </si>
  <si>
    <t>Akce byla schválena usnesením zastupitelstva kraje č. 14/1652 ze dne 12.12.2019. Realizace stavby měla být ukončena v listopadu 2021, dokončení stavby se ale z důvodu prodlení zhotovitele posunulo. Finanční prostředky ve výši 1.469 tis. Kč byly z důvodu zajištění smluvních závazků převedeny do rozpočtu roku 2022.</t>
  </si>
  <si>
    <t>Výstavba administrativní budovy  (Fontána, příspěvková organizace, Hlučín)</t>
  </si>
  <si>
    <t>Akce byla schválena usnesením zastupitelstva kraje č. 14/1652 ze dne 12.12.2019. V současné době probíhá zpracování projektové dokumentace. S ohledem na termíny plnění a navazující platby vyplývající z ustanovení uzavřené smlouvy byly převedeny finanční prostředky ve výši 100 tis. Kč do rozpočtu roku 2022.</t>
  </si>
  <si>
    <t xml:space="preserve">Akce byla schválena usnesením rady kraje č. 10/599 ze dne 22.2.2021. Jedná se o práce souvisejí s dohledem nad odstraňováním reklamovaných vad díla na objektu Domova Bílá Opava, příspěvková organizace, na ulici Rooseveltova 878/3 Opava. Tyto práce budou probíhat průběžně až do května roku 2022.  Z tohoto důvodu byly nevyčerpané finanční prostředky ve výši 150 tis. Kč převedeny do rozpočtu roku 2022. </t>
  </si>
  <si>
    <t xml:space="preserve">Zastupitelstvo kraje rozhodlo o profinancování a kofinancování projektu usnesením č. 21/2254 ze dne 22.9.2016. Zastupitelstvo kraje rozhodlo o navýšení profinancování a kofinancování usnesením č. 8/852 ze dne 14.6.2018. Stavební práce byly ukončeny. Dodávka a úhrada vnitřního vybavení má proběhnout v 1. čtvrtletí 2022. V návaznosti na výše uvedené byly nevyčerpané finanční prostředky převedeny do rozpočtu roku 2022. </t>
  </si>
  <si>
    <t xml:space="preserve">Zastupitelstvo kraje rozhodlo o profinancování a kofinancování projektu usnesením č. 21/2254 ze dne 22.9.2016. Zastupitelstvo kraje rozhodlo o navýšení profinancování a kofinancování usnesením č. 8/852 ze dne 14.6.2018. Dodávka a úhrada vnitřního vybavení má proběhnout v 1. čtvrtletí 2022. V návaznosti  na výše uvedené byly nevyčerpané finanční prostředky převedeny do rozpočtu roku 2022. </t>
  </si>
  <si>
    <t xml:space="preserve">Zastupitelstvo kraje rozhodlo o profinancování a kofinancování projektu usnesením č. 21/2254 ze dne 22.9.2016. Zastupitelstvo kraje rozhodlo o navýšení profinancování a kofinancování usnesením č. 8/852 ze dne 14.6.2018. Dodávka a úhrada vnitřního vybavení má proběhnout v 1. čtvrtletí 2022. V návaznosti na výše uvedené byly nevyčerpané finanční prostředky převedeny do rozpočtu roku 2022. </t>
  </si>
  <si>
    <t>Projekt ukončen. Nevyčerpané finanční prostředky představují neúčelovou úsporu rozpočtu za rok 2021.</t>
  </si>
  <si>
    <t xml:space="preserve">Zastupitelstvo kraje rozhodlo o profinancování a kofinancování projektu usnesením č. 2/68 ze dne 22.12.2016. Nevyčerpané finanční prostředky jsou určeny k financování aktivit projektu i v roce 2022, proto byly převedeny do rozpočtu kraje na rok 2022. </t>
  </si>
  <si>
    <t xml:space="preserve">Zastupitelstvo kraje rozhodlo profinancovat a kofinancovat projekt  usnesením č. 21/2254 ze dne 22.9.2016. Usnesením č. 8/852 ze dne 14.6.2018 rozhodlo zastupitelstvo kraje o zvýšení profinancování a kofinancování. Z důvodu dodatečného schválení žádosti o dotaci poskytovatelem došlo ke zpoždění v harmonogramu realizace projektu a závazky vyplývající z uzavřené smlouvy na zhotovení projektové dokumentace a smlouvy na posouzení reálných odbytových cen budou hrazeny v roce 2022. Z těchto důvodů byly nevyčerpané finanční prostředky převedeny do rozpočtu roku 2022. </t>
  </si>
  <si>
    <t xml:space="preserve">Zastupitelstvo kraje rozhodlo profinancovat a kofinancovat projekt  usnesením č. 21/2254 ze dne 22.9.2016. Usnesením č. 2/84 ze dne 17.12.2020 rozhodlo zastupitelstvo kraje o zvýšení profinancování a kofinancování.  V říjnu 2021 byla podepsána smlouva o dílo na stavební práce a bylo předáno staveniště, závazky vyplývající z uzavřené smlouvy budou hrazeny v roce 2022. Z tohoto důvodu byly nevyčerpané finanční prostředky převedeny do rozpočtu roku 2022. </t>
  </si>
  <si>
    <t>Projekt byl ukončen. Nevyčerpané finanční prostředky představují neúčelovou úsporu rozpočtu za rok 2021.</t>
  </si>
  <si>
    <t>Zastupitelstvo kraje rozhodlo o profinancování a kofinancování projektu usnesením č. 6/585 ze dne 14.12.2017. Nevyčerpané prostředky ze zálohových plateb obdržených v roce 2021 jsou určeny k financování projektu i v roce 2022. Na základě této skutečnosti byly nevyčerpané finanční prostředky převedeny do rozpočtu roku 2022.</t>
  </si>
  <si>
    <t xml:space="preserve">Zastupitelstvo kraje rozhodlo profinancovat a kofinancovat projekt  usnesením č. 9/974 ze dne 13.9.2018. Usnesením č. 17/2060 ze dne 3.9.2020 rozhodlo zastupitelstvo kraje o zvýšení profinancování a kofinancování. V roce 2021 došlo ke snížení upraveného rozpočtu z důvodu komplikací zjištěných v průběhu realizace stavby a posunu harmonogramu stavebních prací do dalších let. Nevyčerpané finanční prostředky byly převedeny do rozpočtu roku 2022. </t>
  </si>
  <si>
    <t>Zastupitelstvo kraje rozhodlo profinancovat a kofinancovat projekt  usnesením č. 9/974 ze dne 13.9.2018. Usnesením č. 17/2060 ze dne 3.9.2020 rozhodlo zastupitelstvo kraje o zvýšení profinancování a kofinancování. Projekt navazuje na projekt Rekonstrukce a výstavba Domova Březiny, u kterého v roce 2021 vznikly komplikace v průběhu realizace stavby. V roce 2021 došlo z tohoto důvodu ke snížení upraveného rozpočtu a posunu harmonogramu stavebních prací do dalších let. Nevyčerpané finanční prostředky byly převedeny do rozpočtu roku 2022.</t>
  </si>
  <si>
    <t>Pořízení vybavení ke zkvalitnění mobility klientů v zařízení domova pro osoby se zdravotním postižením v Horním Benešově (Sagapo, příspěvková organizace, Bruntál)</t>
  </si>
  <si>
    <t>PŘEHLED VÝDAJŮ V ODVĚTVÍ ŠKOLSTVÍ V ROCE 2021</t>
  </si>
  <si>
    <t>Zastupitelstvo kraje usnesením č. 6/556 ze dne 16.12.2021 rozhodlo poskytnout dotaci příjemci Středisko volného času, Ostrava – Moravská Ostrava, příspěvková organizace, IČO 75080559, ve výši 575 tis. Kč na realizaci projektu "Okresní a krajská kola soutěží ZŠ a SŠ v roce 2022 – ETAPA I.". Nečerpané finanční prostředky ve výši 575 tis. Kč byly zapojeny do rozpočtu roku 2022.</t>
  </si>
  <si>
    <t>Rada kraje usnesením č. 32/2274 ze dne 13.12.2021 rozhodla poskytnout dotaci fyzické osobě ve výši 50 tis. Kč na realizaci projektu "Podpora duální kariéry". Nečerpané finanční prostředky ve výši 50 tis. Kč byly zapojeny do rozpočtu roku 2022.</t>
  </si>
  <si>
    <t>Celorepubliková akce byla z důvodu opatření COVID-19 posunuta na rok 2022. Finanční prostředky byly převedeny do rozpočtové rezervy.</t>
  </si>
  <si>
    <t>Výdaje za zrušené příspěvkové organizace v odvětví školství</t>
  </si>
  <si>
    <t>Zastupitelstvo kraje usnesením č. 6/535 ze dne 16.12.2021 rozhodlo pověřit poskytováním služeb obecného hospodářského zájmu společnost Moravskoslezské inovační centrum Ostrava, a.s., IČO 25379631 v rozsahu vykonávané činnosti vymezené ve Smlouvě o poskytnutí vyrovnávací platby za poskytování služeb v obecném hospodářském zájmu.  Na základě výše uvedeného byly nečerpané finanční prostředky ve výši 6.900 tis. Kč zapojeny do rozpočtu roku 2022.</t>
  </si>
  <si>
    <t>Multifunkční sportovní hala v Ostravě</t>
  </si>
  <si>
    <t>Z důvodu prodloužení doby přípravy projektu stavby multifunkční sportovní haly nedošlo k proplacení finančních prostředků, které byly na základě memoranda vyčleněny ve schváleném rozpočtu. Finanční prostředky byly převedeny do zdrojů rozpočtu roku 2022.</t>
  </si>
  <si>
    <t>SR - Výdaje spojené s epidemií COVID-19 (výdaje spojené s činností škol – mimořádná opatření)</t>
  </si>
  <si>
    <t>ID - projekt Cyklokros Ostrava (Sportovní klub Kletné, z.s.)</t>
  </si>
  <si>
    <t>ID - projekt 100 let výročí SK Studénka (SK Studénka, z.s.)</t>
  </si>
  <si>
    <t>Rozdíl mezi schváleným a upraveným rozpočtem je z důvodu přesunu finančních prostředků v celkové výši 6.215 tis. Kč na jiné akce realizované příspěvkovými organizacemi v odvětví školství - z toho částka ve výši 1.780 tis. Kč byla převedena na příslušné akce reprodukce majetku kraje, částka 274 tis. Kč na různé účelové příspěvky na provoz a na posílení krytí odpisů byly přesunuty finanční prostředky ve výši 4.161 tis. Kč.</t>
  </si>
  <si>
    <t>Dotační program – Podpora aktivit v oblasti prevence rizikových projevů chování u dětí a mládeže - příspěvkové organizace MSK</t>
  </si>
  <si>
    <t>SR - 	COVID-Ubytování – obce – Dotační titul 3170000055 – NIV</t>
  </si>
  <si>
    <t xml:space="preserve">SR - 	Rekreační pobyty dětí a mládeže dětských domovů ČR </t>
  </si>
  <si>
    <t>SR - Spolu po COVIDu</t>
  </si>
  <si>
    <t>Akce byla schválena usnesením rady kraje č. 76/6930 dne  9.12.2019. V současné době probíhá zpracování projektové dokumentace akce, předpoklad dokončení je v květnu 2022. Z tohoto důvodu byly finanční prostředky ve výši 536,06 tis. Kč zapojeny do rozpočtu roku 2022.</t>
  </si>
  <si>
    <t>Akce byla schválena usnesením zastupitelstva č. 4/338 ze dne 17. 6. 2021. Ke zpoždění prací došlo zejména z důvodu nedostatku stavebního materiálu v letních měsících roku 2021 a tím zpoždění předání staveniště. Stavba byla zahájena v září 2021. S ohledem na klimatické podmínky a také splatnost faktur došlo k dalšímu zpoždění. Z tohoto důvodu byly nevyčerpané finanční prostředky ve výši  5.029,25 tis. Kč zapojeny do rozpočtu roku 2022.</t>
  </si>
  <si>
    <t>Akce byla schválena usnesením rady kraje č. 91/7916 dne 22.6.2020. V současné době probíhá zpracování projektové dokumentace akce, předpoklad dokončení je v dubnu 2022. Z tohoto důvodu byly zapojeny nečerpané finanční prostředky ve výši 350 tis. Kč do rozpočtu roku 2022.</t>
  </si>
  <si>
    <t>Akce byla schválena usnesením rady kraje č. 91/7916 ze dne 22. 6. 2020. Podlimitní veřejná zakázka je ukončena, smlouva o dílo se zhotovitelem byla uzavřena v srpnu 2021. S ohledem na provoz školy je možné realizovat stavební práce především přes letní prázdniny, což v roce 2021 s ohledeme na složitost a délku probíhající veřejné zakázky nebylo možné stihnout. Realizace bude zahájena v červnu 2022 s termínem plnění 120 dní. Z tohoto důvodu byly zapojeny finanční prostředky ve výši 44.915,33 tis. Kč do rozpočtu roku 2022.</t>
  </si>
  <si>
    <t>Akce byla schválena usnesením rady kraje č. 91/7916 dne 22.6.2020. V současné době probíhá zpracování projektové dokumentace akce, předpoklad dokončení je v dubnu 2022. Poté bude vysoutěžen zhotovitel díla, dílo bude provedeno s předpokládaným ukončením v srpnu 2022. Z tohoto důvodu byly zapojeny nečerpané finanční prostředky ve výši 5.337,54 tis. Kč do rozpočtu roku 2022.</t>
  </si>
  <si>
    <t>Akce byla schválena usnesením rady kraje č. 96/8447 dne 21.9.2020. V současnosti probíhá zpracování projektové dokumentace. Její dokončení se původně předpokládalo v lednu 2022, ale došlo ke zproždění. S ohledem na délku splatnosti faktur byly zapojeny finanční prostředky ve výši 327,4 tis. Kč do rozpočtu roku 2022.</t>
  </si>
  <si>
    <t>Rekultivace vnitrobloku a zpevněné plochy (Polské gymnázium – Polskie Gimnazjum im. Juliusza Słowackiego, Český Těšín, příspěvková organizace)</t>
  </si>
  <si>
    <t>Akce byla schválena usnesením zastupitelstva kraje č. 2/21 dne 17.12.2020.  V roce 2021 bylo zajištěno zpravování projektové dokumentace stavby, přičemž úhrada za výkon inženýrské činnosti a výkon autorského dozoru proběhla na začátku roku 2022. Z tohoto důvodu byly zapojeny finanční prostředky ve výši 102,27 tis. Kč do rozpočtu roku 2022.</t>
  </si>
  <si>
    <t>Celková rekonstrukce sociálních zařízení a zdravotechniky (Mateřská škola logopedická, Ostrava-Poruba, U Školky 1621, příspěvková organizace)</t>
  </si>
  <si>
    <t>Akce byla schválena usnesením zastupitelstva kraje č. 2/21 dne 17.12.2020. Usnesením rady kraje č. 10/599 ze dne 22. 2. 2022 byla akce sloučena s akcí „Celková rekonstrukce elektroinstalace, sociálních zařízení a zdravotechniky“.</t>
  </si>
  <si>
    <t>Vybudování čističky odpadních vod (Dětský domov a Školní jídelna, Radkov-Dubová 141, příspěvková organizace)</t>
  </si>
  <si>
    <t>Akce byla schválena usnesením zastupitelstva kraje č. 2/21 dne 17.12.2020. V současnosti probíhá projektová příprava akce, která bude dokončena v květnu 2022. Z tohoto důvodu byly zapojeny finanční prostředky ve výši 350 tis. Kč do rozpočtu roku 2022.</t>
  </si>
  <si>
    <t>Instalace sálavého vytápění a obložení stěn tělocvičny (Základní škola, Ostrava-Poruba, Čkalovova 942, příspěvková organizace)</t>
  </si>
  <si>
    <t>Akce byla schválena usnesením zastupitelstva kraje č. 2/21 dne 17.12.2020. V roce 2021 probíhalo zpracování projektové dokumentace s termínem dokončení v lednu 2022. Proto byly zapojeny finanční prostředky ve výši 400 tis. Kč do rozpočtu roku 2022.</t>
  </si>
  <si>
    <t>Rekonstrukce elektroinstalace (Gymnázium, Krnov, příspěvková organizace)</t>
  </si>
  <si>
    <t xml:space="preserve">Akce byla schválena usnesením zastupitelstva kraje č. 2/21 ze dne 17. 12. 2020. Z důvodu složitosti akce nebyla příspěvková organizace schopna v roce 2021 zahájit přípravnou fázi. Finanční prostředky byly použity na realizaci akce havarijního charakteru. </t>
  </si>
  <si>
    <t>Akce byla schválena usnesením zastupitelstva kraje č. 2/21 dne 17.12.2020. V současnosti probíhá realizace stavby. S ohledem na zpoždění dodávky materiálů, nepředvídaných technologických změn v projektu a klimatické podmínky došlo k posunutí dokončení termínu realizace akce na první pololetí roku 2022. Z tohoto byly zapojeny finanční prostředky ve výši 10.094,95 tis. Kč do rozpočtu roku 2022.</t>
  </si>
  <si>
    <t>Akce byla schválena usnesením zastupitelstva kraje č. 2/21 dne 17.12.2020. V současnosti probíhá projektová příprava, která bude dokončena v dubnu 2022. Z tohoto důvodu byly zapojeny finanční prostředky ve výši 224,9 tis. Kč do rozpočtu roku 2022.</t>
  </si>
  <si>
    <t>Parkoviště za budovou PPP FM (Pedagogicko-psychologická poradna, Frýdek-Místek, příspěvková organizace)</t>
  </si>
  <si>
    <t>Akce byla schválena usnesením zastupitelstva kraje č. 2/21 dne 17.12.2020. V roce 2020 byla zpracována projektová dokumentace. Zpoždění zahájení realizace akce je způsobeno nutností dořešit majetkoprávní vztahy se společností Roubenky.cz a statutárním městem Frýdek-Místek s ohledem na přístupovou komunikaci k pozemku, kde bude vybudováno parkoviště pro klienty a zaměstntance PPP.  S ohledem na výše byly zapojeny nevyčerpané finanční prostředky ve výši 500 tis. Kč do rozpočtu roku 2022.</t>
  </si>
  <si>
    <r>
      <t xml:space="preserve">Akce byla schválena usnesením zastupitelstva kraje č. 2/21 dne 17.12.2020. Projektová příprava akce je již dokončena. Zbývající finanční prostředky z projektové přípravy bylo nutné převést na realizaci akce. Soutěž na zhotovitele </t>
    </r>
    <r>
      <rPr>
        <sz val="8"/>
        <rFont val="Tahoma"/>
        <family val="2"/>
        <charset val="238"/>
      </rPr>
      <t>byla</t>
    </r>
    <r>
      <rPr>
        <sz val="8"/>
        <color theme="1"/>
        <rFont val="Tahoma"/>
        <family val="2"/>
        <charset val="238"/>
      </rPr>
      <t xml:space="preserve"> vyhlášena v lednu 2022. Z tohoto důvodu byl zůstatek finančních prostředků ve výši 453 tis. Kč zapojen do rozpočtu roku 2022.</t>
    </r>
  </si>
  <si>
    <t>Novostavba školních dílen a tělocvičny (Střední škola, Bohumín, příspěvková organizace)</t>
  </si>
  <si>
    <t>Akce byla schválena usnesením zastupitelstva kraje č. 2/21 dne 17.12.2020. V současné době dochází k odsouhlasení změn v dispozičním řešení ze strany odvětvového odboru. Po schválení bude objednána aktualizace studie a následně zahájena projekční příprava. Z tohoto důvodu byly zapojeny finanční prostředky ve výši 2.500 tis. Kč do rozpočtu roku 2022.</t>
  </si>
  <si>
    <t>Novostavba školní družiny (Střední škola, Základní škola a Mateřská škola, Karviná, příspěvková organizace)</t>
  </si>
  <si>
    <t>Akce byla schválena usnesením zastupitelstva kraje č. 2/21 ze dne 17.12.2020. Při zahájení projektové přípravy byly zpracovány varianty možného řešení, ze kterých vyplynulo, že vhodnější než rekonstrukce bude novostavba školní družiny. Rovněž byla radou kraje schválena změna názvu akce a v současné době je připravováno zadávací řízení na výběr zhotovitele projektové dokumentace.  Z tohoto důvodu byly zapojeny nevyčerpané finanční prostředky ve výši 600 tis. Kč do rozpočtu roku 2022.</t>
  </si>
  <si>
    <t>Akce byla schválena usnesením zastupitelstva kraje č. 2/21 dne 17.12.2020. V současné době probíhá realizace akce, předpoklad dokončení je v dubnu 2022. Proto byly zapojeny nevyčerpané prostředky ve výši 226,97 tis. Kč do rozpočtu roku 2022.</t>
  </si>
  <si>
    <t>Zateplení budovy a výměna výplní otvorů (Základní škola, Ostrava-Hrabůvka, U Haldy 66, příspěvková organizace)</t>
  </si>
  <si>
    <t>Akce byla schválena usnesením zastupitelstva kraje č. 2/21 dne 17.12.201. V současné době probíhá zpracování projektové dokumentace akce, předpoklad dokončení je v dubnu 2022.  Z tohoto důvodu byly zapojeny nečerpané finanční prostředky ve výši 2.000 tis. Kč do rozpočtu roku 2022.</t>
  </si>
  <si>
    <t>Akce byla schválena usnesením zastupitelstva kraje č. 2/21 dne 17.12.2020. Na základě zaměření a průzkumů bylo zjištěno, že na pozemku je nezakreslené slepé rameno kanalizace. Tento požadavek navodil potřebu zpracování projektové dokumentace pro povolení tohoto nového úseku pro územní a vodoprávní řízení na Magistrátu města Ostravy. Nyní je prováděno kompletní projednávání změn s příslušnými úřady (podání k územnímu a vodoprávnímu řízení a zabezpečení těchto povolení). Z tohoto důvodu byly zapojeny finanční prostředky ve výši  216,88 tis. Kč do rozpočtu roku 2022.</t>
  </si>
  <si>
    <t>Akce byla schválena usnesením zastupitelstva kraje č. 2/21 dne 17.12.2020. Z uzavřené smlouvy na zpracování projektové dokumentace vyplývají závazky, a to i z titulu probíhající projektové přípravy a inženýrské činnosti, které budou hrazeny v roce 2022. Z tohoto důvodu byly zapojeny nevyčerpané finanční prostředky ve výši 2.097,07 tis. Kč do rozpočtu roku 2022.</t>
  </si>
  <si>
    <t>Akce byla schválena usnesením zastupitelstva kraje č. 2/21 dne 17.12.2020. V roce 2021 byla zpracována projektová dokumentace, zbývající finanční prostředky jsou určené na úhradu výkonu autorského dozoru. Z tohoto důvodu byly zapojeny finanční prostředky ve výši 16,01 tis. Kč do rozpočtu roku 2022.</t>
  </si>
  <si>
    <t>Akce byla schválena usnesením rady kraje č. 13/815 dne 29.3.2021. V roce 2021 byla zpracována projektová dokumentace, ze smlouvy zbývá k plnění autorský dozor při realizaci akce. Proto byly zapojeny finanční prostředky ve výši 20 tis. Kč do rozpočtu roku 2022.</t>
  </si>
  <si>
    <t>Akce byla schválena usnesením rady kraje č. 13/815 dne 29.3.2021. V roce 2021 byla zpracována projektová dokumentace, ze smlouvy zbývá k plnění autorský dozor při realizaci akce. Proto byly zapojeny finanční prostředky ve výši 41,1 tis. Kč do rozpočtu roku 2022.</t>
  </si>
  <si>
    <t>Stavební úpravy – Komunitní centrum a vybudování a modernizace učeben a zázemí pro výuku (Jazykové gymnázium Pavla Tigrida, Ostrava-Poruba, příspěvková organizace).</t>
  </si>
  <si>
    <t>Akce byla schválena usnesením rady kraje č. 20/1285 dne 14.6.2021. V současné době probíhá zpracování projektové dokumentace akce, předpoklad dokončení je v dubnu 2022. Z tohoto důvodu byly zapojeny nečerpané finanční prostředky ve výši 2.043,9 tis. Kč do rozpočtu roku 2022. Příprava akce pokračuje jako projekt spolufinancovaný z evropských finančních zdrojů.</t>
  </si>
  <si>
    <t xml:space="preserve">Akce byla schválena usnesením rady kraje č. 21/1363 dne 28. 6. 2021. V roce 2022 byla zpracována a uhrazena projektová dokumentace. Zbývající protředky představují úsporu.  </t>
  </si>
  <si>
    <t>Akce byla schválena usnesením rady kraje č. 22/1435 dne 19.7.2021. Probíhla realizace akce s termínem dokončení v lednu 2022. Z tohoto důvodu byly zapojeny nevyčerpané finanční prostředky ve výši 489,07 tis. Kč do rozpočtu roku 2022.</t>
  </si>
  <si>
    <t>Akce byla schválena usnesením rady kraje č. 51/4544 dne 27.11.2018. Smlouva na zhotovení projektové dokumentace byla uzavřena na základě veřejné zakázky koncem března 2019 se zadáním projekčního řešení uzpůsobení objektu pro dvě různé příspěvkové organizace. V průběhu roku 2021 byla zjištěna skutečnost, že objekt nebudou využívat nakonec dvě různé příspěvkové organizace, ale stávající jedna. Na základě výše uvedeného bylo rozhodnuto provést revizi projektové dokumentace za účelem přizpůsobení podmínkám stávající příspěvkové organizaci. Této akce se týká i následné posouzení reálné odbytové ceny (v rámci otevírání obálek na zhotovitele stavby). Na základě této skutečnosti a s odkazem na časovou posloupnost byly zapojeny nevyčerpané finanční prostředky pro krytí smluvních závazků ve výši 217,8 tis. Kč do rozpočtu roku 2022.</t>
  </si>
  <si>
    <t>Akce byla schválena usnesením zastupitelstva kraje č. 16/1352 ze dne 27.6.2017 2/21 ze dne 17.12.2020. Akce byla zahájena v prosinci roku 2021 a momentálně je v realizaci. S ohledem na výše uvedené byly zapojeny finanční prostředky  ve výši 11.466,35 tis. Kč do rozpočtu roku 2022.</t>
  </si>
  <si>
    <t>Akce byla schválena usnesením zastupitelstva kraje č. 6/520 dne 14.12.2017. Realizace 3. etapy stavby byla zahájena v červenci 2021. Jedná se o náročnou rekonstrukci objektů. Technologický postup výstavby ovlivnil finanční čerpání nákladů na stavbu a posouvá realizaci veřených zakázek na nákup vnitřního vybavení zrekontruovaných prostor. Z tohoto důvodu byly zapojeny finanční prostředky ve výši 12.298,30 tis. Kč do rozpočtu roku 2022.</t>
  </si>
  <si>
    <t>Přístavba tělocvičny Sportovního gymnázia Dany a Emila Zátopkových (Sportovní gymnázium Dany a Emila Zátopkových, Ostrava, příspěvková organizace, Ostrava)</t>
  </si>
  <si>
    <t>Akce byla schválena usnesením rady kraje č. 47/4169 dne 25.9.2018. V současné době probíhá zpracování projektové dokumentace akce, předpoklad dokončení je v květnu 2022. Z tohoto důvodu byly zapojeny dosud nečerpané finanční prostředky ve výši 3.063,97 tis. Kč do rozpočtu roku 2022.</t>
  </si>
  <si>
    <r>
      <t>Akce byla schválena usnesením zastupitelstva kraje č. 10/1083 dne 13.12.2018. V roce 2021 bylo dokončeno zpracování projektové dokumentace v rámci které však byl předložen rozpočet s předpokládanými náklady stavby pohybující se kolem 140 mil. Kč, což bylo pro odbor školství, mládeže a sportu nepřijatelné. Z výše uvedených důvodů</t>
    </r>
    <r>
      <rPr>
        <sz val="8"/>
        <rFont val="Tahoma"/>
        <family val="2"/>
        <charset val="238"/>
      </rPr>
      <t xml:space="preserve"> docházi k přepracování projektové dokumentace ta</t>
    </r>
    <r>
      <rPr>
        <sz val="8"/>
        <color theme="1"/>
        <rFont val="Tahoma"/>
        <family val="2"/>
        <charset val="238"/>
      </rPr>
      <t>k, aby stavební a především finanční rozsah odpovídal představám odvětvového odboru. Přepracování projektové dokumentace</t>
    </r>
    <r>
      <rPr>
        <sz val="8"/>
        <rFont val="Tahoma"/>
        <family val="2"/>
        <charset val="238"/>
      </rPr>
      <t xml:space="preserve"> bylo zasmluvněno v lednu 2022</t>
    </r>
    <r>
      <rPr>
        <sz val="8"/>
        <color theme="1"/>
        <rFont val="Tahoma"/>
        <family val="2"/>
        <charset val="238"/>
      </rPr>
      <t>, proto byly zapojeny finanční prostředky ve výši 500 tis. Kč do rozpočtu roku 2022.</t>
    </r>
  </si>
  <si>
    <t xml:space="preserve">Akce byla schválena usnesení zastupitelstva kraje č. 10/1083 dne 13.12.2018. Byla předána 2. část projektové dokumentace pro stavební řízení (DSP) a vydáno stavební povolení. V současné době se připravují podklady pro vyhlášení veřejné zakázky na zpracování dokumentace pro provádění stavby (DPS) a dokumentace skutečného provedení stavby (DSPS) metodou BIM. Z tohoto důvodu byly zapojeny finanční prostředky ve výši 2.258,82 tis. Kč do rozpočtu 2022. </t>
  </si>
  <si>
    <t>Akce byla schválena usnesením rady kraje č. 51/4544 dne 27.11.2018. Zastupitelstvo kraje svým usnesením č. 4/338 ze dne 17. 6. 2021 schválilo změnu financování akce rozpočtu kraje na rok 2021 kvůli posunu realizace akce v letech z důvodu úzké návaznosti na dokončení akce „Rekonstrukce budovy na ulici Praskova čp. 411“, jelikož před dokončením akce „Rekonstrukce budovy na ulici Praskova čp. 411“ nelze hřiště v rámci akce „Sportovní areál na ul. Komenského, Opava“ realizovat, protože se jedná o společné multisportovní hřiště pro obě školy.</t>
  </si>
  <si>
    <r>
      <t>Akce byla schválena usnesením zastupitelstva kraje č. 11/1233 dne 13.3.2019 (stavba) a radou kraje č. 91/7903 dne 22.6.2020 (technologie). Stavba na Lískovecké byla dokončena a převzata 16.12.2021, stavba Na hrázi byla v 11/2021 přerušena z důvodů návaznosti stavebních prací na instalaci montážní jámy, kter</t>
    </r>
    <r>
      <rPr>
        <sz val="8"/>
        <rFont val="Tahoma"/>
        <family val="2"/>
        <charset val="238"/>
      </rPr>
      <t>á dosud nebyla dodána</t>
    </r>
    <r>
      <rPr>
        <sz val="8"/>
        <color theme="1"/>
        <rFont val="Tahoma"/>
        <family val="2"/>
        <charset val="238"/>
      </rPr>
      <t>. Fakturace za 11/2021 byly splatné v 01/2022, přičemž při fakturaci byla částečně uplatněna pozastávka. Z technologické části byly uzavřeny smlouvy o dílo pro vzduchotechniku, zbývající část technologie je v režimu zadávání veřejné zakázky, kterou zajišťuje příspěvková organizace. Z tohoto důvodu byly zapojeny finanční prostředky ve výši 107.388,37 tis. Kč do rozpočtu roku 2022.</t>
    </r>
  </si>
  <si>
    <t>Akce byla schválena usnesením rady kraje č. 58/5216 dne 11.3.2019. V současnosti probíhá realizace stavby.  Předpoklad dokončení akce v květnu 2022. Proto byly zapojeny nevyčerpané finanční prostředky ve výši 7 516,17 tis. Kč do rozpočtu roku 2022.</t>
  </si>
  <si>
    <t>Akce byla schválena usnesením rady kraje č. 61/5448 dne 30.4.2019. V listopadu 2021 byla podepsána smlouva se zpracovatelem projektové dokumentace, výkonu inženýrské činnosti a výkonu autorského dozoru a následně byla zahájena projekční činnost, která bude pokračovat v roce 2022. Z tohoto důvodu byly zapojeny finanční prostředky ve výši 2.189,02 tis. Kč do rozpočtu roku 2022.</t>
  </si>
  <si>
    <t>Akce byla schválena usnesením rady kraje č. 71/6466 dne 7.10.2019. Vlastní realizace akce byla ukončena v prosinci roku 2021 a tudíž byla závěrečná fakturace akce očekávána v prvních měsících roku 2022. Z tohoto důvodu byly zapojeny nečerpané finanční prostředky ve výši 1.316,26 tis. Kč do rozpočtu roku 2022.</t>
  </si>
  <si>
    <t>Akce byla schválena usnesením rady kraje č. 71/6466 dne 7.10.2019. Stavba byla zahájena až v posledním týdnu měsíce září 2021 s termínem plnění 120 dní. S ohledem na uvedený termín plnění a potřebu respektování technologických postupů při realizaci, odvíjejících se od vhodných klimatických podmínek, byly zapojeny finanční prostředky ve výši 3.607,64 tis. Kč do rozpočtu roku 2022.</t>
  </si>
  <si>
    <t xml:space="preserve">Akce byla schválena usnesením zastupitelstva kraje č. 14/1652 dne 12.12.2019. V roce 2021 byla zpracována projektová dokumentace. Součástí smlouvy je výkon autorského dozoru, který bude vykonáván v době realizace stavby. Proto byly zapojeny finanční prostředky ve výši 73,73 tis. Kč do rozpočtu roku 2022. </t>
  </si>
  <si>
    <t>Akce byla schválena usnesením zastupitelstva kraje č. 14/1652 dne 12.12.2019. V prosinci 2021 bylo zahájeno zadávací řízení na zhotovitele stavby, přičemž fakturace za zprostředkování veřejné zakázky proběhne až v roce 2022. Proto byly zapojeny finanční prostředky ve výši 103,57 tis. Kč do rozpočtu roku 2022.</t>
  </si>
  <si>
    <t xml:space="preserve">Akce byla schválena usnesením zastupitelstva kraje č. 14/1652 dne 12.12.2019. Akce byla ukončena v roce 2021. Na základě veřejných zakázek na zhotovitele a technický dozor došlo oproti předpokládané hodnotě k úspoře ve výši 1.304,52 tis. Kč.  </t>
  </si>
  <si>
    <t>SR - Podpora zajištění vybraných investičních podpůrných opatření při vzdělávání dětí, žáků a studentů se speciálními vzdělávacími potřebami – program č. 133 350</t>
  </si>
  <si>
    <t xml:space="preserve">Profinancování a kofinancování projektu a náklady na udržitelnost byly schváleny zastupitelstvem kraje dne 22.9.2016 usnesením č. 21/2254. Projekt dosud nebyl předložen do výzvy, protože zatím žádná výzva podporující jeho cíle nebyla vyhlášena. Projektová dokumentace byla dokončena, z uzavřené smlouvy na zpracování projektové dokumentace vyplývá závazek z titulu výkonu autorského dozoru, který bude hrazen v následujících letech. Z těchto důvodů byly nevyčerpané finanční prostředky zapojeny do rozpočtu roku 2022. </t>
  </si>
  <si>
    <t xml:space="preserve">Zastupitelstvo kraje rozhodlo o profinancování a kofinancování projektu dne 25.9.2015 usnesením č. 16/1634. Projekt byl ukončen k 30. 11. 2021, finačně bude vypořádán v r. 2022, proto byly nevyčerpané finanční prostředky  zapojeny do rozpočtu roku 2022. </t>
  </si>
  <si>
    <t xml:space="preserve">Zastupitelstvo kraje rozhodlo o profinancování a kofinancování projektu dne 13.9.2018 usnesením č. 9/1004 a dále o navýšení profinancování a kofinancování projektu dne 13.12.2018 usnesením č. 10/1130. Vzhledem k náročnosti administrace výběrových řízení v rámci projektu a posunu harmonogramu realizace projektu byly nevyčerpané finanční prostředky zapojeny do rozpočtu roku 2022. </t>
  </si>
  <si>
    <t>Zastupitelstvo kraje rozhodlo o profinancování a kofinancování projektu dne 14.9.2017 usnesením č. 5/450. Fyzická realizace projektu již byla ukončena, nevyčerpané finanční prostředky budou po schválení závěrečné monitorovací zprávy vráceny poskytovateli dotace, proto byly nevyčerpané prostředky zapojeny do rozpočtu roku 2022.</t>
  </si>
  <si>
    <t>Zahájení přípravy projektu bylo sváleno zastupitelstvem kraje dne 13.12.2018 usnesením č. 10/1088. Rada kraje dne 25.1.2021  rozhodla usnesením č. 8/412 o poskytnutí účelové investiční dotace na úhradu projektové dokumentace. Projekt se stavebně zatím nerealizuje, nebyla podána žádost o dotaci z důvodu předčasného uzavření výzvy. Z uzavřené smlouvy na zpracování projektové dokumentace vyplývají závazky výkonu autorského dozoru. Z tohoto důvodu byly nevyčerpané finanční prostředky zapojeny do rozpočtu roku 2022. Akce bude realizována z vlastních zdrojů kraje v rámci akce reprodukce majetku.</t>
  </si>
  <si>
    <t>Zahájení přípravy projektu bylo sváleno zastupitelstvem kraje dne 13.12.2018 usnesením č. 10/1088. Rada kraje dne 25.1.2021 rozhodla usnesením č. 8/412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2022. Z tohoto důvodu byly nevyčerpané finanční prostředky zapojeny do rozpočtu roku 2022.</t>
  </si>
  <si>
    <t>Zahájení přípravy projektu bylo sváleno zastupitelstvem kraje dne 13.12.2018 usnesením č. 10/1088. Rada kraje dne 25.1.2021 rozhodla usnesením č. 8/412 o poskytnutí účelové investiční dotace na úhradu projektové dokumentace. Projekt se stavebně zatím nerealizuje, nebyla podána žádost o dotaci z důvodu předčasného uzavření výzvy. Z uzavřené smlouvy na zpracování projektové dokumentace vyplývají závazky z titulu pozastávky a výkonu autorského dozoru, které budou hrazeny v roce 2022. Z tohoto důvodu byly nevyčerpané finanční prostředky zapojeny do rozpočtu roku 2022.</t>
  </si>
  <si>
    <t>Zastupitelstvo kraje rozhodlo o profinancování a kofinancování projektu dne 13.6.2019 usnesením č. 12/1431 a o navýšení profinancování a kofinancování dne 17.12.2020 usnesením č. 2/76, dne 17.3.2021 usnesením č. 3/191 a dne 16.9.2021 usnesením č. 5/416. Vzhledem k větší časové náročnosti přípravy a posunům v harmonogramu realizace projektu (opakování VZ na pořízení plošiny)  byly nevyčerpané finanční prostředky zapojeny do rozpočtu roku 2022.</t>
  </si>
  <si>
    <t>Zastupitelstvo kraje rozhodlo profinancovat a kofinancovat projekt  usnesením č. 14/1687 ze dne 12.12.2019. Rada kraje dne 25.1.2021 rozhodla usnesením č. 8/412 o poskytnutí účelové investiční dotace na úhradu projektové dokumentace.  Z uzavřené smlouvy na zpracování projektové dokumentace vyplývají závazky, a to i z titulu inženýrské činnosti a výkonu autorského dozoru, které budou hrazeny v roce 2022 (také v návaznosti na posun fyzické realizace projektu na rok 2022). Dále vznikly závazky vyplývající z objednávky na právní služby k veřejné zakázce na stavební práce. Z tohoto důvodu byly nevyčerpané finanční prostředky zapojeny do rozpočtu roku 2022.</t>
  </si>
  <si>
    <t>Zastupitelstvo kraje rozhodlo o profinancování a kofinancování projektu  dne 17. 12 2020 usnesením č. 2/54.  Vzhledem k větší časové náročnosti přípravy projektu byly nevyčerpané finanční prostředky ve výši 215,3 tis. Kč zapojeny do rozpočtu roku 2022.</t>
  </si>
  <si>
    <t>Zastupitelstvo kraje rozhodlo o profinancování a kofinancování projektu dne 5. 3. 2020 usnesením č. 15/1842. Projekt byl ukončen a zbývající finanční prostředky byly zapojeny do rozpočtu roku 2022 tak, aby bylo možné zaslat zpět poskytovateli dotace přeplatek zálohy.</t>
  </si>
  <si>
    <t>Zastupitelstvo kraje rozhodlo o profinancování a kofinancování projektu  dne 17. 12 2020 usnesením č. 2/54.  Vzhledem k větší časové náročnosti přípravy projektu byly nevyčerpané finanční prostředky zapojeny do rozpočtu roku 2022.</t>
  </si>
  <si>
    <t>Zastupitelstvo kraje rozhodlo profinancovat a kofinancovat projekt  usnesením č. 2/78 ze dne 17.12.2020. Usnesením č. 3/186 ze dne 17.3.2021 rozhodlo zastupitelstvo kraje o zvýšení profinancování a kofinancování.  Rada kraje dne 8.2.2021 rozhodla usnesením č. 9/464 o poskytnutí účelové investiční dotace na úhradu projektové dokumentace. Z uzavřené smlouvy na zpracování projektové dokumentace vyplývají závazky, a to i z titulu inženýrské činnosti a výkonu autorského dozoru, které budou hrazeny v roce 2022. Z tohoto důvodu byly nevyčerpané finanční prostředky zapojeny do rozpočtu roku 2022.</t>
  </si>
  <si>
    <t xml:space="preserve">Zastupitelstvo kraje rozhodlo profinancovat a kofinancovat projekt usnesením č. 3/187 ze dne 17. 3. 2021. Realizace projektu byla zahájena. Finanční prostředky  ve výši 100 tis. Kč byly zapojeny  na financování aktivit do rozpočtu 2022. </t>
  </si>
  <si>
    <t>Zastupitelstvo kraje rozhodlo profinancovat a kofinancovat projekt usnesením č. 3/190 ze dne 17. 3. 2021. Finanční prostředky obdržené v roce 2021 jsou určeny k financování projektu i v roce 2022, proto byla zbývající část finančních prostředků zapojena do rozpočtu 2022.</t>
  </si>
  <si>
    <t>Zastupitelstvo kraje rozhodlo o zahájení přípravy projektu dne 17. 6. 2021 usnesením č. 4/314. Regionální stálá konference Moravskoslezského kraje stanoviskem č. 2/15/2021 ze dne 24.6.2021 vyhodnotila projekt dle předložené prefeasibilty study jako strategický a doporučila jej zařadit do připraveného Operačního programu Spravedlivá transformace (OP ST). Aktuálně společnost Moravskoslezské Investice a Development, a.s zpracovává dílčí podklady potřebné k přípravě  žádosti o podporu k předložení do Výzvy připravovaného OP ST. Plnění dle vystavené objednávky bude ukončeno do dubna roku 2022. Z tohoto důvodu byly nevyčerpané finanční prostředky zapojeny do rozpočtu roku 2022.</t>
  </si>
  <si>
    <t>PŘEHLED VÝDAJŮ V ODVĚTVÍ ÚZEMNÍHO PLÁNOVÁNÍ A STAVEBNÍHO ŘÁDU V ROCE 2021</t>
  </si>
  <si>
    <t>Analýzy k aktualizaci rozboru udržitelného rozvoje území</t>
  </si>
  <si>
    <t>Zastupitelstvo kraje rozhodlo o profinancování a kofinancování projektu  dne 17.12.2020 usnesením č. 2/55.  Vzhledem k větší časové náročnosti přípravy projektu byly nevyčerpané finanční prostředky zapojeny do rozpočtu roku 2022.</t>
  </si>
  <si>
    <t>PŘEHLED VÝDAJŮ V ODVĚTVÍ ZDRAVOTNICTVÍ V ROCE 2021</t>
  </si>
  <si>
    <t>Akce schválena zastupitelstvem kraje usnesením č. 2/21 ze dne 17.12.2020. Čerpání finančních prostředků probíhalo na základě požadavků na zpracování znaleckých posudků. Četnost znaleckých posudků pro potřeby odvolacího řízení nelze dopředu stanovit či odhadnout. Z toho důvodu došlo k nedočerpání finančních prostředků této akce.</t>
  </si>
  <si>
    <t>V průběhu roku 2021 došlo ke snížení rozpočtu na akci. Finanční prostředky byly přesunuty se stejným účelem z odvětví zdravotnictví do odvětví prezentace kraje a ediční plán.</t>
  </si>
  <si>
    <t>Zastupitelstvo kraje usnesením č. 6/505 ze dne 16.12.2021 rozhodlo poskytnout neinvestiční dotaci Fakultní nemocnici Ostrava v max. výši 50 tis. Kč na úhradu uznatelných nákladů projektu "I. Postcovidové sympozium úrazových chirurgů a medicíny katastrof". Finanční prostředky budou poskytnuty po předložení závěrečného vyúčtování v roce 2022, z toho důvodu byla částka 50 tis. Kč navržena k zapojení do rozpočtu roku 2022.</t>
  </si>
  <si>
    <t>Moravskoslezská sestra a jiné významné akce kraje v oblasti zdravotnictví</t>
  </si>
  <si>
    <t>Ostatní výdaje v odvětví zdravotnictví</t>
  </si>
  <si>
    <t>Akce byla schválena zastupitelstvem kraje usnesením č. 2/21 ze dne 17.12.2020. Na zajištění služby jsou uzavřeny smlouvy s Městskou nemocnicí Ostrava, p. o., č. 00542/2020/ZDR a č. 00543/2020/ZDR (dospělí, dorost a děti) a se společností AJNA s.r.o. č. 02023/2020/ZDR (zubní). Závazky vyplývající ze smluv mají plnění v roce 2022. Z toho důvodu byly finanční prostředky ve výši 750,29 tis. Kč zapojeny do rozpočtu 2022.</t>
  </si>
  <si>
    <t>Akce schválena usnesením zastupitelstva kraje č. 2/21 ze dne 17.12.2020. K nedočerpání finančních prostředků došlo z důvodu nižšího požadavku na čerpání.</t>
  </si>
  <si>
    <t>ID - projekt Specializovaná paliativní (hospicová) péče v hospici CITADELA pro obyvatele MSK v roce 2021 (Diakonie Valašské Meziříčí)</t>
  </si>
  <si>
    <t>ID - Zajištění dostupnosti mobilní hospicové péče v době Covidu (Mobilní hospic Ondrášek, o.p.s.)</t>
  </si>
  <si>
    <t>ID - Dobrovolnictví a Centrum života v roce 2021 (Nadační fond Pavla Novotného)</t>
  </si>
  <si>
    <t>ID - Realizace generační obměny věcného a technického vybavení ordinace pro děti a dorost v Kozlovicích (MUDr. Lenka Podracká)</t>
  </si>
  <si>
    <t>ID - Ozdravný a edukační pobyt (Golf Club Lipiny, spolek)</t>
  </si>
  <si>
    <t>ID - Vybavení zubní ordinace pro poskytování zubní péče, a to včetně RTG (NOVADENT s.r.o.)</t>
  </si>
  <si>
    <t xml:space="preserve">Stabilizace zdravotnického personálu a vzdělávání -příspěvkové organizace kraje  </t>
  </si>
  <si>
    <t xml:space="preserve">Finanční prostředky na akci byly schváleny usnesením zastupitelstva kraje č. 2/21 ze dne 17.12.2020. V průběhu roku 2021 došlo ke snížení rozpočtu na akci. Finanční prostředky byly přesunuty v rámci odvětví zdravotnictví na akci Technickou údržbu, podporu a služby k software (100 tis. Kč) a do odvětví chytrého regionu na  "Realizaci centrální softwarové vrstvy provozovaných systémů nemocnic v prostředí privátního Hospital cloudu MSK" (1.660 tis. Kč). Nedočerpané prostředky jsou úsporou na akci. </t>
  </si>
  <si>
    <t>Rada kraje usnesením č. 82/7374 ze dne 2.3.2020 vzala na vědomí informaci o průběhu financování akce z rozpočtu kraje v letech 2019-2023. Celkové výdaje na akci jsou ve výši 46.249 tis. Kč. Finanční prostředky jsou rozděleny k financování v letech dle jednotlivých zakázek a jsou čerpány průběžně. Z důvodu realizace akce v následujících letech byly finanční prostředky ve výši 18.606,87 tis. Kč převedeny do rozpočtu 2022.</t>
  </si>
  <si>
    <t>Rada kraje usnesením č. 29/1945 ze dne 15.11.2021 schválila organizaci Sdružené zdravotnické zařízení Krnov, p. o., příspěvek na provoz ve výši 1.125,3 tis. Kč účelově určený na podporu kybernetické bezpečnosti, s časovým použitím do 31.3.2022. Z důvodu fakturace byly finanční prostředky zapojeny do rozpočtu roku 2022.</t>
  </si>
  <si>
    <t>SR - Ostatní dotace související s COVID-19, které nespadají pod jiný účelový znak kapitoly MPSV</t>
  </si>
  <si>
    <t>SR - Mimořádný dotační program pro poskytovatele lůžkové péče s cílem prevence negativních dopadů psychické a fyzické zátěže a obnovy psychických a fyzických sil pro pracovníky ve zdravotnictví v souvislosti s epidemií COVID-19</t>
  </si>
  <si>
    <t>Nevyčerpané finanční prostředky byly organizací Nemocnice ve Frýdku-Místku, p. o., vráceny  do rozpočtu kraje v závěru roku 2021 jako finanční vypořádání dotace poskytnuté Ministerstvem zdravotnictví. V rámci finančního vypořádání vztahů se státním rozpočtem byly v roce 2022 zaslány na účet poskytovatele.</t>
  </si>
  <si>
    <t xml:space="preserve">Návratná finanční výpomoc byla schválena zastupitelstvem kraje usnesením č. 10/1100 ze dne 13.12.2018 a č. 13/1566 ze dne 12.9.2019 v max. výši 51.794 tis. Kč, se splatností do 30.11.2023. Finanční prostředky jsou určeny na předfinancování podílů ze státního rozpočtu a Evropské unie (ve výši 90 % z celkových způsobilých výdajů projektu) na akci spolufinancovanou z IROP. Jedná se o projekt Modernizace a rekonstrukce pavilonu psychiatrie NsP Havířov. Z důvodu realizace projektu i v následujících letech byly finanční prostředky ve výši 2.091,29 tis. Kč zapojeny do rozpočtu roku 2022. </t>
  </si>
  <si>
    <t>Identitní brána MSK</t>
  </si>
  <si>
    <t>Akce byla schválena usnesením rady kraje č. 8/394  dne 25.1.2021. V prosinci 2021 byla realizace akce ukončena. S ohledem na lhůty splatnosti faktur byly zapojeny nevyčerpané finanční prostředky ve výši 1.898,8 tis. Kč do rozpočtu roku 2022.</t>
  </si>
  <si>
    <t>Akce byla schválena usnesením rady kraje č. 95/8355 ze dne 31. 8. 2020. V roce 2021 byla zpracována projektová dokumentace a vyhlášeno zadávací řízení na výběr zhotovitele. Na konci roku 2021 byla zahájena realizace akce. Z  důvodu úhrady závazků vyplývajících z uzavřených smluv byly nevyčerpané finanční prostředky ve výši 10.867,76 tis. Kč zapojeny do rozpočtu roku 2022.</t>
  </si>
  <si>
    <t>Akce byla schválena usnesením rady kraje č. 95/8355 dne 31.8.2020. V současné době je zahájena práce na projektové dokumentaci s termínem dokončení v roce 2022. Z tohoto důvodu byly zapojeny nevyčerpané finanční prostředky ve výši 1.667,25 tis. Kč do rozpočtu roku 2022.</t>
  </si>
  <si>
    <t>Akce byla schválena usnesením rady kraje č. 3/122 dne 30.11.2020. Předmětem akce bylo vypracování projektové dokumentace a úhrada autorského dozoru. Realizace akce proběhne v roce 2022. Z tohoto důvodu byly zapojeny nevyčerpané finanční prostředky ve výši 181,5 tis. Kč do rozpočtu roku 2022.</t>
  </si>
  <si>
    <t xml:space="preserve">Akce byla schválena usnesením zastupitelstvem kraje č. 5/438 dne 16.9.2021. Předmětem akce je vypracování projektových dokumentací na modernizaci celého areálu. V roce 2022 bude probíhat zpracování studie a projektové dokumentace. Z tohoto důvodu byly zapojeny nevyčerpané finanční prostředky ve výši 3.803,38 do rozpočtu roku 2022. </t>
  </si>
  <si>
    <t>Akce byla schválena usnesením zastupitelstva kraje č. 4/338 dne 17.6.2021. Realizace stavby byla zahájena v roce 2021. S ohledem na splatnosti faktur byly finanční prostředky ve výši 6.976,53 tis. Kč zapojeny do rozpočtu roku 2022.</t>
  </si>
  <si>
    <t>Akce byla schválena usnesením rady kraje č. 61/5465 ze dne 30. 4. 2019. V průběhu roku došlo ke snížení rozpočtu na akci. Důvodem byl posun realizace stavby na rok 2022. V současné době probíhá opakovaně veřejná zakázka na výběr zhotovitele stavby. Z tohoto důvodu byly zapojeny nevyčerpané finanční prostředky ve výši 9.970,96 tis. Kč do rozpočtu roku 2022.</t>
  </si>
  <si>
    <t>Pronájem Nemocnice s poliklinikou v Novém Jičíně byl schválen usnesením rady kraje č. 93/5859 dne 21.9.2011 a usnesením zastupitelstva kraje č. 21/1723 dne 21.9.2011. V souladu s rozhodnutím orgánů kraje byla dne 26.9.2011 uzavřena s nájemcem Radioterapie a.s. (od 1.7.2020 Nemocnice AGEL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byly zapojeny nevyčerpané finanční prostředky do rozpočtu roku 2022.</t>
  </si>
  <si>
    <t>Finanční prostředky schváleny radou kraje usnesením č. 6/358 ze dne 11.1.2021 organizaci Nemocnice Třinec, p. o., na Logistický systém (IT). Z důvodu termínu dodání v roce 2022 a následné fakturace byly finanční prostředky ve výši 590,9 tis. Kč zapojeny do rozpočtu 2022.</t>
  </si>
  <si>
    <t>Nevyčerpané finanční prostředky představují pojistné plnění ze škodní události na majetku pronajatém Nemocnici Nový Jičín a. s. V souladu se smlouvou o nájmu podniku je nemocnice oprávněna požadovat úhradu vynaložených nákladů za odstranění následků škody. Konkrétně se jedná o náhradu výdajů ze čtyř zlikvidovaných škodních událostí, o které nájemce nepožádal a jedná se o úsporu rozpočtu na akci.</t>
  </si>
  <si>
    <t>Akce byla schválena usnesením zastupitelstva kraje č. 17/1686 dne 17.12.2015. Usnesením rady kraje č. 13/816 ze dne 29.3.2021 byly uzavřeny dohody o převedení práv k projektové dokumentaci a činnosti na příspěvkovou organizaci. V roce 2021 byla vypracována doplňující studie, na základě, které byl ujasněn rozsah pro aktualizaci projektové dokumentace. Předpokládané vyhlášení veřejné zakázky na zpracovatele projektové dokumentace je začátkem roku 2022. Na základě této skutečnosti byly zapojeny nevyčerpané finanční prostředky ve výši 1.085,05 tis. Kč do rozpočtu roku 2022.</t>
  </si>
  <si>
    <t xml:space="preserve">Akce byla schválena usnesením zastupitelstva kraje č. 2/28 ze dne 22. 12. 2016 a usnesením zastupitelstva kraje č. 2/21 ze dne 17. 12. 2020 byla akce schválena jako víceletá s předpokládanými celkovými výdaji z rozpočtu kraje ve výši 33,5 mil. Kč. Usnesením rady kraje č. 24/1629 ze dne 30.8.2021 byla příprava akce pozastavena. Důvodem byla nevyjasněnost celkové koncepce a případného záměru rozvoje orlovské nemocnice. Vzhledem ke stavu objektů nemocnice nebylo zcela vhodné řešit projekční přípravu omezenou pouze na elektro, ale je nezbytné pojmout rekonstrukci orlovské nemocnice komplexně a zahrnout do projekční přípravy rozvody vody, vzduchotechniku, požární ochranu, dispoziční úpravy atd. </t>
  </si>
  <si>
    <t xml:space="preserve">Akce byla schválena usnesením zastupitelstva kraje č. 2/28 dne 22.12.2016. V průběhu roku došlo ke snížení upraveného rozpočtu. Důvodem bylo posunutí termínu realizace staveb na rok 2022. Smlouva o dílo na zhotovitele stavby je podepsána. Z tohoto důvodu byly zapojeny nevyčerpané finanční prostředky ve výši 200 tis. Kč do rozpočtu roku 2022. </t>
  </si>
  <si>
    <t>Finanční prostředky ve výši 5.000 tis. Kč schváleny radou kraje usnesením č. 6/358 ze dne 11.1.2021 organizaci Slezská nemocnice v Opavě, p. o., na přístrojové dovybavení urgentního příjmu a přidružených oborů. Pořízení přístrojů navazuje na projekt realizovaný v rámci výzvy IROP- REACT EU, u kterého bylo vydáno rozhodnutí o poskytnutí dotace a jeho realizace bude v letech 2022-2023. Z toho důvodu byly finanční prostředky ve výši 5.000 tis. Kč zapojeny do rozpočtu 2022.
Rada kraje usnesením č. 29/1948 ze dne 15.11.2021 schválila organizaci Nemocnice s poliklinikou Karviná-Ráj, p. o., finanční prostředky ve výši 1.000 tis. Kč na pořízení OCT přístroje, s časovým použitím do 31.12.2022. Z toho důvodu byly finanční prostředky ve výši 1.000 tis. Kč zapojeny do rozpočtu 2022. 
K nedočerpání finančních prostředků ve výši 161,41 tis. Kč došlo z důvodu nižších požadavků na čerpání prostředků schválených na obnovu přístrojového vybavení pro Nemocnici Karviná - Ráj, p. o.</t>
  </si>
  <si>
    <t>Akce byla schválena usnesením zastupitelstva kraje č. 6/520 dne 14.12.2017. Bylo vydáno stavební povolení a předána dokumentace pro provádění stavby. V současné době se připravují podklady pro vyhlášení veřejné zakázky na zhotovitele stavby, technický dozor stavebníka a koordinátora BOZP. Z tohoto důvodu byly zapojeny finanční prostředky ve výši 674,81 tis. Kč do rozpočtu roku 2022.</t>
  </si>
  <si>
    <t>Akce schválena zastupitelstvem kraje usnesením č. 2/21 ze dne 17.12.2020. Finanční prostředky byly určeny pro organizaci Zdravotnická záchranná služba Moravskoslezského kraje, příspěvková organizace, na pořízení speciálních sanitních vozidel plně vybavených přístroji a transportní technikou. Dodávka vozidel proběhne v roce 2022. Z tohoto důvodu byly finanční prostředky ve výši 458,78 tis. Kč zapojeny do rozpočtu 2022.</t>
  </si>
  <si>
    <t>Výstavba operačních sálů a dospávacího pokoje (Nemocnice s poliklinikou Karviná-Ráj, příspěvková organizace)</t>
  </si>
  <si>
    <t>Pavilon chirurgických oborů v Nemocnici ve Frýdku-Místku, p.o.</t>
  </si>
  <si>
    <t>Zastupitelstvo kraje rozhodlo o profinancování a kofinancování projektu usnesením č. 21/2254 ze dne 22.9.2016. Výzva k předkládání žádostí o dotaci, v jejímž rámci měl být projekt podán,  byla předčasně ukončena. Čeká se na vyhlášení další vhodné výzvy. Veškeré závazky vyplývající ze smlouvy na zhotovení projektové dokumentace byly uhrazeny, splatné zůstávají pouze výdaje na autorský dozor a pozastávku. Nevyčerpané finanční prostředky byly zapojeny do rozpočtu roku 2022.</t>
  </si>
  <si>
    <t>Rozvoj a modernizace pracovišť navazujících na urgentní příjem 2. typu Sdruženého zdravotnického zařízení Krnov, příspěvková organizace (Sdružené zdravotnické zařízení Krnov, příspěvková organizace)</t>
  </si>
  <si>
    <t>PŘEHLED VÝDAJŮ V ODVĚTVÍ ŽIVOTNÍHO PROSTŘEDÍ V ROCE 2021</t>
  </si>
  <si>
    <t>Dotační program byl vyhlášen jako dvouletý a nevyplacené finanční prostředky jsou smluvně vázány. Jejich vyplácení probíhá na základě výzev spolu s průběžným vyúčtováním, čerpání dotací bude probíhat také v průběhu roku 2022. Nevyčerpané finanční prostředky jsou účelově určené jen na podporu výstavby a obnovy vodohospodářské infrastruktury a byly zapojeny usnesením  rady kraje č. 34/2377 ze dne 24.1.2022 do rozpočtu kraje na rok 2022.</t>
  </si>
  <si>
    <t>Nevyčerpané finanční prostředky z dotačního programu ve výši  1.313,60 tis. Kč byly zapojeny zpět do Fondu životního prostředí.</t>
  </si>
  <si>
    <t>Nevyčerpané finanční prostředky ve výši 1.372,87 tis. Kč byly účelově převedeny do rozpočtu kraje na rok 2022 na výplatu dotací po předložení závěrečných vyúčtování. Finanční prostředky ve výši 88,14 tis. Kč představují úsporu.</t>
  </si>
  <si>
    <t>Dotační program byl vyhlášen jako dvouletý a nevyplacené finanční prostředky jsou smluvně vázány. Jejich vyplácení probíhá ve 2 splátkách, a to do 30 dnů od nabytí účinnosti smlouvy a potom do 30 dnů od závěrečného vyúčtování, které má být doručeno nejpozději do 15.11.2022, a proto čerpání dotací probíhá i v průběhu roku 2022. Nevyčerpané finanční prostředky byly zapojeny usnesením  rady kraje č. 34/2377 ze dne 24.1.2022 do rozpočtu kraje na rok 2022.</t>
  </si>
  <si>
    <t>Nevyčerpané finanční prostředky z dotačního programu ve výši 3.300,59 tis. Kč byly zapojeny zpět do Fondu životního prostředí.</t>
  </si>
  <si>
    <t>Nevyčerpané finanční prostředky z dotačního programu ve výši 3.947,13 tis. Kč byly zapojeny zpět do Fondu životního prostředí.</t>
  </si>
  <si>
    <t xml:space="preserve">V rámci dotačního programu byly z důvodu časové použitelnosti dotace převedeny finanční prostředky ve výši 178.600 Kč do rozpočtu kraje 2022. Zbývající finanční prostředky představují úsporu. </t>
  </si>
  <si>
    <t xml:space="preserve">Dotační program Kotlíkové dotace v Moravskoslezském kraji - 3. výzva v rámci adaptačního a mitigačního opatření  byl schválen usnesením rady kraje č. 9/15 ze dne 22.6.2020.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až do roku 2024. Nevyčerpané finanční prostředky byly zapojeny do rozpočtu 2022. </t>
  </si>
  <si>
    <t xml:space="preserve">V souvislosti s dotačním programem Kotlíkové dotace v Moravskoslezském kraji jsou poskytovány individuální dotace, které jsou rovněž určené na výměnu kotlů. Tyto výměny ovšem nesplňují veškeré podmínky stanovené dotačním programem spolufinancovaným z EU, a protože se jedná o objektivní příčiny nesplnění podmínek, rada kraje rozhodla o poskytnutí individuálních dotací. Jelikož jsou prostředky vypláceny na základě předloženého vyúčtování o realizaci výměny kotle s termínem nejpozději do 31.12.2023, byly nevyčerpané finanční prostředky zapojeny do rozpočtu 2022. </t>
  </si>
  <si>
    <t xml:space="preserve">Akce rozpočtu „Povodňový plán Moravskoslezského kraje“ byla schválena usnesením zastupitelstva kraje č. 2/21 ze dne 17.12.2020. V rámci této akce byla uhrazena pouze licence k digitálnímu povodňovému plánu a zbývající finanční prostředky ve výši 100 tis.Kč jsou úsporou. </t>
  </si>
  <si>
    <t>Čerpání finančních prostředků probíhá podle potřeb, neboť v oblasti posuzování vlivů na životní prostředí se nedá odhadnout, jak množství podaných žádostí na zpracování posudku EIA, tak jejich cena. Finanční prostředky ve výši 142,73 tis. Kč jsou vázány smlouvami a proto byly převedeny a zapojeny do rozpočtu roku 2022. Zbývající nevyčerpané finanční prostředky představují úsporu.</t>
  </si>
  <si>
    <t>Finanční prostředky byly jsou vázány objednávkou s temínem plnění do 15.1.2022, z toho důvodu byly finanční prostředky v plné výši zapojeny do rozpočtu roku 2022.  Po vysoutěžení této situační zprávy ve výši 102,85 tis. Kč došlo k úspoře na akci ve výši 47,15 tis. Kč.</t>
  </si>
  <si>
    <t xml:space="preserve">Nevyčerpané finanční prostředky byly rezervovány na případnou potřebu opravy čapích hnízd. Vzhledem k tomu, že v roce 2021 nevznikla tato potřeba, představují nevyčerpané prostředky úsporu. </t>
  </si>
  <si>
    <t xml:space="preserve">V rámci této akce rozpočtu je mj. hrazeno zajištění péče, zpracování plánů péče o přírodní rezervace a přírodní památky. Tato akce byla částečně kryta z účelových finančních prostředků, které představují příjmy z poplatků za znečišťování ovzduší dle § 15 zákona č. 201/2021 Sb., o ochraně ovzduší, ve znění pozdějších předpisů, podle kterého mohou být použity pouze na financování opatření v oblasti ochrany životního prostředí. Z důvodu zachování účelovosti byly tyto nevyčerpané finanční prostředky ve výši 730 tis. Kč zapojeny usnesením RK č. 34/2377 ze dne 24.1.2022 do rozpočtu roku 2022. </t>
  </si>
  <si>
    <t>Finanční prostředky představují účelově určené příjmy z poplatků za znečišťování ovzduší dle § 15 zákona č. 201/2021 Sb., o ochraně ovzduší, ve znění pozdějších předpisů, podle kterého mohou být použity na vrácení přeplatků záloh odvedených na těchto poplatcích a na financování opatření v oblasti ochrany životního prostředí. Z důvodu zachování účelovosti byly tyto nevyčerpané finanční prostředky zapojeny do rozpočtu roku 2022.</t>
  </si>
  <si>
    <t>Finanční prostředky jsou uvolňovány z havarijního účtu, který je ročně doplňován do výše 10 mil. Kč v souladu se Zásadami pro poskytování finančních prostředků z rozpočtu kraje a na základě rozhodnutí zastupitelstva kraje. Nevyčerpané finanční prostředky byly zapojeny do rozpočtu kraje na rok 2022.</t>
  </si>
  <si>
    <t xml:space="preserve">V rámci této akce rozpočtu byly alokovány finanční prostředky pro případné získání informací nezbytných jako podklad pro rozhodování v oblasti životního prostředí. Za účelem zpracování studie týkající se revize přírodních parků v kraji byla uzavřena objednávka ve výši 175,45 tis. Kč, termín plnění  ke dni 30.6.2022,  prostředky ve výši 477,95 tis. Kč jsou vázány smlouvou na rozptylové studie v rámci Programu zlepšování kvality ovzduší s termínem plnění do  31.1.2022. tyto nevyčerpané finanční prostředky byly zapojeny usnesením RK č. 34/2377 ze dne 24.1.2022 do rozpočtu roku 2022. Zbývající nevyčerpané finanční prostředky představují úsporu. </t>
  </si>
  <si>
    <t>Implementace soustavy Natura 2000 v Moravskoslezském kraji, 2. vlna (udržitelnost)</t>
  </si>
  <si>
    <t>i-AIR REGION (udržitelnost)</t>
  </si>
  <si>
    <t>Odstranění migrační bariéry pro obojživelníky (udržitelnost)</t>
  </si>
  <si>
    <t>Finanční prostředky na této akci rozpočtu jsou určeny na zajištění udržitelnosti projektu, a to na základě objednávky na pořízení svodidlové stěny ve výši 241,11 tis. Kč. S ohledem na termín plnění byly tyto finanční prostředky zapojeny usnesením č. 34/2377 ze dne 24.1.2022 do rozpočtu roku 2022. Zbývající nevyčerpané prostředky představují úsporu.</t>
  </si>
  <si>
    <t>Technická údržba, podpora a služby k software v odvětví životního prostředí</t>
  </si>
  <si>
    <t>ID - projekt Stabilizace havarijního stavu VD Návsí - Jablunkov II. (Český rybářský svaz, z. s., územní svaz pro Severní Moravu a Slezsko, Ostrava)</t>
  </si>
  <si>
    <t>Jedná se zejména o udržovací práce na malé vodní nádrži na Černém potoce v katastrálním území Návsí. Dle smlouvy probíhá realizace projektu do dne 31. 12. 2022, jednorázová úhrada ve lhůtě do 30 dnů ode dne předložení bezchybného závěrečného vyúčtování. Finanční prostředky byly zapojeny usnesením č. 34/2377 ze dne 24.1.2022 do rozpočtu roku 2022.</t>
  </si>
  <si>
    <t>ID - projekt Čištění vodního náhonu Jakubčovice nad Odrou (Obec Jakubčovice nad Odrou)</t>
  </si>
  <si>
    <t>ID - projekt Příroda a včely 2021 (Český svaz včelařů, z.s., okresní organizace Frýdek-Místek)</t>
  </si>
  <si>
    <t>ID - projekt Rozšíření svozu bioodpadu ve statutárním městě Opava (Technické služby Opava s. r. o.)</t>
  </si>
  <si>
    <t>Rada kraje rozhodla usnesením č. 32/2240 ze dne 13.12.2021 o poskytnutí dotace subjektu Technické služby Opava, s.r.o., na realizaci projektu Rozšíření svozu bioodpadu ve statutárním městě Opava. Smlouva o poskytnutí dotace nebyla uzavřena do konce roku 2021, proto byly usnesením rady kraje č. 33/2314 ze dne 10.01.2022 finanční prostředky ve výši 90 tis. Kč převedeny do rozpočtu kraje na rok 2022.</t>
  </si>
  <si>
    <t>ID - projekt XIII. Euroregionální jarmark v Dolní Lomné (Spolek Koliba)</t>
  </si>
  <si>
    <t>ID - projekt  Oprava střechy budovy moštárny a rekonstrukce septiku v areálu klubovny Zahrádkářského svazu Ostrava Výškovice (Základní organizace Českého zahrádkářského svazu Ostrava-Výškovice)</t>
  </si>
  <si>
    <t>ID - projekt Zemědělství v Poodří 2021 (MAS Regionu Poodří, z.s.)</t>
  </si>
  <si>
    <t>ID - projekt Zahrádkářská činnost – mezinárodní soutěž dětí, pomologický seminář (Územní sdružení Českého zahrádkářského svazu Karviná)</t>
  </si>
  <si>
    <t>Finanční prostředky ve výši 4.000 tis. Kč byly vázány na vyhlášení veřejné zakázky na celkovou aktualizaci plánu rozvoje vodovodů a kanalizací Moravskoslezského kraje. Smlouva s vítězným uchazečem by měla být uzavřena na přelomu března/dubna 2022. Vzhledem k tomu, byly finanční prostředky v plné výši zapojeny zapojeny usnesením č. 34/2377 ze dne 24.1.2022 do rozpočtu roku 2022.</t>
  </si>
  <si>
    <t xml:space="preserve">Zastupitelstvo kraje rozhodlo o profinancování a kofinancování projektu dne 22.9.2016 usnesením č. 21/2247 a dále o navýšení profinancování a kofinancování projektu dne 12.9.2019 usnesením č. 13/1594. V návaznosti na aktuální harmonogram realizace projektu byly nevyčerpané finanční prostředky zapojeny do rozpočtu roku 2022. </t>
  </si>
  <si>
    <t xml:space="preserve">Zastupitelstvo kraje rozhodlo o profinancování a kofinancování projektu dne 13.9.2018 usnesením č. 9/991. Vzhledem ke složitější koordinaci stavebních prací a následnému posunu harmonogramu realizace projektu byly nevyčerpané finanční prostředky zapojeny do rozpočtu roku 2022. </t>
  </si>
  <si>
    <t xml:space="preserve">Zastupitelstvo kraje rozhodlo o profinancování a kofinancování projektu dne 22.9.2016 usnesením č. 21/2247. Vzhledem k posunu harmonogramu realizace projektu byly nevyčerpané finanční prostředky zapojeny do rozpočtu roku 2022. </t>
  </si>
  <si>
    <t>Zastupitelstvo kraje rozhodlo o profinancování a kofinancování projektu dne 14.3.2018 usnesením č. 7/753. Vzhledem k prodlevám v administraci žádostí o platbu za strany řídícího orgánu, došlo k pousu v proplácení plateb partnerům. Z uvedeného důvodu byly nevyčerpané finanční prostředky zapojeny do rozpočtu roku 2022.</t>
  </si>
  <si>
    <t>Projekt byl pozastaven z důvodu nevyhlášení adekvátní výzvy.</t>
  </si>
  <si>
    <t>Zastupitelstvo kraje rozhodlo o profinancování a kofinancování projektu dne 13.6.2019 usnesením č. 12/1435. Zálohová platba, kterou kraj obdržel v prosinci 2021, je určena k financování projektu v dalších letech. Z tohoto důvodu byly nevyčerpané finanční prostředky zapojeny do rozpočtu roku 2022.</t>
  </si>
  <si>
    <t>Zastupitelstvo kraje rozhodlo o profinancování a kofinancování projektu dne 3.9.2020 usnesením č. 17/2087. Jedná se o zálohový projekt. První záloha byla přijata dne 14.10.2021 a je určena k financování projektu v dalších letech. Z tohoto důvodu byly nevyčerpané finanční prostředky zapojeny do rozpočtu roku 2022.</t>
  </si>
  <si>
    <t>Zastupitelstvo kraje rozhodlo profinancovat a kofinancovat projekt dne 17.03.2021 usnesením č. 3/185. Vzhledem k větší časové náročnosti přípravy projektu byly nevyčerpané finanční prostředky zapojeny do rozpočtu roku 2022.</t>
  </si>
  <si>
    <t xml:space="preserve">Dotační program Kotlíkové dotace v Moravskoslezském kraji - 3. výzva byl vyhlášen usnesením rady kraje č. 60/5388 ze dne 9.4.2019. Jedná se o víceletý dotační program. Realizace dílčích projektů včetně předložení vyúčtování kotlíkové dotace je nastavena do 30.9.2023. Vyúčtování jsou předkládána a proplácena průběžně. Kontrola těchto předložených vyúčtování a proplácení dotací bude probíhat až do roku 2024. Nevyčerpané finanční prostředky byly zapojeny do rozpočtu roku 2022. </t>
  </si>
  <si>
    <t>Rada kraje usnesením č. 32/2247 ze dne 13.12.2021 rozhodla vyčlenit finanční prostředky ve výši 200 tis. Kč za účelem zvýšení informovanosti cílové skupiny o vyhlašované 4. výzvě kotlíkových dotací. S ohledem na výše uvedené byla v prosinci vystavena objednávka na inzerci v tisku a vyčleněné finanční prostředky určené na úhradu faktury byly zapojeny do rozpočtu na rok 2022.</t>
  </si>
  <si>
    <t>PŘEHLED VÝDAJŮ V ODVĚTVÍ FINANCÍ A SPRÁVY MAJETKU V ROCE 2021</t>
  </si>
  <si>
    <t>Nevyčerpané finanční prostředky ve výši 2.581,8 tis. Kč byly účelově převedeny do rozpočtu roku 2022 na zajištění procesů elektronických výběrových řízení a souvisejících činností v rámci systému sdružených nákupů, na zpracování analýzy vnitřního fungování příspěvkových organizací Moravskoslezského kraje v oblasti školství a sociálních věcí, na úhradu výkonu funkce pověřence pro ochranu osobních údajů pro vybrané příspěvkové organizace za prosinec 2021. Zbývající prostředky představují úsporu na akci.</t>
  </si>
  <si>
    <t>Nevyčerpané finanční prostředky ve výši 227 tis. Kč byly účelově převedeny do rozpočtu roku 2022 na úhradu objednané poradenské a konzultační činnosti v rámci přípravy investičních projektů MSK a na úhradu objednaných leteckých snímků průběhu novostavby silnice III. třídy "Nové vedení trasy silnice III/4848 ul. Palkovická, Frýdek-Místek ". Zbývající nevyčerpané prostředky představují úsporu, která vznikla nižšími náklady na úhradu výdajů za vyhotovení znaleckých posudků o ceně nemovitých věcí a práv odpovídajících věcnému břemeni, za zpracování geometrických plánů a studií na realizaci investičních záměrů.</t>
  </si>
  <si>
    <t>Rada kraje usnesením č. 29/1963 ze dne 15.11.2021 rozhodla uzavřít smlouvu o rezervaci k pozemkům v k. ú. Kravaře ve Slezsku z důvodu zajištění potřeby nových komunitních služeb pro stávající klienty organizace Zámek Dolní Životice, příspěvková organizace. Následně zastupitelstvo kraje svým usnesením č. 6/540 ze dne 16.12.2021 rozhodlo o nabytí pozemků parc. č. 1626/1, 1626/2, 1627/1, 1627/2 a 5659 v k. ú. Kravaře ve Slezsku od fyzické osoby za kupní cenu 5.400 tis. Kč. Z důvodu podpisu kupní smlouvy až v roce 2022 byly finanční prostředky ve výši 5.400 tis. Kč zapojeny do rozpočtu roku 2022. Zbývající finanční prostředky byly určeny na nákup pozemků dle aktuálních potřeb kraje a příspěvkových organizací a představují  úsporu na akci.</t>
  </si>
  <si>
    <t>Finanční prostředky vytvořené v závěru roku převodem z avizovaných úspor jednotlivých odvětví byly použity jako zdroj pro tvorbu rozpočtu následujícího roku a byly v plné výši zapojeny do schváleného rozpočtu kraje roku 2022.</t>
  </si>
  <si>
    <t>Finanční vypořádání státních dotací</t>
  </si>
  <si>
    <t>Finanční prostředky byly v průběhu roku převáděny k použití v rámci jiných akcí a průběžně navyšovány o úspory ve výdajích o přijaté neúčelové příjmy. Nevyčerpané prostředky jsou součástí zůstatku hospodaření roku 2021.</t>
  </si>
  <si>
    <t>Moravskoslezský kraj uzavřel s Regionální radou regionu soudržnosti Moravskoslezsko smlouvu o poskytnutí účelové dotace na krytí 50 %  závazků souvisejících s neoprávněně krácenými dotacemi s platností do listopadu 2021. Po ukončení smlouvy byl rozpočet upraven dle skutečného čerpání.</t>
  </si>
  <si>
    <t>Finanční vypořádání 2021 - akce spolufinancované z evropských finančních zdrojů</t>
  </si>
  <si>
    <t>Realizace projektů byla ukončena, z důvodu neschválení závěrečné monitorovací zprávy ze strany řídícího orgánu do konce roku 2021 nebyly vratky nepoužitých prostředků uhrazeny na účet poskytovatele. Nevyčerpané finanční prostředky byly za stejným účelem zapojeny do rozpočtu roku 2022.</t>
  </si>
  <si>
    <t>Finanční vypořádání 2021 - ostatní akce</t>
  </si>
  <si>
    <t xml:space="preserve">Na základě usnesení zastupitelstva kraje č. 23/1964 ze dne 29.2.2012 uzavřel Moravskoslezský kraj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ENESA a.s. bude tato částka vyplacena a následně ze strany společnosti zpětně reinvestována do majetku kraje formou dalších úsporných opatření, která budou krajem schválena. Za účelem vypořádání roku 2021 byly zapojeny nevyčerpané finanční prostředky do rozpočtu roku 2022. </t>
  </si>
  <si>
    <t xml:space="preserve">Zajištění přípravy, realizace a havárie v rámci akcí reprodukce majetku </t>
  </si>
  <si>
    <t>Finanční prostředky byly určeny ke krytí finančních nároků na přípravu a realizaci havarijních akcí reprodukce majetku, nebo akcí, u nichž hrozí vznik havárie. Dále byly uvedené finanční prostředky použity k financování nebo dofinancování nákladů nad rámec předpokládané hodnoty veřejné zakázky, víceprací apod. Nevyčerpané finanční prostředky představují úsporu rozpočtu za rok 2021.</t>
  </si>
  <si>
    <t>Zastupitelstvo kraje rozhodlo o profinancování a kofinancování projektu dne 15.6.2017 usnesením č. 4/317. Z důvodu úhrady závazku plynoucího z objednávky na studii proveditelnosti byly nevyčerpané finanční prostředky zapojeny do rozpočtu roku 2022.</t>
  </si>
  <si>
    <t>PŘEHLED VÝDAJŮ V ODVĚTVÍ VLASTNÍ SPRÁVNÍ ČINNOST KRAJE A ČINNOST ZASTUPITELSTVA KRAJE V ROCE 2021</t>
  </si>
  <si>
    <t>Nevyčerpané finanční prostředky ve výši 11.614 tis. Kč určené na nákup notebooků, monitorů, přístupových bodů AP WiFi, rozšíření kamerového systému, na podporu SW produktů Microsoft, aktualizace ICT architektury, na zabezpečení servisní podpory Technologického centra byly převedeny do rozpočtu roku 2022. Zbývající nevyčerpané prostředky představují úsporu provozních výdajů vzniklou vhodným výběrem dodavatelů zboží a služeb.</t>
  </si>
  <si>
    <t>Prostředky určené na platy zaměstnanců krajského úřadu včetně povinných pojistných odvodů slouží zároveň k předfinancování činností jednotlivých projektových týmů v průběhu roku. Na konci roku došlo k přeúčtování těchto prostředků v návaznosti na financování z evropských finančních zdrojů, čímž vznikla úspora na této akci.</t>
  </si>
  <si>
    <t>SR - Účelové dotace na výdaje spojené s volbami do Parlamentu České republiky</t>
  </si>
  <si>
    <t>Výdaje související s organizačním zajištěním konání voleb do Poslanecké sněmovny Parlamentu České republiky byly nižší než dotace poskytnutá kraji ze státního rozpočtu.</t>
  </si>
  <si>
    <t>SR - Účelové dotace na výdaje spojené s volbami do zastupitelstev v obcích</t>
  </si>
  <si>
    <t>Poskytnutá dotace na výdaje související s organizačním zajištěním konání nových voleb do zastupitelstva obce Krasov nebyla čerpána, jelikož veškerá úřední komunikace byla zabezpečována pouze telefonicky nebo elektronicky prostřednictvím datových schránek.</t>
  </si>
  <si>
    <t>Akce "Rekonstrukce vestibulu" byla schválena usnesením rady kraje č. 15/948 dne 26.4.2021. Smlouva na zhotovení projektové dokumentace byla uzavřena v červenci 2021. S ohledem na smluvní termíny plnění a platební podmínky byly nevyčerpané finanční prostředky ve výši 1.126,64 tis. Kč převedeny do rozpočtu roku 2022.</t>
  </si>
  <si>
    <t>Zastupitelstvo kraje rozhodlo o profinancování a kofinancování projektu dne 12.12.2019 usnesením č. 14/1696. Zahájení stavebních prací bylo odkládáno z důvodu neúměrně dlouhého procesu stavebního řízení. Stavba byla dokončena, stále však v závěru roku 2021 nebyl k dispozici kolaudační souhlas, jež je nezbytnou podmínkou úhrady pozastávek a inženýrské činnosti. Z tohoto důvodu byly nevyčerpané finanční prostředky zapojeny do rozpočtu roku 2022.</t>
  </si>
  <si>
    <t>Nevyčerpané finanční prostředky ve výši 951,6 tis. Kč představují závazek vyplývající z uzavřených smluv a objednávek na poskytování konzultačních služeb, které byly součástí účelových převodů do rozpočtu roku 2022. Jedná se zejména o ekonomické poradenství ve veřejných službách, které je zajišťováno společností Mott Macdonald CZ, CCS s.r.o., advokátní kancelář a MT Legal. Administraci veřejných zakázek včetně poradenských služeb v rámci dopravní obslužnosti - linková doprava a drážní doprava je komplexně zajišťována dle Rámcové smlouvy (č. 03711/2017/KŘ) společností MT Legal. Finanční prostředky jsou smluvně vázány v rámci dílčích objednávek. Zbývající prostředky ve výši 1.174,4 tis. Kč představují úsporu z nerealizovaných aktivit v rámci právního či ekonomického poradenství v souvislosti s linkovou a drážní dopravou.</t>
  </si>
  <si>
    <t>Nevyčerpané prostředky ve výši 846,42 tis. Kč představují úsporu v rámci akce. V rámci akce bylo podáno méně žádostí o poskytnutí dotace, než bylo předpokládáno.</t>
  </si>
  <si>
    <t>Zastupitelstvo kraje rozhodlo o profinancování a kofinancování projektu dne 14. 9. 2017 usnesením č. 5/455. Vzhledem k větší časové náročnosti přípravy a průběhu veřejné zakázky na datová uložiště došlo k posunu harmonogramu plnění; nevyčerpané finanční prostředky byly zapojeny do rozpočtu roku 2022.</t>
  </si>
  <si>
    <t>Zastupitelstvo kraje rozhodlo o profinancování a kofinancování projektu dne 12. 9. 2019 usnesením č. 13/1561. V rámci projektu byla vyhlášena veřejná zakázka na výběr zhotovitele stavby. Administraci veřejné zakázky zajišťuje externí firma. Úhrada za služby externí firmě bude provedena po ukončení procesu výběru, tedy v roce 2022.  Z tohoto důvodu byly nevyčerpané finanční prostředky zapojeny do rozpočtu roku 2022.</t>
  </si>
  <si>
    <t>Zastupitelstvo kraje rozhodlo o profinancování a kofinancování projektu dne 13. 06. 2019 usnesením č. 12/1422. Projekt byl předložen do výzvy a schválen řídícím orgánem k financování. Byl vydán právní akt. Probíhá veřejná zakázka na výběr hotovitele stavby. Po ukončení procesu administrace veřejné zakázky, ke kterému dojde v roce 2022,  bude uhrazena faktura za související služby. Z tohoto důvodu byly nevyčerpané finanční prostředky zapojeny do rozpočtu roku 2022.</t>
  </si>
  <si>
    <t>Zastupitelstvo kraje rozhodlo profinancovat a kofinancovat projekt  usnesením č. 15/1821 ze dne 5.3.2020. Projekt byl předložen do výzvy a schválen řídícím orgánem k financování. Byl vydán právní akt. Probíhá veřejná zakázka na výběr zhotovitele stavby. Po ukončení procesu administrace veřejné zakázky, které lze předpokládat v roce 2022,  bude uhrazena faktura za související služby. Z tohoto důvodu byly nevyčerpané finanční prostředky zapojeny do rozpočtu roku 2022.</t>
  </si>
  <si>
    <t>Zastupitelstvo kraje rozhodlo profinancovat a kofinancovat projekt usn. č. 15/1821 ze dne 5.3.2020 a o navýšení profinancování a kofinancování usnesením č. 16/1927 ze dne 4.6.2020. Projekt byl předložen do výzvy a schválen řídícím orgánem k financování.  Probíhá veřejná zakázka na výběr zhotovitele stavby. Po ukončení procesu administrace veřejné zakázky, které lze předpokládat v roce 2022,  bude uhrazena faktura za související služby. Z tohoto důvodu byly nevyčerpané finanční prostředky zapojeny do rozpočtu roku 2022.</t>
  </si>
  <si>
    <t>Nevyčerpané finanční prostředky ve výši 2.020,38 tis. Kč určené na nákup dispečerských křesel pro Integrované bezpečnostní centrum MSK byly s ohledem na platební podmínky stanovené smlouvu převedeny do rozpočtu roku 2022.</t>
  </si>
  <si>
    <t>Nevyčerpané finanční  prostředky ve výši 2.502,82 tis. Kč určené na poskytnutí dotace Fakultní nemocnici Ostrava na pořízení přístroje cardiohelp a na úhradu nájemného mobilních kontejnerů, toalet a umýváren za prosinec 2021 byly převedeny do rozpočtu roku 2022. Ostatní nevyčerpané prostředky ve výši 6.813,18 tis. Kč představují úsporu na akci.</t>
  </si>
  <si>
    <t>Nevyčerpané finanční  prostředky ve výši 164,59 tis. Kč představují úsporu vzniklou uskutečněním plánovaných seminářů pro pracovníky krizového řízení obcí s rozšířenou působností pouze v omezeném počtu a neuskutečněním plánované odborné přípravy členů stálé pracovní skupiny krizového štábu kraje z důvodu vládních opatření v souvislosti s koronavirovou nákazou.</t>
  </si>
  <si>
    <t>Nevyčerpané finanční  prostředky ve výši 200 tis. Kč, plánované na poskytnutí dotace Oblastnímu spolku Českého červeného kříže Ostrava, představují úsporu na akci z důvodu, že spolek o dotaci v roce 2021 nepožádal.</t>
  </si>
  <si>
    <t>Nevyčerpané finanční  prostředky ve výši 3.472,7 tis. Kč určené na pořízení kontejneru pro elektrocentrálu a 1.570 tis. Kč na pořízení kontejneru pro mobilní kabelovou stanici k elektrocentrále pro Hasičský záchranný sbor MSK byly převedeny do rozpočtu roku 2022, zbývající nevyčerpané prostředky ve výši 45,69 tis. Kč představují úsporu na akci.</t>
  </si>
  <si>
    <t>Nevyčerpané finanční  prostředky určené na poskytnutí dotací obcím na výstavbu a rekonstrukce požárních zbrojnic ve výši 10.650,87 tis. Kč, na pořízení cisternových stříkaček ve výši 3.750 tis. Kč a na pořízení dopravních automobilů ve výši 2.250 tis. Kč byly převedeny do rozpočtu roku 2022. Zbývající nevyčerpané prostředky představují úsporu při výběru dodavatele na dodání osvětlovacích LED souprav k osvětlení rozsáhlých ploch při mimořádných událostech pro jednotlivé obce.</t>
  </si>
  <si>
    <t>Nevyčerpané finanční prostředky ve výši 520 tis. Kč představují úsporu na akci z důvodu neuskutečnění plánovaných cvičení složek Integrovaného záchranného systému v roce 2021 vzhledem k vytíženosti těchto složek v souvislosti s koronavirovou nákazou.</t>
  </si>
  <si>
    <t>Nevyčerpané finanční  prostředky ve výši 771,85 tis. Kč představují úsporu na akci vzniklou při výběru dodavatele hlásičů požáru a detektorů oxidu uhelnatého, s cílem ochrany a zvýšení bezpečnosti seniorů.</t>
  </si>
  <si>
    <t>Nevyčerpané finanční  prostředky ve výši 700 tis. Kč určené na poskytnutí investiční dotace statutárnímu městu Ostrava na realizaci projektu Památník válečným veteránům byly převedeny do rozpočtu roku 2022. Prostředky budou poskytnuty na základě předložené výzvy.</t>
  </si>
  <si>
    <t>Nevyčerpané  finanční prostředky ve výši 200 tis. Kč představují úsporu na akci. Z důvodu vládních opatření v souvislosti s koronavirovou nákazou se nemohly konat žádné sportovní soutěže v hasičském sportu.</t>
  </si>
  <si>
    <t>Akce byla přeschválena usnesením zastupitelstva kraje č. 6/520 dne 14.12.2017. Projektová dokumentace na rekonstrukci osvětlení v press centru byla dokončena v dubnu 2021, zbývající smluvně vázané finanční prostředky na autorský dozor při realizaci budou použity po ukončení realizace rekonstrukce v roce 2022. V návaznosti na výše uvedené byly zapojeny finanční prostředky ve výši 32,67 tis. Kč do rozpočtu kraje na rok 2022. Zbývající nevyčerpané finanční prostředky představují neúčelovou úsporu rozpočtu za rok 2021.</t>
  </si>
  <si>
    <t>Nevyčerpané finanční prostředky ve výši 1.854,21 tis. Kč určené na dodání prezentačních předmětů formou Dynamického nákupního systému a 36,3 tis. Kč na zajištění online banerové inzerce na podporu benefiční akce Spolu ruku v ruce byly převedeny do rozpočtu roku 2022. Nevyčerpané finanční  prostředky ve výši 219 tis. Kč představují úsporu u nákupu prezentačních předmětů v návaznosti na vládní opatření v souvislosti s koronavirovou nákazou.</t>
  </si>
  <si>
    <t>Nevyčerpané finanční prostředky ve výši 226,53 tis. Kč představují úsporu na akci. Z důvodu vládních opatření v souvislosti s koronavirovou nákazou se nemohly konat žádné sportovní, kulturní ani jiné akce.</t>
  </si>
  <si>
    <t>Nevyčerpané finanční  prostředky ve výši 563,01 tis. Kč představují úsporu z nevyplacených druhých splátek dotací programu vyhlášeného na rok 2020 a nerozdělené alokace v rámci programu vyhlášeného na rok 2021.</t>
  </si>
  <si>
    <t>Nevyčerpané finanční prostředky ve výši 342,24 tis. Kč byly převedeny do rozpočtu kraje na rok 2022 na výplatu druhých splátek dotací po předložení závěrečných vyúčtování v návaznosti na uzavřené dodatky smluv příjemcům v rámci programů vyhlášených na roky 2016, 2018 a 2019. Zbylé nevyčerpané prostředky ve výši 365,25 tis. Kč představují úsporu z nevyplacených druhých splátek dotací.</t>
  </si>
  <si>
    <t>Nevyčerpané  finanční prostředky ve výši 570,52 tis. Kč představují úsporu z nevyplacených druhých splátek dotací po předložení závěrečných vyúčtování dotací v rámci programů vyhlášených na předchozí období.</t>
  </si>
  <si>
    <t>Zastupitelstvo kraje rozhodlo o poskytnutí dotací v rámci programu usnesením č. 6/528 ze dne 16.12.2021. Nevyčerpané finanční  prostředky ve výši 4.088,4 tis. Kč byly převedeny do rozpočtu kraje na rok 2022 na výplatu dotací po předpoložení závěrečných vyúčtování.</t>
  </si>
  <si>
    <t>Nevyčerpané finanční  prostředky ve výši 89,96 tis. Kč představují úsporu na akci, která vznikla v souvislosti s vyúčtováním poskytnutých dotací a vrácením nečerpaných prostředků do rozpočtu kraje v roce 2021.</t>
  </si>
  <si>
    <t>V souladu s usnesením zastupitelstva kraje č. 6/535 ze dne 16.12.2021 byly převedeny do rozpočtu kraje na rok 2022 nevyčerpané finanční prostředky ve výši 2.000 tis. Kč.</t>
  </si>
  <si>
    <t>V rozpočtu kraje na rok 2021 byly v souladu s usnesením rady kraje č. 31/2113 ze dne 29.11.2021 vyčleněny finanční  prostředky ve výši 1.210 tis. Kč na vyhlášení veřejné zakázky v rámci akce. Nečerpané finanční prostředky byly převedeny do rozpočtu kraje na rok 2022.</t>
  </si>
  <si>
    <t>Jedná se o nevyčerpané finanční  prostředky určené na přípravu projektů. Tyto prostředky představují rezervu, aby bylo možné v průběhu roku v případě získání finančního zdroje adekvátně reagovat na následnou přípravu. V okamžiku, kdy orgány kraje schválí zahájení přípravy projektu, stávají se výdajem daného projektu (nikoli této akce). V průběhu roku 2021 byly rozpočtované finanční prostředky sníženy na základě aktuálního plánu přípravy nových projektů. Nevyčerpané finanční prostředky představují neúčelovou úsporu rozpočtu za rok 2021.</t>
  </si>
  <si>
    <t>Zastupitelstvo kraje usnesením č. 6/527 ze dne 16.12.2021 rozhodlo zmírnit podmínky programu pro rok  2021 a o uzavření dohody o narovnání ke smlouvě č. 01298/2021/RRC s městem Frenštát pod Radhoštěm. Nevyčerpané finanční prostředky pro výplatu druhé splátky dotace ve výši 175 tis. Kč byly účelově převedeny do rozpočtu kraje na rok 2022. Zbylé nevyčerpané finanční prostředky ve výši 70,71 tis. Kč představují úsporu vzniklou plným nevyplacením druhých splátek dotací po předložení závěrečných vypořádání v rámci programu vyhlášeného na rok 2021.</t>
  </si>
  <si>
    <t>Rada kraje rozhodla usnesením č. 57/5124 ze dne 26.2.2019 o vyhlášení kontinuálního dotačního programu „Podpora rozvoje cykloturistiky v Moravskoslezském kraji pro rok 2019+". Nevyčerpané finanční prostředky pro výplatu druhých splátek dotací ve výši 959,30 tis. Kč byly účelově zapojeny do rozpočtu kraje na rok 2022. Dále rada kraje rozhodla usnesením č. 96/8476 ze dne 21.9.2020 o vyhlášení kontinuálního dotačního programu „Podpora rozvoje cykloturistiky v Moravskoslezském kraji pro rok 2021+". Nevyčerpané finanční prostředky ve výši 3.993,86 tis. Kč určené pro výplatu prvních a druhých splátek dotací byly účelově zapojeny do rozpočtu kraje na rok 2022. Nevyčerpané finanční prostředky ve výši 1.532,99 tis. Kč představují úsporu vzniklou plným nevyplacením druhých splátek dotací po předložení závěrečných vypořádání v rámci programu.</t>
  </si>
  <si>
    <t>Zastupitelstvo kraje usnesením č. 6/545 ze dne 16.12.2021 rozhodlo o poskytnutí dotace organizaci AKORD &amp; POKLAD, s.r.o., na projekt Miss Babča a Štramák roku ve výši 195,4 tis. Kč s časovou použitelností do 31.12.2022. V souladu s podmínkami uzavřené smlouvy byly nečerpané finanční prostředky ve výši 195,4 tis. Kč převedeny do rozpočtu kraje na rok 2022. Zbylé nečerpané finanční prostředky ve výši  39,97 tis. Kč představují úsporu v rámci akce.</t>
  </si>
  <si>
    <t>Akce byla schválena usnesením rady kraje č. 28/1881 ze dne 25.10.2021 s časovou použitelností do 30.6.2022. Z tohoto důvodu byly převedeny nevyčerpané finanční prostředky ve výši 350 tis. Kč do rozpočtu kraje na rok 2022.</t>
  </si>
  <si>
    <t>Zastupitelstvo kraje rozhodlo o profinancování a kofinancování projektu usnesením č. 8/839 ze dne 14.6.2018 a o změně výše profinancování a kofinancování rozhodlo zastupitelstvo kraje usneseními č. 10/1127 ze dne 13.12.2018 a č. 4/303 ze dne 17.6.2021. Vzhledem k větší časové náročnosti přípravy projektu a následně zjištěné finanční nerentabilnosti a nehospodárnosti projektu (chybně zpracovaná projektová dokumentace, vysoké náklady na rekonstrukci i následný provoz chráněného bydlení) zastupitelstvo kraje rozhodlo o ukončení realizace projektu usnesením č. 5/431 ze dne 16.9.2021. Z důvodu finančního vypořádání s dodavateli za dosud poskytnuté služby byly finanční prostředky ve výši 165 tis. Kč  převedeny do rozpočtu roku 2022, zbývající část představuje neúčelovou úsporu rozpočtu za rok 2021.</t>
  </si>
  <si>
    <t>Zastupitelstvo kraje rozhodlo o profinancování a kofinancování projektu usnesením č. 13/1596 ze dne 12.9.2019. Dotační prostředky ze zálohových plateb v rámci roku 2021 jsou určeny k financování projektu i v roce 2022, proto byly nevyčerpané finanční prostředky převedeny do rozpočtu roku 2022.</t>
  </si>
  <si>
    <t>Zastupitelstvo kraje rozhodlo o profinancování a kofinancování projektu usnesením č. 8/865 ze dne 14.6.2018 a o změně výše profinancování a kofinancování rozhodlo zastupitelstvo kraje usnesením č. 10/1121 ze dne 13.12.2018. Dotační prostředky ze zálohových plateb v rámci roku 2021 jsou určeny k financování projektu i v roce 2022, proto byly nevyčerpané finanční prostředky převedeny do rozpočtu roku 2022.</t>
  </si>
  <si>
    <t>Zastupitelstvo kraje rozhodlo o profinancování a kofinancování projektu usnesením č. 8/865 ze dne 14. 6. 2018. Dotační prostředky ze zálohových plateb v rámci roku 2021 jsou určeny k financování projektu i v roce 2022, proto byly nevyčerpané finanční prostředky převedeny do rozpočtu roku 2022.</t>
  </si>
  <si>
    <t>Zastupitelstvo kraje rozhodlo o profinancování a kofinancování projektu usnesením č. 9/989 dne 13. 9. 2018. Dotační prostředky ze zálohových plateb v rámci roku 2021 jsou určeny k financování projektu i v roce 2022, proto byly nevyčerpané finanční prostředky převedeny do rozpočtu roku 2022.</t>
  </si>
  <si>
    <t>Zastupitelstvo kraje rozhodlo o profinancování a kofinancování projektu usnesením č. 9/989 ze dne 13.9.2018. Dotační prostředky ze zálohových plateb v rámci roku 2021 jsou určeny k financování projektu i v roce 2022, proto byly nevyčerpané finanční prostředky převedeny do rozpočtu roku 2022.</t>
  </si>
  <si>
    <t>Zastupitelstvo kraje rozhodlo o profinancování a kofinancování projektu usnesením č. 12/1434 ze dne 13.6.2019. Dotační prostředky ze zálohových plateb v rámci roku 2021 byly určeny k financování projektu i v roce 2022, proto byly nevyčerpané finanční prostředky převedeny do rozpočtu roku 2022.</t>
  </si>
  <si>
    <t>Zastupitelstvo kraje rozhodlo o profinancování a kofinancování projektu usnesením č. 13/1596 ze dne 12.9.2019. Dotační prostředky ze zálohových plateb v rámci roku 2021 jsou určeny k financování projektu i v roce 2022, proto byly nevyčerpané finanční prostředky zapojeny do rozpočtu roku 2022.</t>
  </si>
  <si>
    <t>Zastupitelstvo kraje rozhodlo o profinancování a kofinancování projektu usnesením č. 11/1337 ze dne 13.3.2019. Dotační prostředky ze zálohových plateb v rámci roku 2021 byly určeny k financování projektu i v roce 2022, proto byly nevyčerpané finanční prostředky převedeny do rozpočtu roku 2022.</t>
  </si>
  <si>
    <t>Zastupitelstvo kraje rozhodlo o profinancování a kofinancování projektu usnesením č. 13/1596 ze dne 12.9.2019. Dotační prostředky ze zálohových plateb v rámci roku 2021 byly určeny k financování projektu i v roce 2022, proto byly nevyčerpané finanční prostředky převedeny do rozpočtu roku 2022.</t>
  </si>
  <si>
    <t>Zastupitelstvo kraje rozhodlo o profinancování a kofinancování projektu usnesením č. 14/1704 ze dne 12.12.2019. Dotační prostředky ze zálohových plateb v rámci roku 2021 byly určeny k financování projektu i v roce 2022, proto byly nevyčerpané finanční prostředky převedeny do rozpočtu roku 2022.</t>
  </si>
  <si>
    <t>Z důvodu opatření COVID-19 došlo ke zrušení akce slavnostního ocenění, tím došlo k nedočerpání finančních prostředků vyčleněných na pohoštění.</t>
  </si>
  <si>
    <t>Akce byla schválena usnesením zastupitelstva kraje č. 2/21 dne 17.12.2020. V roce 2021 byla zpracována projektová dokumentace pro stavební povolení. Následně bude zpracovaná dokumentace pro výběr zhotovitele, předpoklad dokončení projektové dokumentace je v květnu 2022. Z tohoto důvodu byly zapojeny finanční prostředky ve výši 185,22 tis. Kč do rozpočtu roku 2022.</t>
  </si>
  <si>
    <t>Akce byla schválena usnesením zastupitelstva kraje č. 2/28 ze dne 22.12.2016. Rada kraje rozhodla v prosinci 2021 o výběru zhotovitele projektové dokumentace, výkonu inženýrské činnosti a výkonu autorského dozoru. Podpis předmětné smlouvy proběhl v roce 2022, následně bude možné uhradit náklady na administraci veřejné zakázky. Z tohoto důvodu byly zapojeny finanční prostředky ve výši 100 tis. Kč do rozpočtu roku 2022.</t>
  </si>
  <si>
    <t xml:space="preserve">Akce byla schválena usnesením rady kraje č. 47/4168 dne 25.9.2018. V současné době probíhá veřejná zakázka na zhotovitele stavby, předpoklad dokončení veřejné zakázky je v březnu 2022. Poté bude následovat realizace akce. S ohledem na výše uvedené byly zapojeny finanční prostředky ve výši 150 tis. Kč do rozpočtu roku 2022. </t>
  </si>
  <si>
    <t>Akce byla schválena usnesením rady kraje č. 12/752 dne 15.3.2021. Jedná se o vybudování centra obnovitelných zdrojů energie a chytrých technologií při Střední škole elektrotechnické, Ostrava, Na Jízdárně 30, příspěvkové organizaci. V současnosti  probíhá výroba modulu.  Předpokládaný termín zahájení výstavby byl v březnu 2022, dokončení se předpokládá v červnu 2022. Z tohoto důvodu byly zapojeny finanční prostředky ve výši 2.600 tis. Kč do rozpočtu roku 2022.</t>
  </si>
  <si>
    <t>Akce byla schválena radou kraje č. 76/6927 dne 9.12.2019. V průběhu roku 2021 se vyskytla možnost spolufinancování ze zdrojů programu Národní sportovní agentury (NSA). Usnesením zastupitelstva kraje č. 5/410 ze dne 16.9.2021 bylo rozhodnuto o profinancování a kofinancování projektu „Výstavba sportovní haly pro Gymnázium a SPŠEI ve Frenštátě pod Radhoštěm“. Následně bylo s městem Frenštát pod Radhoštěm uzavřeno  Memorandum o vzájemné spolupráci a finanční podpoře za účelem realizace projektu. Ke konci roku 2021 byla předložena žádost o podporu z programu NSA. Nevyčerpané finanční prostředky na zhotovení projektové dokumentace ve výši 164,01 tis. Kč byly zapojeny do rozpočtu roku 2022, a to na financování výše uvedeného projektu.</t>
  </si>
  <si>
    <t xml:space="preserve">Zastupitelstvo kraje rozhodlo o profinancování a kofinancování projektu dne 13.9.2018 usnesením č. 9/1004. Vzhledem k náročnosti administrace výběrových řízení a posunu harmonogramu realizace projektu byly nevyčerpané finanční prostředky zapojeny do rozpočtu roku 2022. </t>
  </si>
  <si>
    <t>Zastupitelstvo kraje rozhodlo o profinancování a kofinancování projektu dne 3.9.2020 usnesením č. 17/2088. Dotační prostředky ze zálohových plateb v rámci roku 2021 jsou určeny k financování projektu i v roce 2022, proto byly nevyčerpané finanční prostředky zapojeny do rozpočtu roku 2022.</t>
  </si>
  <si>
    <t>Zastupitelstvo kraje rozhodlo o profinancování a kofinancování projektu dne 5. 3. 2020 usnesením č. 15/1841. Dotační prostředky ze zálohových plateb v rámci roku 2021 jsou určeny k financování projektu i v roce 2022, proto byly nevyčerpané finanční prostředky zapojeny do rozpočtu roku 2022.</t>
  </si>
  <si>
    <t>Nevyčerpané finanční prostředky ve výši 350 tis. Kč určené na zajištění expertních posudků, oponentních studií, právních služeb, znaleckých posudků představují úsporu na akci.</t>
  </si>
  <si>
    <t>Nevyčerpané finanční prostředky ve výši 383,48 tis. Kč určené na nákup vícetisků, kopií apod., na právní služby MT Legal na zajištění veřejných zakázek a znalecké posudky pro účel vyvlastnění představují úsporu na akci.</t>
  </si>
  <si>
    <t>Nevyčerpané finanční prostředky ve výši 1.191,85 tis. Kč určené na pořízení Územní studie zadržení vody v krajině na území Moravskoslezského kraje byly převedeny do rozpočtu roku 2022. Zbývající nevyčerpané prostředky představují úsporu na akci, úspora vznikla díky vysoutěžení veřejné zakázky na pořízení územní studie zadržení vody v krajině za výrazně nižší cenu, než která vycházela z cenového průzkumu.</t>
  </si>
  <si>
    <t>Nevyčerpané finanční prostředky ve výši 2.199,41 tis. Kč určené na úhradu výdajů za zpracování jednotlivých etap aktualizací Zásad územního rozvoje Moravskoslezského kraje byly převedeny do rozpočtu roku 2022.</t>
  </si>
  <si>
    <t>Nevyčerpané finanční prostředky ve výši 206 tis. Kč určené na úhradu výdajů za zhotovení podkladů pro aktualizaci rozboru udržitelného rozvoje území Moravskoslezského kraje představují úsporu na akci.</t>
  </si>
  <si>
    <t>Nevyčerpané finanční prostředky ve výši 450 tis. Kč určené na servisní a technickou podporu aplikace Identitní brána MSK pro zajištění správy identit a autentizace uživatelů byly převedeny do rozpočtu roku 2022. Zbývající nevyčerpané prostředky ve výši 1.490,69 představují úsporu na akci v důsledku ukončení smluv na technickou a uživatelskou podporu Komplexního informačního systému pro pracoviště operačních sálů a centrálních sterilizací (eHealth) a Krajského digitálního úložiště.</t>
  </si>
  <si>
    <t>Nevyčerpané finanční prostředky ve výši 4.872 tis. Kč určené na pořízení a implementaci aplikace Identitní brána MSK pro zajištění správy identit a autentizace uživatelů byly převedeny do rozpočtu roku 2022.</t>
  </si>
  <si>
    <t xml:space="preserve">Zastupitelstvo kraje rozhodlo zahájit přípravu, profinancovat a kofinancovat projekt a zahájit realizaci projektu dne 17.3.2021 usnesením č. 3/188. Vzhledem ke zpoždění administrace veřejné zakázky byly nevyčerpané finanční prostředky zapojeny do rozpočtu roku 2022. </t>
  </si>
  <si>
    <t xml:space="preserve">Zastupitelstvo kraje rozhodlo kofinancovat projekt dne 13.12.2018 usnesením č. 10/1100 v letech 2019 - 2022. Z tohoto důvodu byly nevyčerpané finanční prostředky zapojeny do rozpočtu roku 2022. </t>
  </si>
  <si>
    <t xml:space="preserve">Finanční prostředky na této akci rozpočtu jsou smluvně vázány v objednávkách ke konkrétnímu zpracování posudku k aktualizaci bezpečnostního programu či bezpečnostní zprávy dle zákona č. 224/2016 Sb., o prevenci závažných havárií. Vzhledem k tomu, že tyto požadavky nelze předem odhadnout, byly zasmluvněné prostředky ve výši 120 tis. Kč usnesením rady kraje č. 34/2377 ze dne 24.1.2022 zapojeny na danou akci do rozpočtu roku 2022, kdy budou průběžně vyplaceny; zbývající finanční prostředky představují úsporu. </t>
  </si>
  <si>
    <t>Nevyčerpané finanční prostředky představují úsporu na akci, nedošlo k čerpání prostředků na servisní a technickou podporu aplikace pro webovou prezentaci a správu Plánu rozvoje vodovodů a kanalizací Moravskoslezského kraje.</t>
  </si>
  <si>
    <t>Nevyčerpané finanční prostředky představují úsporu na akci z důvodu nižšího objemu vratky zálohových prostředků na účet Ministerstva životního prostředí, než bylo předpokládáno.</t>
  </si>
  <si>
    <t>Nevyčerpané finanční prostředky ve výši 301,11 tis. Kč určené na úhradu bankovních poplatků, jejichž výši na daný rok lze stanovit pouze odhadem, představují úsporu na akci.</t>
  </si>
  <si>
    <t xml:space="preserve">Nevyčerpané finanční prostředky ve výši 5.153,75 tis. Kč představují úsporu na akci. Při plánování výdajů na daný rok se předpokládalo výraznější navýšení úrokových sazeb bankovními ústavy. K největší úspoře došlo u úvěru od České spořitelny, neboť úroková sazba pro tento úvěr vychází ze sazby 6M PRIBOR, do které se růst sazeb nestihl promítnout, k další úspoře oproti původnímu předpokladu došlo také u úvěrů od Unicredit bank. </t>
  </si>
  <si>
    <t>Nevyčerpané finanční prostředky ve výši 10.607,06 tis. Kč představují úsporu na akci, a to především v důsledku nižších plateb DPH hrazených v roce 2021.</t>
  </si>
  <si>
    <t>V návaznosti na ukončení činnosti Regionální rady regionu soudržnosti Moravskoslezsko došlo ke snížení nezpůsobilých výdajů, především z důvodů financování již jen dobíhajících projektů a také financování menšího počtu zaměstnanců. Nevyčerpané finanční prostředky ve výši 228,44 tis. Kč představují úsporu na akci.</t>
  </si>
  <si>
    <t>Nevyčerpané finanční prostředky ve výši 30 tis. Kč určené na vyplacení 2. splátky dotace Slezské univerzitě představují úsporu na akci, neboť 2. splátka bude poskytnuta z rozpočtu roku 2022.</t>
  </si>
  <si>
    <t>Nevyčerpané finanční prostředky představují úsporu v důsledku nižších vynaložených provozních výdajů souvisejících s činností uvolněných členů zastupitelstva kraje z důvodu vládních opatření v souvislosti s koronavirovou nákazou. Jednalo se o nižší výdaje na školení a vzdělávání, cestovní výdaje, výdaje na pořízení kancelářských potřeb a zařízení, na nákup spotřebního materiálu.</t>
  </si>
  <si>
    <t>Nevyčerpané finanční prostředky ve výši 11.780 tis. Kč určené na nákup deduplikační jednotky pro zajištění ochrany záloh a na rozšíření diskové kapacity zálohovaccí duplikační jednotky, na nákup distribučních LAN přepínačů a optických kabelů byly převedeny do rozpočtu roku 2022. Zbývající prostředky představují úsporu na akci vzniklou při realizaci veřejné zakázky na rozšíření diskových polí a LTD mechaniky.</t>
  </si>
  <si>
    <t>Nevyčerpané finanční prostředky ve výši 3.586 tis. Kč určené na obměnu systému EZS, rozšíření kamerového systému a modernizaci audiovizuální techniky byly převedeny do rozpočtu roku 2022. Zbývající nevyčerpané prostředky představují úsporu na akci.</t>
  </si>
  <si>
    <t>Nevyčerpané finanční prostředky ve výši 1.170 tis. Kč určené na nákup osobního vozidla byly s ohledem na dodací podmínky převedeny do rozpočtu roku 2022.</t>
  </si>
  <si>
    <t>Zastupitelstvo kraje rozhodlo o profinancování a kofinancování projektu dne 13.6.2019 usnesením č. 12/1433. Dotační prostředky ze zálohových plateb v rámci roku 2021 jsou určeny k financování projektu i v roce 2022, proto byly nevyčerpané finanční prostředky zapojeny do rozpočtu roku 2022.</t>
  </si>
  <si>
    <t>Chytrý region</t>
  </si>
  <si>
    <t>Doprava</t>
  </si>
  <si>
    <t xml:space="preserve">Akce schválena zastupitelstvem kraje usnesením č. 2/21 ze dne 17.12.2020. V průběhu roku 2021 došlo ke snížení rozpočtu na akci. Finanční prostředky byly přesunuty v rámci odvětví zdravotnictví na reprodukci majetku kraje. Finanční prostředky ve výši 525,88 tis. Kč jsou určeny na úhradu výdajů vyplývajících z uzavřených smluv o dílo a dohod o provedení práce, jejich finanční plnění proběhne v roce 2022. Z toho důvodu byly finanční prostředky zapojeny do rozpočtu roku 2022. Nedočerpané prostředky ve výši 1.236,75 tis. Kč jsou úsporou na akci. </t>
  </si>
  <si>
    <t>Nevyčerpané finanční prostředky představují úsporu v souvislosti s nižším objemem vyplacených odměn členům zastupitelstva kraje a tomu odpovídajícím nižším povinným pojistným odvodům, nižším objemem refundovaných platů a povinných pojistných odvodů neuvolněných členů zastupitelstva kraje a úsporu v důsledku nižších nákladů na peněžitá plnění za účast členů výborů zastupitelstva kraje a komisí rady kraje, kteří nejsou členy zastupitelstva kraje, na jednáních těchto orgánů.</t>
  </si>
  <si>
    <t>Nevyčerpané finanční  prostředky ve výši 493,32 tis. Kč představují úsporu vzniklou neuskutečněním některých plánovaných akcí pořádaných Krajským vojenským velitelstvím v Ostravě z důvodu vládních opatření v souvislosti s koronavirovou nákazou.</t>
  </si>
  <si>
    <t>Nevyčerpané finanční prostředky ve výši 497,44 tis. Kč určené na zajištění prezentace kraje na zpravodajských webových stránkách byly převedeny do rozpočtu roku 2022. Nevyčerpané finanční prostředky ve výši 1.290 tis. Kč představují úsporu na akci z důvodu menšího počtu zadávaných inzercí v tištěných a elektronických médiích v návaznosti na vládní opatření v souvislosti s koronavirovou nákazou.</t>
  </si>
  <si>
    <t>VÝKAZ ZISKU A ZTRÁTY PŘÍSPĚVKOVÝCH ORGANIZACÍ V ODVĚTVÍ ŠKOLSTVÍ (v tis.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</si>
</sst>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
    <numFmt numFmtId="165" formatCode="#,##0.000"/>
    <numFmt numFmtId="166" formatCode="0.000"/>
    <numFmt numFmtId="167" formatCode="#,##0.00000"/>
    <numFmt numFmtId="168" formatCode="#,##0.0000"/>
    <numFmt numFmtId="169" formatCode="#,##0.00_ ;\-#,##0.00\ "/>
    <numFmt numFmtId="170" formatCode="0.0"/>
    <numFmt numFmtId="171" formatCode="0.00000"/>
    <numFmt numFmtId="172" formatCode="0000"/>
    <numFmt numFmtId="173" formatCode="00000000"/>
    <numFmt numFmtId="174" formatCode="#,##0.00;\-#,##0.00;#,##0.00;@"/>
    <numFmt numFmtId="175" formatCode="#,##0.00;\-#,##0.00;&quot;&quot;;@"/>
    <numFmt numFmtId="176" formatCode="#,##0.00000_ ;\-#,##0.00000\ "/>
  </numFmts>
  <fonts count="123"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name val="Tahoma"/>
      <family val="2"/>
      <charset val="238"/>
    </font>
    <font>
      <sz val="10"/>
      <color theme="1"/>
      <name val="Tahoma"/>
      <family val="2"/>
      <charset val="238"/>
    </font>
    <font>
      <b/>
      <sz val="10"/>
      <color theme="1"/>
      <name val="Tahoma"/>
      <family val="2"/>
      <charset val="238"/>
    </font>
    <font>
      <b/>
      <sz val="14"/>
      <name val="Tahoma"/>
      <family val="2"/>
      <charset val="238"/>
    </font>
    <font>
      <sz val="11"/>
      <color theme="1"/>
      <name val="Tahoma"/>
      <family val="2"/>
      <charset val="238"/>
    </font>
    <font>
      <b/>
      <sz val="8"/>
      <name val="Tahoma"/>
      <family val="2"/>
      <charset val="238"/>
    </font>
    <font>
      <b/>
      <sz val="8"/>
      <color theme="1"/>
      <name val="Tahoma"/>
      <family val="2"/>
      <charset val="238"/>
    </font>
    <font>
      <sz val="7"/>
      <name val="Tahoma"/>
      <family val="2"/>
      <charset val="238"/>
    </font>
    <font>
      <sz val="8"/>
      <color theme="1"/>
      <name val="Tahoma"/>
      <family val="2"/>
      <charset val="238"/>
    </font>
    <font>
      <sz val="10"/>
      <name val="Times New Roman CE"/>
      <family val="1"/>
      <charset val="238"/>
    </font>
    <font>
      <b/>
      <sz val="9"/>
      <name val="Tahoma"/>
      <family val="2"/>
      <charset val="238"/>
    </font>
    <font>
      <vertAlign val="superscript"/>
      <sz val="8"/>
      <name val="Tahoma"/>
      <family val="2"/>
      <charset val="238"/>
    </font>
    <font>
      <sz val="11"/>
      <color rgb="FFFF0000"/>
      <name val="Calibri"/>
      <family val="2"/>
      <charset val="238"/>
      <scheme val="minor"/>
    </font>
    <font>
      <i/>
      <sz val="8"/>
      <name val="Tahoma"/>
      <family val="2"/>
      <charset val="238"/>
    </font>
    <font>
      <b/>
      <i/>
      <sz val="8"/>
      <name val="Tahoma"/>
      <family val="2"/>
      <charset val="238"/>
    </font>
    <font>
      <b/>
      <sz val="8"/>
      <color indexed="10"/>
      <name val="Tahoma"/>
      <family val="2"/>
      <charset val="238"/>
    </font>
    <font>
      <sz val="8"/>
      <color indexed="10"/>
      <name val="Tahoma"/>
      <family val="2"/>
      <charset val="238"/>
    </font>
    <font>
      <sz val="10"/>
      <color rgb="FFFF0000"/>
      <name val="Tahoma"/>
      <family val="2"/>
      <charset val="238"/>
    </font>
    <font>
      <sz val="8"/>
      <color rgb="FFFF0000"/>
      <name val="Tahoma"/>
      <family val="2"/>
      <charset val="238"/>
    </font>
    <font>
      <b/>
      <sz val="7"/>
      <name val="Tahoma"/>
      <family val="2"/>
      <charset val="238"/>
    </font>
    <font>
      <b/>
      <sz val="8"/>
      <color indexed="8"/>
      <name val="Tahoma"/>
      <family val="2"/>
      <charset val="238"/>
    </font>
    <font>
      <sz val="8"/>
      <color indexed="8"/>
      <name val="Tahoma"/>
      <family val="2"/>
      <charset val="238"/>
    </font>
    <font>
      <sz val="10"/>
      <color theme="4"/>
      <name val="Tahoma"/>
      <family val="2"/>
      <charset val="238"/>
    </font>
    <font>
      <b/>
      <sz val="7"/>
      <color theme="4"/>
      <name val="Tahoma"/>
      <family val="2"/>
      <charset val="238"/>
    </font>
    <font>
      <b/>
      <sz val="8"/>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b/>
      <vertAlign val="superscript"/>
      <sz val="8"/>
      <name val="Tahoma"/>
      <family val="2"/>
      <charset val="238"/>
    </font>
    <font>
      <sz val="11"/>
      <name val="Calibri"/>
      <family val="2"/>
      <charset val="238"/>
      <scheme val="minor"/>
    </font>
    <font>
      <b/>
      <sz val="11"/>
      <name val="Calibri"/>
      <family val="2"/>
      <charset val="238"/>
      <scheme val="minor"/>
    </font>
    <font>
      <sz val="11"/>
      <name val="Calibri"/>
      <family val="2"/>
      <charset val="238"/>
    </font>
    <font>
      <b/>
      <sz val="11"/>
      <name val="Calibri"/>
      <family val="2"/>
      <charset val="238"/>
    </font>
    <font>
      <b/>
      <sz val="12"/>
      <color rgb="FFFF0000"/>
      <name val="Tahoma"/>
      <family val="2"/>
      <charset val="238"/>
    </font>
    <font>
      <sz val="11"/>
      <color rgb="FFFF0000"/>
      <name val="Tahoma"/>
      <family val="2"/>
      <charset val="238"/>
    </font>
    <font>
      <sz val="9"/>
      <color theme="4" tint="-0.249977111117893"/>
      <name val="Tahoma"/>
      <family val="2"/>
      <charset val="238"/>
    </font>
    <font>
      <sz val="8"/>
      <color theme="4" tint="-0.249977111117893"/>
      <name val="Tahoma"/>
      <family val="2"/>
      <charset val="238"/>
    </font>
    <font>
      <b/>
      <sz val="9"/>
      <color theme="4" tint="-0.249977111117893"/>
      <name val="Tahoma"/>
      <family val="2"/>
      <charset val="238"/>
    </font>
    <font>
      <b/>
      <sz val="8"/>
      <color theme="4" tint="-0.249977111117893"/>
      <name val="Tahoma"/>
      <family val="2"/>
      <charset val="238"/>
    </font>
    <font>
      <b/>
      <sz val="9"/>
      <color indexed="81"/>
      <name val="Tahoma"/>
      <family val="2"/>
      <charset val="238"/>
    </font>
    <font>
      <sz val="9"/>
      <color indexed="81"/>
      <name val="Tahoma"/>
      <family val="2"/>
      <charset val="238"/>
    </font>
    <font>
      <vertAlign val="superscript"/>
      <sz val="10"/>
      <color rgb="FFFF0000"/>
      <name val="Tahoma"/>
      <family val="2"/>
      <charset val="238"/>
    </font>
    <font>
      <vertAlign val="superscript"/>
      <sz val="10"/>
      <name val="Tahoma"/>
      <family val="2"/>
      <charset val="238"/>
    </font>
    <font>
      <sz val="14"/>
      <color theme="1"/>
      <name val="Calibri"/>
      <family val="2"/>
      <charset val="238"/>
      <scheme val="minor"/>
    </font>
    <font>
      <sz val="10"/>
      <color rgb="FF000000"/>
      <name val="Arial"/>
      <family val="2"/>
      <charset val="23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indexed="47"/>
        <bgColor indexed="64"/>
      </patternFill>
    </fill>
    <fill>
      <patternFill patternType="solid">
        <fgColor rgb="FFFFCC99"/>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0"/>
        <bgColor theme="4" tint="0.79998168889431442"/>
      </patternFill>
    </fill>
    <fill>
      <patternFill patternType="solid">
        <fgColor theme="4" tint="0.79998168889431442"/>
        <bgColor indexed="64"/>
      </patternFill>
    </fill>
    <fill>
      <patternFill patternType="solid">
        <fgColor theme="5" tint="0.79998168889431442"/>
        <bgColor indexed="64"/>
      </patternFill>
    </fill>
  </fills>
  <borders count="272">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bottom/>
      <diagonal/>
    </border>
    <border>
      <left style="thin">
        <color indexed="8"/>
      </left>
      <right/>
      <top/>
      <bottom style="medium">
        <color indexed="64"/>
      </bottom>
      <diagonal/>
    </border>
    <border>
      <left style="medium">
        <color indexed="8"/>
      </left>
      <right style="medium">
        <color indexed="8"/>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8"/>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auto="1"/>
      </left>
      <right style="thin">
        <color auto="1"/>
      </right>
      <top/>
      <bottom style="medium">
        <color indexed="64"/>
      </bottom>
      <diagonal/>
    </border>
    <border>
      <left style="medium">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style="thin">
        <color indexed="8"/>
      </left>
      <right/>
      <top/>
      <bottom/>
      <diagonal/>
    </border>
    <border>
      <left style="medium">
        <color indexed="8"/>
      </left>
      <right style="thin">
        <color indexed="8"/>
      </right>
      <top style="thin">
        <color indexed="64"/>
      </top>
      <bottom style="medium">
        <color indexed="64"/>
      </bottom>
      <diagonal/>
    </border>
    <border>
      <left style="medium">
        <color indexed="64"/>
      </left>
      <right style="thin">
        <color indexed="64"/>
      </right>
      <top style="medium">
        <color indexed="64"/>
      </top>
      <bottom/>
      <diagonal/>
    </border>
    <border>
      <left style="medium">
        <color indexed="8"/>
      </left>
      <right style="medium">
        <color indexed="8"/>
      </right>
      <top style="medium">
        <color indexed="64"/>
      </top>
      <bottom style="medium">
        <color indexed="64"/>
      </bottom>
      <diagonal/>
    </border>
    <border>
      <left style="thin">
        <color indexed="64"/>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8"/>
      </left>
      <right style="medium">
        <color indexed="8"/>
      </right>
      <top style="medium">
        <color indexed="64"/>
      </top>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style="thin">
        <color indexed="8"/>
      </bottom>
      <diagonal/>
    </border>
    <border>
      <left style="medium">
        <color indexed="8"/>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8"/>
      </left>
      <right style="thin">
        <color indexed="64"/>
      </right>
      <top style="medium">
        <color indexed="64"/>
      </top>
      <bottom style="thin">
        <color indexed="8"/>
      </bottom>
      <diagonal/>
    </border>
    <border>
      <left style="thin">
        <color indexed="64"/>
      </left>
      <right style="thin">
        <color indexed="64"/>
      </right>
      <top style="medium">
        <color indexed="64"/>
      </top>
      <bottom style="thin">
        <color indexed="8"/>
      </bottom>
      <diagonal/>
    </border>
    <border>
      <left style="thin">
        <color indexed="64"/>
      </left>
      <right style="medium">
        <color indexed="8"/>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8"/>
      </left>
      <right style="thin">
        <color indexed="8"/>
      </right>
      <top style="medium">
        <color indexed="64"/>
      </top>
      <bottom style="thin">
        <color indexed="8"/>
      </bottom>
      <diagonal/>
    </border>
    <border>
      <left/>
      <right style="medium">
        <color indexed="8"/>
      </right>
      <top style="medium">
        <color indexed="64"/>
      </top>
      <bottom style="thin">
        <color indexed="64"/>
      </bottom>
      <diagonal/>
    </border>
    <border>
      <left/>
      <right style="medium">
        <color indexed="8"/>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thin">
        <color indexed="64"/>
      </top>
      <bottom style="thin">
        <color indexed="64"/>
      </bottom>
      <diagonal/>
    </border>
    <border>
      <left style="thin">
        <color indexed="64"/>
      </left>
      <right style="medium">
        <color indexed="8"/>
      </right>
      <top style="medium">
        <color indexed="64"/>
      </top>
      <bottom style="thin">
        <color indexed="8"/>
      </bottom>
      <diagonal/>
    </border>
    <border>
      <left style="thin">
        <color indexed="64"/>
      </left>
      <right/>
      <top style="thin">
        <color indexed="64"/>
      </top>
      <bottom/>
      <diagonal/>
    </border>
    <border>
      <left/>
      <right/>
      <top style="thin">
        <color auto="1"/>
      </top>
      <bottom style="thin">
        <color auto="1"/>
      </bottom>
      <diagonal/>
    </border>
    <border>
      <left style="thin">
        <color indexed="8"/>
      </left>
      <right/>
      <top style="thin">
        <color indexed="8"/>
      </top>
      <bottom style="thin">
        <color indexed="8"/>
      </bottom>
      <diagonal/>
    </border>
    <border>
      <left style="thin">
        <color indexed="8"/>
      </left>
      <right style="medium">
        <color indexed="64"/>
      </right>
      <top/>
      <bottom/>
      <diagonal/>
    </border>
    <border>
      <left style="thin">
        <color indexed="8"/>
      </left>
      <right/>
      <top style="thin">
        <color indexed="8"/>
      </top>
      <bottom style="thin">
        <color indexed="64"/>
      </bottom>
      <diagonal/>
    </border>
    <border>
      <left style="medium">
        <color indexed="8"/>
      </left>
      <right style="thin">
        <color indexed="64"/>
      </right>
      <top style="medium">
        <color indexed="64"/>
      </top>
      <bottom/>
      <diagonal/>
    </border>
    <border>
      <left style="thin">
        <color indexed="64"/>
      </left>
      <right style="medium">
        <color indexed="8"/>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medium">
        <color indexed="8"/>
      </left>
      <right style="thin">
        <color indexed="8"/>
      </right>
      <top/>
      <bottom style="thin">
        <color indexed="8"/>
      </bottom>
      <diagonal/>
    </border>
    <border>
      <left style="medium">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medium">
        <color indexed="8"/>
      </right>
      <top/>
      <bottom style="thin">
        <color indexed="8"/>
      </bottom>
      <diagonal/>
    </border>
    <border>
      <left/>
      <right style="medium">
        <color indexed="64"/>
      </right>
      <top/>
      <bottom style="thin">
        <color indexed="64"/>
      </bottom>
      <diagonal/>
    </border>
    <border>
      <left style="thin">
        <color indexed="64"/>
      </left>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top/>
      <bottom style="thin">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8"/>
      </bottom>
      <diagonal/>
    </border>
    <border>
      <left style="medium">
        <color indexed="64"/>
      </left>
      <right style="thin">
        <color indexed="64"/>
      </right>
      <top/>
      <bottom style="thin">
        <color indexed="64"/>
      </bottom>
      <diagonal/>
    </border>
    <border>
      <left/>
      <right style="thin">
        <color indexed="8"/>
      </right>
      <top/>
      <bottom style="thin">
        <color indexed="64"/>
      </bottom>
      <diagonal/>
    </border>
    <border>
      <left/>
      <right style="medium">
        <color indexed="8"/>
      </right>
      <top/>
      <bottom style="thin">
        <color indexed="64"/>
      </bottom>
      <diagonal/>
    </border>
    <border>
      <left style="medium">
        <color indexed="64"/>
      </left>
      <right style="medium">
        <color indexed="64"/>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medium">
        <color indexed="8"/>
      </left>
      <right style="thin">
        <color indexed="64"/>
      </right>
      <top style="thin">
        <color indexed="8"/>
      </top>
      <bottom style="thin">
        <color indexed="64"/>
      </bottom>
      <diagonal/>
    </border>
    <border>
      <left/>
      <right/>
      <top/>
      <bottom style="thin">
        <color auto="1"/>
      </bottom>
      <diagonal/>
    </border>
    <border>
      <left style="medium">
        <color indexed="8"/>
      </left>
      <right style="thin">
        <color indexed="64"/>
      </right>
      <top/>
      <bottom/>
      <diagonal/>
    </border>
    <border>
      <left style="thin">
        <color indexed="64"/>
      </left>
      <right style="medium">
        <color indexed="8"/>
      </right>
      <top/>
      <bottom/>
      <diagonal/>
    </border>
    <border>
      <left style="thin">
        <color indexed="64"/>
      </left>
      <right/>
      <top style="thin">
        <color auto="1"/>
      </top>
      <bottom style="thin">
        <color indexed="64"/>
      </bottom>
      <diagonal/>
    </border>
    <border>
      <left style="thin">
        <color indexed="8"/>
      </left>
      <right style="medium">
        <color indexed="64"/>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8"/>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64"/>
      </left>
      <right style="medium">
        <color indexed="8"/>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medium">
        <color indexed="64"/>
      </left>
      <right style="medium">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style="medium">
        <color indexed="8"/>
      </right>
      <top style="thin">
        <color indexed="64"/>
      </top>
      <bottom style="thin">
        <color indexed="64"/>
      </bottom>
      <diagonal/>
    </border>
    <border>
      <left style="thin">
        <color indexed="64"/>
      </left>
      <right style="medium">
        <color indexed="8"/>
      </right>
      <top style="thin">
        <color indexed="8"/>
      </top>
      <bottom style="thin">
        <color indexed="8"/>
      </bottom>
      <diagonal/>
    </border>
    <border>
      <left/>
      <right/>
      <top style="thin">
        <color auto="1"/>
      </top>
      <bottom style="thin">
        <color auto="1"/>
      </bottom>
      <diagonal/>
    </border>
    <border>
      <left style="medium">
        <color indexed="8"/>
      </left>
      <right style="thin">
        <color indexed="8"/>
      </right>
      <top style="thin">
        <color indexed="8"/>
      </top>
      <bottom style="thin">
        <color indexed="64"/>
      </bottom>
      <diagonal/>
    </border>
    <border>
      <left style="medium">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8"/>
      </right>
      <top style="thin">
        <color indexed="8"/>
      </top>
      <bottom style="thin">
        <color indexed="64"/>
      </bottom>
      <diagonal/>
    </border>
    <border>
      <left/>
      <right style="medium">
        <color indexed="64"/>
      </right>
      <top style="thin">
        <color indexed="8"/>
      </top>
      <bottom style="thin">
        <color indexed="64"/>
      </bottom>
      <diagonal/>
    </border>
    <border>
      <left style="medium">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medium">
        <color indexed="8"/>
      </right>
      <top style="thin">
        <color indexed="8"/>
      </top>
      <bottom/>
      <diagonal/>
    </border>
    <border>
      <left style="medium">
        <color indexed="8"/>
      </left>
      <right style="thin">
        <color indexed="8"/>
      </right>
      <top style="thin">
        <color indexed="8"/>
      </top>
      <bottom style="medium">
        <color indexed="64"/>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top style="thin">
        <color indexed="64"/>
      </top>
      <bottom/>
      <diagonal/>
    </border>
    <border>
      <left style="thin">
        <color indexed="64"/>
      </left>
      <right/>
      <top style="thin">
        <color auto="1"/>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style="thin">
        <color indexed="8"/>
      </right>
      <top style="thin">
        <color indexed="8"/>
      </top>
      <bottom style="thin">
        <color indexed="64"/>
      </bottom>
      <diagonal/>
    </border>
    <border>
      <left/>
      <right style="medium">
        <color indexed="8"/>
      </right>
      <top style="thin">
        <color indexed="64"/>
      </top>
      <bottom style="thin">
        <color indexed="64"/>
      </bottom>
      <diagonal/>
    </border>
    <border>
      <left style="medium">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8"/>
      </right>
      <top style="thin">
        <color indexed="8"/>
      </top>
      <bottom style="thin">
        <color indexed="64"/>
      </bottom>
      <diagonal/>
    </border>
    <border>
      <left/>
      <right style="medium">
        <color indexed="64"/>
      </right>
      <top style="thin">
        <color indexed="64"/>
      </top>
      <bottom style="thin">
        <color indexed="64"/>
      </bottom>
      <diagonal/>
    </border>
    <border>
      <left style="thin">
        <color indexed="8"/>
      </left>
      <right style="medium">
        <color indexed="64"/>
      </right>
      <top style="thin">
        <color indexed="64"/>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medium">
        <color indexed="8"/>
      </right>
      <top style="thin">
        <color indexed="8"/>
      </top>
      <bottom/>
      <diagonal/>
    </border>
    <border>
      <left style="medium">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medium">
        <color indexed="8"/>
      </right>
      <top style="thin">
        <color indexed="8"/>
      </top>
      <bottom style="thin">
        <color indexed="8"/>
      </bottom>
      <diagonal/>
    </border>
    <border>
      <left style="thin">
        <color indexed="64"/>
      </left>
      <right/>
      <top style="thin">
        <color auto="1"/>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style="thin">
        <color indexed="8"/>
      </right>
      <top style="thin">
        <color indexed="8"/>
      </top>
      <bottom style="thin">
        <color indexed="64"/>
      </bottom>
      <diagonal/>
    </border>
    <border>
      <left/>
      <right style="medium">
        <color indexed="8"/>
      </right>
      <top style="thin">
        <color indexed="64"/>
      </top>
      <bottom style="thin">
        <color indexed="64"/>
      </bottom>
      <diagonal/>
    </border>
    <border>
      <left style="medium">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8"/>
      </right>
      <top style="thin">
        <color indexed="8"/>
      </top>
      <bottom style="thin">
        <color indexed="64"/>
      </bottom>
      <diagonal/>
    </border>
    <border>
      <left/>
      <right style="medium">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medium">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medium">
        <color indexed="8"/>
      </right>
      <top style="thin">
        <color indexed="8"/>
      </top>
      <bottom/>
      <diagonal/>
    </border>
    <border>
      <left style="thin">
        <color indexed="64"/>
      </left>
      <right/>
      <top style="thin">
        <color auto="1"/>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8"/>
      </left>
      <right style="thin">
        <color indexed="8"/>
      </right>
      <top style="thin">
        <color indexed="8"/>
      </top>
      <bottom style="thin">
        <color indexed="64"/>
      </bottom>
      <diagonal/>
    </border>
    <border>
      <left/>
      <right style="medium">
        <color indexed="8"/>
      </right>
      <top style="thin">
        <color indexed="64"/>
      </top>
      <bottom style="thin">
        <color indexed="64"/>
      </bottom>
      <diagonal/>
    </border>
    <border>
      <left style="medium">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medium">
        <color indexed="8"/>
      </right>
      <top style="thin">
        <color indexed="8"/>
      </top>
      <bottom style="thin">
        <color indexed="64"/>
      </bottom>
      <diagonal/>
    </border>
    <border>
      <left/>
      <right style="medium">
        <color indexed="64"/>
      </right>
      <top style="thin">
        <color indexed="64"/>
      </top>
      <bottom style="thin">
        <color indexed="64"/>
      </bottom>
      <diagonal/>
    </border>
    <border>
      <left style="medium">
        <color indexed="8"/>
      </left>
      <right style="thin">
        <color indexed="8"/>
      </right>
      <top style="thin">
        <color indexed="8"/>
      </top>
      <bottom style="medium">
        <color indexed="64"/>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medium">
        <color indexed="8"/>
      </right>
      <top style="thin">
        <color indexed="8"/>
      </top>
      <bottom style="medium">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medium">
        <color indexed="8"/>
      </right>
      <top style="thin">
        <color indexed="8"/>
      </top>
      <bottom/>
      <diagonal/>
    </border>
    <border>
      <left style="thin">
        <color indexed="8"/>
      </left>
      <right style="thin">
        <color indexed="8"/>
      </right>
      <top style="thin">
        <color indexed="8"/>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27">
    <xf numFmtId="0" fontId="0" fillId="0" borderId="0"/>
    <xf numFmtId="0" fontId="27" fillId="0" borderId="0"/>
    <xf numFmtId="0" fontId="31" fillId="0" borderId="0"/>
    <xf numFmtId="0" fontId="32" fillId="0" borderId="0"/>
    <xf numFmtId="0" fontId="34" fillId="0" borderId="0"/>
    <xf numFmtId="0" fontId="34"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9" borderId="0" applyNumberFormat="0" applyBorder="0" applyAlignment="0" applyProtection="0"/>
    <xf numFmtId="0" fontId="38" fillId="3" borderId="0" applyNumberFormat="0" applyBorder="0" applyAlignment="0" applyProtection="0"/>
    <xf numFmtId="0" fontId="39" fillId="20" borderId="14" applyNumberFormat="0" applyAlignment="0" applyProtection="0"/>
    <xf numFmtId="1" fontId="40" fillId="0" borderId="0" applyFont="0" applyFill="0" applyBorder="0" applyAlignment="0" applyProtection="0">
      <alignment vertical="center"/>
    </xf>
    <xf numFmtId="0" fontId="41" fillId="0" borderId="0" applyNumberFormat="0" applyFill="0" applyBorder="0" applyAlignment="0" applyProtection="0"/>
    <xf numFmtId="0" fontId="42" fillId="4" borderId="0" applyNumberFormat="0" applyBorder="0" applyAlignment="0" applyProtection="0"/>
    <xf numFmtId="0" fontId="43" fillId="0" borderId="15" applyNumberFormat="0" applyFill="0" applyAlignment="0" applyProtection="0"/>
    <xf numFmtId="0" fontId="44" fillId="0" borderId="16" applyNumberFormat="0" applyFill="0" applyAlignment="0" applyProtection="0"/>
    <xf numFmtId="0" fontId="45" fillId="0" borderId="17" applyNumberFormat="0" applyFill="0" applyAlignment="0" applyProtection="0"/>
    <xf numFmtId="0" fontId="45" fillId="0" borderId="0" applyNumberFormat="0" applyFill="0" applyBorder="0" applyAlignment="0" applyProtection="0"/>
    <xf numFmtId="0" fontId="46" fillId="21" borderId="18" applyNumberFormat="0" applyAlignment="0" applyProtection="0"/>
    <xf numFmtId="0" fontId="47" fillId="7" borderId="14" applyNumberFormat="0" applyAlignment="0" applyProtection="0"/>
    <xf numFmtId="0" fontId="48" fillId="0" borderId="19" applyNumberFormat="0" applyFill="0" applyAlignment="0" applyProtection="0"/>
    <xf numFmtId="0" fontId="49" fillId="22" borderId="0" applyNumberFormat="0" applyBorder="0" applyAlignment="0" applyProtection="0"/>
    <xf numFmtId="0" fontId="27" fillId="23" borderId="20" applyNumberFormat="0" applyFont="0" applyAlignment="0" applyProtection="0"/>
    <xf numFmtId="0" fontId="50" fillId="20" borderId="21" applyNumberFormat="0" applyAlignment="0" applyProtection="0"/>
    <xf numFmtId="0" fontId="51" fillId="0" borderId="0" applyNumberFormat="0" applyFill="0" applyBorder="0" applyAlignment="0" applyProtection="0"/>
    <xf numFmtId="0" fontId="52" fillId="0" borderId="22" applyNumberFormat="0" applyFill="0" applyAlignment="0" applyProtection="0"/>
    <xf numFmtId="0" fontId="53" fillId="0" borderId="0" applyNumberFormat="0" applyFill="0" applyBorder="0" applyAlignment="0" applyProtection="0"/>
    <xf numFmtId="0" fontId="54" fillId="0" borderId="0"/>
    <xf numFmtId="0" fontId="26" fillId="0" borderId="0"/>
    <xf numFmtId="0" fontId="27" fillId="0" borderId="0"/>
    <xf numFmtId="0" fontId="31" fillId="0" borderId="0"/>
    <xf numFmtId="0" fontId="25" fillId="0" borderId="0"/>
    <xf numFmtId="0" fontId="57" fillId="0" borderId="0"/>
    <xf numFmtId="0" fontId="27" fillId="23" borderId="20" applyNumberFormat="0" applyFont="0" applyAlignment="0" applyProtection="0"/>
    <xf numFmtId="0" fontId="27" fillId="0" borderId="0"/>
    <xf numFmtId="0" fontId="27" fillId="0" borderId="0"/>
    <xf numFmtId="0" fontId="31" fillId="0" borderId="0"/>
    <xf numFmtId="0" fontId="24" fillId="0" borderId="0"/>
    <xf numFmtId="0" fontId="23" fillId="0" borderId="0"/>
    <xf numFmtId="0" fontId="25" fillId="0" borderId="0"/>
    <xf numFmtId="0" fontId="27" fillId="0" borderId="0"/>
    <xf numFmtId="0" fontId="27" fillId="0" borderId="0"/>
    <xf numFmtId="0" fontId="27" fillId="23" borderId="20" applyNumberFormat="0" applyFont="0" applyAlignment="0" applyProtection="0"/>
    <xf numFmtId="0" fontId="22" fillId="0" borderId="0"/>
    <xf numFmtId="0" fontId="74" fillId="0" borderId="0"/>
    <xf numFmtId="0" fontId="21" fillId="0" borderId="0"/>
    <xf numFmtId="0" fontId="20" fillId="0" borderId="0"/>
    <xf numFmtId="0" fontId="27" fillId="0" borderId="0"/>
    <xf numFmtId="0" fontId="19" fillId="0" borderId="0"/>
    <xf numFmtId="0" fontId="19" fillId="0" borderId="0"/>
    <xf numFmtId="0" fontId="25" fillId="0" borderId="0"/>
    <xf numFmtId="0" fontId="18" fillId="0" borderId="0"/>
    <xf numFmtId="0" fontId="75" fillId="0" borderId="0"/>
    <xf numFmtId="0" fontId="31" fillId="0" borderId="0"/>
    <xf numFmtId="0" fontId="17" fillId="0" borderId="0"/>
    <xf numFmtId="0" fontId="17" fillId="0" borderId="0"/>
    <xf numFmtId="0" fontId="27" fillId="0" borderId="0"/>
    <xf numFmtId="0" fontId="16" fillId="0" borderId="0"/>
    <xf numFmtId="0" fontId="15" fillId="0" borderId="0"/>
    <xf numFmtId="0" fontId="15" fillId="0" borderId="0"/>
    <xf numFmtId="0" fontId="76" fillId="0" borderId="0"/>
    <xf numFmtId="0" fontId="14" fillId="0" borderId="0"/>
    <xf numFmtId="0" fontId="13" fillId="0" borderId="0"/>
    <xf numFmtId="0" fontId="77" fillId="0" borderId="0"/>
    <xf numFmtId="0" fontId="12" fillId="0" borderId="0"/>
    <xf numFmtId="0" fontId="11" fillId="0" borderId="0"/>
    <xf numFmtId="0" fontId="11" fillId="0" borderId="0"/>
    <xf numFmtId="0" fontId="11" fillId="0" borderId="0"/>
    <xf numFmtId="0" fontId="10" fillId="0" borderId="0"/>
    <xf numFmtId="0" fontId="31" fillId="0" borderId="0"/>
    <xf numFmtId="0" fontId="10" fillId="0" borderId="0"/>
    <xf numFmtId="0" fontId="29" fillId="0" borderId="0"/>
    <xf numFmtId="0" fontId="10" fillId="0" borderId="0"/>
    <xf numFmtId="0" fontId="31" fillId="0" borderId="0"/>
    <xf numFmtId="0" fontId="27" fillId="0" borderId="0"/>
    <xf numFmtId="0" fontId="9" fillId="0" borderId="0"/>
    <xf numFmtId="0" fontId="9" fillId="0" borderId="0"/>
    <xf numFmtId="0" fontId="9" fillId="0" borderId="0"/>
    <xf numFmtId="0" fontId="9" fillId="0" borderId="0"/>
    <xf numFmtId="0" fontId="31" fillId="0" borderId="0"/>
    <xf numFmtId="0" fontId="31" fillId="0" borderId="0"/>
    <xf numFmtId="0" fontId="8" fillId="0" borderId="0"/>
    <xf numFmtId="0" fontId="7" fillId="0" borderId="0"/>
    <xf numFmtId="0" fontId="7" fillId="0" borderId="0"/>
    <xf numFmtId="0" fontId="7" fillId="0" borderId="0"/>
    <xf numFmtId="0" fontId="6" fillId="0" borderId="0"/>
    <xf numFmtId="0" fontId="6" fillId="0" borderId="0"/>
    <xf numFmtId="0" fontId="5" fillId="0" borderId="0"/>
    <xf numFmtId="0" fontId="25" fillId="0" borderId="0"/>
    <xf numFmtId="0" fontId="27"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2" fillId="0" borderId="0"/>
    <xf numFmtId="0" fontId="1" fillId="0" borderId="0"/>
    <xf numFmtId="0" fontId="1" fillId="0" borderId="0"/>
    <xf numFmtId="0" fontId="1" fillId="0" borderId="0"/>
    <xf numFmtId="0" fontId="1" fillId="0" borderId="0"/>
  </cellStyleXfs>
  <cellXfs count="1315">
    <xf numFmtId="0" fontId="0" fillId="0" borderId="0" xfId="0"/>
    <xf numFmtId="0" fontId="35" fillId="0" borderId="0" xfId="53" applyFont="1" applyFill="1"/>
    <xf numFmtId="0" fontId="58" fillId="0" borderId="0" xfId="53" applyFont="1" applyBorder="1"/>
    <xf numFmtId="0" fontId="58" fillId="0" borderId="0" xfId="53" applyFont="1"/>
    <xf numFmtId="0" fontId="29" fillId="0" borderId="0" xfId="53" applyFont="1" applyBorder="1"/>
    <xf numFmtId="0" fontId="33" fillId="0" borderId="0" xfId="53" applyFont="1" applyBorder="1" applyAlignment="1">
      <alignment horizontal="right"/>
    </xf>
    <xf numFmtId="0" fontId="28" fillId="25" borderId="10" xfId="53" applyFont="1" applyFill="1" applyBorder="1"/>
    <xf numFmtId="0" fontId="28" fillId="25" borderId="11" xfId="53" applyFont="1" applyFill="1" applyBorder="1" applyAlignment="1">
      <alignment horizontal="center"/>
    </xf>
    <xf numFmtId="0" fontId="28" fillId="25" borderId="12" xfId="53" applyFont="1" applyFill="1" applyBorder="1" applyAlignment="1">
      <alignment horizontal="center"/>
    </xf>
    <xf numFmtId="0" fontId="29" fillId="25" borderId="5" xfId="53" applyFont="1" applyFill="1" applyBorder="1"/>
    <xf numFmtId="164" fontId="29" fillId="0" borderId="4" xfId="53" applyNumberFormat="1" applyFont="1" applyBorder="1"/>
    <xf numFmtId="164" fontId="29" fillId="0" borderId="13" xfId="53" applyNumberFormat="1" applyFont="1" applyBorder="1"/>
    <xf numFmtId="164" fontId="29" fillId="0" borderId="6" xfId="53" applyNumberFormat="1" applyFont="1" applyBorder="1"/>
    <xf numFmtId="0" fontId="28" fillId="25" borderId="7" xfId="53" applyFont="1" applyFill="1" applyBorder="1"/>
    <xf numFmtId="164" fontId="28" fillId="0" borderId="24" xfId="53" applyNumberFormat="1" applyFont="1" applyBorder="1"/>
    <xf numFmtId="164" fontId="28" fillId="0" borderId="8" xfId="53" applyNumberFormat="1" applyFont="1" applyBorder="1"/>
    <xf numFmtId="0" fontId="29" fillId="0" borderId="0" xfId="53" applyFont="1"/>
    <xf numFmtId="0" fontId="59" fillId="0" borderId="0" xfId="55" applyFont="1" applyFill="1"/>
    <xf numFmtId="0" fontId="59" fillId="0" borderId="0" xfId="53" applyFont="1"/>
    <xf numFmtId="0" fontId="59" fillId="0" borderId="0" xfId="53" applyFont="1" applyFill="1"/>
    <xf numFmtId="0" fontId="60" fillId="0" borderId="0" xfId="53" applyFont="1"/>
    <xf numFmtId="0" fontId="61" fillId="0" borderId="0" xfId="53" applyFont="1" applyFill="1"/>
    <xf numFmtId="0" fontId="61" fillId="0" borderId="0" xfId="53" applyFont="1"/>
    <xf numFmtId="0" fontId="29" fillId="0" borderId="0" xfId="53" applyFont="1" applyFill="1"/>
    <xf numFmtId="0" fontId="62" fillId="24" borderId="0" xfId="53" applyFont="1" applyFill="1" applyAlignment="1">
      <alignment vertical="center"/>
    </xf>
    <xf numFmtId="0" fontId="63" fillId="24" borderId="0" xfId="53" applyFont="1" applyFill="1" applyAlignment="1">
      <alignment vertical="center"/>
    </xf>
    <xf numFmtId="0" fontId="27" fillId="24" borderId="0" xfId="53" applyFont="1" applyFill="1" applyBorder="1" applyAlignment="1">
      <alignment vertical="center"/>
    </xf>
    <xf numFmtId="165" fontId="64" fillId="24" borderId="0" xfId="53" applyNumberFormat="1" applyFont="1" applyFill="1" applyBorder="1" applyAlignment="1">
      <alignment vertical="center"/>
    </xf>
    <xf numFmtId="165" fontId="65" fillId="24" borderId="0" xfId="53" applyNumberFormat="1" applyFont="1" applyFill="1" applyBorder="1" applyAlignment="1">
      <alignment vertical="center"/>
    </xf>
    <xf numFmtId="4" fontId="63" fillId="24" borderId="0" xfId="53" applyNumberFormat="1" applyFont="1" applyFill="1" applyAlignment="1">
      <alignment vertical="center"/>
    </xf>
    <xf numFmtId="166" fontId="56" fillId="24" borderId="0" xfId="53" applyNumberFormat="1" applyFont="1" applyFill="1" applyAlignment="1">
      <alignment vertical="center"/>
    </xf>
    <xf numFmtId="165" fontId="62" fillId="24" borderId="0" xfId="53" applyNumberFormat="1" applyFont="1" applyFill="1" applyAlignment="1">
      <alignment vertical="center"/>
    </xf>
    <xf numFmtId="0" fontId="66" fillId="24" borderId="0" xfId="53" applyFont="1" applyFill="1" applyBorder="1" applyAlignment="1">
      <alignment vertical="center" wrapText="1"/>
    </xf>
    <xf numFmtId="0" fontId="66" fillId="24" borderId="0" xfId="53" applyFont="1" applyFill="1" applyBorder="1" applyAlignment="1">
      <alignment vertical="center"/>
    </xf>
    <xf numFmtId="0" fontId="67" fillId="24" borderId="0" xfId="53" applyFont="1" applyFill="1" applyBorder="1" applyAlignment="1">
      <alignment vertical="center"/>
    </xf>
    <xf numFmtId="4" fontId="67" fillId="24" borderId="0" xfId="53" applyNumberFormat="1" applyFont="1" applyFill="1" applyBorder="1" applyAlignment="1">
      <alignment vertical="center"/>
    </xf>
    <xf numFmtId="166" fontId="68" fillId="24" borderId="0" xfId="53" applyNumberFormat="1" applyFont="1" applyFill="1" applyBorder="1" applyAlignment="1">
      <alignment vertical="center"/>
    </xf>
    <xf numFmtId="164" fontId="66" fillId="24" borderId="0" xfId="53" applyNumberFormat="1" applyFont="1" applyFill="1" applyBorder="1" applyAlignment="1">
      <alignment vertical="center"/>
    </xf>
    <xf numFmtId="0" fontId="63" fillId="24" borderId="0" xfId="53" applyFont="1" applyFill="1" applyBorder="1" applyAlignment="1">
      <alignment vertical="center"/>
    </xf>
    <xf numFmtId="166" fontId="68" fillId="24" borderId="0" xfId="53" applyNumberFormat="1" applyFont="1" applyFill="1" applyAlignment="1">
      <alignment vertical="center"/>
    </xf>
    <xf numFmtId="4" fontId="62" fillId="24" borderId="0" xfId="53" applyNumberFormat="1" applyFont="1" applyFill="1" applyAlignment="1">
      <alignment vertical="center"/>
    </xf>
    <xf numFmtId="0" fontId="55" fillId="0" borderId="0" xfId="53" applyFont="1" applyAlignment="1">
      <alignment vertical="center"/>
    </xf>
    <xf numFmtId="0" fontId="55" fillId="0" borderId="0" xfId="53" applyFont="1" applyBorder="1" applyAlignment="1">
      <alignment vertical="center"/>
    </xf>
    <xf numFmtId="0" fontId="57" fillId="0" borderId="0" xfId="53"/>
    <xf numFmtId="0" fontId="29" fillId="0" borderId="4" xfId="53" applyFont="1" applyBorder="1"/>
    <xf numFmtId="0" fontId="28" fillId="0" borderId="3" xfId="53" applyFont="1" applyFill="1" applyBorder="1" applyAlignment="1">
      <alignment horizontal="center"/>
    </xf>
    <xf numFmtId="0" fontId="35" fillId="0" borderId="0" xfId="55" applyFont="1" applyFill="1" applyAlignment="1"/>
    <xf numFmtId="0" fontId="35" fillId="0" borderId="0" xfId="55" applyFont="1" applyFill="1"/>
    <xf numFmtId="4" fontId="35" fillId="0" borderId="0" xfId="55" applyNumberFormat="1" applyFont="1" applyFill="1" applyAlignment="1">
      <alignment horizontal="right"/>
    </xf>
    <xf numFmtId="0" fontId="29" fillId="0" borderId="0" xfId="55" applyFont="1" applyFill="1" applyAlignment="1"/>
    <xf numFmtId="4" fontId="35" fillId="0" borderId="0" xfId="53" applyNumberFormat="1" applyFont="1" applyFill="1"/>
    <xf numFmtId="0" fontId="65" fillId="24" borderId="0" xfId="53" applyFont="1" applyFill="1" applyBorder="1" applyAlignment="1">
      <alignment horizontal="right" vertical="center" wrapText="1"/>
    </xf>
    <xf numFmtId="0" fontId="64" fillId="24" borderId="0" xfId="53" applyFont="1" applyFill="1" applyBorder="1" applyAlignment="1">
      <alignment vertical="center" wrapText="1"/>
    </xf>
    <xf numFmtId="4" fontId="69" fillId="24" borderId="3" xfId="53" applyNumberFormat="1" applyFont="1" applyFill="1" applyBorder="1" applyAlignment="1">
      <alignment vertical="center"/>
    </xf>
    <xf numFmtId="165" fontId="64" fillId="24" borderId="25" xfId="53" applyNumberFormat="1" applyFont="1" applyFill="1" applyBorder="1" applyAlignment="1">
      <alignment vertical="center"/>
    </xf>
    <xf numFmtId="4" fontId="69" fillId="24" borderId="0" xfId="53" applyNumberFormat="1" applyFont="1" applyFill="1" applyBorder="1" applyAlignment="1">
      <alignment vertical="center"/>
    </xf>
    <xf numFmtId="166" fontId="69" fillId="24" borderId="0" xfId="53" applyNumberFormat="1" applyFont="1" applyFill="1" applyAlignment="1">
      <alignment vertical="center"/>
    </xf>
    <xf numFmtId="0" fontId="65" fillId="24" borderId="0" xfId="53" applyFont="1" applyFill="1" applyBorder="1" applyAlignment="1">
      <alignment vertical="center" wrapText="1"/>
    </xf>
    <xf numFmtId="4" fontId="56" fillId="24" borderId="3" xfId="53" applyNumberFormat="1" applyFont="1" applyFill="1" applyBorder="1" applyAlignment="1">
      <alignment vertical="center"/>
    </xf>
    <xf numFmtId="165" fontId="65" fillId="24" borderId="25" xfId="53" applyNumberFormat="1" applyFont="1" applyFill="1" applyBorder="1" applyAlignment="1">
      <alignment vertical="center"/>
    </xf>
    <xf numFmtId="4" fontId="56" fillId="24" borderId="0" xfId="53" applyNumberFormat="1" applyFont="1" applyFill="1" applyBorder="1" applyAlignment="1">
      <alignment vertical="center"/>
    </xf>
    <xf numFmtId="0" fontId="70" fillId="24" borderId="0" xfId="53" applyFont="1" applyFill="1" applyBorder="1" applyAlignment="1">
      <alignment vertical="center" wrapText="1"/>
    </xf>
    <xf numFmtId="4" fontId="71" fillId="24" borderId="1" xfId="53" applyNumberFormat="1" applyFont="1" applyFill="1" applyBorder="1" applyAlignment="1">
      <alignment vertical="center"/>
    </xf>
    <xf numFmtId="165" fontId="65" fillId="24" borderId="26" xfId="53" applyNumberFormat="1" applyFont="1" applyFill="1" applyBorder="1" applyAlignment="1">
      <alignment vertical="center"/>
    </xf>
    <xf numFmtId="4" fontId="71" fillId="24" borderId="0" xfId="53" applyNumberFormat="1" applyFont="1" applyFill="1" applyBorder="1" applyAlignment="1">
      <alignment vertical="center"/>
    </xf>
    <xf numFmtId="166" fontId="72" fillId="24" borderId="0" xfId="53" applyNumberFormat="1" applyFont="1" applyFill="1" applyBorder="1" applyAlignment="1">
      <alignment vertical="center"/>
    </xf>
    <xf numFmtId="4" fontId="27" fillId="24" borderId="0" xfId="53" applyNumberFormat="1" applyFont="1" applyFill="1" applyBorder="1" applyAlignment="1">
      <alignment vertical="center"/>
    </xf>
    <xf numFmtId="166" fontId="56" fillId="24" borderId="0" xfId="53" applyNumberFormat="1" applyFont="1" applyFill="1" applyBorder="1" applyAlignment="1">
      <alignment vertical="center"/>
    </xf>
    <xf numFmtId="164" fontId="65" fillId="24" borderId="0" xfId="53" applyNumberFormat="1" applyFont="1" applyFill="1" applyBorder="1" applyAlignment="1">
      <alignment vertical="center"/>
    </xf>
    <xf numFmtId="0" fontId="62" fillId="24" borderId="0" xfId="53" applyFont="1" applyFill="1" applyBorder="1" applyAlignment="1">
      <alignment vertical="center"/>
    </xf>
    <xf numFmtId="0" fontId="35" fillId="0" borderId="0" xfId="53" applyFont="1" applyBorder="1" applyAlignment="1">
      <alignment vertical="center" wrapText="1"/>
    </xf>
    <xf numFmtId="0" fontId="29" fillId="0" borderId="0" xfId="53" applyFont="1" applyBorder="1" applyAlignment="1">
      <alignment horizontal="center" vertical="center"/>
    </xf>
    <xf numFmtId="0" fontId="28" fillId="0" borderId="0" xfId="53" applyFont="1" applyBorder="1" applyAlignment="1">
      <alignment horizontal="center" vertical="center" wrapText="1"/>
    </xf>
    <xf numFmtId="0" fontId="29" fillId="0" borderId="0" xfId="53" applyFont="1" applyBorder="1" applyAlignment="1">
      <alignment vertical="center"/>
    </xf>
    <xf numFmtId="0" fontId="29" fillId="0" borderId="0" xfId="53" applyFont="1" applyBorder="1" applyAlignment="1">
      <alignment vertical="center" wrapText="1"/>
    </xf>
    <xf numFmtId="4" fontId="29" fillId="0" borderId="0" xfId="53" applyNumberFormat="1" applyFont="1" applyBorder="1" applyAlignment="1">
      <alignment vertical="center"/>
    </xf>
    <xf numFmtId="0" fontId="28" fillId="0" borderId="0" xfId="53" applyFont="1" applyBorder="1" applyAlignment="1">
      <alignment vertical="center" wrapText="1"/>
    </xf>
    <xf numFmtId="4" fontId="28" fillId="0" borderId="2" xfId="53" applyNumberFormat="1" applyFont="1" applyBorder="1" applyAlignment="1">
      <alignment vertical="center"/>
    </xf>
    <xf numFmtId="4" fontId="28" fillId="0" borderId="0" xfId="53" applyNumberFormat="1" applyFont="1" applyBorder="1" applyAlignment="1">
      <alignment vertical="center"/>
    </xf>
    <xf numFmtId="0" fontId="30" fillId="0" borderId="0" xfId="53" applyFont="1"/>
    <xf numFmtId="0" fontId="73" fillId="0" borderId="0" xfId="53" applyFont="1"/>
    <xf numFmtId="0" fontId="58" fillId="0" borderId="0" xfId="53" applyFont="1" applyFill="1" applyBorder="1"/>
    <xf numFmtId="4" fontId="29" fillId="0" borderId="13" xfId="0" applyNumberFormat="1" applyFont="1" applyFill="1" applyBorder="1" applyAlignment="1">
      <alignment vertical="center"/>
    </xf>
    <xf numFmtId="0" fontId="57" fillId="0" borderId="0" xfId="53" applyBorder="1"/>
    <xf numFmtId="0" fontId="29" fillId="0" borderId="0" xfId="0" applyFont="1" applyBorder="1" applyAlignment="1">
      <alignment vertical="center" wrapText="1"/>
    </xf>
    <xf numFmtId="3" fontId="29" fillId="0" borderId="0" xfId="0" applyNumberFormat="1" applyFont="1" applyFill="1" applyBorder="1" applyAlignment="1">
      <alignment horizontal="right" vertical="center"/>
    </xf>
    <xf numFmtId="3" fontId="29" fillId="0" borderId="0" xfId="0" applyNumberFormat="1" applyFont="1" applyBorder="1" applyAlignment="1">
      <alignment horizontal="right" vertical="center"/>
    </xf>
    <xf numFmtId="167" fontId="29" fillId="0" borderId="0" xfId="0" applyNumberFormat="1" applyFont="1" applyBorder="1" applyAlignment="1">
      <alignment horizontal="right" vertical="center"/>
    </xf>
    <xf numFmtId="0" fontId="29" fillId="0" borderId="0" xfId="0" applyFont="1" applyFill="1" applyBorder="1" applyAlignment="1">
      <alignment vertical="center" wrapText="1"/>
    </xf>
    <xf numFmtId="167" fontId="29" fillId="0" borderId="0" xfId="0" applyNumberFormat="1" applyFont="1" applyFill="1" applyBorder="1" applyAlignment="1">
      <alignment horizontal="right" vertical="center"/>
    </xf>
    <xf numFmtId="2" fontId="56" fillId="24" borderId="0" xfId="53" applyNumberFormat="1" applyFont="1" applyFill="1" applyAlignment="1">
      <alignment vertical="center"/>
    </xf>
    <xf numFmtId="4" fontId="29" fillId="0" borderId="13" xfId="0" applyNumberFormat="1" applyFont="1" applyBorder="1" applyAlignment="1">
      <alignment horizontal="right" vertical="center"/>
    </xf>
    <xf numFmtId="0" fontId="28" fillId="0" borderId="0" xfId="0" applyFont="1" applyBorder="1" applyAlignment="1">
      <alignment horizontal="center" vertical="center"/>
    </xf>
    <xf numFmtId="0" fontId="28" fillId="0" borderId="0" xfId="0" applyFont="1" applyFill="1" applyBorder="1" applyAlignment="1">
      <alignment horizontal="center" vertical="center" wrapText="1"/>
    </xf>
    <xf numFmtId="0" fontId="28" fillId="0" borderId="0" xfId="0" applyFont="1" applyFill="1" applyBorder="1" applyAlignment="1">
      <alignment vertical="center" wrapText="1"/>
    </xf>
    <xf numFmtId="3" fontId="28" fillId="0" borderId="0" xfId="0" applyNumberFormat="1" applyFont="1" applyFill="1" applyBorder="1" applyAlignment="1">
      <alignment horizontal="right" vertical="center"/>
    </xf>
    <xf numFmtId="4" fontId="29" fillId="0" borderId="0" xfId="57" applyNumberFormat="1" applyFont="1" applyFill="1" applyBorder="1" applyAlignment="1">
      <alignment vertical="center"/>
    </xf>
    <xf numFmtId="168" fontId="35" fillId="0" borderId="0" xfId="53" applyNumberFormat="1" applyFont="1" applyFill="1"/>
    <xf numFmtId="168" fontId="29" fillId="0" borderId="0" xfId="53" applyNumberFormat="1" applyFont="1" applyBorder="1" applyAlignment="1">
      <alignment vertical="center"/>
    </xf>
    <xf numFmtId="0" fontId="62" fillId="0" borderId="0" xfId="53" applyFont="1" applyFill="1" applyAlignment="1">
      <alignment vertical="center"/>
    </xf>
    <xf numFmtId="4" fontId="69" fillId="0" borderId="0" xfId="53" applyNumberFormat="1" applyFont="1" applyFill="1" applyBorder="1" applyAlignment="1">
      <alignment vertical="center"/>
    </xf>
    <xf numFmtId="4" fontId="56" fillId="0" borderId="0" xfId="53" applyNumberFormat="1" applyFont="1" applyFill="1" applyBorder="1" applyAlignment="1">
      <alignment vertical="center"/>
    </xf>
    <xf numFmtId="2" fontId="56" fillId="0" borderId="0" xfId="53" applyNumberFormat="1" applyFont="1" applyFill="1" applyAlignment="1">
      <alignment vertical="center"/>
    </xf>
    <xf numFmtId="166" fontId="56" fillId="0" borderId="0" xfId="53" applyNumberFormat="1" applyFont="1" applyFill="1" applyAlignment="1">
      <alignment vertical="center"/>
    </xf>
    <xf numFmtId="4" fontId="71" fillId="0" borderId="0" xfId="53" applyNumberFormat="1" applyFont="1" applyFill="1" applyBorder="1" applyAlignment="1">
      <alignment vertical="center"/>
    </xf>
    <xf numFmtId="166" fontId="72" fillId="0" borderId="0" xfId="53" applyNumberFormat="1" applyFont="1" applyFill="1" applyBorder="1" applyAlignment="1">
      <alignment vertical="center"/>
    </xf>
    <xf numFmtId="0" fontId="29" fillId="0" borderId="0" xfId="0" applyFont="1" applyAlignment="1">
      <alignment horizontal="center"/>
    </xf>
    <xf numFmtId="0" fontId="29" fillId="0" borderId="0" xfId="0" applyFont="1"/>
    <xf numFmtId="0" fontId="28" fillId="0" borderId="0" xfId="50" applyFont="1" applyAlignment="1">
      <alignment horizontal="center"/>
    </xf>
    <xf numFmtId="0" fontId="28" fillId="0" borderId="0" xfId="50" applyFont="1" applyAlignment="1">
      <alignment wrapText="1"/>
    </xf>
    <xf numFmtId="3" fontId="28" fillId="0" borderId="0" xfId="50" applyNumberFormat="1" applyFont="1"/>
    <xf numFmtId="3" fontId="29" fillId="0" borderId="0" xfId="50" applyNumberFormat="1" applyFont="1" applyAlignment="1">
      <alignment horizontal="right"/>
    </xf>
    <xf numFmtId="164" fontId="29" fillId="0" borderId="0" xfId="50" applyNumberFormat="1" applyFont="1" applyAlignment="1">
      <alignment horizontal="left"/>
    </xf>
    <xf numFmtId="169" fontId="29" fillId="0" borderId="0" xfId="50" applyNumberFormat="1" applyFont="1"/>
    <xf numFmtId="0" fontId="29" fillId="0" borderId="0" xfId="50" applyFont="1" applyAlignment="1">
      <alignment horizontal="center"/>
    </xf>
    <xf numFmtId="0" fontId="29" fillId="0" borderId="0" xfId="50" applyFont="1" applyAlignment="1">
      <alignment wrapText="1"/>
    </xf>
    <xf numFmtId="3" fontId="29" fillId="0" borderId="0" xfId="50" applyNumberFormat="1" applyFont="1"/>
    <xf numFmtId="164" fontId="29" fillId="0" borderId="0" xfId="50" applyNumberFormat="1" applyFont="1" applyAlignment="1">
      <alignment horizontal="right"/>
    </xf>
    <xf numFmtId="0" fontId="30" fillId="0" borderId="0" xfId="50" applyFont="1" applyAlignment="1">
      <alignment horizontal="center" wrapText="1"/>
    </xf>
    <xf numFmtId="0" fontId="30" fillId="0" borderId="0" xfId="50" applyFont="1" applyAlignment="1">
      <alignment horizontal="left"/>
    </xf>
    <xf numFmtId="0" fontId="30" fillId="0" borderId="0" xfId="50" applyFont="1" applyAlignment="1">
      <alignment wrapText="1"/>
    </xf>
    <xf numFmtId="3" fontId="30" fillId="0" borderId="0" xfId="50" applyNumberFormat="1" applyFont="1"/>
    <xf numFmtId="0" fontId="28" fillId="0" borderId="29" xfId="50" applyFont="1" applyBorder="1" applyAlignment="1">
      <alignment horizontal="center" vertical="center" wrapText="1"/>
    </xf>
    <xf numFmtId="0" fontId="28" fillId="0" borderId="30" xfId="50" applyFont="1" applyBorder="1" applyAlignment="1">
      <alignment horizontal="center" vertical="center" wrapText="1"/>
    </xf>
    <xf numFmtId="3" fontId="28" fillId="0" borderId="30" xfId="50" applyNumberFormat="1" applyFont="1" applyBorder="1" applyAlignment="1">
      <alignment horizontal="center" vertical="center" wrapText="1"/>
    </xf>
    <xf numFmtId="164" fontId="28" fillId="0" borderId="31" xfId="50" applyNumberFormat="1" applyFont="1" applyBorder="1" applyAlignment="1">
      <alignment horizontal="center" vertical="center" wrapText="1"/>
    </xf>
    <xf numFmtId="169" fontId="27" fillId="0" borderId="0" xfId="50" applyNumberFormat="1"/>
    <xf numFmtId="0" fontId="28" fillId="0" borderId="39" xfId="50" applyFont="1" applyBorder="1" applyAlignment="1">
      <alignment horizontal="left"/>
    </xf>
    <xf numFmtId="0" fontId="29" fillId="0" borderId="0" xfId="50" applyFont="1"/>
    <xf numFmtId="0" fontId="28" fillId="0" borderId="32" xfId="50" applyFont="1" applyBorder="1" applyAlignment="1">
      <alignment horizontal="center"/>
    </xf>
    <xf numFmtId="0" fontId="28" fillId="0" borderId="34" xfId="50" applyFont="1" applyBorder="1" applyAlignment="1">
      <alignment horizontal="left"/>
    </xf>
    <xf numFmtId="0" fontId="28" fillId="0" borderId="33" xfId="50" applyFont="1" applyBorder="1" applyAlignment="1">
      <alignment horizontal="center"/>
    </xf>
    <xf numFmtId="0" fontId="28" fillId="0" borderId="29" xfId="50" applyFont="1" applyBorder="1" applyAlignment="1">
      <alignment horizontal="left"/>
    </xf>
    <xf numFmtId="0" fontId="27" fillId="0" borderId="0" xfId="56"/>
    <xf numFmtId="0" fontId="27" fillId="0" borderId="0" xfId="56" applyAlignment="1">
      <alignment horizontal="center"/>
    </xf>
    <xf numFmtId="0" fontId="79" fillId="0" borderId="0" xfId="52" applyFont="1"/>
    <xf numFmtId="0" fontId="33" fillId="0" borderId="0" xfId="68" applyFont="1" applyAlignment="1">
      <alignment horizontal="center" vertical="center"/>
    </xf>
    <xf numFmtId="0" fontId="33" fillId="0" borderId="0" xfId="68" applyFont="1" applyAlignment="1">
      <alignment vertical="center"/>
    </xf>
    <xf numFmtId="0" fontId="83" fillId="0" borderId="0" xfId="68" applyFont="1" applyAlignment="1">
      <alignment horizontal="right" vertical="justify"/>
    </xf>
    <xf numFmtId="0" fontId="35" fillId="0" borderId="67" xfId="68" applyFont="1" applyBorder="1" applyAlignment="1">
      <alignment horizontal="center" vertical="center" wrapText="1"/>
    </xf>
    <xf numFmtId="3" fontId="35" fillId="0" borderId="4" xfId="68" applyNumberFormat="1" applyFont="1" applyBorder="1" applyAlignment="1">
      <alignment horizontal="right" vertical="center"/>
    </xf>
    <xf numFmtId="3" fontId="83" fillId="28" borderId="42" xfId="68" applyNumberFormat="1" applyFont="1" applyFill="1" applyBorder="1" applyAlignment="1">
      <alignment vertical="center"/>
    </xf>
    <xf numFmtId="0" fontId="35" fillId="0" borderId="67" xfId="68" applyFont="1" applyBorder="1" applyAlignment="1">
      <alignment horizontal="center" vertical="center"/>
    </xf>
    <xf numFmtId="3" fontId="35" fillId="0" borderId="36" xfId="68" applyNumberFormat="1" applyFont="1" applyBorder="1" applyAlignment="1">
      <alignment horizontal="justify" vertical="center" wrapText="1"/>
    </xf>
    <xf numFmtId="0" fontId="35" fillId="0" borderId="13" xfId="68" applyFont="1" applyBorder="1" applyAlignment="1">
      <alignment horizontal="center" vertical="center" wrapText="1"/>
    </xf>
    <xf numFmtId="172" fontId="87" fillId="0" borderId="13" xfId="90" applyNumberFormat="1" applyFont="1" applyBorder="1" applyAlignment="1">
      <alignment horizontal="center" vertical="center" wrapText="1"/>
    </xf>
    <xf numFmtId="4" fontId="83" fillId="26" borderId="5" xfId="95" applyNumberFormat="1" applyFont="1" applyFill="1" applyBorder="1" applyAlignment="1" applyProtection="1">
      <alignment horizontal="left" vertical="center" wrapText="1"/>
      <protection locked="0"/>
    </xf>
    <xf numFmtId="3" fontId="83" fillId="26" borderId="4" xfId="95" applyNumberFormat="1" applyFont="1" applyFill="1" applyBorder="1" applyAlignment="1" applyProtection="1">
      <alignment horizontal="right" vertical="center"/>
      <protection locked="0"/>
    </xf>
    <xf numFmtId="0" fontId="35" fillId="0" borderId="0" xfId="95" applyFont="1" applyAlignment="1" applyProtection="1">
      <alignment vertical="center"/>
      <protection locked="0"/>
    </xf>
    <xf numFmtId="0" fontId="29" fillId="0" borderId="0" xfId="1" applyFont="1"/>
    <xf numFmtId="0" fontId="35" fillId="0" borderId="0" xfId="1" applyFont="1"/>
    <xf numFmtId="0" fontId="83" fillId="0" borderId="0" xfId="1" applyFont="1" applyAlignment="1">
      <alignment vertical="center"/>
    </xf>
    <xf numFmtId="4" fontId="35" fillId="24" borderId="4" xfId="1" applyNumberFormat="1" applyFont="1" applyFill="1" applyBorder="1" applyAlignment="1">
      <alignment horizontal="right" vertical="center"/>
    </xf>
    <xf numFmtId="4" fontId="35" fillId="0" borderId="4" xfId="1" applyNumberFormat="1" applyFont="1" applyBorder="1" applyAlignment="1">
      <alignment horizontal="right" vertical="center"/>
    </xf>
    <xf numFmtId="4" fontId="89" fillId="0" borderId="0" xfId="0" applyNumberFormat="1" applyFont="1" applyAlignment="1">
      <alignment horizontal="left" vertical="center"/>
    </xf>
    <xf numFmtId="0" fontId="29" fillId="0" borderId="0" xfId="0" applyFont="1" applyAlignment="1">
      <alignment horizontal="center" vertical="center"/>
    </xf>
    <xf numFmtId="0" fontId="29" fillId="0" borderId="0" xfId="1" applyFont="1" applyAlignment="1">
      <alignment vertical="center"/>
    </xf>
    <xf numFmtId="4" fontId="83" fillId="26" borderId="53" xfId="95" applyNumberFormat="1" applyFont="1" applyFill="1" applyBorder="1" applyAlignment="1" applyProtection="1">
      <alignment horizontal="left" vertical="center" wrapText="1"/>
      <protection locked="0"/>
    </xf>
    <xf numFmtId="3" fontId="83" fillId="26" borderId="54" xfId="95" applyNumberFormat="1" applyFont="1" applyFill="1" applyBorder="1" applyAlignment="1" applyProtection="1">
      <alignment horizontal="right" vertical="center"/>
      <protection locked="0"/>
    </xf>
    <xf numFmtId="3" fontId="35" fillId="0" borderId="12" xfId="68" applyNumberFormat="1" applyFont="1" applyBorder="1" applyAlignment="1">
      <alignment vertical="center"/>
    </xf>
    <xf numFmtId="3" fontId="35" fillId="0" borderId="6" xfId="68" applyNumberFormat="1" applyFont="1" applyBorder="1" applyAlignment="1">
      <alignment vertical="center"/>
    </xf>
    <xf numFmtId="3" fontId="35" fillId="0" borderId="10" xfId="68" applyNumberFormat="1" applyFont="1" applyBorder="1" applyAlignment="1">
      <alignment horizontal="right" vertical="center"/>
    </xf>
    <xf numFmtId="3" fontId="35" fillId="0" borderId="73" xfId="68" applyNumberFormat="1" applyFont="1" applyBorder="1" applyAlignment="1">
      <alignment horizontal="right" vertical="center"/>
    </xf>
    <xf numFmtId="3" fontId="35" fillId="0" borderId="5" xfId="68" applyNumberFormat="1" applyFont="1" applyBorder="1" applyAlignment="1">
      <alignment horizontal="right" vertical="center"/>
    </xf>
    <xf numFmtId="3" fontId="83" fillId="28" borderId="29" xfId="68" applyNumberFormat="1" applyFont="1" applyFill="1" applyBorder="1" applyAlignment="1">
      <alignment vertical="center"/>
    </xf>
    <xf numFmtId="3" fontId="83" fillId="28" borderId="31" xfId="68" applyNumberFormat="1" applyFont="1" applyFill="1" applyBorder="1" applyAlignment="1">
      <alignment vertical="center"/>
    </xf>
    <xf numFmtId="3" fontId="83" fillId="28" borderId="30" xfId="68" applyNumberFormat="1" applyFont="1" applyFill="1" applyBorder="1" applyAlignment="1">
      <alignment vertical="center"/>
    </xf>
    <xf numFmtId="0" fontId="35" fillId="0" borderId="36" xfId="94" applyFont="1" applyBorder="1" applyAlignment="1">
      <alignment horizontal="justify" vertical="center" wrapText="1"/>
    </xf>
    <xf numFmtId="0" fontId="35" fillId="0" borderId="0" xfId="1" applyFont="1" applyAlignment="1">
      <alignment vertical="center"/>
    </xf>
    <xf numFmtId="0" fontId="35" fillId="0" borderId="0" xfId="1" applyFont="1" applyAlignment="1">
      <alignment horizontal="center" vertical="center"/>
    </xf>
    <xf numFmtId="0" fontId="35" fillId="0" borderId="0" xfId="1" applyFont="1" applyAlignment="1">
      <alignment vertical="center" wrapText="1"/>
    </xf>
    <xf numFmtId="4" fontId="35" fillId="0" borderId="0" xfId="1" applyNumberFormat="1" applyFont="1" applyAlignment="1">
      <alignment vertical="center"/>
    </xf>
    <xf numFmtId="0" fontId="91" fillId="0" borderId="0" xfId="1" applyFont="1" applyAlignment="1">
      <alignment vertical="center"/>
    </xf>
    <xf numFmtId="0" fontId="35" fillId="0" borderId="0" xfId="1" applyFont="1" applyAlignment="1">
      <alignment horizontal="left" vertical="center"/>
    </xf>
    <xf numFmtId="0" fontId="83" fillId="0" borderId="0" xfId="1" applyFont="1" applyAlignment="1">
      <alignment horizontal="right"/>
    </xf>
    <xf numFmtId="4" fontId="83" fillId="0" borderId="73" xfId="1" applyNumberFormat="1" applyFont="1" applyBorder="1" applyAlignment="1">
      <alignment horizontal="center" vertical="center" wrapText="1"/>
    </xf>
    <xf numFmtId="4" fontId="91" fillId="0" borderId="6" xfId="1" applyNumberFormat="1" applyFont="1" applyBorder="1" applyAlignment="1">
      <alignment horizontal="right" vertical="center"/>
    </xf>
    <xf numFmtId="4" fontId="83" fillId="0" borderId="51" xfId="1" applyNumberFormat="1" applyFont="1" applyBorder="1" applyAlignment="1">
      <alignment vertical="center"/>
    </xf>
    <xf numFmtId="4" fontId="92" fillId="0" borderId="8" xfId="1" applyNumberFormat="1" applyFont="1" applyBorder="1" applyAlignment="1">
      <alignment horizontal="right" vertical="center"/>
    </xf>
    <xf numFmtId="0" fontId="83" fillId="0" borderId="0" xfId="1" applyFont="1" applyAlignment="1">
      <alignment vertical="center" wrapText="1"/>
    </xf>
    <xf numFmtId="4" fontId="83" fillId="0" borderId="0" xfId="1" applyNumberFormat="1" applyFont="1" applyAlignment="1">
      <alignment vertical="center"/>
    </xf>
    <xf numFmtId="0" fontId="92" fillId="0" borderId="0" xfId="1" applyFont="1" applyAlignment="1">
      <alignment vertical="center"/>
    </xf>
    <xf numFmtId="0" fontId="93" fillId="0" borderId="0" xfId="1" applyFont="1" applyAlignment="1">
      <alignment vertical="center"/>
    </xf>
    <xf numFmtId="0" fontId="83" fillId="0" borderId="53" xfId="1" applyFont="1" applyBorder="1" applyAlignment="1">
      <alignment horizontal="center" vertical="center" wrapText="1"/>
    </xf>
    <xf numFmtId="0" fontId="83" fillId="0" borderId="54" xfId="1" applyFont="1" applyBorder="1" applyAlignment="1">
      <alignment horizontal="center" vertical="center" wrapText="1"/>
    </xf>
    <xf numFmtId="4" fontId="83" fillId="0" borderId="54" xfId="1" applyNumberFormat="1" applyFont="1" applyBorder="1" applyAlignment="1">
      <alignment horizontal="center" vertical="center" wrapText="1"/>
    </xf>
    <xf numFmtId="4" fontId="83" fillId="0" borderId="31" xfId="1" applyNumberFormat="1" applyFont="1" applyBorder="1" applyAlignment="1">
      <alignment horizontal="center" vertical="center" wrapText="1"/>
    </xf>
    <xf numFmtId="0" fontId="35" fillId="0" borderId="65" xfId="1" applyFont="1" applyBorder="1" applyAlignment="1">
      <alignment vertical="center" wrapText="1"/>
    </xf>
    <xf numFmtId="4" fontId="35" fillId="0" borderId="65" xfId="1" applyNumberFormat="1" applyFont="1" applyBorder="1" applyAlignment="1">
      <alignment vertical="center"/>
    </xf>
    <xf numFmtId="0" fontId="35" fillId="0" borderId="65" xfId="1" applyFont="1" applyBorder="1" applyAlignment="1">
      <alignment vertical="center"/>
    </xf>
    <xf numFmtId="0" fontId="91" fillId="0" borderId="65" xfId="1" applyFont="1" applyBorder="1" applyAlignment="1">
      <alignment horizontal="right" vertical="center"/>
    </xf>
    <xf numFmtId="0" fontId="35" fillId="0" borderId="65" xfId="1" applyFont="1" applyBorder="1" applyAlignment="1">
      <alignment horizontal="center" vertical="center"/>
    </xf>
    <xf numFmtId="0" fontId="35" fillId="0" borderId="66" xfId="1" applyFont="1" applyBorder="1" applyAlignment="1">
      <alignment horizontal="left"/>
    </xf>
    <xf numFmtId="4" fontId="35" fillId="0" borderId="74" xfId="1" applyNumberFormat="1" applyFont="1" applyBorder="1" applyAlignment="1">
      <alignment horizontal="center" vertical="center" wrapText="1"/>
    </xf>
    <xf numFmtId="4" fontId="91" fillId="0" borderId="4" xfId="1" applyNumberFormat="1" applyFont="1" applyBorder="1" applyAlignment="1">
      <alignment horizontal="right" vertical="center"/>
    </xf>
    <xf numFmtId="4" fontId="35" fillId="0" borderId="4" xfId="1" applyNumberFormat="1" applyFont="1" applyBorder="1" applyAlignment="1">
      <alignment vertical="center" wrapText="1"/>
    </xf>
    <xf numFmtId="4" fontId="83" fillId="0" borderId="51" xfId="1" applyNumberFormat="1" applyFont="1" applyBorder="1" applyAlignment="1">
      <alignment horizontal="right" vertical="center" wrapText="1"/>
    </xf>
    <xf numFmtId="4" fontId="92" fillId="0" borderId="24" xfId="1" applyNumberFormat="1" applyFont="1" applyBorder="1" applyAlignment="1">
      <alignment horizontal="right" vertical="center" wrapText="1"/>
    </xf>
    <xf numFmtId="4" fontId="35" fillId="0" borderId="51" xfId="1" applyNumberFormat="1" applyFont="1" applyBorder="1" applyAlignment="1">
      <alignment horizontal="center" vertical="center" wrapText="1"/>
    </xf>
    <xf numFmtId="0" fontId="83" fillId="0" borderId="65" xfId="1" applyFont="1" applyBorder="1" applyAlignment="1">
      <alignment vertical="center" wrapText="1"/>
    </xf>
    <xf numFmtId="4" fontId="83" fillId="0" borderId="65" xfId="1" applyNumberFormat="1" applyFont="1" applyBorder="1" applyAlignment="1">
      <alignment vertical="center"/>
    </xf>
    <xf numFmtId="0" fontId="83" fillId="0" borderId="65" xfId="1" applyFont="1" applyBorder="1" applyAlignment="1">
      <alignment vertical="center"/>
    </xf>
    <xf numFmtId="0" fontId="83" fillId="24" borderId="47" xfId="1" applyFont="1" applyFill="1" applyBorder="1" applyAlignment="1">
      <alignment vertical="center" wrapText="1"/>
    </xf>
    <xf numFmtId="4" fontId="83" fillId="0" borderId="47" xfId="1" applyNumberFormat="1" applyFont="1" applyBorder="1" applyAlignment="1">
      <alignment vertical="center"/>
    </xf>
    <xf numFmtId="0" fontId="83" fillId="0" borderId="47" xfId="1" applyFont="1" applyBorder="1" applyAlignment="1">
      <alignment vertical="center"/>
    </xf>
    <xf numFmtId="0" fontId="91" fillId="0" borderId="47" xfId="1" applyFont="1" applyBorder="1" applyAlignment="1">
      <alignment horizontal="right" vertical="center"/>
    </xf>
    <xf numFmtId="4" fontId="35" fillId="0" borderId="4" xfId="1" applyNumberFormat="1" applyFont="1" applyBorder="1" applyAlignment="1">
      <alignment horizontal="center" vertical="center" wrapText="1"/>
    </xf>
    <xf numFmtId="4" fontId="35" fillId="24" borderId="4" xfId="1" applyNumberFormat="1" applyFont="1" applyFill="1" applyBorder="1" applyAlignment="1">
      <alignment horizontal="center" vertical="center" wrapText="1"/>
    </xf>
    <xf numFmtId="4" fontId="83" fillId="24" borderId="51" xfId="1" applyNumberFormat="1" applyFont="1" applyFill="1" applyBorder="1" applyAlignment="1">
      <alignment horizontal="right" vertical="center" wrapText="1"/>
    </xf>
    <xf numFmtId="4" fontId="92" fillId="0" borderId="51" xfId="1" applyNumberFormat="1" applyFont="1" applyBorder="1" applyAlignment="1">
      <alignment horizontal="right" vertical="center" wrapText="1"/>
    </xf>
    <xf numFmtId="4" fontId="35" fillId="0" borderId="8" xfId="1" applyNumberFormat="1" applyFont="1" applyBorder="1" applyAlignment="1">
      <alignment horizontal="justify" vertical="center" wrapText="1"/>
    </xf>
    <xf numFmtId="4" fontId="35" fillId="0" borderId="0" xfId="1" applyNumberFormat="1" applyFont="1" applyAlignment="1">
      <alignment vertical="center" wrapText="1"/>
    </xf>
    <xf numFmtId="4" fontId="91" fillId="0" borderId="0" xfId="1" applyNumberFormat="1" applyFont="1" applyAlignment="1">
      <alignment vertical="center"/>
    </xf>
    <xf numFmtId="4" fontId="35" fillId="0" borderId="0" xfId="1" applyNumberFormat="1" applyFont="1" applyAlignment="1">
      <alignment horizontal="center" vertical="center"/>
    </xf>
    <xf numFmtId="4" fontId="35" fillId="0" borderId="0" xfId="1" applyNumberFormat="1" applyFont="1" applyAlignment="1">
      <alignment horizontal="left" vertical="center"/>
    </xf>
    <xf numFmtId="4" fontId="93" fillId="0" borderId="0" xfId="1" applyNumberFormat="1" applyFont="1" applyAlignment="1">
      <alignment vertical="center"/>
    </xf>
    <xf numFmtId="4" fontId="83" fillId="0" borderId="12" xfId="1" applyNumberFormat="1" applyFont="1" applyBorder="1" applyAlignment="1">
      <alignment horizontal="center" vertical="center" wrapText="1"/>
    </xf>
    <xf numFmtId="4" fontId="35" fillId="0" borderId="0" xfId="1" applyNumberFormat="1" applyFont="1" applyAlignment="1">
      <alignment horizontal="center" vertical="center" wrapText="1"/>
    </xf>
    <xf numFmtId="4" fontId="35" fillId="0" borderId="0" xfId="1" applyNumberFormat="1" applyFont="1" applyAlignment="1">
      <alignment horizontal="left" vertical="center" wrapText="1"/>
    </xf>
    <xf numFmtId="0" fontId="83" fillId="0" borderId="29" xfId="1" applyFont="1" applyBorder="1"/>
    <xf numFmtId="0" fontId="91" fillId="0" borderId="10" xfId="1" applyFont="1" applyBorder="1" applyAlignment="1">
      <alignment horizontal="center" vertical="center" wrapText="1"/>
    </xf>
    <xf numFmtId="4" fontId="91" fillId="0" borderId="70" xfId="1" applyNumberFormat="1" applyFont="1" applyBorder="1" applyAlignment="1">
      <alignment horizontal="right" vertical="center"/>
    </xf>
    <xf numFmtId="0" fontId="35" fillId="0" borderId="12" xfId="1" applyFont="1" applyBorder="1" applyAlignment="1">
      <alignment horizontal="justify" vertical="center" wrapText="1"/>
    </xf>
    <xf numFmtId="0" fontId="91" fillId="0" borderId="5" xfId="1" applyFont="1" applyBorder="1" applyAlignment="1">
      <alignment horizontal="center" vertical="center" wrapText="1"/>
    </xf>
    <xf numFmtId="0" fontId="35" fillId="0" borderId="6" xfId="1" applyFont="1" applyBorder="1" applyAlignment="1">
      <alignment horizontal="justify" vertical="center" wrapText="1"/>
    </xf>
    <xf numFmtId="4" fontId="35" fillId="0" borderId="69" xfId="1" applyNumberFormat="1" applyFont="1" applyBorder="1" applyAlignment="1">
      <alignment horizontal="center" vertical="center" wrapText="1"/>
    </xf>
    <xf numFmtId="0" fontId="94" fillId="0" borderId="0" xfId="1" applyFont="1" applyAlignment="1">
      <alignment vertical="center" wrapText="1"/>
    </xf>
    <xf numFmtId="0" fontId="35" fillId="0" borderId="4" xfId="1" applyFont="1" applyBorder="1" applyAlignment="1">
      <alignment vertical="center" wrapText="1"/>
    </xf>
    <xf numFmtId="0" fontId="35" fillId="0" borderId="13" xfId="1" applyFont="1" applyBorder="1" applyAlignment="1">
      <alignment vertical="center" wrapText="1"/>
    </xf>
    <xf numFmtId="0" fontId="35" fillId="0" borderId="8" xfId="1" applyFont="1" applyBorder="1" applyAlignment="1">
      <alignment horizontal="justify" vertical="center" wrapText="1"/>
    </xf>
    <xf numFmtId="0" fontId="83" fillId="0" borderId="33" xfId="1" applyFont="1" applyBorder="1"/>
    <xf numFmtId="0" fontId="35" fillId="0" borderId="47" xfId="1" applyFont="1" applyBorder="1" applyAlignment="1">
      <alignment horizontal="center" vertical="center"/>
    </xf>
    <xf numFmtId="0" fontId="35" fillId="0" borderId="48" xfId="1" applyFont="1" applyBorder="1" applyAlignment="1">
      <alignment horizontal="justify" vertical="center" wrapText="1"/>
    </xf>
    <xf numFmtId="0" fontId="35" fillId="0" borderId="66" xfId="1" applyFont="1" applyBorder="1" applyAlignment="1">
      <alignment horizontal="justify" vertical="center" wrapText="1"/>
    </xf>
    <xf numFmtId="0" fontId="35" fillId="0" borderId="5" xfId="1" applyFont="1" applyBorder="1" applyAlignment="1">
      <alignment horizontal="left" vertical="center"/>
    </xf>
    <xf numFmtId="0" fontId="35" fillId="0" borderId="4" xfId="1" applyFont="1" applyBorder="1" applyAlignment="1">
      <alignment horizontal="left" vertical="center" wrapText="1"/>
    </xf>
    <xf numFmtId="0" fontId="35" fillId="0" borderId="31" xfId="1" applyFont="1" applyBorder="1" applyAlignment="1">
      <alignment horizontal="justify" vertical="center" wrapText="1"/>
    </xf>
    <xf numFmtId="0" fontId="86" fillId="0" borderId="13" xfId="1" applyFont="1" applyBorder="1" applyAlignment="1">
      <alignment vertical="center" wrapText="1"/>
    </xf>
    <xf numFmtId="0" fontId="78" fillId="0" borderId="0" xfId="100" applyFont="1" applyAlignment="1">
      <alignment vertical="center"/>
    </xf>
    <xf numFmtId="173" fontId="78" fillId="0" borderId="0" xfId="100" applyNumberFormat="1" applyFont="1" applyAlignment="1">
      <alignment vertical="center"/>
    </xf>
    <xf numFmtId="0" fontId="78" fillId="0" borderId="0" xfId="100" applyFont="1" applyAlignment="1">
      <alignment vertical="center" wrapText="1"/>
    </xf>
    <xf numFmtId="4" fontId="29" fillId="0" borderId="0" xfId="100" applyNumberFormat="1" applyFont="1" applyAlignment="1">
      <alignment horizontal="right"/>
    </xf>
    <xf numFmtId="173" fontId="28" fillId="0" borderId="53" xfId="100" applyNumberFormat="1" applyFont="1" applyBorder="1" applyAlignment="1">
      <alignment horizontal="center" vertical="center"/>
    </xf>
    <xf numFmtId="0" fontId="28" fillId="0" borderId="54" xfId="100" applyFont="1" applyBorder="1" applyAlignment="1">
      <alignment horizontal="center" vertical="center" wrapText="1"/>
    </xf>
    <xf numFmtId="4" fontId="28" fillId="0" borderId="31" xfId="100" applyNumberFormat="1" applyFont="1" applyBorder="1" applyAlignment="1">
      <alignment horizontal="center" vertical="center" wrapText="1"/>
    </xf>
    <xf numFmtId="4" fontId="28" fillId="0" borderId="31" xfId="100" applyNumberFormat="1" applyFont="1" applyBorder="1" applyAlignment="1">
      <alignment vertical="center"/>
    </xf>
    <xf numFmtId="4" fontId="28" fillId="0" borderId="0" xfId="100" applyNumberFormat="1" applyFont="1" applyAlignment="1">
      <alignment vertical="center"/>
    </xf>
    <xf numFmtId="4" fontId="78" fillId="0" borderId="0" xfId="100" applyNumberFormat="1" applyFont="1" applyAlignment="1">
      <alignment vertical="center"/>
    </xf>
    <xf numFmtId="173" fontId="78" fillId="0" borderId="0" xfId="100" applyNumberFormat="1" applyFont="1"/>
    <xf numFmtId="0" fontId="78" fillId="0" borderId="0" xfId="100" applyFont="1"/>
    <xf numFmtId="0" fontId="28" fillId="0" borderId="54" xfId="100" applyFont="1" applyBorder="1" applyAlignment="1">
      <alignment horizontal="center" vertical="center"/>
    </xf>
    <xf numFmtId="173" fontId="29" fillId="0" borderId="5" xfId="100" applyNumberFormat="1" applyFont="1" applyBorder="1" applyAlignment="1">
      <alignment horizontal="center" vertical="center"/>
    </xf>
    <xf numFmtId="0" fontId="29" fillId="0" borderId="4" xfId="100" applyFont="1" applyBorder="1" applyAlignment="1">
      <alignment vertical="center" wrapText="1"/>
    </xf>
    <xf numFmtId="4" fontId="78" fillId="0" borderId="0" xfId="100" applyNumberFormat="1" applyFont="1"/>
    <xf numFmtId="173" fontId="78" fillId="0" borderId="0" xfId="100" applyNumberFormat="1" applyFont="1" applyAlignment="1">
      <alignment horizontal="center" vertical="center"/>
    </xf>
    <xf numFmtId="0" fontId="29" fillId="0" borderId="0" xfId="100" applyFont="1" applyAlignment="1">
      <alignment horizontal="right"/>
    </xf>
    <xf numFmtId="0" fontId="29" fillId="0" borderId="0" xfId="100" applyFont="1" applyAlignment="1">
      <alignment vertical="center"/>
    </xf>
    <xf numFmtId="4" fontId="29" fillId="29" borderId="6" xfId="77" applyNumberFormat="1" applyFont="1" applyFill="1" applyBorder="1" applyAlignment="1">
      <alignment vertical="center"/>
    </xf>
    <xf numFmtId="0" fontId="55" fillId="0" borderId="0" xfId="100" applyFont="1" applyAlignment="1">
      <alignment vertical="center"/>
    </xf>
    <xf numFmtId="173" fontId="55" fillId="0" borderId="0" xfId="100" applyNumberFormat="1" applyFont="1" applyAlignment="1">
      <alignment horizontal="center" vertical="center"/>
    </xf>
    <xf numFmtId="0" fontId="55" fillId="0" borderId="0" xfId="100" applyFont="1" applyAlignment="1">
      <alignment vertical="center" wrapText="1"/>
    </xf>
    <xf numFmtId="0" fontId="78" fillId="0" borderId="0" xfId="100" applyFont="1" applyAlignment="1" applyProtection="1">
      <alignment vertical="center"/>
      <protection locked="0"/>
    </xf>
    <xf numFmtId="4" fontId="55" fillId="0" borderId="0" xfId="100" applyNumberFormat="1" applyFont="1" applyAlignment="1">
      <alignment vertical="center"/>
    </xf>
    <xf numFmtId="173" fontId="78" fillId="0" borderId="0" xfId="100" applyNumberFormat="1" applyFont="1" applyAlignment="1">
      <alignment horizontal="center"/>
    </xf>
    <xf numFmtId="0" fontId="78" fillId="0" borderId="0" xfId="100" applyFont="1" applyAlignment="1">
      <alignment wrapText="1"/>
    </xf>
    <xf numFmtId="0" fontId="29" fillId="0" borderId="0" xfId="100" applyFont="1"/>
    <xf numFmtId="173" fontId="29" fillId="0" borderId="5" xfId="77" applyNumberFormat="1" applyFont="1" applyBorder="1" applyAlignment="1">
      <alignment horizontal="center" vertical="center"/>
    </xf>
    <xf numFmtId="0" fontId="29" fillId="0" borderId="4" xfId="77" applyFont="1" applyBorder="1" applyAlignment="1">
      <alignment vertical="center" wrapText="1"/>
    </xf>
    <xf numFmtId="0" fontId="78" fillId="0" borderId="0" xfId="0" applyFont="1"/>
    <xf numFmtId="0" fontId="83" fillId="0" borderId="0" xfId="0" applyFont="1" applyAlignment="1">
      <alignment vertical="center"/>
    </xf>
    <xf numFmtId="0" fontId="83" fillId="0" borderId="0" xfId="0" applyFont="1" applyAlignment="1">
      <alignment horizontal="center" vertical="center"/>
    </xf>
    <xf numFmtId="49" fontId="83" fillId="30" borderId="4" xfId="0" applyNumberFormat="1" applyFont="1" applyFill="1" applyBorder="1" applyAlignment="1">
      <alignment horizontal="center" vertical="center"/>
    </xf>
    <xf numFmtId="0" fontId="29" fillId="0" borderId="0" xfId="0" applyFont="1" applyAlignment="1">
      <alignment vertical="center"/>
    </xf>
    <xf numFmtId="0" fontId="29" fillId="29" borderId="0" xfId="0" applyFont="1" applyFill="1" applyAlignment="1">
      <alignment vertical="center"/>
    </xf>
    <xf numFmtId="49" fontId="98" fillId="31" borderId="4" xfId="0" applyNumberFormat="1" applyFont="1" applyFill="1" applyBorder="1" applyAlignment="1">
      <alignment horizontal="left" vertical="center" wrapText="1"/>
    </xf>
    <xf numFmtId="49" fontId="98" fillId="31" borderId="13" xfId="0" applyNumberFormat="1" applyFont="1" applyFill="1" applyBorder="1" applyAlignment="1">
      <alignment horizontal="center" vertical="center" wrapText="1"/>
    </xf>
    <xf numFmtId="174" fontId="98" fillId="30" borderId="4" xfId="0" applyNumberFormat="1" applyFont="1" applyFill="1" applyBorder="1" applyAlignment="1">
      <alignment horizontal="right" vertical="center" wrapText="1"/>
    </xf>
    <xf numFmtId="49" fontId="83" fillId="31" borderId="4" xfId="0" applyNumberFormat="1" applyFont="1" applyFill="1" applyBorder="1" applyAlignment="1">
      <alignment horizontal="left" vertical="center" wrapText="1"/>
    </xf>
    <xf numFmtId="0" fontId="100" fillId="0" borderId="0" xfId="0" applyFont="1" applyAlignment="1">
      <alignment vertical="center"/>
    </xf>
    <xf numFmtId="1" fontId="98" fillId="30" borderId="4" xfId="0" applyNumberFormat="1" applyFont="1" applyFill="1" applyBorder="1" applyAlignment="1">
      <alignment horizontal="center" vertical="center" wrapText="1"/>
    </xf>
    <xf numFmtId="175" fontId="98" fillId="30" borderId="4" xfId="0" applyNumberFormat="1" applyFont="1" applyFill="1" applyBorder="1" applyAlignment="1">
      <alignment horizontal="center" vertical="center" wrapText="1"/>
    </xf>
    <xf numFmtId="49" fontId="83" fillId="31" borderId="4" xfId="0" applyNumberFormat="1" applyFont="1" applyFill="1" applyBorder="1" applyAlignment="1">
      <alignment horizontal="center" vertical="center"/>
    </xf>
    <xf numFmtId="4" fontId="83" fillId="30" borderId="4" xfId="0" applyNumberFormat="1" applyFont="1" applyFill="1" applyBorder="1" applyAlignment="1">
      <alignment horizontal="center" vertical="center"/>
    </xf>
    <xf numFmtId="49" fontId="98" fillId="30" borderId="4" xfId="0" applyNumberFormat="1" applyFont="1" applyFill="1" applyBorder="1" applyAlignment="1">
      <alignment horizontal="left" vertical="center" wrapText="1"/>
    </xf>
    <xf numFmtId="49" fontId="98" fillId="30" borderId="4" xfId="0" applyNumberFormat="1" applyFont="1" applyFill="1" applyBorder="1" applyAlignment="1">
      <alignment horizontal="center" vertical="center" wrapText="1"/>
    </xf>
    <xf numFmtId="49" fontId="83" fillId="30" borderId="4" xfId="0" applyNumberFormat="1" applyFont="1" applyFill="1" applyBorder="1" applyAlignment="1">
      <alignment horizontal="left" vertical="center" wrapText="1"/>
    </xf>
    <xf numFmtId="49" fontId="83" fillId="30" borderId="4" xfId="0" applyNumberFormat="1" applyFont="1" applyFill="1" applyBorder="1" applyAlignment="1">
      <alignment horizontal="center" vertical="center" wrapText="1"/>
    </xf>
    <xf numFmtId="175" fontId="98" fillId="30" borderId="4" xfId="0" applyNumberFormat="1" applyFont="1" applyFill="1" applyBorder="1" applyAlignment="1">
      <alignment horizontal="right" vertical="center" wrapText="1"/>
    </xf>
    <xf numFmtId="49" fontId="98" fillId="31" borderId="4" xfId="0" applyNumberFormat="1" applyFont="1" applyFill="1" applyBorder="1" applyAlignment="1">
      <alignment horizontal="center" vertical="center" wrapText="1"/>
    </xf>
    <xf numFmtId="1" fontId="98" fillId="31" borderId="4" xfId="0" applyNumberFormat="1" applyFont="1" applyFill="1" applyBorder="1" applyAlignment="1">
      <alignment horizontal="center" vertical="center" wrapText="1"/>
    </xf>
    <xf numFmtId="0" fontId="29" fillId="29" borderId="0" xfId="0" applyFont="1" applyFill="1" applyAlignment="1">
      <alignment vertical="center" wrapText="1"/>
    </xf>
    <xf numFmtId="0" fontId="28" fillId="29" borderId="0" xfId="0" applyFont="1" applyFill="1" applyAlignment="1">
      <alignment vertical="center"/>
    </xf>
    <xf numFmtId="0" fontId="29" fillId="0" borderId="0" xfId="0" applyFont="1" applyAlignment="1">
      <alignment vertical="top"/>
    </xf>
    <xf numFmtId="0" fontId="28" fillId="31" borderId="4" xfId="0" applyFont="1" applyFill="1" applyBorder="1" applyAlignment="1">
      <alignment horizontal="center" vertical="center"/>
    </xf>
    <xf numFmtId="0" fontId="29" fillId="29" borderId="0" xfId="0" applyFont="1" applyFill="1"/>
    <xf numFmtId="4" fontId="83" fillId="30" borderId="4" xfId="0" applyNumberFormat="1" applyFont="1" applyFill="1" applyBorder="1" applyAlignment="1">
      <alignment horizontal="right" vertical="center" wrapText="1"/>
    </xf>
    <xf numFmtId="4" fontId="83" fillId="30" borderId="4" xfId="0" quotePrefix="1" applyNumberFormat="1" applyFont="1" applyFill="1" applyBorder="1" applyAlignment="1">
      <alignment horizontal="right" vertical="center" wrapText="1"/>
    </xf>
    <xf numFmtId="0" fontId="30" fillId="0" borderId="0" xfId="0" applyFont="1" applyAlignment="1">
      <alignment vertical="center"/>
    </xf>
    <xf numFmtId="4" fontId="83" fillId="0" borderId="4" xfId="99" applyNumberFormat="1" applyFont="1" applyFill="1" applyBorder="1" applyAlignment="1">
      <alignment vertical="center"/>
    </xf>
    <xf numFmtId="0" fontId="35" fillId="0" borderId="0" xfId="60" applyFont="1" applyFill="1"/>
    <xf numFmtId="0" fontId="83" fillId="0" borderId="0" xfId="101" applyFont="1" applyFill="1" applyAlignment="1">
      <alignment horizontal="center" wrapText="1"/>
    </xf>
    <xf numFmtId="0" fontId="35" fillId="0" borderId="0" xfId="101" applyFont="1" applyFill="1" applyAlignment="1">
      <alignment horizontal="right" wrapText="1"/>
    </xf>
    <xf numFmtId="0" fontId="35" fillId="0" borderId="0" xfId="60" applyFont="1" applyFill="1" applyAlignment="1"/>
    <xf numFmtId="0" fontId="35" fillId="0" borderId="0" xfId="60" applyFont="1" applyFill="1" applyAlignment="1">
      <alignment vertical="center"/>
    </xf>
    <xf numFmtId="0" fontId="83" fillId="0" borderId="13" xfId="60" applyFont="1" applyFill="1" applyBorder="1" applyAlignment="1"/>
    <xf numFmtId="4" fontId="35" fillId="0" borderId="35" xfId="60" applyNumberFormat="1" applyFont="1" applyFill="1" applyBorder="1" applyAlignment="1"/>
    <xf numFmtId="0" fontId="35" fillId="0" borderId="69" xfId="60" applyFont="1" applyFill="1" applyBorder="1" applyAlignment="1">
      <alignment wrapText="1"/>
    </xf>
    <xf numFmtId="0" fontId="83" fillId="0" borderId="13" xfId="60" applyFont="1" applyFill="1" applyBorder="1" applyAlignment="1">
      <alignment vertical="center" wrapText="1"/>
    </xf>
    <xf numFmtId="4" fontId="83" fillId="0" borderId="4" xfId="66" applyNumberFormat="1" applyFont="1" applyFill="1" applyBorder="1" applyAlignment="1">
      <alignment vertical="center"/>
    </xf>
    <xf numFmtId="4" fontId="35" fillId="0" borderId="35" xfId="60" applyNumberFormat="1" applyFont="1" applyFill="1" applyBorder="1"/>
    <xf numFmtId="0" fontId="83" fillId="0" borderId="4" xfId="60" applyFont="1" applyFill="1" applyBorder="1" applyAlignment="1">
      <alignment vertical="center" wrapText="1"/>
    </xf>
    <xf numFmtId="4" fontId="35" fillId="0" borderId="0" xfId="60" applyNumberFormat="1" applyFont="1" applyFill="1" applyBorder="1" applyAlignment="1">
      <alignment vertical="center"/>
    </xf>
    <xf numFmtId="0" fontId="35" fillId="0" borderId="25" xfId="60" applyFont="1" applyFill="1" applyBorder="1" applyAlignment="1">
      <alignment vertical="center" wrapText="1"/>
    </xf>
    <xf numFmtId="0" fontId="35" fillId="0" borderId="13" xfId="60" applyFont="1" applyFill="1" applyBorder="1"/>
    <xf numFmtId="0" fontId="83" fillId="0" borderId="13" xfId="60" applyFont="1" applyFill="1" applyBorder="1" applyAlignment="1">
      <alignment vertical="center"/>
    </xf>
    <xf numFmtId="4" fontId="83" fillId="0" borderId="4" xfId="60" applyNumberFormat="1" applyFont="1" applyFill="1" applyBorder="1" applyAlignment="1">
      <alignment vertical="center"/>
    </xf>
    <xf numFmtId="0" fontId="83" fillId="0" borderId="69" xfId="60" applyFont="1" applyFill="1" applyBorder="1" applyAlignment="1">
      <alignment vertical="center" wrapText="1"/>
    </xf>
    <xf numFmtId="0" fontId="83" fillId="0" borderId="0" xfId="60" applyFont="1" applyFill="1"/>
    <xf numFmtId="4" fontId="35" fillId="0" borderId="0" xfId="60" applyNumberFormat="1" applyFont="1" applyFill="1" applyAlignment="1">
      <alignment vertical="center"/>
    </xf>
    <xf numFmtId="0" fontId="35" fillId="0" borderId="0" xfId="60" applyFont="1" applyFill="1" applyAlignment="1">
      <alignment vertical="center" wrapText="1"/>
    </xf>
    <xf numFmtId="0" fontId="35" fillId="0" borderId="0" xfId="99" applyFont="1" applyFill="1"/>
    <xf numFmtId="0" fontId="56" fillId="0" borderId="0" xfId="60" applyFont="1" applyFill="1" applyAlignment="1">
      <alignment wrapText="1"/>
    </xf>
    <xf numFmtId="0" fontId="35" fillId="0" borderId="0" xfId="60" applyFont="1" applyFill="1" applyAlignment="1">
      <alignment horizontal="right" wrapText="1"/>
    </xf>
    <xf numFmtId="0" fontId="83" fillId="0" borderId="4" xfId="60" applyFont="1" applyFill="1" applyBorder="1" applyAlignment="1">
      <alignment horizontal="center" vertical="center" wrapText="1"/>
    </xf>
    <xf numFmtId="0" fontId="83" fillId="0" borderId="1" xfId="60" applyFont="1" applyFill="1" applyBorder="1" applyAlignment="1">
      <alignment wrapText="1"/>
    </xf>
    <xf numFmtId="0" fontId="83" fillId="0" borderId="2" xfId="60" applyFont="1" applyFill="1" applyBorder="1" applyAlignment="1">
      <alignment wrapText="1"/>
    </xf>
    <xf numFmtId="0" fontId="83" fillId="0" borderId="26" xfId="60" applyFont="1" applyFill="1" applyBorder="1" applyAlignment="1">
      <alignment wrapText="1"/>
    </xf>
    <xf numFmtId="0" fontId="27" fillId="0" borderId="25" xfId="60" applyFont="1" applyFill="1" applyBorder="1" applyAlignment="1">
      <alignment vertical="center" wrapText="1"/>
    </xf>
    <xf numFmtId="0" fontId="29" fillId="0" borderId="3" xfId="60" applyFont="1" applyFill="1" applyBorder="1"/>
    <xf numFmtId="0" fontId="27" fillId="0" borderId="4" xfId="60" applyFont="1" applyFill="1" applyBorder="1" applyAlignment="1">
      <alignment vertical="center" wrapText="1"/>
    </xf>
    <xf numFmtId="0" fontId="35" fillId="0" borderId="0" xfId="101" applyFont="1" applyFill="1" applyAlignment="1">
      <alignment vertical="center"/>
    </xf>
    <xf numFmtId="0" fontId="35" fillId="0" borderId="0" xfId="101" applyFont="1" applyFill="1" applyBorder="1" applyAlignment="1">
      <alignment horizontal="left" vertical="center" wrapText="1"/>
    </xf>
    <xf numFmtId="0" fontId="35" fillId="0" borderId="0" xfId="101" applyFont="1" applyFill="1" applyAlignment="1">
      <alignment vertical="center" wrapText="1"/>
    </xf>
    <xf numFmtId="0" fontId="35" fillId="0" borderId="0" xfId="101" applyFont="1" applyFill="1" applyAlignment="1">
      <alignment horizontal="right" vertical="center" wrapText="1"/>
    </xf>
    <xf numFmtId="0" fontId="83" fillId="0" borderId="4" xfId="60" applyFont="1" applyFill="1" applyBorder="1" applyAlignment="1">
      <alignment vertical="center"/>
    </xf>
    <xf numFmtId="4" fontId="83" fillId="0" borderId="4" xfId="67" applyNumberFormat="1" applyFont="1" applyFill="1" applyBorder="1" applyAlignment="1">
      <alignment vertical="center" wrapText="1"/>
    </xf>
    <xf numFmtId="0" fontId="83" fillId="0" borderId="69" xfId="67" applyFont="1" applyFill="1" applyBorder="1" applyAlignment="1">
      <alignment vertical="center" wrapText="1"/>
    </xf>
    <xf numFmtId="0" fontId="108" fillId="0" borderId="0" xfId="67" applyFont="1" applyFill="1" applyAlignment="1">
      <alignment vertical="center" wrapText="1"/>
    </xf>
    <xf numFmtId="4" fontId="27" fillId="0" borderId="0" xfId="60" applyNumberFormat="1" applyFont="1" applyFill="1" applyAlignment="1">
      <alignment vertical="center"/>
    </xf>
    <xf numFmtId="4" fontId="83" fillId="0" borderId="0" xfId="2" applyNumberFormat="1" applyFont="1" applyFill="1" applyBorder="1" applyAlignment="1">
      <alignment vertical="center"/>
    </xf>
    <xf numFmtId="0" fontId="35" fillId="0" borderId="0" xfId="60" applyFont="1" applyFill="1" applyAlignment="1">
      <alignment horizontal="right"/>
    </xf>
    <xf numFmtId="0" fontId="83" fillId="0" borderId="4" xfId="99" applyFont="1" applyFill="1" applyBorder="1" applyAlignment="1">
      <alignment vertical="center" wrapText="1"/>
    </xf>
    <xf numFmtId="4" fontId="83" fillId="0" borderId="0" xfId="101" applyNumberFormat="1" applyFont="1" applyFill="1" applyBorder="1"/>
    <xf numFmtId="4" fontId="35" fillId="0" borderId="84" xfId="1" applyNumberFormat="1" applyFont="1" applyBorder="1" applyAlignment="1">
      <alignment horizontal="center" vertical="center" wrapText="1"/>
    </xf>
    <xf numFmtId="0" fontId="96" fillId="0" borderId="0" xfId="1" applyFont="1" applyAlignment="1">
      <alignment vertical="center" wrapText="1"/>
    </xf>
    <xf numFmtId="2" fontId="35" fillId="0" borderId="0" xfId="1" applyNumberFormat="1" applyFont="1" applyAlignment="1">
      <alignment vertical="center" wrapText="1"/>
    </xf>
    <xf numFmtId="0" fontId="83" fillId="0" borderId="47" xfId="1" applyFont="1" applyBorder="1" applyAlignment="1">
      <alignment vertical="center" wrapText="1"/>
    </xf>
    <xf numFmtId="4" fontId="91" fillId="29" borderId="4" xfId="1" applyNumberFormat="1" applyFont="1" applyFill="1" applyBorder="1" applyAlignment="1">
      <alignment horizontal="right" vertical="center"/>
    </xf>
    <xf numFmtId="0" fontId="31" fillId="0" borderId="0" xfId="57"/>
    <xf numFmtId="0" fontId="31" fillId="0" borderId="0" xfId="57" applyAlignment="1">
      <alignment horizontal="center"/>
    </xf>
    <xf numFmtId="0" fontId="29" fillId="0" borderId="0" xfId="57" applyFont="1" applyAlignment="1">
      <alignment horizontal="right" vertical="center" wrapText="1"/>
    </xf>
    <xf numFmtId="0" fontId="28" fillId="0" borderId="53" xfId="57" applyFont="1" applyBorder="1" applyAlignment="1">
      <alignment horizontal="center" vertical="center" wrapText="1"/>
    </xf>
    <xf numFmtId="0" fontId="29" fillId="0" borderId="54" xfId="57" applyFont="1" applyBorder="1" applyAlignment="1">
      <alignment horizontal="center" vertical="center" wrapText="1"/>
    </xf>
    <xf numFmtId="3" fontId="28" fillId="0" borderId="54" xfId="57" applyNumberFormat="1" applyFont="1" applyBorder="1" applyAlignment="1">
      <alignment horizontal="center" vertical="center" wrapText="1"/>
    </xf>
    <xf numFmtId="164" fontId="28" fillId="0" borderId="31" xfId="57" applyNumberFormat="1" applyFont="1" applyBorder="1" applyAlignment="1">
      <alignment horizontal="center" vertical="center" wrapText="1"/>
    </xf>
    <xf numFmtId="0" fontId="29" fillId="0" borderId="5" xfId="57" applyFont="1" applyBorder="1" applyAlignment="1">
      <alignment vertical="center" wrapText="1"/>
    </xf>
    <xf numFmtId="0" fontId="29" fillId="0" borderId="4" xfId="57" applyFont="1" applyBorder="1" applyAlignment="1">
      <alignment horizontal="center" vertical="center" wrapText="1"/>
    </xf>
    <xf numFmtId="3" fontId="29" fillId="0" borderId="4" xfId="57" applyNumberFormat="1" applyFont="1" applyBorder="1" applyAlignment="1">
      <alignment vertical="center"/>
    </xf>
    <xf numFmtId="164" fontId="29" fillId="0" borderId="6" xfId="57" applyNumberFormat="1" applyFont="1" applyBorder="1" applyAlignment="1">
      <alignment horizontal="right" vertical="center"/>
    </xf>
    <xf numFmtId="0" fontId="28" fillId="0" borderId="5" xfId="57" applyFont="1" applyBorder="1" applyAlignment="1">
      <alignment vertical="center" wrapText="1"/>
    </xf>
    <xf numFmtId="0" fontId="28" fillId="0" borderId="4" xfId="57" applyFont="1" applyBorder="1" applyAlignment="1">
      <alignment horizontal="center" vertical="center" wrapText="1"/>
    </xf>
    <xf numFmtId="3" fontId="28" fillId="0" borderId="4" xfId="57" applyNumberFormat="1" applyFont="1" applyBorder="1" applyAlignment="1">
      <alignment vertical="center"/>
    </xf>
    <xf numFmtId="164" fontId="29" fillId="0" borderId="6" xfId="57" applyNumberFormat="1" applyFont="1" applyBorder="1" applyAlignment="1">
      <alignment vertical="center"/>
    </xf>
    <xf numFmtId="164" fontId="28" fillId="0" borderId="6" xfId="57" applyNumberFormat="1" applyFont="1" applyBorder="1" applyAlignment="1">
      <alignment vertical="center"/>
    </xf>
    <xf numFmtId="0" fontId="29" fillId="0" borderId="77" xfId="57" applyFont="1" applyBorder="1" applyAlignment="1">
      <alignment vertical="center" wrapText="1"/>
    </xf>
    <xf numFmtId="0" fontId="29" fillId="32" borderId="4" xfId="57" applyFont="1" applyFill="1" applyBorder="1" applyAlignment="1">
      <alignment horizontal="center" vertical="center" wrapText="1"/>
    </xf>
    <xf numFmtId="0" fontId="29" fillId="0" borderId="5" xfId="57" applyFont="1" applyBorder="1" applyAlignment="1">
      <alignment horizontal="left" vertical="center" wrapText="1"/>
    </xf>
    <xf numFmtId="0" fontId="28" fillId="0" borderId="7" xfId="57" applyFont="1" applyBorder="1" applyAlignment="1">
      <alignment vertical="center" wrapText="1"/>
    </xf>
    <xf numFmtId="0" fontId="28" fillId="0" borderId="51" xfId="57" applyFont="1" applyBorder="1" applyAlignment="1">
      <alignment horizontal="center" vertical="center" wrapText="1"/>
    </xf>
    <xf numFmtId="3" fontId="28" fillId="0" borderId="51" xfId="57" applyNumberFormat="1" applyFont="1" applyBorder="1" applyAlignment="1">
      <alignment vertical="center"/>
    </xf>
    <xf numFmtId="164" fontId="28" fillId="0" borderId="8" xfId="57" applyNumberFormat="1" applyFont="1" applyBorder="1" applyAlignment="1">
      <alignment vertical="center"/>
    </xf>
    <xf numFmtId="0" fontId="30" fillId="0" borderId="0" xfId="57" applyFont="1" applyAlignment="1">
      <alignment horizontal="left" vertical="center" wrapText="1"/>
    </xf>
    <xf numFmtId="0" fontId="33" fillId="0" borderId="0" xfId="57" applyFont="1" applyAlignment="1">
      <alignment horizontal="left" vertical="center" wrapText="1"/>
    </xf>
    <xf numFmtId="0" fontId="79" fillId="0" borderId="0" xfId="52" applyFont="1" applyAlignment="1">
      <alignment horizontal="right"/>
    </xf>
    <xf numFmtId="4" fontId="83" fillId="26" borderId="72" xfId="77" applyNumberFormat="1" applyFont="1" applyFill="1" applyBorder="1" applyAlignment="1">
      <alignment horizontal="center" vertical="center" wrapText="1"/>
    </xf>
    <xf numFmtId="49" fontId="83" fillId="0" borderId="51" xfId="110" applyNumberFormat="1" applyFont="1" applyBorder="1" applyAlignment="1">
      <alignment horizontal="center" vertical="center"/>
    </xf>
    <xf numFmtId="49" fontId="83" fillId="26" borderId="51" xfId="110" applyNumberFormat="1" applyFont="1" applyFill="1" applyBorder="1" applyAlignment="1">
      <alignment horizontal="center" vertical="center"/>
    </xf>
    <xf numFmtId="1" fontId="83" fillId="26" borderId="34" xfId="95" applyNumberFormat="1" applyFont="1" applyFill="1" applyBorder="1" applyAlignment="1" applyProtection="1">
      <alignment horizontal="center" vertical="center" wrapText="1"/>
      <protection locked="0"/>
    </xf>
    <xf numFmtId="3" fontId="83" fillId="26" borderId="6" xfId="95" applyNumberFormat="1" applyFont="1" applyFill="1" applyBorder="1" applyAlignment="1" applyProtection="1">
      <alignment horizontal="center" vertical="center"/>
      <protection locked="0"/>
    </xf>
    <xf numFmtId="0" fontId="86" fillId="0" borderId="0" xfId="111" applyFont="1"/>
    <xf numFmtId="9" fontId="35" fillId="0" borderId="36" xfId="95" applyNumberFormat="1" applyFont="1" applyBorder="1" applyAlignment="1" applyProtection="1">
      <alignment horizontal="center" vertical="center"/>
      <protection locked="0"/>
    </xf>
    <xf numFmtId="1" fontId="83" fillId="26" borderId="29" xfId="95" applyNumberFormat="1" applyFont="1" applyFill="1" applyBorder="1" applyAlignment="1" applyProtection="1">
      <alignment horizontal="center" vertical="center" wrapText="1"/>
      <protection locked="0"/>
    </xf>
    <xf numFmtId="3" fontId="83" fillId="26" borderId="31" xfId="95" applyNumberFormat="1" applyFont="1" applyFill="1" applyBorder="1" applyAlignment="1" applyProtection="1">
      <alignment horizontal="center" vertical="center"/>
      <protection locked="0"/>
    </xf>
    <xf numFmtId="0" fontId="86" fillId="0" borderId="0" xfId="109" applyFont="1" applyAlignment="1">
      <alignment vertical="center"/>
    </xf>
    <xf numFmtId="0" fontId="86" fillId="0" borderId="0" xfId="111" applyFont="1" applyAlignment="1">
      <alignment vertical="center" wrapText="1"/>
    </xf>
    <xf numFmtId="4" fontId="35" fillId="0" borderId="0" xfId="111" applyNumberFormat="1" applyFont="1" applyAlignment="1">
      <alignment vertical="center"/>
    </xf>
    <xf numFmtId="0" fontId="35" fillId="0" borderId="69" xfId="60" applyFont="1" applyFill="1" applyBorder="1" applyAlignment="1">
      <alignment vertical="center" wrapText="1"/>
    </xf>
    <xf numFmtId="0" fontId="27" fillId="0" borderId="0" xfId="60" applyFont="1" applyFill="1"/>
    <xf numFmtId="0" fontId="28" fillId="0" borderId="0" xfId="60" applyFont="1" applyFill="1" applyAlignment="1">
      <alignment vertical="center"/>
    </xf>
    <xf numFmtId="0" fontId="28" fillId="0" borderId="0" xfId="60" applyFont="1" applyFill="1"/>
    <xf numFmtId="0" fontId="83" fillId="0" borderId="13" xfId="60" applyFont="1" applyFill="1" applyBorder="1"/>
    <xf numFmtId="4" fontId="27" fillId="0" borderId="0" xfId="60" applyNumberFormat="1" applyFont="1" applyFill="1" applyBorder="1" applyAlignment="1">
      <alignment vertical="center"/>
    </xf>
    <xf numFmtId="4" fontId="35" fillId="0" borderId="35" xfId="60" applyNumberFormat="1" applyFont="1" applyFill="1" applyBorder="1" applyAlignment="1">
      <alignment vertical="center"/>
    </xf>
    <xf numFmtId="0" fontId="27" fillId="0" borderId="0" xfId="60" applyFont="1" applyFill="1" applyAlignment="1">
      <alignment vertical="center" wrapText="1"/>
    </xf>
    <xf numFmtId="0" fontId="86" fillId="0" borderId="0" xfId="111" applyFont="1" applyFill="1"/>
    <xf numFmtId="0" fontId="35" fillId="0" borderId="0" xfId="111" applyFont="1" applyFill="1"/>
    <xf numFmtId="0" fontId="86" fillId="0" borderId="0" xfId="111" applyFont="1" applyFill="1" applyBorder="1"/>
    <xf numFmtId="0" fontId="29" fillId="0" borderId="0" xfId="60" applyFont="1" applyFill="1"/>
    <xf numFmtId="0" fontId="35" fillId="0" borderId="0" xfId="60" applyFont="1" applyFill="1" applyAlignment="1">
      <alignment wrapText="1"/>
    </xf>
    <xf numFmtId="4" fontId="35" fillId="0" borderId="0" xfId="60" applyNumberFormat="1" applyFont="1" applyFill="1" applyAlignment="1"/>
    <xf numFmtId="0" fontId="9" fillId="0" borderId="0" xfId="99" applyFill="1"/>
    <xf numFmtId="0" fontId="83" fillId="0" borderId="28" xfId="101" applyFont="1" applyFill="1" applyBorder="1" applyAlignment="1">
      <alignment horizontal="center" vertical="center" wrapText="1"/>
    </xf>
    <xf numFmtId="0" fontId="86" fillId="0" borderId="0" xfId="99" applyFont="1" applyFill="1" applyAlignment="1">
      <alignment vertical="center"/>
    </xf>
    <xf numFmtId="0" fontId="86" fillId="0" borderId="0" xfId="99" applyFont="1" applyFill="1"/>
    <xf numFmtId="0" fontId="107" fillId="0" borderId="0" xfId="99" applyFont="1" applyFill="1"/>
    <xf numFmtId="0" fontId="107" fillId="0" borderId="0" xfId="85" applyFont="1" applyFill="1"/>
    <xf numFmtId="4" fontId="107" fillId="0" borderId="0" xfId="85" applyNumberFormat="1" applyFont="1" applyFill="1"/>
    <xf numFmtId="4" fontId="90" fillId="0" borderId="0" xfId="85" applyNumberFormat="1" applyFont="1" applyFill="1"/>
    <xf numFmtId="0" fontId="90" fillId="0" borderId="0" xfId="85" applyFont="1" applyFill="1"/>
    <xf numFmtId="0" fontId="12" fillId="0" borderId="0" xfId="85" applyFill="1"/>
    <xf numFmtId="4" fontId="96" fillId="0" borderId="0" xfId="111" applyNumberFormat="1" applyFont="1" applyFill="1"/>
    <xf numFmtId="0" fontId="35" fillId="0" borderId="0" xfId="78" applyFont="1" applyFill="1" applyBorder="1"/>
    <xf numFmtId="173" fontId="29" fillId="0" borderId="77" xfId="100" applyNumberFormat="1" applyFont="1" applyBorder="1" applyAlignment="1">
      <alignment horizontal="center" vertical="center"/>
    </xf>
    <xf numFmtId="4" fontId="29" fillId="0" borderId="6" xfId="77" applyNumberFormat="1" applyFont="1" applyBorder="1" applyAlignment="1">
      <alignment vertical="center"/>
    </xf>
    <xf numFmtId="173" fontId="29" fillId="0" borderId="5" xfId="77" applyNumberFormat="1" applyFont="1" applyBorder="1" applyAlignment="1" applyProtection="1">
      <alignment horizontal="center" vertical="center"/>
      <protection hidden="1"/>
    </xf>
    <xf numFmtId="0" fontId="29" fillId="0" borderId="13" xfId="77" applyFont="1" applyBorder="1" applyAlignment="1">
      <alignment horizontal="left" vertical="center"/>
    </xf>
    <xf numFmtId="0" fontId="29" fillId="0" borderId="13" xfId="77" applyFont="1" applyBorder="1" applyAlignment="1">
      <alignment horizontal="left" vertical="center" wrapText="1"/>
    </xf>
    <xf numFmtId="173" fontId="29" fillId="0" borderId="77" xfId="77" applyNumberFormat="1" applyFont="1" applyBorder="1" applyAlignment="1">
      <alignment horizontal="center" vertical="center"/>
    </xf>
    <xf numFmtId="4" fontId="29" fillId="29" borderId="0" xfId="0" applyNumberFormat="1" applyFont="1" applyFill="1" applyAlignment="1">
      <alignment vertical="center"/>
    </xf>
    <xf numFmtId="49" fontId="99" fillId="0" borderId="85" xfId="0" applyNumberFormat="1" applyFont="1" applyBorder="1" applyAlignment="1">
      <alignment horizontal="center" vertical="center" wrapText="1"/>
    </xf>
    <xf numFmtId="175" fontId="35" fillId="29" borderId="0" xfId="0" applyNumberFormat="1" applyFont="1" applyFill="1" applyAlignment="1">
      <alignment horizontal="right" vertical="center" wrapText="1"/>
    </xf>
    <xf numFmtId="175" fontId="99" fillId="29" borderId="0" xfId="0" applyNumberFormat="1" applyFont="1" applyFill="1" applyAlignment="1">
      <alignment horizontal="right" vertical="center" wrapText="1"/>
    </xf>
    <xf numFmtId="0" fontId="102" fillId="0" borderId="0" xfId="0" applyFont="1" applyAlignment="1">
      <alignment horizontal="center" vertical="center" wrapText="1"/>
    </xf>
    <xf numFmtId="0" fontId="101" fillId="0" borderId="84" xfId="0" applyFont="1" applyBorder="1" applyAlignment="1">
      <alignment horizontal="center" vertical="center" wrapText="1"/>
    </xf>
    <xf numFmtId="174" fontId="98" fillId="29" borderId="85" xfId="0" applyNumberFormat="1" applyFont="1" applyFill="1" applyBorder="1" applyAlignment="1">
      <alignment horizontal="right" vertical="center" wrapText="1"/>
    </xf>
    <xf numFmtId="174" fontId="83" fillId="29" borderId="0" xfId="0" applyNumberFormat="1" applyFont="1" applyFill="1" applyAlignment="1">
      <alignment horizontal="right" vertical="center" wrapText="1"/>
    </xf>
    <xf numFmtId="174" fontId="99" fillId="29" borderId="85" xfId="0" applyNumberFormat="1" applyFont="1" applyFill="1" applyBorder="1" applyAlignment="1">
      <alignment horizontal="right" vertical="center" wrapText="1"/>
    </xf>
    <xf numFmtId="174" fontId="35" fillId="29" borderId="0" xfId="0" applyNumberFormat="1" applyFont="1" applyFill="1" applyAlignment="1">
      <alignment horizontal="right" vertical="center" wrapText="1"/>
    </xf>
    <xf numFmtId="175" fontId="99" fillId="29" borderId="85" xfId="0" applyNumberFormat="1" applyFont="1" applyFill="1" applyBorder="1" applyAlignment="1">
      <alignment horizontal="right" vertical="center" wrapText="1"/>
    </xf>
    <xf numFmtId="4" fontId="29" fillId="29" borderId="0" xfId="0" applyNumberFormat="1" applyFont="1" applyFill="1"/>
    <xf numFmtId="4" fontId="103" fillId="0" borderId="0" xfId="0" applyNumberFormat="1" applyFont="1" applyAlignment="1">
      <alignment vertical="center"/>
    </xf>
    <xf numFmtId="4" fontId="29" fillId="0" borderId="0" xfId="0" applyNumberFormat="1" applyFont="1" applyAlignment="1">
      <alignment vertical="center"/>
    </xf>
    <xf numFmtId="0" fontId="83" fillId="0" borderId="0" xfId="0" applyFont="1" applyAlignment="1">
      <alignment horizontal="center" vertical="center" wrapText="1"/>
    </xf>
    <xf numFmtId="0" fontId="97" fillId="0" borderId="84" xfId="0" applyFont="1" applyBorder="1" applyAlignment="1">
      <alignment horizontal="center" vertical="center" wrapText="1"/>
    </xf>
    <xf numFmtId="49" fontId="104" fillId="0" borderId="0" xfId="0" applyNumberFormat="1" applyFont="1" applyAlignment="1">
      <alignment horizontal="left" vertical="center" wrapText="1"/>
    </xf>
    <xf numFmtId="174" fontId="104" fillId="29" borderId="0" xfId="0" applyNumberFormat="1" applyFont="1" applyFill="1" applyAlignment="1">
      <alignment horizontal="right" vertical="center" wrapText="1"/>
    </xf>
    <xf numFmtId="49" fontId="104" fillId="29" borderId="0" xfId="0" applyNumberFormat="1" applyFont="1" applyFill="1" applyAlignment="1">
      <alignment horizontal="right" vertical="center" wrapText="1"/>
    </xf>
    <xf numFmtId="0" fontId="78" fillId="0" borderId="0" xfId="0" applyFont="1" applyAlignment="1">
      <alignment vertical="center"/>
    </xf>
    <xf numFmtId="49" fontId="105" fillId="0" borderId="84" xfId="0" applyNumberFormat="1" applyFont="1" applyBorder="1" applyAlignment="1">
      <alignment horizontal="center" vertical="center" wrapText="1"/>
    </xf>
    <xf numFmtId="0" fontId="83" fillId="0" borderId="79" xfId="60" applyFont="1" applyFill="1" applyBorder="1" applyAlignment="1"/>
    <xf numFmtId="49" fontId="83" fillId="0" borderId="51" xfId="92" applyNumberFormat="1" applyFont="1" applyBorder="1" applyAlignment="1">
      <alignment horizontal="center" vertical="center"/>
    </xf>
    <xf numFmtId="49" fontId="83" fillId="0" borderId="64" xfId="92" applyNumberFormat="1" applyFont="1" applyBorder="1" applyAlignment="1">
      <alignment horizontal="center" vertical="center"/>
    </xf>
    <xf numFmtId="3" fontId="83" fillId="0" borderId="7" xfId="92" applyNumberFormat="1" applyFont="1" applyBorder="1" applyAlignment="1">
      <alignment horizontal="center" vertical="center"/>
    </xf>
    <xf numFmtId="49" fontId="83" fillId="0" borderId="50" xfId="92" applyNumberFormat="1" applyFont="1" applyBorder="1" applyAlignment="1">
      <alignment horizontal="center" vertical="center"/>
    </xf>
    <xf numFmtId="3" fontId="83" fillId="0" borderId="51" xfId="92" applyNumberFormat="1" applyFont="1" applyBorder="1" applyAlignment="1">
      <alignment horizontal="center" vertical="center"/>
    </xf>
    <xf numFmtId="3" fontId="83" fillId="0" borderId="8" xfId="92" applyNumberFormat="1" applyFont="1" applyBorder="1" applyAlignment="1">
      <alignment horizontal="center" vertical="center"/>
    </xf>
    <xf numFmtId="3" fontId="35" fillId="0" borderId="11" xfId="68" applyNumberFormat="1" applyFont="1" applyBorder="1" applyAlignment="1">
      <alignment vertical="center"/>
    </xf>
    <xf numFmtId="3" fontId="83" fillId="27" borderId="90" xfId="68" applyNumberFormat="1" applyFont="1" applyFill="1" applyBorder="1" applyAlignment="1">
      <alignment vertical="center"/>
    </xf>
    <xf numFmtId="3" fontId="83" fillId="0" borderId="49" xfId="92" applyNumberFormat="1" applyFont="1" applyBorder="1" applyAlignment="1">
      <alignment horizontal="center" vertical="center"/>
    </xf>
    <xf numFmtId="3" fontId="83" fillId="27" borderId="92" xfId="68" applyNumberFormat="1" applyFont="1" applyFill="1" applyBorder="1" applyAlignment="1">
      <alignment vertical="center"/>
    </xf>
    <xf numFmtId="3" fontId="83" fillId="27" borderId="91" xfId="68" applyNumberFormat="1" applyFont="1" applyFill="1" applyBorder="1" applyAlignment="1">
      <alignment vertical="center"/>
    </xf>
    <xf numFmtId="0" fontId="33" fillId="0" borderId="0" xfId="68" applyFont="1" applyBorder="1" applyAlignment="1">
      <alignment vertical="center"/>
    </xf>
    <xf numFmtId="3" fontId="83" fillId="27" borderId="54" xfId="68" applyNumberFormat="1" applyFont="1" applyFill="1" applyBorder="1" applyAlignment="1">
      <alignment vertical="center"/>
    </xf>
    <xf numFmtId="0" fontId="30" fillId="0" borderId="0" xfId="50" applyFont="1" applyAlignment="1">
      <alignment horizontal="center"/>
    </xf>
    <xf numFmtId="0" fontId="30" fillId="0" borderId="0" xfId="57" applyFont="1" applyAlignment="1">
      <alignment horizontal="center" vertical="center" wrapText="1"/>
    </xf>
    <xf numFmtId="0" fontId="33" fillId="0" borderId="0" xfId="57" applyFont="1" applyAlignment="1">
      <alignment horizontal="center" vertical="center" wrapText="1"/>
    </xf>
    <xf numFmtId="0" fontId="28" fillId="0" borderId="0" xfId="115" applyFont="1" applyAlignment="1">
      <alignment horizontal="right"/>
    </xf>
    <xf numFmtId="0" fontId="28" fillId="0" borderId="0" xfId="115" applyFont="1" applyAlignment="1">
      <alignment horizontal="left"/>
    </xf>
    <xf numFmtId="0" fontId="28" fillId="0" borderId="0" xfId="115" applyFont="1"/>
    <xf numFmtId="3" fontId="28" fillId="0" borderId="0" xfId="115" applyNumberFormat="1" applyFont="1"/>
    <xf numFmtId="3" fontId="29" fillId="0" borderId="0" xfId="115" applyNumberFormat="1" applyFont="1"/>
    <xf numFmtId="164" fontId="95" fillId="0" borderId="0" xfId="115" applyNumberFormat="1" applyFont="1" applyAlignment="1">
      <alignment horizontal="right"/>
    </xf>
    <xf numFmtId="0" fontId="29" fillId="0" borderId="0" xfId="115" applyFont="1" applyAlignment="1">
      <alignment horizontal="center"/>
    </xf>
    <xf numFmtId="169" fontId="29" fillId="0" borderId="0" xfId="115" applyNumberFormat="1" applyFont="1"/>
    <xf numFmtId="0" fontId="29" fillId="0" borderId="0" xfId="115" applyFont="1"/>
    <xf numFmtId="164" fontId="96" fillId="0" borderId="0" xfId="115" applyNumberFormat="1" applyFont="1" applyAlignment="1">
      <alignment horizontal="right"/>
    </xf>
    <xf numFmtId="0" fontId="30" fillId="0" borderId="0" xfId="115" applyFont="1" applyAlignment="1">
      <alignment horizontal="center"/>
    </xf>
    <xf numFmtId="3" fontId="30" fillId="0" borderId="0" xfId="115" applyNumberFormat="1" applyFont="1" applyAlignment="1">
      <alignment horizontal="center"/>
    </xf>
    <xf numFmtId="164" fontId="111" fillId="0" borderId="0" xfId="115" applyNumberFormat="1" applyFont="1" applyAlignment="1">
      <alignment horizontal="center"/>
    </xf>
    <xf numFmtId="0" fontId="30" fillId="0" borderId="0" xfId="115" applyFont="1" applyAlignment="1">
      <alignment horizontal="left"/>
    </xf>
    <xf numFmtId="0" fontId="30" fillId="0" borderId="0" xfId="115" applyFont="1"/>
    <xf numFmtId="3" fontId="30" fillId="0" borderId="0" xfId="115" applyNumberFormat="1" applyFont="1"/>
    <xf numFmtId="164" fontId="29" fillId="0" borderId="0" xfId="115" applyNumberFormat="1" applyFont="1" applyAlignment="1">
      <alignment horizontal="right"/>
    </xf>
    <xf numFmtId="0" fontId="28" fillId="0" borderId="29" xfId="115" applyFont="1" applyBorder="1" applyAlignment="1">
      <alignment horizontal="center" vertical="center" wrapText="1"/>
    </xf>
    <xf numFmtId="0" fontId="28" fillId="0" borderId="30" xfId="115" applyFont="1" applyBorder="1" applyAlignment="1">
      <alignment horizontal="center" vertical="center" wrapText="1"/>
    </xf>
    <xf numFmtId="3" fontId="28" fillId="0" borderId="30" xfId="115" applyNumberFormat="1" applyFont="1" applyBorder="1" applyAlignment="1">
      <alignment horizontal="center" vertical="center" wrapText="1"/>
    </xf>
    <xf numFmtId="164" fontId="28" fillId="0" borderId="31" xfId="115" applyNumberFormat="1" applyFont="1" applyBorder="1" applyAlignment="1">
      <alignment horizontal="center" vertical="center" wrapText="1"/>
    </xf>
    <xf numFmtId="0" fontId="79" fillId="0" borderId="68" xfId="115" applyFont="1" applyBorder="1" applyAlignment="1">
      <alignment horizontal="center"/>
    </xf>
    <xf numFmtId="0" fontId="79" fillId="0" borderId="0" xfId="115" applyFont="1" applyAlignment="1">
      <alignment horizontal="center"/>
    </xf>
    <xf numFmtId="0" fontId="79" fillId="0" borderId="97" xfId="115" applyFont="1" applyBorder="1" applyAlignment="1">
      <alignment horizontal="left"/>
    </xf>
    <xf numFmtId="3" fontId="79" fillId="0" borderId="97" xfId="115" applyNumberFormat="1" applyFont="1" applyBorder="1" applyAlignment="1">
      <alignment horizontal="right"/>
    </xf>
    <xf numFmtId="170" fontId="29" fillId="0" borderId="43" xfId="116" applyNumberFormat="1" applyFont="1" applyBorder="1"/>
    <xf numFmtId="0" fontId="79" fillId="0" borderId="0" xfId="115" applyFont="1"/>
    <xf numFmtId="0" fontId="80" fillId="0" borderId="99" xfId="115" applyFont="1" applyBorder="1" applyAlignment="1">
      <alignment horizontal="center"/>
    </xf>
    <xf numFmtId="0" fontId="80" fillId="0" borderId="76" xfId="115" applyFont="1" applyBorder="1" applyAlignment="1">
      <alignment horizontal="center"/>
    </xf>
    <xf numFmtId="0" fontId="80" fillId="0" borderId="76" xfId="115" applyFont="1" applyBorder="1" applyAlignment="1">
      <alignment horizontal="left"/>
    </xf>
    <xf numFmtId="3" fontId="80" fillId="0" borderId="76" xfId="115" applyNumberFormat="1" applyFont="1" applyBorder="1" applyAlignment="1">
      <alignment horizontal="right"/>
    </xf>
    <xf numFmtId="170" fontId="28" fillId="0" borderId="48" xfId="116" applyNumberFormat="1" applyFont="1" applyBorder="1"/>
    <xf numFmtId="0" fontId="29" fillId="0" borderId="0" xfId="115" applyFont="1" applyAlignment="1">
      <alignment horizontal="left"/>
    </xf>
    <xf numFmtId="3" fontId="28" fillId="0" borderId="0" xfId="115" applyNumberFormat="1" applyFont="1" applyAlignment="1">
      <alignment horizontal="right"/>
    </xf>
    <xf numFmtId="164" fontId="28" fillId="0" borderId="0" xfId="115" applyNumberFormat="1" applyFont="1" applyAlignment="1">
      <alignment horizontal="right"/>
    </xf>
    <xf numFmtId="0" fontId="80" fillId="0" borderId="77" xfId="115" applyFont="1" applyBorder="1" applyAlignment="1">
      <alignment horizontal="center"/>
    </xf>
    <xf numFmtId="0" fontId="80" fillId="0" borderId="95" xfId="115" applyFont="1" applyBorder="1" applyAlignment="1">
      <alignment horizontal="center"/>
    </xf>
    <xf numFmtId="0" fontId="80" fillId="0" borderId="93" xfId="115" applyFont="1" applyBorder="1" applyAlignment="1">
      <alignment horizontal="left"/>
    </xf>
    <xf numFmtId="3" fontId="80" fillId="0" borderId="95" xfId="115" applyNumberFormat="1" applyFont="1" applyBorder="1" applyAlignment="1">
      <alignment horizontal="right"/>
    </xf>
    <xf numFmtId="170" fontId="28" fillId="0" borderId="96" xfId="115" applyNumberFormat="1" applyFont="1" applyBorder="1" applyAlignment="1">
      <alignment horizontal="right"/>
    </xf>
    <xf numFmtId="0" fontId="79" fillId="0" borderId="34" xfId="115" applyFont="1" applyBorder="1"/>
    <xf numFmtId="0" fontId="79" fillId="0" borderId="35" xfId="115" applyFont="1" applyBorder="1"/>
    <xf numFmtId="3" fontId="79" fillId="0" borderId="35" xfId="115" applyNumberFormat="1" applyFont="1" applyBorder="1" applyAlignment="1">
      <alignment horizontal="right"/>
    </xf>
    <xf numFmtId="170" fontId="29" fillId="0" borderId="36" xfId="115" applyNumberFormat="1" applyFont="1" applyBorder="1" applyAlignment="1">
      <alignment horizontal="right"/>
    </xf>
    <xf numFmtId="170" fontId="29" fillId="0" borderId="43" xfId="116" applyNumberFormat="1" applyFont="1" applyBorder="1" applyAlignment="1">
      <alignment horizontal="right"/>
    </xf>
    <xf numFmtId="170" fontId="29" fillId="0" borderId="94" xfId="115" applyNumberFormat="1" applyFont="1" applyBorder="1" applyAlignment="1">
      <alignment horizontal="right"/>
    </xf>
    <xf numFmtId="170" fontId="28" fillId="0" borderId="100" xfId="115" applyNumberFormat="1" applyFont="1" applyBorder="1" applyAlignment="1">
      <alignment horizontal="right"/>
    </xf>
    <xf numFmtId="0" fontId="80" fillId="0" borderId="34" xfId="115" applyFont="1" applyBorder="1" applyAlignment="1">
      <alignment horizontal="center"/>
    </xf>
    <xf numFmtId="0" fontId="80" fillId="0" borderId="35" xfId="115" applyFont="1" applyBorder="1" applyAlignment="1">
      <alignment horizontal="center"/>
    </xf>
    <xf numFmtId="0" fontId="80" fillId="0" borderId="35" xfId="115" applyFont="1" applyBorder="1" applyAlignment="1">
      <alignment horizontal="left"/>
    </xf>
    <xf numFmtId="3" fontId="80" fillId="0" borderId="35" xfId="115" applyNumberFormat="1" applyFont="1" applyBorder="1" applyAlignment="1">
      <alignment horizontal="right"/>
    </xf>
    <xf numFmtId="164" fontId="28" fillId="0" borderId="36" xfId="115" applyNumberFormat="1" applyFont="1" applyBorder="1" applyAlignment="1">
      <alignment horizontal="right"/>
    </xf>
    <xf numFmtId="0" fontId="80" fillId="0" borderId="47" xfId="115" applyFont="1" applyBorder="1" applyAlignment="1">
      <alignment horizontal="left"/>
    </xf>
    <xf numFmtId="0" fontId="80" fillId="0" borderId="95" xfId="115" applyFont="1" applyBorder="1" applyAlignment="1">
      <alignment horizontal="left"/>
    </xf>
    <xf numFmtId="170" fontId="95" fillId="0" borderId="36" xfId="115" applyNumberFormat="1" applyFont="1" applyBorder="1" applyAlignment="1">
      <alignment horizontal="right"/>
    </xf>
    <xf numFmtId="0" fontId="82" fillId="0" borderId="34" xfId="115" applyFont="1" applyBorder="1"/>
    <xf numFmtId="0" fontId="82" fillId="0" borderId="35" xfId="115" applyFont="1" applyBorder="1"/>
    <xf numFmtId="3" fontId="82" fillId="0" borderId="35" xfId="115" applyNumberFormat="1" applyFont="1" applyBorder="1" applyAlignment="1">
      <alignment horizontal="right"/>
    </xf>
    <xf numFmtId="170" fontId="112" fillId="0" borderId="36" xfId="115" applyNumberFormat="1" applyFont="1" applyBorder="1" applyAlignment="1">
      <alignment horizontal="right"/>
    </xf>
    <xf numFmtId="0" fontId="82" fillId="0" borderId="0" xfId="115" applyFont="1"/>
    <xf numFmtId="0" fontId="79" fillId="0" borderId="97" xfId="115" applyFont="1" applyBorder="1" applyAlignment="1">
      <alignment horizontal="center"/>
    </xf>
    <xf numFmtId="0" fontId="80" fillId="0" borderId="99" xfId="116" applyFont="1" applyBorder="1" applyAlignment="1">
      <alignment horizontal="center"/>
    </xf>
    <xf numFmtId="0" fontId="80" fillId="0" borderId="47" xfId="116" applyFont="1" applyBorder="1" applyAlignment="1">
      <alignment horizontal="center"/>
    </xf>
    <xf numFmtId="0" fontId="28" fillId="0" borderId="76" xfId="116" applyFont="1" applyBorder="1"/>
    <xf numFmtId="3" fontId="80" fillId="0" borderId="76" xfId="116" applyNumberFormat="1" applyFont="1" applyBorder="1" applyAlignment="1">
      <alignment horizontal="right"/>
    </xf>
    <xf numFmtId="3" fontId="80" fillId="0" borderId="47" xfId="116" applyNumberFormat="1" applyFont="1" applyBorder="1" applyAlignment="1">
      <alignment horizontal="right"/>
    </xf>
    <xf numFmtId="0" fontId="80" fillId="0" borderId="0" xfId="116" applyFont="1"/>
    <xf numFmtId="0" fontId="95" fillId="0" borderId="0" xfId="115" applyFont="1"/>
    <xf numFmtId="49" fontId="80" fillId="0" borderId="80" xfId="115" applyNumberFormat="1" applyFont="1" applyBorder="1" applyAlignment="1">
      <alignment horizontal="left"/>
    </xf>
    <xf numFmtId="0" fontId="28" fillId="0" borderId="39" xfId="115" applyFont="1" applyBorder="1" applyAlignment="1">
      <alignment horizontal="left"/>
    </xf>
    <xf numFmtId="3" fontId="80" fillId="0" borderId="10" xfId="116" applyNumberFormat="1" applyFont="1" applyBorder="1"/>
    <xf numFmtId="3" fontId="80" fillId="0" borderId="58" xfId="116" applyNumberFormat="1" applyFont="1" applyBorder="1"/>
    <xf numFmtId="3" fontId="80" fillId="0" borderId="73" xfId="116" applyNumberFormat="1" applyFont="1" applyBorder="1"/>
    <xf numFmtId="170" fontId="28" fillId="0" borderId="12" xfId="115" applyNumberFormat="1" applyFont="1" applyBorder="1" applyAlignment="1">
      <alignment horizontal="right"/>
    </xf>
    <xf numFmtId="49" fontId="80" fillId="0" borderId="81" xfId="115" applyNumberFormat="1" applyFont="1" applyBorder="1" applyAlignment="1">
      <alignment horizontal="left"/>
    </xf>
    <xf numFmtId="0" fontId="28" fillId="0" borderId="34" xfId="115" applyFont="1" applyBorder="1" applyAlignment="1">
      <alignment horizontal="left"/>
    </xf>
    <xf numFmtId="3" fontId="80" fillId="0" borderId="77" xfId="116" applyNumberFormat="1" applyFont="1" applyBorder="1"/>
    <xf numFmtId="3" fontId="80" fillId="0" borderId="93" xfId="116" applyNumberFormat="1" applyFont="1" applyBorder="1"/>
    <xf numFmtId="3" fontId="80" fillId="0" borderId="95" xfId="116" applyNumberFormat="1" applyFont="1" applyBorder="1"/>
    <xf numFmtId="49" fontId="80" fillId="0" borderId="81" xfId="115" applyNumberFormat="1" applyFont="1" applyBorder="1"/>
    <xf numFmtId="49" fontId="80" fillId="0" borderId="34" xfId="115" applyNumberFormat="1" applyFont="1" applyBorder="1"/>
    <xf numFmtId="49" fontId="80" fillId="0" borderId="44" xfId="115" applyNumberFormat="1" applyFont="1" applyBorder="1"/>
    <xf numFmtId="3" fontId="80" fillId="0" borderId="68" xfId="116" applyNumberFormat="1" applyFont="1" applyBorder="1"/>
    <xf numFmtId="3" fontId="80" fillId="0" borderId="0" xfId="116" applyNumberFormat="1" applyFont="1"/>
    <xf numFmtId="3" fontId="80" fillId="0" borderId="97" xfId="116" applyNumberFormat="1" applyFont="1" applyBorder="1"/>
    <xf numFmtId="170" fontId="28" fillId="0" borderId="98" xfId="115" applyNumberFormat="1" applyFont="1" applyBorder="1" applyAlignment="1">
      <alignment horizontal="right"/>
    </xf>
    <xf numFmtId="49" fontId="80" fillId="0" borderId="82" xfId="115" applyNumberFormat="1" applyFont="1" applyBorder="1" applyAlignment="1">
      <alignment horizontal="left"/>
    </xf>
    <xf numFmtId="49" fontId="80" fillId="0" borderId="29" xfId="115" applyNumberFormat="1" applyFont="1" applyBorder="1" applyAlignment="1">
      <alignment horizontal="left"/>
    </xf>
    <xf numFmtId="3" fontId="80" fillId="0" borderId="53" xfId="116" applyNumberFormat="1" applyFont="1" applyBorder="1"/>
    <xf numFmtId="3" fontId="80" fillId="0" borderId="65" xfId="116" applyNumberFormat="1" applyFont="1" applyBorder="1"/>
    <xf numFmtId="3" fontId="80" fillId="0" borderId="54" xfId="116" applyNumberFormat="1" applyFont="1" applyBorder="1"/>
    <xf numFmtId="170" fontId="28" fillId="0" borderId="31" xfId="115" applyNumberFormat="1" applyFont="1" applyBorder="1" applyAlignment="1">
      <alignment horizontal="right"/>
    </xf>
    <xf numFmtId="0" fontId="112" fillId="0" borderId="0" xfId="115" applyFont="1"/>
    <xf numFmtId="0" fontId="79" fillId="0" borderId="32" xfId="116" applyFont="1" applyBorder="1" applyAlignment="1">
      <alignment horizontal="center"/>
    </xf>
    <xf numFmtId="0" fontId="79" fillId="0" borderId="97" xfId="116" applyFont="1" applyBorder="1" applyAlignment="1">
      <alignment horizontal="center"/>
    </xf>
    <xf numFmtId="0" fontId="79" fillId="0" borderId="0" xfId="116" applyFont="1" applyAlignment="1">
      <alignment horizontal="left"/>
    </xf>
    <xf numFmtId="3" fontId="79" fillId="0" borderId="97" xfId="116" applyNumberFormat="1" applyFont="1" applyBorder="1"/>
    <xf numFmtId="3" fontId="79" fillId="0" borderId="0" xfId="116" applyNumberFormat="1" applyFont="1"/>
    <xf numFmtId="0" fontId="79" fillId="0" borderId="0" xfId="116" applyFont="1"/>
    <xf numFmtId="0" fontId="80" fillId="0" borderId="83" xfId="116" applyFont="1" applyBorder="1" applyAlignment="1">
      <alignment horizontal="center"/>
    </xf>
    <xf numFmtId="0" fontId="80" fillId="0" borderId="95" xfId="116" applyFont="1" applyBorder="1" applyAlignment="1">
      <alignment horizontal="center"/>
    </xf>
    <xf numFmtId="0" fontId="80" fillId="0" borderId="93" xfId="116" applyFont="1" applyBorder="1" applyAlignment="1">
      <alignment horizontal="left"/>
    </xf>
    <xf numFmtId="170" fontId="28" fillId="0" borderId="94" xfId="116" applyNumberFormat="1" applyFont="1" applyBorder="1"/>
    <xf numFmtId="0" fontId="80" fillId="0" borderId="32" xfId="116" applyFont="1" applyBorder="1" applyAlignment="1">
      <alignment horizontal="center"/>
    </xf>
    <xf numFmtId="0" fontId="80" fillId="0" borderId="0" xfId="116" applyFont="1" applyAlignment="1">
      <alignment horizontal="center"/>
    </xf>
    <xf numFmtId="0" fontId="79" fillId="0" borderId="44" xfId="116" applyFont="1" applyBorder="1" applyAlignment="1">
      <alignment horizontal="center"/>
    </xf>
    <xf numFmtId="0" fontId="79" fillId="0" borderId="28" xfId="116" applyFont="1" applyBorder="1" applyAlignment="1">
      <alignment horizontal="center"/>
    </xf>
    <xf numFmtId="0" fontId="79" fillId="0" borderId="38" xfId="116" applyFont="1" applyBorder="1" applyAlignment="1">
      <alignment horizontal="left"/>
    </xf>
    <xf numFmtId="3" fontId="79" fillId="0" borderId="28" xfId="116" applyNumberFormat="1" applyFont="1" applyBorder="1"/>
    <xf numFmtId="3" fontId="79" fillId="0" borderId="38" xfId="116" applyNumberFormat="1" applyFont="1" applyBorder="1"/>
    <xf numFmtId="170" fontId="29" fillId="0" borderId="45" xfId="116" applyNumberFormat="1" applyFont="1" applyBorder="1"/>
    <xf numFmtId="3" fontId="28" fillId="0" borderId="4" xfId="116" applyNumberFormat="1" applyFont="1" applyBorder="1" applyAlignment="1">
      <alignment horizontal="right"/>
    </xf>
    <xf numFmtId="3" fontId="28" fillId="0" borderId="35" xfId="116" applyNumberFormat="1" applyFont="1" applyBorder="1" applyAlignment="1">
      <alignment horizontal="right"/>
    </xf>
    <xf numFmtId="170" fontId="28" fillId="0" borderId="6" xfId="116" applyNumberFormat="1" applyFont="1" applyBorder="1"/>
    <xf numFmtId="170" fontId="29" fillId="0" borderId="45" xfId="116" applyNumberFormat="1" applyFont="1" applyBorder="1" applyAlignment="1">
      <alignment horizontal="right"/>
    </xf>
    <xf numFmtId="0" fontId="80" fillId="0" borderId="93" xfId="116" applyFont="1" applyBorder="1" applyAlignment="1">
      <alignment horizontal="left" wrapText="1"/>
    </xf>
    <xf numFmtId="0" fontId="3" fillId="0" borderId="83" xfId="116" applyBorder="1"/>
    <xf numFmtId="0" fontId="3" fillId="0" borderId="93" xfId="116" applyBorder="1"/>
    <xf numFmtId="0" fontId="3" fillId="0" borderId="93" xfId="116" applyBorder="1" applyAlignment="1">
      <alignment wrapText="1"/>
    </xf>
    <xf numFmtId="3" fontId="3" fillId="0" borderId="93" xfId="116" applyNumberFormat="1" applyBorder="1"/>
    <xf numFmtId="164" fontId="3" fillId="0" borderId="94" xfId="116" applyNumberFormat="1" applyBorder="1"/>
    <xf numFmtId="0" fontId="3" fillId="0" borderId="34" xfId="116" applyBorder="1"/>
    <xf numFmtId="0" fontId="3" fillId="0" borderId="35" xfId="116" applyBorder="1"/>
    <xf numFmtId="0" fontId="3" fillId="0" borderId="35" xfId="116" applyBorder="1" applyAlignment="1">
      <alignment wrapText="1"/>
    </xf>
    <xf numFmtId="3" fontId="3" fillId="0" borderId="35" xfId="116" applyNumberFormat="1" applyBorder="1"/>
    <xf numFmtId="164" fontId="3" fillId="0" borderId="36" xfId="116" applyNumberFormat="1" applyBorder="1"/>
    <xf numFmtId="0" fontId="29" fillId="0" borderId="28" xfId="116" applyFont="1" applyBorder="1" applyAlignment="1">
      <alignment horizontal="center"/>
    </xf>
    <xf numFmtId="3" fontId="29" fillId="0" borderId="28" xfId="116" applyNumberFormat="1" applyFont="1" applyBorder="1"/>
    <xf numFmtId="3" fontId="29" fillId="0" borderId="38" xfId="116" applyNumberFormat="1" applyFont="1" applyBorder="1"/>
    <xf numFmtId="0" fontId="29" fillId="0" borderId="97" xfId="116" applyFont="1" applyBorder="1" applyAlignment="1">
      <alignment horizontal="center"/>
    </xf>
    <xf numFmtId="3" fontId="29" fillId="0" borderId="97" xfId="116" applyNumberFormat="1" applyFont="1" applyBorder="1"/>
    <xf numFmtId="3" fontId="29" fillId="0" borderId="0" xfId="116" applyNumberFormat="1" applyFont="1"/>
    <xf numFmtId="0" fontId="79" fillId="0" borderId="33" xfId="116" applyFont="1" applyBorder="1" applyAlignment="1">
      <alignment horizontal="center"/>
    </xf>
    <xf numFmtId="0" fontId="80" fillId="0" borderId="76" xfId="116" applyFont="1" applyBorder="1" applyAlignment="1">
      <alignment horizontal="center"/>
    </xf>
    <xf numFmtId="0" fontId="80" fillId="0" borderId="47" xfId="116" applyFont="1" applyBorder="1" applyAlignment="1">
      <alignment horizontal="left"/>
    </xf>
    <xf numFmtId="3" fontId="28" fillId="0" borderId="76" xfId="116" applyNumberFormat="1" applyFont="1" applyBorder="1"/>
    <xf numFmtId="3" fontId="28" fillId="0" borderId="47" xfId="116" applyNumberFormat="1" applyFont="1" applyBorder="1"/>
    <xf numFmtId="170" fontId="28" fillId="0" borderId="48" xfId="116" applyNumberFormat="1" applyFont="1" applyBorder="1" applyAlignment="1">
      <alignment horizontal="right"/>
    </xf>
    <xf numFmtId="0" fontId="79" fillId="0" borderId="0" xfId="116" applyFont="1" applyAlignment="1">
      <alignment horizontal="center"/>
    </xf>
    <xf numFmtId="0" fontId="29" fillId="0" borderId="0" xfId="116" applyFont="1" applyAlignment="1">
      <alignment horizontal="center"/>
    </xf>
    <xf numFmtId="0" fontId="29" fillId="0" borderId="0" xfId="116" applyFont="1"/>
    <xf numFmtId="170" fontId="28" fillId="0" borderId="43" xfId="116" applyNumberFormat="1" applyFont="1" applyBorder="1"/>
    <xf numFmtId="170" fontId="79" fillId="0" borderId="43" xfId="116" applyNumberFormat="1" applyFont="1" applyBorder="1"/>
    <xf numFmtId="0" fontId="80" fillId="0" borderId="32" xfId="116" applyFont="1" applyBorder="1"/>
    <xf numFmtId="3" fontId="28" fillId="0" borderId="51" xfId="116" applyNumberFormat="1" applyFont="1" applyBorder="1" applyAlignment="1">
      <alignment horizontal="right"/>
    </xf>
    <xf numFmtId="3" fontId="28" fillId="0" borderId="50" xfId="116" applyNumberFormat="1" applyFont="1" applyBorder="1" applyAlignment="1">
      <alignment horizontal="right"/>
    </xf>
    <xf numFmtId="170" fontId="28" fillId="0" borderId="8" xfId="116" applyNumberFormat="1" applyFont="1" applyBorder="1"/>
    <xf numFmtId="169" fontId="3" fillId="0" borderId="0" xfId="116" applyNumberFormat="1"/>
    <xf numFmtId="0" fontId="29" fillId="0" borderId="0" xfId="116" applyFont="1" applyAlignment="1">
      <alignment wrapText="1"/>
    </xf>
    <xf numFmtId="0" fontId="28" fillId="0" borderId="86" xfId="50" applyFont="1" applyBorder="1" applyAlignment="1">
      <alignment horizontal="center"/>
    </xf>
    <xf numFmtId="3" fontId="28" fillId="0" borderId="39" xfId="116" applyNumberFormat="1" applyFont="1" applyBorder="1" applyAlignment="1">
      <alignment horizontal="right"/>
    </xf>
    <xf numFmtId="3" fontId="28" fillId="0" borderId="40" xfId="116" applyNumberFormat="1" applyFont="1" applyBorder="1" applyAlignment="1">
      <alignment horizontal="right"/>
    </xf>
    <xf numFmtId="170" fontId="28" fillId="0" borderId="40" xfId="116" applyNumberFormat="1" applyFont="1" applyBorder="1"/>
    <xf numFmtId="3" fontId="28" fillId="0" borderId="34" xfId="116" applyNumberFormat="1" applyFont="1" applyBorder="1" applyAlignment="1">
      <alignment horizontal="right"/>
    </xf>
    <xf numFmtId="3" fontId="28" fillId="0" borderId="41" xfId="116" applyNumberFormat="1" applyFont="1" applyBorder="1" applyAlignment="1">
      <alignment horizontal="right"/>
    </xf>
    <xf numFmtId="170" fontId="28" fillId="0" borderId="41" xfId="116" applyNumberFormat="1" applyFont="1" applyBorder="1"/>
    <xf numFmtId="170" fontId="28" fillId="0" borderId="96" xfId="116" applyNumberFormat="1" applyFont="1" applyBorder="1" applyAlignment="1">
      <alignment horizontal="right"/>
    </xf>
    <xf numFmtId="3" fontId="28" fillId="0" borderId="52" xfId="116" applyNumberFormat="1" applyFont="1" applyBorder="1" applyAlignment="1">
      <alignment horizontal="right"/>
    </xf>
    <xf numFmtId="170" fontId="28" fillId="0" borderId="52" xfId="116" applyNumberFormat="1" applyFont="1" applyBorder="1"/>
    <xf numFmtId="3" fontId="28" fillId="0" borderId="29" xfId="116" applyNumberFormat="1" applyFont="1" applyBorder="1" applyAlignment="1">
      <alignment horizontal="right"/>
    </xf>
    <xf numFmtId="3" fontId="28" fillId="0" borderId="42" xfId="116" applyNumberFormat="1" applyFont="1" applyBorder="1" applyAlignment="1">
      <alignment horizontal="right"/>
    </xf>
    <xf numFmtId="170" fontId="28" fillId="0" borderId="42" xfId="116" applyNumberFormat="1" applyFont="1" applyBorder="1"/>
    <xf numFmtId="0" fontId="29" fillId="0" borderId="95" xfId="57" applyFont="1" applyBorder="1" applyAlignment="1">
      <alignment horizontal="center" vertical="center" wrapText="1"/>
    </xf>
    <xf numFmtId="3" fontId="29" fillId="0" borderId="95" xfId="57" applyNumberFormat="1" applyFont="1" applyBorder="1" applyAlignment="1">
      <alignment vertical="center"/>
    </xf>
    <xf numFmtId="0" fontId="3" fillId="0" borderId="0" xfId="116" applyAlignment="1">
      <alignment horizontal="left"/>
    </xf>
    <xf numFmtId="0" fontId="3" fillId="0" borderId="0" xfId="116"/>
    <xf numFmtId="0" fontId="80" fillId="33" borderId="29" xfId="116" applyFont="1" applyFill="1" applyBorder="1" applyAlignment="1">
      <alignment horizontal="left" vertical="center" wrapText="1"/>
    </xf>
    <xf numFmtId="0" fontId="80" fillId="33" borderId="54" xfId="116" applyFont="1" applyFill="1" applyBorder="1" applyAlignment="1">
      <alignment horizontal="center" vertical="center" wrapText="1"/>
    </xf>
    <xf numFmtId="0" fontId="80" fillId="33" borderId="65" xfId="116" applyFont="1" applyFill="1" applyBorder="1" applyAlignment="1">
      <alignment horizontal="center" vertical="center" wrapText="1"/>
    </xf>
    <xf numFmtId="0" fontId="80" fillId="33" borderId="66" xfId="116" applyFont="1" applyFill="1" applyBorder="1" applyAlignment="1">
      <alignment horizontal="center" vertical="center" wrapText="1"/>
    </xf>
    <xf numFmtId="0" fontId="3" fillId="0" borderId="0" xfId="116" applyAlignment="1">
      <alignment vertical="center"/>
    </xf>
    <xf numFmtId="0" fontId="79" fillId="0" borderId="4" xfId="116" applyFont="1" applyBorder="1" applyAlignment="1">
      <alignment vertical="center" wrapText="1"/>
    </xf>
    <xf numFmtId="3" fontId="79" fillId="0" borderId="4" xfId="116" applyNumberFormat="1" applyFont="1" applyBorder="1" applyAlignment="1">
      <alignment vertical="center"/>
    </xf>
    <xf numFmtId="170" fontId="79" fillId="0" borderId="6" xfId="116" applyNumberFormat="1" applyFont="1" applyBorder="1" applyAlignment="1">
      <alignment vertical="center"/>
    </xf>
    <xf numFmtId="3" fontId="80" fillId="0" borderId="4" xfId="116" applyNumberFormat="1" applyFont="1" applyBorder="1" applyAlignment="1">
      <alignment vertical="center"/>
    </xf>
    <xf numFmtId="170" fontId="80" fillId="0" borderId="6" xfId="116" applyNumberFormat="1" applyFont="1" applyBorder="1" applyAlignment="1">
      <alignment vertical="center"/>
    </xf>
    <xf numFmtId="3" fontId="80" fillId="0" borderId="51" xfId="116" applyNumberFormat="1" applyFont="1" applyBorder="1" applyAlignment="1">
      <alignment vertical="center"/>
    </xf>
    <xf numFmtId="170" fontId="80" fillId="0" borderId="8" xfId="116" applyNumberFormat="1" applyFont="1" applyBorder="1" applyAlignment="1">
      <alignment vertical="center"/>
    </xf>
    <xf numFmtId="0" fontId="3" fillId="0" borderId="0" xfId="118"/>
    <xf numFmtId="0" fontId="109" fillId="0" borderId="0" xfId="118" applyFont="1"/>
    <xf numFmtId="0" fontId="83" fillId="0" borderId="0" xfId="118" applyFont="1" applyAlignment="1">
      <alignment horizontal="right"/>
    </xf>
    <xf numFmtId="0" fontId="86" fillId="0" borderId="0" xfId="118" applyFont="1" applyAlignment="1">
      <alignment vertical="center"/>
    </xf>
    <xf numFmtId="49" fontId="35" fillId="0" borderId="5" xfId="119" applyNumberFormat="1" applyFont="1" applyBorder="1" applyAlignment="1">
      <alignment vertical="center" wrapText="1"/>
    </xf>
    <xf numFmtId="49" fontId="35" fillId="0" borderId="34" xfId="119" applyNumberFormat="1" applyFont="1" applyBorder="1" applyAlignment="1">
      <alignment horizontal="right" vertical="center"/>
    </xf>
    <xf numFmtId="3" fontId="35" fillId="0" borderId="4" xfId="119" applyNumberFormat="1" applyFont="1" applyBorder="1" applyAlignment="1">
      <alignment horizontal="right" vertical="center"/>
    </xf>
    <xf numFmtId="3" fontId="35" fillId="0" borderId="4" xfId="119" applyNumberFormat="1" applyFont="1" applyBorder="1" applyAlignment="1">
      <alignment vertical="center"/>
    </xf>
    <xf numFmtId="3" fontId="35" fillId="26" borderId="4" xfId="119" applyNumberFormat="1" applyFont="1" applyFill="1" applyBorder="1" applyAlignment="1">
      <alignment vertical="center"/>
    </xf>
    <xf numFmtId="3" fontId="35" fillId="0" borderId="95" xfId="119" applyNumberFormat="1" applyFont="1" applyBorder="1" applyAlignment="1">
      <alignment vertical="center"/>
    </xf>
    <xf numFmtId="9" fontId="35" fillId="0" borderId="6" xfId="118" applyNumberFormat="1" applyFont="1" applyBorder="1" applyAlignment="1">
      <alignment horizontal="center" vertical="center"/>
    </xf>
    <xf numFmtId="0" fontId="35" fillId="0" borderId="0" xfId="119" applyFont="1" applyAlignment="1">
      <alignment horizontal="center" vertical="center"/>
    </xf>
    <xf numFmtId="0" fontId="35" fillId="0" borderId="34" xfId="119" applyFont="1" applyBorder="1" applyAlignment="1">
      <alignment horizontal="right" vertical="center"/>
    </xf>
    <xf numFmtId="49" fontId="35" fillId="0" borderId="27" xfId="119" applyNumberFormat="1" applyFont="1" applyBorder="1" applyAlignment="1">
      <alignment vertical="center" wrapText="1"/>
    </xf>
    <xf numFmtId="0" fontId="35" fillId="0" borderId="44" xfId="119" applyFont="1" applyBorder="1" applyAlignment="1">
      <alignment horizontal="right" vertical="center"/>
    </xf>
    <xf numFmtId="3" fontId="35" fillId="0" borderId="28" xfId="119" applyNumberFormat="1" applyFont="1" applyBorder="1" applyAlignment="1">
      <alignment horizontal="right" vertical="center"/>
    </xf>
    <xf numFmtId="3" fontId="35" fillId="0" borderId="28" xfId="119" applyNumberFormat="1" applyFont="1" applyBorder="1" applyAlignment="1">
      <alignment vertical="center"/>
    </xf>
    <xf numFmtId="3" fontId="35" fillId="26" borderId="28" xfId="119" applyNumberFormat="1" applyFont="1" applyFill="1" applyBorder="1" applyAlignment="1">
      <alignment vertical="center"/>
    </xf>
    <xf numFmtId="3" fontId="35" fillId="0" borderId="97" xfId="119" applyNumberFormat="1" applyFont="1" applyBorder="1" applyAlignment="1">
      <alignment vertical="center"/>
    </xf>
    <xf numFmtId="9" fontId="35" fillId="0" borderId="46" xfId="118" applyNumberFormat="1" applyFont="1" applyBorder="1" applyAlignment="1">
      <alignment horizontal="center" vertical="center"/>
    </xf>
    <xf numFmtId="49" fontId="110" fillId="0" borderId="0" xfId="118" applyNumberFormat="1" applyFont="1" applyAlignment="1">
      <alignment wrapText="1"/>
    </xf>
    <xf numFmtId="2" fontId="110" fillId="0" borderId="0" xfId="118" applyNumberFormat="1" applyFont="1" applyAlignment="1">
      <alignment horizontal="right"/>
    </xf>
    <xf numFmtId="4" fontId="110" fillId="0" borderId="0" xfId="118" applyNumberFormat="1" applyFont="1" applyAlignment="1">
      <alignment horizontal="right"/>
    </xf>
    <xf numFmtId="0" fontId="109" fillId="0" borderId="0" xfId="118" applyFont="1" applyAlignment="1">
      <alignment horizontal="center"/>
    </xf>
    <xf numFmtId="0" fontId="109" fillId="0" borderId="0" xfId="118" applyFont="1" applyAlignment="1">
      <alignment vertical="center"/>
    </xf>
    <xf numFmtId="0" fontId="113" fillId="0" borderId="0" xfId="68" applyFont="1" applyAlignment="1">
      <alignment horizontal="center" vertical="center"/>
    </xf>
    <xf numFmtId="0" fontId="113" fillId="0" borderId="0" xfId="68" applyFont="1" applyAlignment="1">
      <alignment vertical="center"/>
    </xf>
    <xf numFmtId="0" fontId="33" fillId="0" borderId="0" xfId="68" applyFont="1" applyAlignment="1">
      <alignment horizontal="right" vertical="justify"/>
    </xf>
    <xf numFmtId="0" fontId="30" fillId="0" borderId="0" xfId="68" applyFont="1" applyAlignment="1">
      <alignment horizontal="center" vertical="center" wrapText="1"/>
    </xf>
    <xf numFmtId="3" fontId="83" fillId="0" borderId="63" xfId="68" applyNumberFormat="1" applyFont="1" applyBorder="1" applyAlignment="1">
      <alignment horizontal="center" vertical="center" wrapText="1"/>
    </xf>
    <xf numFmtId="49" fontId="83" fillId="0" borderId="51" xfId="68" applyNumberFormat="1" applyFont="1" applyBorder="1" applyAlignment="1">
      <alignment horizontal="center" vertical="center"/>
    </xf>
    <xf numFmtId="0" fontId="114" fillId="0" borderId="67" xfId="68" applyFont="1" applyBorder="1" applyAlignment="1">
      <alignment horizontal="center" vertical="center"/>
    </xf>
    <xf numFmtId="3" fontId="35" fillId="0" borderId="103" xfId="68" applyNumberFormat="1" applyFont="1" applyBorder="1" applyAlignment="1">
      <alignment vertical="center"/>
    </xf>
    <xf numFmtId="3" fontId="35" fillId="0" borderId="40" xfId="68" applyNumberFormat="1" applyFont="1" applyBorder="1" applyAlignment="1">
      <alignment vertical="center"/>
    </xf>
    <xf numFmtId="3" fontId="35" fillId="0" borderId="104" xfId="68" applyNumberFormat="1" applyFont="1" applyBorder="1" applyAlignment="1">
      <alignment vertical="center"/>
    </xf>
    <xf numFmtId="3" fontId="35" fillId="0" borderId="105" xfId="68" applyNumberFormat="1" applyFont="1" applyBorder="1" applyAlignment="1">
      <alignment vertical="center"/>
    </xf>
    <xf numFmtId="3" fontId="35" fillId="0" borderId="106" xfId="68" applyNumberFormat="1" applyFont="1" applyBorder="1" applyAlignment="1">
      <alignment horizontal="right" vertical="center"/>
    </xf>
    <xf numFmtId="3" fontId="35" fillId="0" borderId="107" xfId="68" applyNumberFormat="1" applyFont="1" applyBorder="1" applyAlignment="1">
      <alignment horizontal="right" vertical="center"/>
    </xf>
    <xf numFmtId="3" fontId="35" fillId="0" borderId="108" xfId="68" applyNumberFormat="1" applyFont="1" applyBorder="1" applyAlignment="1">
      <alignment horizontal="right" vertical="center"/>
    </xf>
    <xf numFmtId="0" fontId="35" fillId="0" borderId="35" xfId="68" applyFont="1" applyBorder="1" applyAlignment="1">
      <alignment horizontal="left" vertical="center" wrapText="1"/>
    </xf>
    <xf numFmtId="3" fontId="35" fillId="0" borderId="41" xfId="68" applyNumberFormat="1" applyFont="1" applyBorder="1" applyAlignment="1">
      <alignment vertical="center"/>
    </xf>
    <xf numFmtId="3" fontId="35" fillId="0" borderId="109" xfId="68" applyNumberFormat="1" applyFont="1" applyBorder="1" applyAlignment="1">
      <alignment vertical="center"/>
    </xf>
    <xf numFmtId="3" fontId="35" fillId="0" borderId="110" xfId="68" applyNumberFormat="1" applyFont="1" applyBorder="1" applyAlignment="1">
      <alignment vertical="center"/>
    </xf>
    <xf numFmtId="3" fontId="35" fillId="0" borderId="111" xfId="68" applyNumberFormat="1" applyFont="1" applyBorder="1" applyAlignment="1">
      <alignment vertical="center"/>
    </xf>
    <xf numFmtId="3" fontId="35" fillId="0" borderId="112" xfId="68" applyNumberFormat="1" applyFont="1" applyBorder="1" applyAlignment="1">
      <alignment horizontal="right" vertical="center"/>
    </xf>
    <xf numFmtId="0" fontId="35" fillId="0" borderId="78" xfId="68" applyFont="1" applyBorder="1" applyAlignment="1">
      <alignment horizontal="left" vertical="center" wrapText="1"/>
    </xf>
    <xf numFmtId="3" fontId="35" fillId="0" borderId="114" xfId="68" applyNumberFormat="1" applyFont="1" applyBorder="1" applyAlignment="1">
      <alignment vertical="center"/>
    </xf>
    <xf numFmtId="3" fontId="35" fillId="0" borderId="88" xfId="68" applyNumberFormat="1" applyFont="1" applyBorder="1" applyAlignment="1">
      <alignment vertical="center"/>
    </xf>
    <xf numFmtId="0" fontId="35" fillId="27" borderId="113" xfId="68" applyFont="1" applyFill="1" applyBorder="1" applyAlignment="1">
      <alignment vertical="center" wrapText="1"/>
    </xf>
    <xf numFmtId="3" fontId="35" fillId="0" borderId="115" xfId="68" applyNumberFormat="1" applyFont="1" applyBorder="1" applyAlignment="1">
      <alignment vertical="center"/>
    </xf>
    <xf numFmtId="3" fontId="35" fillId="0" borderId="116" xfId="68" applyNumberFormat="1" applyFont="1" applyBorder="1" applyAlignment="1">
      <alignment vertical="center"/>
    </xf>
    <xf numFmtId="3" fontId="35" fillId="0" borderId="117" xfId="68" applyNumberFormat="1" applyFont="1" applyBorder="1" applyAlignment="1">
      <alignment vertical="center"/>
    </xf>
    <xf numFmtId="0" fontId="35" fillId="0" borderId="113" xfId="68" applyFont="1" applyBorder="1" applyAlignment="1">
      <alignment horizontal="center" vertical="center" wrapText="1"/>
    </xf>
    <xf numFmtId="3" fontId="35" fillId="0" borderId="118" xfId="68" applyNumberFormat="1" applyFont="1" applyBorder="1" applyAlignment="1">
      <alignment vertical="center"/>
    </xf>
    <xf numFmtId="0" fontId="35" fillId="0" borderId="110" xfId="68" applyFont="1" applyBorder="1" applyAlignment="1">
      <alignment horizontal="center" vertical="center" wrapText="1"/>
    </xf>
    <xf numFmtId="172" fontId="87" fillId="0" borderId="119" xfId="90" applyNumberFormat="1" applyFont="1" applyBorder="1" applyAlignment="1">
      <alignment horizontal="center" vertical="center" wrapText="1"/>
    </xf>
    <xf numFmtId="0" fontId="115" fillId="0" borderId="0" xfId="68" applyFont="1" applyAlignment="1">
      <alignment vertical="center"/>
    </xf>
    <xf numFmtId="0" fontId="35" fillId="0" borderId="0" xfId="68" applyFont="1" applyAlignment="1">
      <alignment horizontal="center" vertical="center"/>
    </xf>
    <xf numFmtId="3" fontId="35" fillId="0" borderId="120" xfId="68" applyNumberFormat="1" applyFont="1" applyBorder="1" applyAlignment="1">
      <alignment vertical="center"/>
    </xf>
    <xf numFmtId="3" fontId="35" fillId="0" borderId="74" xfId="68" applyNumberFormat="1" applyFont="1" applyBorder="1" applyAlignment="1">
      <alignment horizontal="right" vertical="center"/>
    </xf>
    <xf numFmtId="3" fontId="35" fillId="0" borderId="121" xfId="68" applyNumberFormat="1" applyFont="1" applyBorder="1" applyAlignment="1">
      <alignment vertical="center"/>
    </xf>
    <xf numFmtId="3" fontId="35" fillId="0" borderId="69" xfId="121" applyNumberFormat="1" applyFont="1" applyBorder="1" applyAlignment="1">
      <alignment horizontal="right" vertical="center"/>
    </xf>
    <xf numFmtId="3" fontId="35" fillId="0" borderId="4" xfId="121" applyNumberFormat="1" applyFont="1" applyBorder="1" applyAlignment="1">
      <alignment horizontal="right" vertical="center"/>
    </xf>
    <xf numFmtId="0" fontId="114" fillId="0" borderId="13" xfId="68" applyFont="1" applyBorder="1" applyAlignment="1">
      <alignment horizontal="center" vertical="center" wrapText="1"/>
    </xf>
    <xf numFmtId="3" fontId="35" fillId="0" borderId="122" xfId="68" applyNumberFormat="1" applyFont="1" applyBorder="1" applyAlignment="1">
      <alignment horizontal="right" vertical="center"/>
    </xf>
    <xf numFmtId="0" fontId="35" fillId="34" borderId="13" xfId="68" applyFont="1" applyFill="1" applyBorder="1" applyAlignment="1">
      <alignment horizontal="center" vertical="center" wrapText="1"/>
    </xf>
    <xf numFmtId="0" fontId="35" fillId="0" borderId="123" xfId="68" applyFont="1" applyBorder="1" applyAlignment="1">
      <alignment horizontal="center" vertical="center" wrapText="1"/>
    </xf>
    <xf numFmtId="0" fontId="35" fillId="0" borderId="0" xfId="68" applyFont="1" applyAlignment="1">
      <alignment horizontal="center" vertical="center" wrapText="1"/>
    </xf>
    <xf numFmtId="0" fontId="35" fillId="32" borderId="0" xfId="68" applyFont="1" applyFill="1" applyAlignment="1">
      <alignment horizontal="center" vertical="center" wrapText="1"/>
    </xf>
    <xf numFmtId="0" fontId="35" fillId="32" borderId="13" xfId="68" applyFont="1" applyFill="1" applyBorder="1" applyAlignment="1">
      <alignment horizontal="center" vertical="center" wrapText="1"/>
    </xf>
    <xf numFmtId="0" fontId="35" fillId="0" borderId="125" xfId="68" applyFont="1" applyBorder="1" applyAlignment="1">
      <alignment horizontal="center" vertical="center"/>
    </xf>
    <xf numFmtId="0" fontId="35" fillId="0" borderId="119" xfId="68" applyFont="1" applyBorder="1" applyAlignment="1">
      <alignment horizontal="center" vertical="center" wrapText="1"/>
    </xf>
    <xf numFmtId="3" fontId="35" fillId="0" borderId="126" xfId="68" applyNumberFormat="1" applyFont="1" applyBorder="1" applyAlignment="1">
      <alignment vertical="center"/>
    </xf>
    <xf numFmtId="0" fontId="35" fillId="0" borderId="127" xfId="68" applyFont="1" applyBorder="1" applyAlignment="1">
      <alignment horizontal="center" vertical="center"/>
    </xf>
    <xf numFmtId="0" fontId="35" fillId="0" borderId="93" xfId="68" applyFont="1" applyBorder="1" applyAlignment="1">
      <alignment horizontal="center" vertical="center"/>
    </xf>
    <xf numFmtId="0" fontId="35" fillId="35" borderId="13" xfId="68" applyFont="1" applyFill="1" applyBorder="1" applyAlignment="1">
      <alignment horizontal="center" vertical="center" wrapText="1"/>
    </xf>
    <xf numFmtId="0" fontId="35" fillId="32" borderId="67" xfId="68" applyFont="1" applyFill="1" applyBorder="1" applyAlignment="1">
      <alignment horizontal="center" vertical="center"/>
    </xf>
    <xf numFmtId="0" fontId="35" fillId="27" borderId="124" xfId="68" applyFont="1" applyFill="1" applyBorder="1" applyAlignment="1">
      <alignment vertical="center" wrapText="1"/>
    </xf>
    <xf numFmtId="172" fontId="87" fillId="35" borderId="13" xfId="90" applyNumberFormat="1" applyFont="1" applyFill="1" applyBorder="1" applyAlignment="1">
      <alignment horizontal="center" vertical="center" wrapText="1"/>
    </xf>
    <xf numFmtId="172" fontId="87" fillId="32" borderId="13" xfId="90" applyNumberFormat="1" applyFont="1" applyFill="1" applyBorder="1" applyAlignment="1">
      <alignment horizontal="center" vertical="center" wrapText="1"/>
    </xf>
    <xf numFmtId="0" fontId="35" fillId="0" borderId="10" xfId="68" applyFont="1" applyBorder="1" applyAlignment="1">
      <alignment horizontal="center" vertical="center"/>
    </xf>
    <xf numFmtId="3" fontId="35" fillId="0" borderId="128" xfId="68" applyNumberFormat="1" applyFont="1" applyBorder="1" applyAlignment="1">
      <alignment horizontal="right" vertical="center"/>
    </xf>
    <xf numFmtId="3" fontId="35" fillId="0" borderId="70" xfId="68" applyNumberFormat="1" applyFont="1" applyBorder="1" applyAlignment="1">
      <alignment horizontal="right" vertical="center"/>
    </xf>
    <xf numFmtId="3" fontId="35" fillId="0" borderId="129" xfId="68" applyNumberFormat="1" applyFont="1" applyBorder="1" applyAlignment="1">
      <alignment horizontal="right" vertical="center"/>
    </xf>
    <xf numFmtId="0" fontId="35" fillId="27" borderId="35" xfId="68" applyFont="1" applyFill="1" applyBorder="1" applyAlignment="1">
      <alignment vertical="center" wrapText="1"/>
    </xf>
    <xf numFmtId="0" fontId="35" fillId="27" borderId="65" xfId="68" applyFont="1" applyFill="1" applyBorder="1" applyAlignment="1">
      <alignment vertical="center"/>
    </xf>
    <xf numFmtId="0" fontId="114" fillId="0" borderId="0" xfId="68" applyFont="1" applyAlignment="1">
      <alignment vertical="center"/>
    </xf>
    <xf numFmtId="3" fontId="116" fillId="0" borderId="0" xfId="68" applyNumberFormat="1" applyFont="1" applyAlignment="1">
      <alignment vertical="center"/>
    </xf>
    <xf numFmtId="3" fontId="116" fillId="0" borderId="0" xfId="68" applyNumberFormat="1" applyFont="1" applyAlignment="1">
      <alignment horizontal="justify" vertical="justify"/>
    </xf>
    <xf numFmtId="0" fontId="113" fillId="0" borderId="0" xfId="68" applyFont="1" applyAlignment="1">
      <alignment horizontal="justify" vertical="justify"/>
    </xf>
    <xf numFmtId="0" fontId="29" fillId="0" borderId="0" xfId="0" applyFont="1" applyAlignment="1">
      <alignment horizontal="center" vertical="center" wrapText="1"/>
    </xf>
    <xf numFmtId="0" fontId="28" fillId="0" borderId="0" xfId="0" applyFont="1"/>
    <xf numFmtId="0" fontId="28" fillId="24" borderId="0" xfId="0" applyFont="1" applyFill="1"/>
    <xf numFmtId="0" fontId="28" fillId="0" borderId="0" xfId="0" applyFont="1" applyAlignment="1">
      <alignment horizontal="left" vertical="center"/>
    </xf>
    <xf numFmtId="0" fontId="29" fillId="0" borderId="0" xfId="0" applyFont="1" applyAlignment="1">
      <alignment horizontal="left"/>
    </xf>
    <xf numFmtId="0" fontId="29" fillId="0" borderId="0" xfId="0" applyFont="1" applyAlignment="1">
      <alignment horizontal="left" wrapText="1"/>
    </xf>
    <xf numFmtId="4" fontId="29" fillId="0" borderId="0" xfId="0" applyNumberFormat="1" applyFont="1"/>
    <xf numFmtId="0" fontId="29" fillId="0" borderId="0" xfId="0" applyFont="1" applyAlignment="1">
      <alignment horizontal="right"/>
    </xf>
    <xf numFmtId="4" fontId="28" fillId="0" borderId="0" xfId="0" applyNumberFormat="1" applyFont="1"/>
    <xf numFmtId="4" fontId="35" fillId="0" borderId="0" xfId="0" applyNumberFormat="1" applyFont="1" applyAlignment="1">
      <alignment horizontal="left" vertical="center"/>
    </xf>
    <xf numFmtId="4" fontId="120" fillId="0" borderId="0" xfId="0" applyNumberFormat="1" applyFont="1" applyAlignment="1">
      <alignment vertical="center" wrapText="1"/>
    </xf>
    <xf numFmtId="0" fontId="29" fillId="0" borderId="130" xfId="100" applyFont="1" applyBorder="1" applyAlignment="1">
      <alignment vertical="center" wrapText="1"/>
    </xf>
    <xf numFmtId="4" fontId="29" fillId="0" borderId="0" xfId="100" applyNumberFormat="1" applyFont="1" applyAlignment="1">
      <alignment vertical="center"/>
    </xf>
    <xf numFmtId="4" fontId="29" fillId="0" borderId="131" xfId="77" applyNumberFormat="1" applyFont="1" applyBorder="1" applyAlignment="1">
      <alignment vertical="center"/>
    </xf>
    <xf numFmtId="173" fontId="29" fillId="0" borderId="132" xfId="77" applyNumberFormat="1" applyFont="1" applyBorder="1" applyAlignment="1" applyProtection="1">
      <alignment horizontal="center" vertical="center"/>
      <protection hidden="1"/>
    </xf>
    <xf numFmtId="0" fontId="29" fillId="0" borderId="133" xfId="77" applyFont="1" applyBorder="1" applyAlignment="1">
      <alignment horizontal="left" vertical="center"/>
    </xf>
    <xf numFmtId="4" fontId="55" fillId="0" borderId="0" xfId="100" applyNumberFormat="1" applyFont="1" applyAlignment="1">
      <alignment horizontal="right" vertical="center"/>
    </xf>
    <xf numFmtId="4" fontId="78" fillId="0" borderId="0" xfId="100" applyNumberFormat="1" applyFont="1" applyAlignment="1" applyProtection="1">
      <alignment horizontal="right" vertical="center"/>
      <protection locked="0"/>
    </xf>
    <xf numFmtId="4" fontId="29" fillId="29" borderId="131" xfId="77" applyNumberFormat="1" applyFont="1" applyFill="1" applyBorder="1" applyAlignment="1">
      <alignment vertical="center"/>
    </xf>
    <xf numFmtId="0" fontId="29" fillId="0" borderId="130" xfId="77" applyFont="1" applyBorder="1" applyAlignment="1">
      <alignment vertical="center" wrapText="1"/>
    </xf>
    <xf numFmtId="0" fontId="3" fillId="0" borderId="0" xfId="117" applyAlignment="1">
      <alignment wrapText="1"/>
    </xf>
    <xf numFmtId="0" fontId="35" fillId="0" borderId="10" xfId="68" applyFont="1" applyBorder="1" applyAlignment="1">
      <alignment horizontal="center" vertical="center" wrapText="1"/>
    </xf>
    <xf numFmtId="174" fontId="98" fillId="30" borderId="4" xfId="0" applyNumberFormat="1" applyFont="1" applyFill="1" applyBorder="1" applyAlignment="1">
      <alignment horizontal="center" vertical="center" wrapText="1"/>
    </xf>
    <xf numFmtId="0" fontId="79" fillId="0" borderId="5" xfId="116" applyFont="1" applyBorder="1" applyAlignment="1">
      <alignment vertical="center" wrapText="1"/>
    </xf>
    <xf numFmtId="0" fontId="79" fillId="0" borderId="5" xfId="116" applyFont="1" applyBorder="1" applyAlignment="1">
      <alignment horizontal="left" vertical="center" wrapText="1"/>
    </xf>
    <xf numFmtId="0" fontId="83" fillId="0" borderId="47" xfId="0" applyFont="1" applyBorder="1" applyAlignment="1">
      <alignment horizontal="center"/>
    </xf>
    <xf numFmtId="0" fontId="83" fillId="0" borderId="47" xfId="0" applyFont="1" applyBorder="1" applyAlignment="1">
      <alignment horizontal="right"/>
    </xf>
    <xf numFmtId="0" fontId="83" fillId="0" borderId="54" xfId="0" applyFont="1" applyBorder="1" applyAlignment="1">
      <alignment horizontal="center" vertical="center" wrapText="1"/>
    </xf>
    <xf numFmtId="0" fontId="83" fillId="0" borderId="31" xfId="0" applyFont="1" applyBorder="1" applyAlignment="1">
      <alignment horizontal="center" vertical="center" wrapText="1"/>
    </xf>
    <xf numFmtId="0" fontId="83" fillId="0" borderId="130" xfId="0" applyFont="1" applyBorder="1" applyAlignment="1">
      <alignment horizontal="center" vertical="center"/>
    </xf>
    <xf numFmtId="4" fontId="35" fillId="0" borderId="130" xfId="0" applyNumberFormat="1" applyFont="1" applyBorder="1" applyAlignment="1">
      <alignment vertical="center"/>
    </xf>
    <xf numFmtId="4" fontId="35" fillId="0" borderId="130" xfId="0" applyNumberFormat="1" applyFont="1" applyBorder="1" applyAlignment="1">
      <alignment horizontal="right" vertical="center"/>
    </xf>
    <xf numFmtId="4" fontId="83" fillId="0" borderId="130" xfId="0" applyNumberFormat="1" applyFont="1" applyBorder="1" applyAlignment="1">
      <alignment vertical="center"/>
    </xf>
    <xf numFmtId="4" fontId="35" fillId="0" borderId="131" xfId="0" applyNumberFormat="1" applyFont="1" applyBorder="1" applyAlignment="1">
      <alignment horizontal="right" vertical="center"/>
    </xf>
    <xf numFmtId="0" fontId="83" fillId="0" borderId="4" xfId="0" applyFont="1" applyBorder="1" applyAlignment="1">
      <alignment horizontal="center" vertical="center"/>
    </xf>
    <xf numFmtId="0" fontId="35" fillId="0" borderId="4" xfId="0" applyFont="1" applyBorder="1" applyAlignment="1">
      <alignment horizontal="left" vertical="center" wrapText="1"/>
    </xf>
    <xf numFmtId="4" fontId="35" fillId="0" borderId="4" xfId="0" applyNumberFormat="1" applyFont="1" applyBorder="1" applyAlignment="1">
      <alignment vertical="center"/>
    </xf>
    <xf numFmtId="4" fontId="83" fillId="0" borderId="4" xfId="0" applyNumberFormat="1" applyFont="1" applyBorder="1" applyAlignment="1">
      <alignment vertical="center"/>
    </xf>
    <xf numFmtId="4" fontId="35" fillId="0" borderId="4" xfId="0" applyNumberFormat="1" applyFont="1" applyBorder="1" applyAlignment="1">
      <alignment horizontal="right" vertical="center"/>
    </xf>
    <xf numFmtId="4" fontId="35" fillId="0" borderId="6" xfId="0" applyNumberFormat="1" applyFont="1" applyBorder="1" applyAlignment="1">
      <alignment horizontal="right" vertical="center"/>
    </xf>
    <xf numFmtId="0" fontId="35" fillId="0" borderId="4" xfId="0" applyFont="1" applyBorder="1" applyAlignment="1">
      <alignment vertical="center" wrapText="1"/>
    </xf>
    <xf numFmtId="0" fontId="35" fillId="0" borderId="5" xfId="0" applyFont="1" applyBorder="1" applyAlignment="1">
      <alignment vertical="center" wrapText="1"/>
    </xf>
    <xf numFmtId="4" fontId="35" fillId="24" borderId="6" xfId="0" applyNumberFormat="1" applyFont="1" applyFill="1" applyBorder="1" applyAlignment="1">
      <alignment horizontal="right" vertical="center"/>
    </xf>
    <xf numFmtId="4" fontId="35" fillId="0" borderId="6" xfId="0" applyNumberFormat="1" applyFont="1" applyBorder="1" applyAlignment="1">
      <alignment vertical="center"/>
    </xf>
    <xf numFmtId="4" fontId="83" fillId="0" borderId="4" xfId="0" applyNumberFormat="1" applyFont="1" applyBorder="1" applyAlignment="1">
      <alignment horizontal="right" vertical="center"/>
    </xf>
    <xf numFmtId="0" fontId="35" fillId="0" borderId="5" xfId="0" applyFont="1" applyBorder="1" applyAlignment="1">
      <alignment horizontal="left" vertical="center" wrapText="1"/>
    </xf>
    <xf numFmtId="0" fontId="83" fillId="0" borderId="53" xfId="0" applyFont="1" applyBorder="1" applyAlignment="1">
      <alignment horizontal="center" vertical="center" wrapText="1"/>
    </xf>
    <xf numFmtId="0" fontId="35" fillId="0" borderId="130" xfId="0" applyFont="1" applyBorder="1" applyAlignment="1">
      <alignment horizontal="left" vertical="center" wrapText="1"/>
    </xf>
    <xf numFmtId="0" fontId="35" fillId="0" borderId="4" xfId="0" applyFont="1" applyBorder="1" applyAlignment="1">
      <alignment vertical="center"/>
    </xf>
    <xf numFmtId="4" fontId="35" fillId="26" borderId="130" xfId="0" applyNumberFormat="1" applyFont="1" applyFill="1" applyBorder="1" applyAlignment="1">
      <alignment vertical="center"/>
    </xf>
    <xf numFmtId="4" fontId="35" fillId="26" borderId="4" xfId="0" applyNumberFormat="1" applyFont="1" applyFill="1" applyBorder="1" applyAlignment="1">
      <alignment vertical="center"/>
    </xf>
    <xf numFmtId="4" fontId="83" fillId="26" borderId="4" xfId="0" applyNumberFormat="1" applyFont="1" applyFill="1" applyBorder="1" applyAlignment="1">
      <alignment horizontal="right" vertical="center"/>
    </xf>
    <xf numFmtId="4" fontId="35" fillId="26" borderId="4" xfId="0" applyNumberFormat="1" applyFont="1" applyFill="1" applyBorder="1" applyAlignment="1">
      <alignment horizontal="right" vertical="center"/>
    </xf>
    <xf numFmtId="4" fontId="83" fillId="26" borderId="136" xfId="0" applyNumberFormat="1" applyFont="1" applyFill="1" applyBorder="1" applyAlignment="1">
      <alignment horizontal="right" vertical="center"/>
    </xf>
    <xf numFmtId="4" fontId="83" fillId="26" borderId="54" xfId="0" applyNumberFormat="1" applyFont="1" applyFill="1" applyBorder="1" applyAlignment="1">
      <alignment horizontal="right" vertical="center"/>
    </xf>
    <xf numFmtId="0" fontId="83" fillId="26" borderId="69" xfId="0" applyFont="1" applyFill="1" applyBorder="1" applyAlignment="1">
      <alignment horizontal="left" vertical="center" wrapText="1"/>
    </xf>
    <xf numFmtId="4" fontId="83" fillId="26" borderId="6" xfId="0" applyNumberFormat="1" applyFont="1" applyFill="1" applyBorder="1" applyAlignment="1">
      <alignment horizontal="right" vertical="center"/>
    </xf>
    <xf numFmtId="0" fontId="83" fillId="26" borderId="34" xfId="0" applyFont="1" applyFill="1" applyBorder="1" applyAlignment="1">
      <alignment horizontal="left" vertical="center"/>
    </xf>
    <xf numFmtId="0" fontId="35" fillId="26" borderId="35" xfId="0" applyFont="1" applyFill="1" applyBorder="1" applyAlignment="1">
      <alignment horizontal="center" vertical="center"/>
    </xf>
    <xf numFmtId="0" fontId="83" fillId="26" borderId="134" xfId="0" applyFont="1" applyFill="1" applyBorder="1" applyAlignment="1">
      <alignment horizontal="left" vertical="center"/>
    </xf>
    <xf numFmtId="0" fontId="35" fillId="26" borderId="78" xfId="0" applyFont="1" applyFill="1" applyBorder="1" applyAlignment="1">
      <alignment horizontal="center" vertical="center"/>
    </xf>
    <xf numFmtId="0" fontId="83" fillId="26" borderId="135" xfId="0" applyFont="1" applyFill="1" applyBorder="1" applyAlignment="1">
      <alignment horizontal="left" vertical="center" wrapText="1"/>
    </xf>
    <xf numFmtId="4" fontId="83" fillId="26" borderId="137" xfId="0" applyNumberFormat="1" applyFont="1" applyFill="1" applyBorder="1" applyAlignment="1">
      <alignment horizontal="right" vertical="center"/>
    </xf>
    <xf numFmtId="4" fontId="83" fillId="26" borderId="31" xfId="0" applyNumberFormat="1" applyFont="1" applyFill="1" applyBorder="1" applyAlignment="1">
      <alignment horizontal="right" vertical="center"/>
    </xf>
    <xf numFmtId="4" fontId="83" fillId="31" borderId="140" xfId="0" applyNumberFormat="1" applyFont="1" applyFill="1" applyBorder="1" applyAlignment="1">
      <alignment horizontal="center" vertical="center"/>
    </xf>
    <xf numFmtId="49" fontId="99" fillId="0" borderId="97" xfId="0" applyNumberFormat="1" applyFont="1" applyBorder="1" applyAlignment="1">
      <alignment horizontal="left" vertical="center" wrapText="1"/>
    </xf>
    <xf numFmtId="174" fontId="99" fillId="29" borderId="97" xfId="0" applyNumberFormat="1" applyFont="1" applyFill="1" applyBorder="1" applyAlignment="1">
      <alignment horizontal="right" vertical="center" wrapText="1"/>
    </xf>
    <xf numFmtId="49" fontId="35" fillId="0" borderId="97" xfId="0" applyNumberFormat="1" applyFont="1" applyBorder="1" applyAlignment="1">
      <alignment horizontal="left" vertical="center" wrapText="1"/>
    </xf>
    <xf numFmtId="174" fontId="99" fillId="29" borderId="97" xfId="0" applyNumberFormat="1" applyFont="1" applyFill="1" applyBorder="1" applyAlignment="1">
      <alignment horizontal="center" vertical="center" wrapText="1"/>
    </xf>
    <xf numFmtId="49" fontId="99" fillId="29" borderId="97" xfId="0" applyNumberFormat="1" applyFont="1" applyFill="1" applyBorder="1" applyAlignment="1">
      <alignment horizontal="left" vertical="center" wrapText="1"/>
    </xf>
    <xf numFmtId="49" fontId="99" fillId="0" borderId="97" xfId="0" applyNumberFormat="1" applyFont="1" applyBorder="1" applyAlignment="1">
      <alignment horizontal="center" vertical="center" wrapText="1"/>
    </xf>
    <xf numFmtId="49" fontId="99" fillId="0" borderId="130" xfId="0" applyNumberFormat="1" applyFont="1" applyBorder="1" applyAlignment="1">
      <alignment horizontal="left" vertical="center" wrapText="1"/>
    </xf>
    <xf numFmtId="49" fontId="99" fillId="0" borderId="130" xfId="0" applyNumberFormat="1" applyFont="1" applyBorder="1" applyAlignment="1">
      <alignment horizontal="center" vertical="center" wrapText="1"/>
    </xf>
    <xf numFmtId="174" fontId="99" fillId="29" borderId="130" xfId="0" applyNumberFormat="1" applyFont="1" applyFill="1" applyBorder="1" applyAlignment="1">
      <alignment horizontal="right" vertical="center" wrapText="1"/>
    </xf>
    <xf numFmtId="49" fontId="99" fillId="0" borderId="140" xfId="0" applyNumberFormat="1" applyFont="1" applyBorder="1" applyAlignment="1">
      <alignment horizontal="left" vertical="center" wrapText="1"/>
    </xf>
    <xf numFmtId="49" fontId="99" fillId="0" borderId="138" xfId="0" applyNumberFormat="1" applyFont="1" applyBorder="1" applyAlignment="1">
      <alignment horizontal="center" vertical="center" wrapText="1"/>
    </xf>
    <xf numFmtId="174" fontId="99" fillId="29" borderId="140" xfId="0" applyNumberFormat="1" applyFont="1" applyFill="1" applyBorder="1" applyAlignment="1">
      <alignment horizontal="right" vertical="center" wrapText="1"/>
    </xf>
    <xf numFmtId="0" fontId="29" fillId="0" borderId="78" xfId="0" applyFont="1" applyBorder="1" applyAlignment="1">
      <alignment vertical="center"/>
    </xf>
    <xf numFmtId="175" fontId="99" fillId="29" borderId="78" xfId="0" applyNumberFormat="1" applyFont="1" applyFill="1" applyBorder="1" applyAlignment="1">
      <alignment horizontal="right" vertical="center" wrapText="1"/>
    </xf>
    <xf numFmtId="0" fontId="101" fillId="0" borderId="93" xfId="0" applyFont="1" applyBorder="1" applyAlignment="1">
      <alignment horizontal="center" vertical="center" wrapText="1"/>
    </xf>
    <xf numFmtId="49" fontId="99" fillId="0" borderId="119" xfId="0" applyNumberFormat="1" applyFont="1" applyBorder="1" applyAlignment="1">
      <alignment horizontal="center" vertical="center" wrapText="1"/>
    </xf>
    <xf numFmtId="49" fontId="35" fillId="0" borderId="130" xfId="0" applyNumberFormat="1" applyFont="1" applyBorder="1" applyAlignment="1">
      <alignment horizontal="left" vertical="center" wrapText="1"/>
    </xf>
    <xf numFmtId="174" fontId="99" fillId="0" borderId="97" xfId="0" applyNumberFormat="1" applyFont="1" applyBorder="1" applyAlignment="1">
      <alignment horizontal="right" vertical="center" wrapText="1"/>
    </xf>
    <xf numFmtId="175" fontId="99" fillId="0" borderId="97" xfId="0" applyNumberFormat="1" applyFont="1" applyBorder="1" applyAlignment="1">
      <alignment horizontal="right" vertical="center" wrapText="1"/>
    </xf>
    <xf numFmtId="49" fontId="99" fillId="29" borderId="97" xfId="0" applyNumberFormat="1" applyFont="1" applyFill="1" applyBorder="1" applyAlignment="1">
      <alignment horizontal="center" vertical="center" wrapText="1"/>
    </xf>
    <xf numFmtId="49" fontId="35" fillId="0" borderId="97" xfId="0" applyNumberFormat="1" applyFont="1" applyBorder="1" applyAlignment="1">
      <alignment horizontal="center" vertical="center" wrapText="1"/>
    </xf>
    <xf numFmtId="49" fontId="35" fillId="29" borderId="97" xfId="0" applyNumberFormat="1" applyFont="1" applyFill="1" applyBorder="1" applyAlignment="1">
      <alignment horizontal="left" vertical="center" wrapText="1"/>
    </xf>
    <xf numFmtId="174" fontId="99" fillId="0" borderId="130" xfId="0" applyNumberFormat="1" applyFont="1" applyBorder="1" applyAlignment="1">
      <alignment horizontal="right" vertical="center" wrapText="1"/>
    </xf>
    <xf numFmtId="175" fontId="99" fillId="0" borderId="130" xfId="0" applyNumberFormat="1" applyFont="1" applyBorder="1" applyAlignment="1">
      <alignment horizontal="right" vertical="center" wrapText="1"/>
    </xf>
    <xf numFmtId="49" fontId="99" fillId="0" borderId="140" xfId="0" applyNumberFormat="1" applyFont="1" applyBorder="1" applyAlignment="1">
      <alignment horizontal="center" vertical="center" wrapText="1"/>
    </xf>
    <xf numFmtId="175" fontId="99" fillId="0" borderId="140" xfId="0" applyNumberFormat="1" applyFont="1" applyBorder="1" applyAlignment="1">
      <alignment horizontal="right" vertical="center" wrapText="1"/>
    </xf>
    <xf numFmtId="0" fontId="97" fillId="0" borderId="93" xfId="0" applyFont="1" applyBorder="1" applyAlignment="1">
      <alignment horizontal="center" vertical="center" wrapText="1"/>
    </xf>
    <xf numFmtId="174" fontId="98" fillId="30" borderId="140" xfId="0" applyNumberFormat="1" applyFont="1" applyFill="1" applyBorder="1" applyAlignment="1">
      <alignment horizontal="center" vertical="center" wrapText="1"/>
    </xf>
    <xf numFmtId="175" fontId="99" fillId="29" borderId="97" xfId="0" applyNumberFormat="1" applyFont="1" applyFill="1" applyBorder="1" applyAlignment="1">
      <alignment horizontal="right" vertical="center" wrapText="1"/>
    </xf>
    <xf numFmtId="49" fontId="99" fillId="29" borderId="130" xfId="0" applyNumberFormat="1" applyFont="1" applyFill="1" applyBorder="1" applyAlignment="1">
      <alignment horizontal="left" vertical="center" wrapText="1"/>
    </xf>
    <xf numFmtId="49" fontId="99" fillId="29" borderId="130" xfId="0" applyNumberFormat="1" applyFont="1" applyFill="1" applyBorder="1" applyAlignment="1">
      <alignment horizontal="center" vertical="center" wrapText="1"/>
    </xf>
    <xf numFmtId="175" fontId="99" fillId="29" borderId="130" xfId="0" applyNumberFormat="1" applyFont="1" applyFill="1" applyBorder="1" applyAlignment="1">
      <alignment horizontal="right" vertical="center" wrapText="1"/>
    </xf>
    <xf numFmtId="49" fontId="105" fillId="0" borderId="93" xfId="0" applyNumberFormat="1" applyFont="1" applyBorder="1" applyAlignment="1">
      <alignment horizontal="center" vertical="center" wrapText="1"/>
    </xf>
    <xf numFmtId="49" fontId="98" fillId="0" borderId="93" xfId="0" applyNumberFormat="1" applyFont="1" applyBorder="1" applyAlignment="1">
      <alignment horizontal="center" vertical="center" wrapText="1"/>
    </xf>
    <xf numFmtId="49" fontId="98" fillId="30" borderId="140" xfId="0" applyNumberFormat="1" applyFont="1" applyFill="1" applyBorder="1" applyAlignment="1">
      <alignment horizontal="center" vertical="center" wrapText="1"/>
    </xf>
    <xf numFmtId="49" fontId="83" fillId="30" borderId="140" xfId="0" applyNumberFormat="1" applyFont="1" applyFill="1" applyBorder="1" applyAlignment="1">
      <alignment horizontal="center" vertical="center" wrapText="1"/>
    </xf>
    <xf numFmtId="176" fontId="29" fillId="0" borderId="0" xfId="0" applyNumberFormat="1" applyFont="1"/>
    <xf numFmtId="169" fontId="29" fillId="0" borderId="0" xfId="0" applyNumberFormat="1" applyFont="1"/>
    <xf numFmtId="3" fontId="83" fillId="27" borderId="66" xfId="68" applyNumberFormat="1" applyFont="1" applyFill="1" applyBorder="1" applyAlignment="1">
      <alignment horizontal="justify" vertical="center"/>
    </xf>
    <xf numFmtId="0" fontId="33" fillId="0" borderId="32" xfId="68" applyFont="1" applyBorder="1" applyAlignment="1">
      <alignment horizontal="center" vertical="center"/>
    </xf>
    <xf numFmtId="0" fontId="33" fillId="0" borderId="43" xfId="68" applyFont="1" applyBorder="1" applyAlignment="1">
      <alignment horizontal="justify" vertical="center"/>
    </xf>
    <xf numFmtId="0" fontId="35" fillId="0" borderId="6" xfId="68" applyFont="1" applyBorder="1" applyAlignment="1">
      <alignment horizontal="left" vertical="center" wrapText="1"/>
    </xf>
    <xf numFmtId="0" fontId="35" fillId="0" borderId="8" xfId="68" applyFont="1" applyBorder="1" applyAlignment="1">
      <alignment horizontal="left" vertical="center" wrapText="1"/>
    </xf>
    <xf numFmtId="3" fontId="35" fillId="27" borderId="141" xfId="94" applyNumberFormat="1" applyFont="1" applyFill="1" applyBorder="1" applyAlignment="1">
      <alignment vertical="center"/>
    </xf>
    <xf numFmtId="3" fontId="35" fillId="0" borderId="142" xfId="68" applyNumberFormat="1" applyFont="1" applyBorder="1" applyAlignment="1">
      <alignment vertical="center"/>
    </xf>
    <xf numFmtId="3" fontId="35" fillId="0" borderId="143" xfId="68" applyNumberFormat="1" applyFont="1" applyBorder="1" applyAlignment="1">
      <alignment vertical="center"/>
    </xf>
    <xf numFmtId="3" fontId="35" fillId="0" borderId="144" xfId="68" applyNumberFormat="1" applyFont="1" applyBorder="1" applyAlignment="1">
      <alignment vertical="center"/>
    </xf>
    <xf numFmtId="3" fontId="35" fillId="0" borderId="145" xfId="68" applyNumberFormat="1" applyFont="1" applyBorder="1" applyAlignment="1">
      <alignment horizontal="right" vertical="center"/>
    </xf>
    <xf numFmtId="3" fontId="35" fillId="0" borderId="146" xfId="68" applyNumberFormat="1" applyFont="1" applyBorder="1" applyAlignment="1">
      <alignment horizontal="right" vertical="center"/>
    </xf>
    <xf numFmtId="3" fontId="35" fillId="0" borderId="147" xfId="68" applyNumberFormat="1" applyFont="1" applyBorder="1" applyAlignment="1">
      <alignment horizontal="right" vertical="center"/>
    </xf>
    <xf numFmtId="3" fontId="35" fillId="0" borderId="148" xfId="68" applyNumberFormat="1" applyFont="1" applyBorder="1" applyAlignment="1">
      <alignment horizontal="justify" vertical="center" wrapText="1"/>
    </xf>
    <xf numFmtId="0" fontId="83" fillId="0" borderId="0" xfId="68" applyFont="1" applyAlignment="1">
      <alignment horizontal="left" wrapText="1"/>
    </xf>
    <xf numFmtId="0" fontId="33" fillId="0" borderId="0" xfId="68" applyFont="1" applyAlignment="1"/>
    <xf numFmtId="0" fontId="113" fillId="0" borderId="0" xfId="68" applyFont="1" applyAlignment="1"/>
    <xf numFmtId="172" fontId="87" fillId="0" borderId="13" xfId="90" applyNumberFormat="1" applyFont="1" applyBorder="1" applyAlignment="1">
      <alignment horizontal="center" wrapText="1"/>
    </xf>
    <xf numFmtId="0" fontId="115" fillId="0" borderId="0" xfId="68" applyFont="1" applyAlignment="1"/>
    <xf numFmtId="0" fontId="88" fillId="0" borderId="0" xfId="68" applyFont="1" applyAlignment="1"/>
    <xf numFmtId="3" fontId="35" fillId="0" borderId="149" xfId="68" applyNumberFormat="1" applyFont="1" applyBorder="1" applyAlignment="1">
      <alignment horizontal="right" vertical="center"/>
    </xf>
    <xf numFmtId="3" fontId="83" fillId="28" borderId="54" xfId="68" applyNumberFormat="1" applyFont="1" applyFill="1" applyBorder="1" applyAlignment="1">
      <alignment vertical="center"/>
    </xf>
    <xf numFmtId="3" fontId="83" fillId="28" borderId="65" xfId="68" applyNumberFormat="1" applyFont="1" applyFill="1" applyBorder="1" applyAlignment="1">
      <alignment vertical="center"/>
    </xf>
    <xf numFmtId="3" fontId="35" fillId="0" borderId="150" xfId="68" applyNumberFormat="1" applyFont="1" applyBorder="1" applyAlignment="1">
      <alignment vertical="center"/>
    </xf>
    <xf numFmtId="3" fontId="35" fillId="0" borderId="59" xfId="68" applyNumberFormat="1" applyFont="1" applyBorder="1" applyAlignment="1">
      <alignment vertical="center"/>
    </xf>
    <xf numFmtId="3" fontId="35" fillId="27" borderId="39" xfId="94" applyNumberFormat="1" applyFont="1" applyFill="1" applyBorder="1" applyAlignment="1">
      <alignment vertical="center"/>
    </xf>
    <xf numFmtId="3" fontId="35" fillId="27" borderId="151" xfId="94" applyNumberFormat="1" applyFont="1" applyFill="1" applyBorder="1" applyAlignment="1">
      <alignment vertical="center"/>
    </xf>
    <xf numFmtId="3" fontId="35" fillId="0" borderId="152" xfId="68" applyNumberFormat="1" applyFont="1" applyBorder="1" applyAlignment="1">
      <alignment vertical="center"/>
    </xf>
    <xf numFmtId="3" fontId="35" fillId="0" borderId="153" xfId="68" applyNumberFormat="1" applyFont="1" applyBorder="1" applyAlignment="1">
      <alignment vertical="center"/>
    </xf>
    <xf numFmtId="0" fontId="35" fillId="0" borderId="155" xfId="68" applyFont="1" applyBorder="1" applyAlignment="1">
      <alignment horizontal="left" vertical="center" wrapText="1"/>
    </xf>
    <xf numFmtId="3" fontId="35" fillId="0" borderId="156" xfId="68" applyNumberFormat="1" applyFont="1" applyBorder="1" applyAlignment="1">
      <alignment vertical="center"/>
    </xf>
    <xf numFmtId="3" fontId="35" fillId="0" borderId="157" xfId="68" applyNumberFormat="1" applyFont="1" applyBorder="1" applyAlignment="1">
      <alignment horizontal="right" vertical="center"/>
    </xf>
    <xf numFmtId="3" fontId="35" fillId="0" borderId="154" xfId="68" applyNumberFormat="1" applyFont="1" applyBorder="1" applyAlignment="1">
      <alignment vertical="center"/>
    </xf>
    <xf numFmtId="3" fontId="35" fillId="27" borderId="158" xfId="94" applyNumberFormat="1" applyFont="1" applyFill="1" applyBorder="1" applyAlignment="1">
      <alignment vertical="center"/>
    </xf>
    <xf numFmtId="3" fontId="35" fillId="0" borderId="159" xfId="68" applyNumberFormat="1" applyFont="1" applyBorder="1" applyAlignment="1">
      <alignment vertical="center"/>
    </xf>
    <xf numFmtId="3" fontId="35" fillId="0" borderId="148" xfId="68" applyNumberFormat="1" applyFont="1" applyBorder="1" applyAlignment="1">
      <alignment horizontal="justify" vertical="center"/>
    </xf>
    <xf numFmtId="0" fontId="35" fillId="0" borderId="13" xfId="68" applyFont="1" applyBorder="1" applyAlignment="1">
      <alignment horizontal="left" vertical="center" wrapText="1"/>
    </xf>
    <xf numFmtId="3" fontId="35" fillId="0" borderId="160" xfId="68" applyNumberFormat="1" applyFont="1" applyBorder="1" applyAlignment="1">
      <alignment vertical="center"/>
    </xf>
    <xf numFmtId="3" fontId="35" fillId="0" borderId="161" xfId="68" applyNumberFormat="1" applyFont="1" applyBorder="1" applyAlignment="1">
      <alignment vertical="center"/>
    </xf>
    <xf numFmtId="3" fontId="35" fillId="0" borderId="162" xfId="68" applyNumberFormat="1" applyFont="1" applyBorder="1" applyAlignment="1">
      <alignment horizontal="right" vertical="center"/>
    </xf>
    <xf numFmtId="0" fontId="35" fillId="0" borderId="163" xfId="68" applyFont="1" applyBorder="1" applyAlignment="1">
      <alignment horizontal="left" vertical="center" wrapText="1"/>
    </xf>
    <xf numFmtId="0" fontId="35" fillId="0" borderId="0" xfId="68" applyFont="1" applyBorder="1" applyAlignment="1">
      <alignment horizontal="left" vertical="center" wrapText="1"/>
    </xf>
    <xf numFmtId="3" fontId="35" fillId="0" borderId="164" xfId="68" applyNumberFormat="1" applyFont="1" applyBorder="1" applyAlignment="1">
      <alignment horizontal="right" vertical="center"/>
    </xf>
    <xf numFmtId="3" fontId="35" fillId="0" borderId="97" xfId="68" applyNumberFormat="1" applyFont="1" applyBorder="1" applyAlignment="1">
      <alignment horizontal="right" vertical="center"/>
    </xf>
    <xf numFmtId="3" fontId="35" fillId="0" borderId="165" xfId="68" applyNumberFormat="1" applyFont="1" applyBorder="1" applyAlignment="1">
      <alignment horizontal="right" vertical="center"/>
    </xf>
    <xf numFmtId="0" fontId="35" fillId="0" borderId="166" xfId="68" applyFont="1" applyBorder="1" applyAlignment="1">
      <alignment horizontal="left" vertical="center" wrapText="1"/>
    </xf>
    <xf numFmtId="3" fontId="35" fillId="0" borderId="167" xfId="68" applyNumberFormat="1" applyFont="1" applyBorder="1" applyAlignment="1">
      <alignment vertical="center"/>
    </xf>
    <xf numFmtId="3" fontId="35" fillId="0" borderId="168" xfId="68" applyNumberFormat="1" applyFont="1" applyBorder="1" applyAlignment="1">
      <alignment vertical="center"/>
    </xf>
    <xf numFmtId="3" fontId="35" fillId="0" borderId="169" xfId="68" applyNumberFormat="1" applyFont="1" applyBorder="1" applyAlignment="1">
      <alignment vertical="center"/>
    </xf>
    <xf numFmtId="3" fontId="35" fillId="0" borderId="171" xfId="68" applyNumberFormat="1" applyFont="1" applyBorder="1" applyAlignment="1">
      <alignment vertical="center"/>
    </xf>
    <xf numFmtId="49" fontId="83" fillId="0" borderId="151" xfId="68" applyNumberFormat="1" applyFont="1" applyBorder="1" applyAlignment="1">
      <alignment horizontal="center" vertical="center"/>
    </xf>
    <xf numFmtId="49" fontId="83" fillId="0" borderId="143" xfId="68" applyNumberFormat="1" applyFont="1" applyBorder="1" applyAlignment="1">
      <alignment horizontal="center" vertical="center"/>
    </xf>
    <xf numFmtId="49" fontId="83" fillId="0" borderId="167" xfId="68" applyNumberFormat="1" applyFont="1" applyBorder="1" applyAlignment="1">
      <alignment horizontal="center" vertical="center"/>
    </xf>
    <xf numFmtId="0" fontId="35" fillId="0" borderId="148" xfId="94" applyFont="1" applyBorder="1" applyAlignment="1">
      <alignment horizontal="justify" vertical="center" wrapText="1"/>
    </xf>
    <xf numFmtId="0" fontId="35" fillId="0" borderId="172" xfId="68" applyFont="1" applyBorder="1" applyAlignment="1">
      <alignment horizontal="left" vertical="center" wrapText="1"/>
    </xf>
    <xf numFmtId="3" fontId="35" fillId="0" borderId="173" xfId="68" applyNumberFormat="1" applyFont="1" applyBorder="1" applyAlignment="1">
      <alignment vertical="center"/>
    </xf>
    <xf numFmtId="3" fontId="35" fillId="0" borderId="174" xfId="68" applyNumberFormat="1" applyFont="1" applyBorder="1" applyAlignment="1">
      <alignment horizontal="right" vertical="center"/>
    </xf>
    <xf numFmtId="3" fontId="35" fillId="0" borderId="175" xfId="68" applyNumberFormat="1" applyFont="1" applyBorder="1" applyAlignment="1">
      <alignment horizontal="right" vertical="center"/>
    </xf>
    <xf numFmtId="3" fontId="35" fillId="0" borderId="176" xfId="68" applyNumberFormat="1" applyFont="1" applyBorder="1" applyAlignment="1">
      <alignment horizontal="right" vertical="center"/>
    </xf>
    <xf numFmtId="0" fontId="35" fillId="0" borderId="170" xfId="94" applyFont="1" applyBorder="1" applyAlignment="1">
      <alignment horizontal="justify" vertical="center" wrapText="1"/>
    </xf>
    <xf numFmtId="3" fontId="35" fillId="0" borderId="177" xfId="68" applyNumberFormat="1" applyFont="1" applyBorder="1" applyAlignment="1">
      <alignment vertical="center"/>
    </xf>
    <xf numFmtId="3" fontId="35" fillId="0" borderId="178" xfId="68" applyNumberFormat="1" applyFont="1" applyBorder="1" applyAlignment="1">
      <alignment vertical="center"/>
    </xf>
    <xf numFmtId="3" fontId="35" fillId="0" borderId="179" xfId="68" applyNumberFormat="1" applyFont="1" applyBorder="1" applyAlignment="1">
      <alignment horizontal="right" vertical="center"/>
    </xf>
    <xf numFmtId="3" fontId="35" fillId="0" borderId="180" xfId="68" applyNumberFormat="1" applyFont="1" applyBorder="1" applyAlignment="1">
      <alignment horizontal="right" vertical="center"/>
    </xf>
    <xf numFmtId="3" fontId="35" fillId="0" borderId="181" xfId="68" applyNumberFormat="1" applyFont="1" applyBorder="1" applyAlignment="1">
      <alignment horizontal="right" vertical="center"/>
    </xf>
    <xf numFmtId="0" fontId="35" fillId="0" borderId="182" xfId="94" applyFont="1" applyBorder="1" applyAlignment="1">
      <alignment horizontal="justify" vertical="center" wrapText="1"/>
    </xf>
    <xf numFmtId="0" fontId="85" fillId="0" borderId="183" xfId="92" applyFont="1" applyBorder="1" applyAlignment="1">
      <alignment horizontal="center" vertical="center" textRotation="90" wrapText="1"/>
    </xf>
    <xf numFmtId="3" fontId="35" fillId="0" borderId="184" xfId="68" applyNumberFormat="1" applyFont="1" applyBorder="1" applyAlignment="1">
      <alignment vertical="center"/>
    </xf>
    <xf numFmtId="3" fontId="35" fillId="0" borderId="185" xfId="68" applyNumberFormat="1" applyFont="1" applyBorder="1" applyAlignment="1">
      <alignment horizontal="right" vertical="center"/>
    </xf>
    <xf numFmtId="3" fontId="35" fillId="0" borderId="186" xfId="68" applyNumberFormat="1" applyFont="1" applyBorder="1" applyAlignment="1">
      <alignment vertical="center"/>
    </xf>
    <xf numFmtId="3" fontId="35" fillId="0" borderId="187" xfId="68" applyNumberFormat="1" applyFont="1" applyBorder="1" applyAlignment="1">
      <alignment vertical="center"/>
    </xf>
    <xf numFmtId="3" fontId="35" fillId="0" borderId="188" xfId="68" applyNumberFormat="1" applyFont="1" applyBorder="1" applyAlignment="1">
      <alignment vertical="center"/>
    </xf>
    <xf numFmtId="3" fontId="35" fillId="0" borderId="189" xfId="68" applyNumberFormat="1" applyFont="1" applyBorder="1" applyAlignment="1">
      <alignment horizontal="right" vertical="center"/>
    </xf>
    <xf numFmtId="3" fontId="35" fillId="0" borderId="190" xfId="68" applyNumberFormat="1" applyFont="1" applyBorder="1" applyAlignment="1">
      <alignment horizontal="right" vertical="center"/>
    </xf>
    <xf numFmtId="3" fontId="35" fillId="0" borderId="191" xfId="68" applyNumberFormat="1" applyFont="1" applyBorder="1" applyAlignment="1">
      <alignment horizontal="right" vertical="center"/>
    </xf>
    <xf numFmtId="3" fontId="35" fillId="0" borderId="192" xfId="68" applyNumberFormat="1" applyFont="1" applyBorder="1" applyAlignment="1">
      <alignment horizontal="right" vertical="center"/>
    </xf>
    <xf numFmtId="0" fontId="35" fillId="0" borderId="193" xfId="94" applyFont="1" applyBorder="1" applyAlignment="1">
      <alignment horizontal="justify" vertical="center" wrapText="1"/>
    </xf>
    <xf numFmtId="0" fontId="35" fillId="0" borderId="194" xfId="68" applyFont="1" applyBorder="1" applyAlignment="1">
      <alignment horizontal="left" vertical="center" wrapText="1"/>
    </xf>
    <xf numFmtId="3" fontId="83" fillId="0" borderId="178" xfId="68" applyNumberFormat="1" applyFont="1" applyBorder="1" applyAlignment="1">
      <alignment vertical="center"/>
    </xf>
    <xf numFmtId="3" fontId="35" fillId="0" borderId="182" xfId="68" applyNumberFormat="1" applyFont="1" applyBorder="1" applyAlignment="1">
      <alignment horizontal="justify" vertical="center" wrapText="1"/>
    </xf>
    <xf numFmtId="3" fontId="35" fillId="0" borderId="166" xfId="68" applyNumberFormat="1" applyFont="1" applyBorder="1" applyAlignment="1">
      <alignment vertical="center"/>
    </xf>
    <xf numFmtId="3" fontId="35" fillId="0" borderId="195" xfId="68" applyNumberFormat="1" applyFont="1" applyBorder="1" applyAlignment="1">
      <alignment vertical="center"/>
    </xf>
    <xf numFmtId="3" fontId="35" fillId="0" borderId="182" xfId="68" applyNumberFormat="1" applyFont="1" applyBorder="1" applyAlignment="1">
      <alignment vertical="center"/>
    </xf>
    <xf numFmtId="3" fontId="35" fillId="0" borderId="196" xfId="68" applyNumberFormat="1" applyFont="1" applyBorder="1" applyAlignment="1">
      <alignment horizontal="right" vertical="center"/>
    </xf>
    <xf numFmtId="3" fontId="35" fillId="0" borderId="197" xfId="68" applyNumberFormat="1" applyFont="1" applyBorder="1" applyAlignment="1">
      <alignment vertical="center"/>
    </xf>
    <xf numFmtId="3" fontId="35" fillId="0" borderId="198" xfId="68" applyNumberFormat="1" applyFont="1" applyBorder="1" applyAlignment="1">
      <alignment vertical="center"/>
    </xf>
    <xf numFmtId="3" fontId="35" fillId="0" borderId="199" xfId="68" applyNumberFormat="1" applyFont="1" applyBorder="1" applyAlignment="1">
      <alignment vertical="center"/>
    </xf>
    <xf numFmtId="3" fontId="35" fillId="0" borderId="200" xfId="68" applyNumberFormat="1" applyFont="1" applyBorder="1" applyAlignment="1">
      <alignment horizontal="right" vertical="center"/>
    </xf>
    <xf numFmtId="0" fontId="35" fillId="0" borderId="201" xfId="68" applyFont="1" applyBorder="1" applyAlignment="1">
      <alignment horizontal="left" vertical="center" wrapText="1"/>
    </xf>
    <xf numFmtId="3" fontId="35" fillId="0" borderId="182" xfId="68" applyNumberFormat="1" applyFont="1" applyBorder="1" applyAlignment="1">
      <alignment horizontal="justify" vertical="center"/>
    </xf>
    <xf numFmtId="3" fontId="35" fillId="0" borderId="202" xfId="68" applyNumberFormat="1" applyFont="1" applyBorder="1" applyAlignment="1">
      <alignment vertical="center"/>
    </xf>
    <xf numFmtId="3" fontId="35" fillId="0" borderId="203" xfId="68" applyNumberFormat="1" applyFont="1" applyBorder="1" applyAlignment="1">
      <alignment horizontal="right" vertical="center"/>
    </xf>
    <xf numFmtId="3" fontId="35" fillId="0" borderId="204" xfId="68" applyNumberFormat="1" applyFont="1" applyBorder="1" applyAlignment="1">
      <alignment horizontal="right" vertical="center"/>
    </xf>
    <xf numFmtId="3" fontId="35" fillId="0" borderId="205" xfId="68" applyNumberFormat="1" applyFont="1" applyBorder="1" applyAlignment="1">
      <alignment horizontal="right" vertical="center"/>
    </xf>
    <xf numFmtId="3" fontId="35" fillId="0" borderId="206" xfId="68" applyNumberFormat="1" applyFont="1" applyBorder="1" applyAlignment="1">
      <alignment horizontal="justify" vertical="center"/>
    </xf>
    <xf numFmtId="3" fontId="35" fillId="0" borderId="207" xfId="68" applyNumberFormat="1" applyFont="1" applyBorder="1" applyAlignment="1">
      <alignment horizontal="right" vertical="center"/>
    </xf>
    <xf numFmtId="3" fontId="35" fillId="0" borderId="208" xfId="68" applyNumberFormat="1" applyFont="1" applyBorder="1" applyAlignment="1">
      <alignment horizontal="right" vertical="center"/>
    </xf>
    <xf numFmtId="3" fontId="35" fillId="0" borderId="209" xfId="68" applyNumberFormat="1" applyFont="1" applyBorder="1" applyAlignment="1">
      <alignment horizontal="right" vertical="center"/>
    </xf>
    <xf numFmtId="0" fontId="35" fillId="0" borderId="201" xfId="94" applyFont="1" applyBorder="1" applyAlignment="1">
      <alignment horizontal="left" vertical="center" wrapText="1"/>
    </xf>
    <xf numFmtId="3" fontId="35" fillId="0" borderId="210" xfId="68" applyNumberFormat="1" applyFont="1" applyBorder="1" applyAlignment="1">
      <alignment vertical="center"/>
    </xf>
    <xf numFmtId="3" fontId="35" fillId="0" borderId="211" xfId="68" applyNumberFormat="1" applyFont="1" applyBorder="1" applyAlignment="1">
      <alignment horizontal="right" vertical="center"/>
    </xf>
    <xf numFmtId="3" fontId="35" fillId="0" borderId="212" xfId="68" applyNumberFormat="1" applyFont="1" applyBorder="1" applyAlignment="1">
      <alignment horizontal="right" vertical="center"/>
    </xf>
    <xf numFmtId="3" fontId="35" fillId="0" borderId="213" xfId="68" applyNumberFormat="1" applyFont="1" applyBorder="1" applyAlignment="1">
      <alignment horizontal="right" vertical="center"/>
    </xf>
    <xf numFmtId="0" fontId="35" fillId="0" borderId="154" xfId="68" applyFont="1" applyBorder="1" applyAlignment="1">
      <alignment horizontal="left" vertical="center" wrapText="1"/>
    </xf>
    <xf numFmtId="3" fontId="35" fillId="0" borderId="214" xfId="68" applyNumberFormat="1" applyFont="1" applyBorder="1" applyAlignment="1">
      <alignment vertical="center"/>
    </xf>
    <xf numFmtId="3" fontId="35" fillId="0" borderId="215" xfId="68" applyNumberFormat="1" applyFont="1" applyBorder="1" applyAlignment="1">
      <alignment vertical="center"/>
    </xf>
    <xf numFmtId="0" fontId="35" fillId="0" borderId="216" xfId="68" applyFont="1" applyBorder="1" applyAlignment="1">
      <alignment horizontal="left" vertical="center" wrapText="1"/>
    </xf>
    <xf numFmtId="0" fontId="35" fillId="0" borderId="217" xfId="68" applyFont="1" applyBorder="1" applyAlignment="1">
      <alignment horizontal="left" vertical="center" wrapText="1"/>
    </xf>
    <xf numFmtId="3" fontId="35" fillId="0" borderId="218" xfId="68" applyNumberFormat="1" applyFont="1" applyBorder="1" applyAlignment="1">
      <alignment vertical="center"/>
    </xf>
    <xf numFmtId="3" fontId="35" fillId="0" borderId="219" xfId="68" applyNumberFormat="1" applyFont="1" applyBorder="1" applyAlignment="1">
      <alignment vertical="center"/>
    </xf>
    <xf numFmtId="3" fontId="35" fillId="0" borderId="220" xfId="68" applyNumberFormat="1" applyFont="1" applyBorder="1" applyAlignment="1">
      <alignment vertical="center"/>
    </xf>
    <xf numFmtId="3" fontId="35" fillId="0" borderId="221" xfId="68" applyNumberFormat="1" applyFont="1" applyBorder="1" applyAlignment="1">
      <alignment vertical="center"/>
    </xf>
    <xf numFmtId="3" fontId="35" fillId="0" borderId="222" xfId="68" applyNumberFormat="1" applyFont="1" applyBorder="1" applyAlignment="1">
      <alignment horizontal="right" vertical="center"/>
    </xf>
    <xf numFmtId="3" fontId="35" fillId="0" borderId="223" xfId="68" applyNumberFormat="1" applyFont="1" applyBorder="1" applyAlignment="1">
      <alignment horizontal="right" vertical="center"/>
    </xf>
    <xf numFmtId="3" fontId="35" fillId="0" borderId="224" xfId="68" applyNumberFormat="1" applyFont="1" applyBorder="1" applyAlignment="1">
      <alignment horizontal="right" vertical="center"/>
    </xf>
    <xf numFmtId="3" fontId="35" fillId="0" borderId="225" xfId="68" applyNumberFormat="1" applyFont="1" applyBorder="1" applyAlignment="1">
      <alignment horizontal="justify" vertical="center" wrapText="1"/>
    </xf>
    <xf numFmtId="3" fontId="35" fillId="0" borderId="226" xfId="68" applyNumberFormat="1" applyFont="1" applyBorder="1" applyAlignment="1">
      <alignment vertical="center"/>
    </xf>
    <xf numFmtId="3" fontId="35" fillId="0" borderId="227" xfId="68" applyNumberFormat="1" applyFont="1" applyBorder="1" applyAlignment="1">
      <alignment vertical="center"/>
    </xf>
    <xf numFmtId="3" fontId="35" fillId="0" borderId="228" xfId="68" applyNumberFormat="1" applyFont="1" applyBorder="1" applyAlignment="1">
      <alignment horizontal="right" vertical="center"/>
    </xf>
    <xf numFmtId="3" fontId="35" fillId="0" borderId="229" xfId="68" applyNumberFormat="1" applyFont="1" applyBorder="1" applyAlignment="1">
      <alignment horizontal="right" vertical="center"/>
    </xf>
    <xf numFmtId="3" fontId="35" fillId="0" borderId="230" xfId="68" applyNumberFormat="1" applyFont="1" applyBorder="1" applyAlignment="1">
      <alignment horizontal="right" vertical="center"/>
    </xf>
    <xf numFmtId="3" fontId="35" fillId="0" borderId="148" xfId="68" applyNumberFormat="1" applyFont="1" applyBorder="1" applyAlignment="1">
      <alignment vertical="center"/>
    </xf>
    <xf numFmtId="3" fontId="35" fillId="0" borderId="231" xfId="68" applyNumberFormat="1" applyFont="1" applyBorder="1" applyAlignment="1">
      <alignment horizontal="right" vertical="center"/>
    </xf>
    <xf numFmtId="3" fontId="35" fillId="0" borderId="232" xfId="68" applyNumberFormat="1" applyFont="1" applyBorder="1" applyAlignment="1">
      <alignment horizontal="right" vertical="center"/>
    </xf>
    <xf numFmtId="3" fontId="35" fillId="0" borderId="233" xfId="68" applyNumberFormat="1" applyFont="1" applyBorder="1" applyAlignment="1">
      <alignment horizontal="right" vertical="center"/>
    </xf>
    <xf numFmtId="0" fontId="35" fillId="0" borderId="234" xfId="68" applyFont="1" applyBorder="1" applyAlignment="1">
      <alignment horizontal="left" vertical="center" wrapText="1"/>
    </xf>
    <xf numFmtId="3" fontId="35" fillId="0" borderId="235" xfId="68" applyNumberFormat="1" applyFont="1" applyBorder="1" applyAlignment="1">
      <alignment vertical="center"/>
    </xf>
    <xf numFmtId="3" fontId="35" fillId="0" borderId="236" xfId="68" applyNumberFormat="1" applyFont="1" applyBorder="1" applyAlignment="1">
      <alignment vertical="center"/>
    </xf>
    <xf numFmtId="3" fontId="35" fillId="0" borderId="237" xfId="68" applyNumberFormat="1" applyFont="1" applyBorder="1" applyAlignment="1">
      <alignment vertical="center"/>
    </xf>
    <xf numFmtId="3" fontId="35" fillId="0" borderId="238" xfId="68" applyNumberFormat="1" applyFont="1" applyBorder="1" applyAlignment="1">
      <alignment vertical="center"/>
    </xf>
    <xf numFmtId="3" fontId="35" fillId="0" borderId="239" xfId="68" applyNumberFormat="1" applyFont="1" applyBorder="1" applyAlignment="1">
      <alignment horizontal="right" vertical="center"/>
    </xf>
    <xf numFmtId="3" fontId="35" fillId="0" borderId="240" xfId="68" applyNumberFormat="1" applyFont="1" applyBorder="1" applyAlignment="1">
      <alignment horizontal="right" vertical="center"/>
    </xf>
    <xf numFmtId="3" fontId="35" fillId="0" borderId="241" xfId="68" applyNumberFormat="1" applyFont="1" applyBorder="1" applyAlignment="1">
      <alignment horizontal="right" vertical="center"/>
    </xf>
    <xf numFmtId="3" fontId="35" fillId="0" borderId="242" xfId="68" applyNumberFormat="1" applyFont="1" applyBorder="1" applyAlignment="1">
      <alignment horizontal="justify" vertical="center" wrapText="1"/>
    </xf>
    <xf numFmtId="3" fontId="35" fillId="0" borderId="243" xfId="68" applyNumberFormat="1" applyFont="1" applyBorder="1" applyAlignment="1">
      <alignment vertical="center"/>
    </xf>
    <xf numFmtId="3" fontId="35" fillId="0" borderId="244" xfId="68" applyNumberFormat="1" applyFont="1" applyBorder="1" applyAlignment="1">
      <alignment horizontal="right" vertical="center"/>
    </xf>
    <xf numFmtId="3" fontId="35" fillId="0" borderId="245" xfId="68" applyNumberFormat="1" applyFont="1" applyBorder="1" applyAlignment="1">
      <alignment horizontal="right" vertical="center"/>
    </xf>
    <xf numFmtId="3" fontId="35" fillId="0" borderId="246" xfId="68" applyNumberFormat="1" applyFont="1" applyBorder="1" applyAlignment="1">
      <alignment horizontal="right" vertical="center"/>
    </xf>
    <xf numFmtId="0" fontId="35" fillId="0" borderId="247" xfId="68" applyFont="1" applyBorder="1" applyAlignment="1">
      <alignment horizontal="left" vertical="center" wrapText="1"/>
    </xf>
    <xf numFmtId="3" fontId="35" fillId="0" borderId="248" xfId="68" applyNumberFormat="1" applyFont="1" applyBorder="1" applyAlignment="1">
      <alignment vertical="center"/>
    </xf>
    <xf numFmtId="3" fontId="35" fillId="0" borderId="249" xfId="68" applyNumberFormat="1" applyFont="1" applyBorder="1" applyAlignment="1">
      <alignment vertical="center"/>
    </xf>
    <xf numFmtId="3" fontId="35" fillId="0" borderId="250" xfId="68" applyNumberFormat="1" applyFont="1" applyBorder="1" applyAlignment="1">
      <alignment vertical="center"/>
    </xf>
    <xf numFmtId="3" fontId="35" fillId="0" borderId="251" xfId="68" applyNumberFormat="1" applyFont="1" applyBorder="1" applyAlignment="1">
      <alignment vertical="center"/>
    </xf>
    <xf numFmtId="3" fontId="35" fillId="0" borderId="252" xfId="68" applyNumberFormat="1" applyFont="1" applyBorder="1" applyAlignment="1">
      <alignment horizontal="right" vertical="center"/>
    </xf>
    <xf numFmtId="3" fontId="35" fillId="0" borderId="253" xfId="68" applyNumberFormat="1" applyFont="1" applyBorder="1" applyAlignment="1">
      <alignment horizontal="right" vertical="center"/>
    </xf>
    <xf numFmtId="3" fontId="35" fillId="0" borderId="254" xfId="68" applyNumberFormat="1" applyFont="1" applyBorder="1" applyAlignment="1">
      <alignment horizontal="right" vertical="center"/>
    </xf>
    <xf numFmtId="3" fontId="35" fillId="0" borderId="255" xfId="68" applyNumberFormat="1" applyFont="1" applyBorder="1" applyAlignment="1">
      <alignment horizontal="justify" vertical="center" wrapText="1"/>
    </xf>
    <xf numFmtId="3" fontId="35" fillId="0" borderId="256" xfId="68" applyNumberFormat="1" applyFont="1" applyBorder="1" applyAlignment="1">
      <alignment vertical="center"/>
    </xf>
    <xf numFmtId="3" fontId="35" fillId="0" borderId="257" xfId="68" applyNumberFormat="1" applyFont="1" applyBorder="1" applyAlignment="1">
      <alignment horizontal="right" vertical="center"/>
    </xf>
    <xf numFmtId="3" fontId="35" fillId="0" borderId="258" xfId="68" applyNumberFormat="1" applyFont="1" applyBorder="1" applyAlignment="1">
      <alignment horizontal="right" vertical="center"/>
    </xf>
    <xf numFmtId="3" fontId="35" fillId="0" borderId="259" xfId="68" applyNumberFormat="1" applyFont="1" applyBorder="1" applyAlignment="1">
      <alignment horizontal="right" vertical="center"/>
    </xf>
    <xf numFmtId="0" fontId="35" fillId="0" borderId="255" xfId="68" applyFont="1" applyBorder="1" applyAlignment="1">
      <alignment horizontal="justify" vertical="center" wrapText="1"/>
    </xf>
    <xf numFmtId="3" fontId="35" fillId="0" borderId="260" xfId="68" applyNumberFormat="1" applyFont="1" applyBorder="1" applyAlignment="1">
      <alignment vertical="center"/>
    </xf>
    <xf numFmtId="3" fontId="35" fillId="0" borderId="261" xfId="68" applyNumberFormat="1" applyFont="1" applyBorder="1" applyAlignment="1">
      <alignment vertical="center"/>
    </xf>
    <xf numFmtId="3" fontId="35" fillId="0" borderId="262" xfId="68" applyNumberFormat="1" applyFont="1" applyBorder="1" applyAlignment="1">
      <alignment horizontal="right" vertical="center"/>
    </xf>
    <xf numFmtId="3" fontId="35" fillId="0" borderId="263" xfId="68" applyNumberFormat="1" applyFont="1" applyBorder="1" applyAlignment="1">
      <alignment horizontal="right" vertical="center"/>
    </xf>
    <xf numFmtId="3" fontId="35" fillId="0" borderId="264" xfId="68" applyNumberFormat="1" applyFont="1" applyBorder="1" applyAlignment="1">
      <alignment horizontal="right" vertical="center"/>
    </xf>
    <xf numFmtId="3" fontId="35" fillId="0" borderId="265" xfId="68" applyNumberFormat="1" applyFont="1" applyBorder="1" applyAlignment="1">
      <alignment vertical="center"/>
    </xf>
    <xf numFmtId="0" fontId="35" fillId="0" borderId="255" xfId="94" applyFont="1" applyBorder="1" applyAlignment="1">
      <alignment horizontal="justify" vertical="center" wrapText="1"/>
    </xf>
    <xf numFmtId="0" fontId="35" fillId="0" borderId="266" xfId="94" applyFont="1" applyBorder="1" applyAlignment="1">
      <alignment horizontal="left" vertical="center" wrapText="1"/>
    </xf>
    <xf numFmtId="3" fontId="35" fillId="0" borderId="267" xfId="68" applyNumberFormat="1" applyFont="1" applyBorder="1" applyAlignment="1">
      <alignment horizontal="right" vertical="center"/>
    </xf>
    <xf numFmtId="0" fontId="83" fillId="0" borderId="4" xfId="101" applyFont="1" applyFill="1" applyBorder="1" applyAlignment="1">
      <alignment horizontal="center" vertical="center" wrapText="1"/>
    </xf>
    <xf numFmtId="173" fontId="29" fillId="0" borderId="5" xfId="77" applyNumberFormat="1" applyFont="1" applyBorder="1" applyAlignment="1">
      <alignment horizontal="center" vertical="center" wrapText="1"/>
    </xf>
    <xf numFmtId="4" fontId="29" fillId="0" borderId="0" xfId="100" applyNumberFormat="1" applyFont="1" applyAlignment="1">
      <alignment horizontal="right" vertical="center"/>
    </xf>
    <xf numFmtId="0" fontId="29" fillId="29" borderId="13" xfId="77" applyFont="1" applyFill="1" applyBorder="1" applyAlignment="1">
      <alignment horizontal="left" vertical="center" wrapText="1"/>
    </xf>
    <xf numFmtId="0" fontId="29" fillId="0" borderId="0" xfId="100" applyFont="1" applyAlignment="1" applyProtection="1">
      <alignment horizontal="left" vertical="center"/>
      <protection locked="0"/>
    </xf>
    <xf numFmtId="4" fontId="29" fillId="0" borderId="0" xfId="100" applyNumberFormat="1" applyFont="1" applyAlignment="1" applyProtection="1">
      <alignment horizontal="right" vertical="center"/>
      <protection locked="0"/>
    </xf>
    <xf numFmtId="0" fontId="29" fillId="0" borderId="0" xfId="100" applyFont="1" applyAlignment="1" applyProtection="1">
      <alignment vertical="center"/>
      <protection locked="0"/>
    </xf>
    <xf numFmtId="0" fontId="29" fillId="0" borderId="13" xfId="77" applyFont="1" applyBorder="1" applyAlignment="1">
      <alignment vertical="center" wrapText="1"/>
    </xf>
    <xf numFmtId="49" fontId="29" fillId="29" borderId="13" xfId="77" applyNumberFormat="1" applyFont="1" applyFill="1" applyBorder="1" applyAlignment="1">
      <alignment vertical="center" wrapText="1"/>
    </xf>
    <xf numFmtId="49" fontId="29" fillId="0" borderId="13" xfId="77" applyNumberFormat="1" applyFont="1" applyBorder="1" applyAlignment="1">
      <alignment vertical="center" wrapText="1"/>
    </xf>
    <xf numFmtId="4" fontId="29" fillId="29" borderId="13" xfId="77" applyNumberFormat="1" applyFont="1" applyFill="1" applyBorder="1" applyAlignment="1">
      <alignment horizontal="left" vertical="center" wrapText="1"/>
    </xf>
    <xf numFmtId="173" fontId="29" fillId="0" borderId="132" xfId="77" applyNumberFormat="1" applyFont="1" applyBorder="1" applyAlignment="1">
      <alignment horizontal="center" vertical="center" wrapText="1"/>
    </xf>
    <xf numFmtId="0" fontId="29" fillId="0" borderId="133" xfId="77" applyFont="1" applyBorder="1" applyAlignment="1">
      <alignment horizontal="left" vertical="center" wrapText="1"/>
    </xf>
    <xf numFmtId="4" fontId="29" fillId="0" borderId="13" xfId="77" applyNumberFormat="1" applyFont="1" applyBorder="1" applyAlignment="1">
      <alignment horizontal="left" vertical="center" wrapText="1"/>
    </xf>
    <xf numFmtId="173" fontId="29" fillId="0" borderId="77" xfId="77" applyNumberFormat="1" applyFont="1" applyBorder="1" applyAlignment="1">
      <alignment horizontal="center" vertical="center" wrapText="1"/>
    </xf>
    <xf numFmtId="0" fontId="29" fillId="0" borderId="119" xfId="77" applyFont="1" applyBorder="1" applyAlignment="1">
      <alignment horizontal="left" vertical="center" wrapText="1"/>
    </xf>
    <xf numFmtId="0" fontId="35" fillId="0" borderId="201" xfId="68" applyFont="1" applyFill="1" applyBorder="1" applyAlignment="1">
      <alignment horizontal="left" vertical="center" wrapText="1"/>
    </xf>
    <xf numFmtId="0" fontId="79" fillId="0" borderId="4" xfId="116" applyFont="1" applyFill="1" applyBorder="1" applyAlignment="1">
      <alignment vertical="center" wrapText="1"/>
    </xf>
    <xf numFmtId="0" fontId="2" fillId="0" borderId="0" xfId="122"/>
    <xf numFmtId="0" fontId="86" fillId="0" borderId="0" xfId="122" applyFont="1" applyAlignment="1">
      <alignment vertical="center"/>
    </xf>
    <xf numFmtId="0" fontId="2" fillId="0" borderId="0" xfId="122" applyAlignment="1">
      <alignment vertical="center"/>
    </xf>
    <xf numFmtId="0" fontId="86" fillId="0" borderId="270" xfId="122" applyFont="1" applyBorder="1" applyAlignment="1">
      <alignment vertical="center" wrapText="1"/>
    </xf>
    <xf numFmtId="0" fontId="86" fillId="0" borderId="25" xfId="122" applyFont="1" applyBorder="1" applyAlignment="1">
      <alignment vertical="center" wrapText="1"/>
    </xf>
    <xf numFmtId="0" fontId="86" fillId="0" borderId="69" xfId="122" applyFont="1" applyBorder="1" applyAlignment="1">
      <alignment vertical="center"/>
    </xf>
    <xf numFmtId="0" fontId="86" fillId="0" borderId="84" xfId="122" applyFont="1" applyBorder="1" applyAlignment="1">
      <alignment vertical="center" wrapText="1"/>
    </xf>
    <xf numFmtId="0" fontId="86" fillId="0" borderId="69" xfId="122" applyFont="1" applyBorder="1" applyAlignment="1">
      <alignment vertical="center" wrapText="1"/>
    </xf>
    <xf numFmtId="0" fontId="86" fillId="0" borderId="0" xfId="122" applyFont="1"/>
    <xf numFmtId="4" fontId="35" fillId="0" borderId="269" xfId="122" applyNumberFormat="1" applyFont="1" applyBorder="1" applyAlignment="1">
      <alignment vertical="center"/>
    </xf>
    <xf numFmtId="4" fontId="35" fillId="0" borderId="97" xfId="122" applyNumberFormat="1" applyFont="1" applyBorder="1" applyAlignment="1">
      <alignment vertical="center"/>
    </xf>
    <xf numFmtId="4" fontId="83" fillId="0" borderId="4" xfId="122" applyNumberFormat="1" applyFont="1" applyBorder="1" applyAlignment="1">
      <alignment vertical="center"/>
    </xf>
    <xf numFmtId="4" fontId="35" fillId="0" borderId="130" xfId="122" applyNumberFormat="1" applyFont="1" applyBorder="1" applyAlignment="1">
      <alignment vertical="center"/>
    </xf>
    <xf numFmtId="4" fontId="35" fillId="0" borderId="269" xfId="122" applyNumberFormat="1" applyFont="1" applyFill="1" applyBorder="1" applyAlignment="1">
      <alignment vertical="center"/>
    </xf>
    <xf numFmtId="4" fontId="35" fillId="0" borderId="97" xfId="122" applyNumberFormat="1" applyFont="1" applyFill="1" applyBorder="1" applyAlignment="1">
      <alignment vertical="center"/>
    </xf>
    <xf numFmtId="4" fontId="35" fillId="0" borderId="130" xfId="122" applyNumberFormat="1" applyFont="1" applyFill="1" applyBorder="1" applyAlignment="1">
      <alignment vertical="center"/>
    </xf>
    <xf numFmtId="4" fontId="83" fillId="0" borderId="4" xfId="122" applyNumberFormat="1" applyFont="1" applyFill="1" applyBorder="1" applyAlignment="1">
      <alignment vertical="center"/>
    </xf>
    <xf numFmtId="0" fontId="2" fillId="0" borderId="0" xfId="122" applyAlignment="1">
      <alignment horizontal="left" vertical="center"/>
    </xf>
    <xf numFmtId="0" fontId="2" fillId="0" borderId="0" xfId="122" applyAlignment="1">
      <alignment horizontal="left"/>
    </xf>
    <xf numFmtId="0" fontId="86" fillId="0" borderId="270" xfId="122" applyFont="1" applyFill="1" applyBorder="1" applyAlignment="1">
      <alignment vertical="center" wrapText="1"/>
    </xf>
    <xf numFmtId="0" fontId="86" fillId="0" borderId="25" xfId="122" applyFont="1" applyFill="1" applyBorder="1" applyAlignment="1">
      <alignment vertical="center" wrapText="1"/>
    </xf>
    <xf numFmtId="0" fontId="86" fillId="0" borderId="84" xfId="122" applyFont="1" applyFill="1" applyBorder="1" applyAlignment="1">
      <alignment vertical="center" wrapText="1"/>
    </xf>
    <xf numFmtId="4" fontId="35" fillId="0" borderId="4" xfId="122" applyNumberFormat="1" applyFont="1" applyFill="1" applyBorder="1" applyAlignment="1">
      <alignment vertical="center"/>
    </xf>
    <xf numFmtId="0" fontId="86" fillId="0" borderId="69" xfId="122" applyFont="1" applyFill="1" applyBorder="1" applyAlignment="1">
      <alignment vertical="center" wrapText="1"/>
    </xf>
    <xf numFmtId="0" fontId="2" fillId="0" borderId="0" xfId="122" applyFill="1" applyAlignment="1">
      <alignment horizontal="left" vertical="center"/>
    </xf>
    <xf numFmtId="0" fontId="86" fillId="0" borderId="69" xfId="122" applyFont="1" applyFill="1" applyBorder="1" applyAlignment="1">
      <alignment vertical="center"/>
    </xf>
    <xf numFmtId="0" fontId="2" fillId="0" borderId="0" xfId="122" applyFill="1" applyAlignment="1">
      <alignment vertical="center"/>
    </xf>
    <xf numFmtId="4" fontId="84" fillId="0" borderId="0" xfId="122" applyNumberFormat="1" applyFont="1" applyFill="1"/>
    <xf numFmtId="4" fontId="35" fillId="0" borderId="268" xfId="122" applyNumberFormat="1" applyFont="1" applyFill="1" applyBorder="1"/>
    <xf numFmtId="4" fontId="35" fillId="0" borderId="269" xfId="122" applyNumberFormat="1" applyFont="1" applyFill="1" applyBorder="1"/>
    <xf numFmtId="0" fontId="86" fillId="0" borderId="270" xfId="122" applyFont="1" applyFill="1" applyBorder="1" applyAlignment="1">
      <alignment vertical="center"/>
    </xf>
    <xf numFmtId="4" fontId="35" fillId="0" borderId="119" xfId="122" applyNumberFormat="1" applyFont="1" applyFill="1" applyBorder="1"/>
    <xf numFmtId="4" fontId="35" fillId="0" borderId="130" xfId="122" applyNumberFormat="1" applyFont="1" applyFill="1" applyBorder="1"/>
    <xf numFmtId="0" fontId="86" fillId="0" borderId="84" xfId="122" applyFont="1" applyFill="1" applyBorder="1" applyAlignment="1">
      <alignment vertical="center"/>
    </xf>
    <xf numFmtId="0" fontId="2" fillId="0" borderId="0" xfId="122" applyFill="1"/>
    <xf numFmtId="0" fontId="86" fillId="0" borderId="4" xfId="122" applyFont="1" applyFill="1" applyBorder="1" applyAlignment="1">
      <alignment vertical="center" wrapText="1"/>
    </xf>
    <xf numFmtId="0" fontId="86" fillId="0" borderId="0" xfId="122" applyFont="1" applyFill="1"/>
    <xf numFmtId="0" fontId="96" fillId="0" borderId="0" xfId="78" applyFont="1" applyFill="1" applyBorder="1"/>
    <xf numFmtId="164" fontId="29" fillId="0" borderId="247" xfId="53" applyNumberFormat="1" applyFont="1" applyBorder="1"/>
    <xf numFmtId="0" fontId="57" fillId="0" borderId="4" xfId="53" applyBorder="1"/>
    <xf numFmtId="0" fontId="83" fillId="0" borderId="0" xfId="1" applyFont="1" applyAlignment="1">
      <alignment horizontal="center" vertical="center"/>
    </xf>
    <xf numFmtId="0" fontId="35" fillId="0" borderId="4" xfId="124" applyFont="1" applyBorder="1" applyAlignment="1">
      <alignment vertical="center" wrapText="1"/>
    </xf>
    <xf numFmtId="4" fontId="35" fillId="0" borderId="4" xfId="124" applyNumberFormat="1" applyFont="1" applyBorder="1" applyAlignment="1">
      <alignment vertical="center"/>
    </xf>
    <xf numFmtId="0" fontId="35" fillId="0" borderId="137" xfId="1" applyFont="1" applyBorder="1" applyAlignment="1">
      <alignment horizontal="justify" vertical="center" wrapText="1"/>
    </xf>
    <xf numFmtId="0" fontId="35" fillId="0" borderId="6" xfId="124" applyFont="1" applyBorder="1" applyAlignment="1">
      <alignment horizontal="justify" vertical="center" wrapText="1"/>
    </xf>
    <xf numFmtId="0" fontId="91" fillId="0" borderId="157" xfId="1" applyFont="1" applyBorder="1" applyAlignment="1">
      <alignment horizontal="center" vertical="center" wrapText="1"/>
    </xf>
    <xf numFmtId="0" fontId="35" fillId="0" borderId="130" xfId="124" applyFont="1" applyBorder="1" applyAlignment="1">
      <alignment vertical="center" wrapText="1"/>
    </xf>
    <xf numFmtId="4" fontId="35" fillId="0" borderId="130" xfId="124" applyNumberFormat="1" applyFont="1" applyBorder="1" applyAlignment="1">
      <alignment vertical="center"/>
    </xf>
    <xf numFmtId="4" fontId="35" fillId="0" borderId="130" xfId="1" applyNumberFormat="1" applyFont="1" applyBorder="1" applyAlignment="1">
      <alignment horizontal="center" vertical="center" wrapText="1"/>
    </xf>
    <xf numFmtId="0" fontId="86" fillId="0" borderId="6" xfId="124" applyFont="1" applyBorder="1" applyAlignment="1">
      <alignment horizontal="justify" vertical="center" wrapText="1"/>
    </xf>
    <xf numFmtId="4" fontId="35" fillId="0" borderId="0" xfId="1" applyNumberFormat="1" applyFont="1"/>
    <xf numFmtId="0" fontId="35" fillId="0" borderId="154" xfId="1" applyFont="1" applyBorder="1" applyAlignment="1">
      <alignment horizontal="justify" vertical="center" wrapText="1"/>
    </xf>
    <xf numFmtId="0" fontId="35" fillId="0" borderId="13" xfId="124" applyFont="1" applyBorder="1" applyAlignment="1">
      <alignment vertical="center" wrapText="1"/>
    </xf>
    <xf numFmtId="0" fontId="86" fillId="0" borderId="13" xfId="125" applyFont="1" applyBorder="1" applyAlignment="1">
      <alignment vertical="center" wrapText="1"/>
    </xf>
    <xf numFmtId="4" fontId="83" fillId="0" borderId="0" xfId="1" applyNumberFormat="1" applyFont="1" applyAlignment="1">
      <alignment vertical="center" wrapText="1"/>
    </xf>
    <xf numFmtId="4" fontId="35" fillId="0" borderId="130" xfId="1" applyNumberFormat="1" applyFont="1" applyBorder="1" applyAlignment="1">
      <alignment horizontal="center" vertical="center"/>
    </xf>
    <xf numFmtId="0" fontId="35" fillId="0" borderId="119" xfId="1" applyFont="1" applyBorder="1" applyAlignment="1">
      <alignment vertical="center" wrapText="1"/>
    </xf>
    <xf numFmtId="4" fontId="35" fillId="0" borderId="130" xfId="1" applyNumberFormat="1" applyFont="1" applyBorder="1" applyAlignment="1">
      <alignment vertical="center" wrapText="1"/>
    </xf>
    <xf numFmtId="0" fontId="86" fillId="0" borderId="6" xfId="126" applyFont="1" applyBorder="1" applyAlignment="1">
      <alignment horizontal="justify" vertical="center" wrapText="1"/>
    </xf>
    <xf numFmtId="4" fontId="94" fillId="0" borderId="0" xfId="1" applyNumberFormat="1" applyFont="1" applyAlignment="1">
      <alignment vertical="center" wrapText="1"/>
    </xf>
    <xf numFmtId="0" fontId="28" fillId="0" borderId="0" xfId="1" applyFont="1" applyAlignment="1">
      <alignment vertical="center"/>
    </xf>
    <xf numFmtId="0" fontId="35" fillId="0" borderId="4" xfId="126" applyFont="1" applyBorder="1" applyAlignment="1">
      <alignment vertical="center" wrapText="1"/>
    </xf>
    <xf numFmtId="4" fontId="35" fillId="0" borderId="4" xfId="126" applyNumberFormat="1" applyFont="1" applyBorder="1" applyAlignment="1">
      <alignment vertical="center"/>
    </xf>
    <xf numFmtId="4" fontId="29" fillId="0" borderId="0" xfId="1" applyNumberFormat="1" applyFont="1" applyAlignment="1">
      <alignment vertical="center" wrapText="1"/>
    </xf>
    <xf numFmtId="0" fontId="86" fillId="29" borderId="154" xfId="125" applyFont="1" applyFill="1" applyBorder="1" applyAlignment="1">
      <alignment horizontal="justify" vertical="center" wrapText="1"/>
    </xf>
    <xf numFmtId="0" fontId="86" fillId="0" borderId="154" xfId="125" applyFont="1" applyBorder="1" applyAlignment="1">
      <alignment horizontal="justify" vertical="center" wrapText="1"/>
    </xf>
    <xf numFmtId="0" fontId="35" fillId="0" borderId="6" xfId="125" applyFont="1" applyBorder="1" applyAlignment="1">
      <alignment horizontal="justify" vertical="center" wrapText="1"/>
    </xf>
    <xf numFmtId="0" fontId="35" fillId="0" borderId="6" xfId="126" applyFont="1" applyBorder="1" applyAlignment="1">
      <alignment horizontal="justify" vertical="center" wrapText="1"/>
    </xf>
    <xf numFmtId="0" fontId="28" fillId="0" borderId="0" xfId="1" applyFont="1" applyAlignment="1">
      <alignment vertical="center" wrapText="1"/>
    </xf>
    <xf numFmtId="0" fontId="35" fillId="0" borderId="130" xfId="126" applyFont="1" applyBorder="1" applyAlignment="1">
      <alignment vertical="center" wrapText="1"/>
    </xf>
    <xf numFmtId="4" fontId="35" fillId="0" borderId="130" xfId="126" applyNumberFormat="1" applyFont="1" applyBorder="1" applyAlignment="1">
      <alignment vertical="center"/>
    </xf>
    <xf numFmtId="0" fontId="29" fillId="0" borderId="0" xfId="1" applyFont="1" applyAlignment="1">
      <alignment vertical="center" wrapText="1"/>
    </xf>
    <xf numFmtId="4" fontId="28" fillId="0" borderId="0" xfId="1" applyNumberFormat="1" applyFont="1" applyAlignment="1">
      <alignment vertical="center"/>
    </xf>
    <xf numFmtId="0" fontId="35" fillId="0" borderId="13" xfId="126" applyFont="1" applyBorder="1" applyAlignment="1">
      <alignment vertical="center" wrapText="1"/>
    </xf>
    <xf numFmtId="0" fontId="86" fillId="0" borderId="154" xfId="1" applyFont="1" applyBorder="1" applyAlignment="1">
      <alignment horizontal="justify" vertical="center" wrapText="1"/>
    </xf>
    <xf numFmtId="4" fontId="35" fillId="29" borderId="69" xfId="1" applyNumberFormat="1" applyFont="1" applyFill="1" applyBorder="1" applyAlignment="1">
      <alignment horizontal="center" vertical="center" wrapText="1"/>
    </xf>
    <xf numFmtId="0" fontId="35" fillId="29" borderId="137" xfId="1" applyFont="1" applyFill="1" applyBorder="1" applyAlignment="1">
      <alignment horizontal="justify" vertical="center" wrapText="1"/>
    </xf>
    <xf numFmtId="4" fontId="35" fillId="29" borderId="84" xfId="1" applyNumberFormat="1" applyFont="1" applyFill="1" applyBorder="1" applyAlignment="1">
      <alignment horizontal="center" vertical="center" wrapText="1"/>
    </xf>
    <xf numFmtId="0" fontId="35" fillId="29" borderId="6" xfId="1" applyFont="1" applyFill="1" applyBorder="1" applyAlignment="1">
      <alignment horizontal="justify" vertical="center" wrapText="1"/>
    </xf>
    <xf numFmtId="0" fontId="35" fillId="0" borderId="4" xfId="1" applyFont="1" applyBorder="1" applyAlignment="1">
      <alignment horizontal="center" vertical="center" wrapText="1"/>
    </xf>
    <xf numFmtId="0" fontId="35" fillId="0" borderId="36" xfId="1" applyFont="1" applyBorder="1" applyAlignment="1">
      <alignment horizontal="justify" vertical="center" wrapText="1"/>
    </xf>
    <xf numFmtId="0" fontId="35" fillId="29" borderId="0" xfId="1" applyFont="1" applyFill="1" applyAlignment="1">
      <alignment vertical="center" wrapText="1"/>
    </xf>
    <xf numFmtId="0" fontId="35" fillId="29" borderId="4" xfId="126" applyFont="1" applyFill="1" applyBorder="1" applyAlignment="1">
      <alignment vertical="center" wrapText="1"/>
    </xf>
    <xf numFmtId="4" fontId="35" fillId="29" borderId="4" xfId="126" applyNumberFormat="1" applyFont="1" applyFill="1" applyBorder="1" applyAlignment="1">
      <alignment vertical="center"/>
    </xf>
    <xf numFmtId="0" fontId="94" fillId="29" borderId="0" xfId="1" applyFont="1" applyFill="1" applyAlignment="1">
      <alignment vertical="center" wrapText="1"/>
    </xf>
    <xf numFmtId="0" fontId="35" fillId="29" borderId="4" xfId="1" applyFont="1" applyFill="1" applyBorder="1" applyAlignment="1">
      <alignment vertical="center" wrapText="1"/>
    </xf>
    <xf numFmtId="0" fontId="35" fillId="29" borderId="13" xfId="126" applyFont="1" applyFill="1" applyBorder="1" applyAlignment="1">
      <alignment vertical="center" wrapText="1"/>
    </xf>
    <xf numFmtId="0" fontId="86" fillId="29" borderId="6" xfId="125" applyFont="1" applyFill="1" applyBorder="1" applyAlignment="1">
      <alignment horizontal="justify" vertical="center" wrapText="1"/>
    </xf>
    <xf numFmtId="0" fontId="86" fillId="29" borderId="13" xfId="125" applyFont="1" applyFill="1" applyBorder="1" applyAlignment="1">
      <alignment vertical="center" wrapText="1"/>
    </xf>
    <xf numFmtId="4" fontId="35" fillId="29" borderId="4" xfId="1" applyNumberFormat="1" applyFont="1" applyFill="1" applyBorder="1" applyAlignment="1">
      <alignment vertical="center" wrapText="1"/>
    </xf>
    <xf numFmtId="0" fontId="86" fillId="29" borderId="13" xfId="1" applyFont="1" applyFill="1" applyBorder="1" applyAlignment="1">
      <alignment vertical="center" wrapText="1"/>
    </xf>
    <xf numFmtId="0" fontId="35" fillId="29" borderId="13" xfId="1" applyFont="1" applyFill="1" applyBorder="1" applyAlignment="1">
      <alignment vertical="center" wrapText="1"/>
    </xf>
    <xf numFmtId="0" fontId="35" fillId="0" borderId="154" xfId="125" applyFont="1" applyBorder="1" applyAlignment="1">
      <alignment horizontal="justify" vertical="center" wrapText="1"/>
    </xf>
    <xf numFmtId="0" fontId="35" fillId="0" borderId="4" xfId="125" applyFont="1" applyBorder="1" applyAlignment="1">
      <alignment vertical="center" wrapText="1"/>
    </xf>
    <xf numFmtId="0" fontId="86" fillId="0" borderId="6" xfId="97" applyFont="1" applyFill="1" applyBorder="1" applyAlignment="1">
      <alignment horizontal="justify" vertical="center" wrapText="1"/>
    </xf>
    <xf numFmtId="0" fontId="35" fillId="0" borderId="6" xfId="1" applyFont="1" applyFill="1" applyBorder="1" applyAlignment="1">
      <alignment horizontal="justify" vertical="center" wrapText="1"/>
    </xf>
    <xf numFmtId="0" fontId="35" fillId="0" borderId="36" xfId="1" applyFont="1" applyFill="1" applyBorder="1" applyAlignment="1">
      <alignment horizontal="justify" vertical="center" wrapText="1"/>
    </xf>
    <xf numFmtId="0" fontId="35" fillId="0" borderId="12" xfId="1" applyFont="1" applyFill="1" applyBorder="1" applyAlignment="1">
      <alignment horizontal="justify" vertical="center" wrapText="1"/>
    </xf>
    <xf numFmtId="0" fontId="35" fillId="0" borderId="271" xfId="1" applyFont="1" applyFill="1" applyBorder="1" applyAlignment="1">
      <alignment horizontal="justify" vertical="center" wrapText="1"/>
    </xf>
    <xf numFmtId="0" fontId="35" fillId="0" borderId="137" xfId="1" applyFont="1" applyFill="1" applyBorder="1" applyAlignment="1">
      <alignment horizontal="justify" vertical="center" wrapText="1"/>
    </xf>
    <xf numFmtId="0" fontId="35" fillId="0" borderId="154" xfId="1" applyFont="1" applyFill="1" applyBorder="1" applyAlignment="1">
      <alignment horizontal="justify" vertical="center" wrapText="1"/>
    </xf>
    <xf numFmtId="0" fontId="86" fillId="0" borderId="6" xfId="126" applyFont="1" applyFill="1" applyBorder="1" applyAlignment="1">
      <alignment horizontal="justify" vertical="center" wrapText="1"/>
    </xf>
    <xf numFmtId="0" fontId="35" fillId="0" borderId="6" xfId="126" applyFont="1" applyFill="1" applyBorder="1" applyAlignment="1">
      <alignment horizontal="justify" vertical="center" wrapText="1"/>
    </xf>
    <xf numFmtId="0" fontId="35" fillId="0" borderId="8" xfId="1" applyFont="1" applyFill="1" applyBorder="1" applyAlignment="1">
      <alignment horizontal="justify" vertical="center" wrapText="1"/>
    </xf>
    <xf numFmtId="0" fontId="35" fillId="0" borderId="31" xfId="1" applyFont="1" applyFill="1" applyBorder="1" applyAlignment="1">
      <alignment horizontal="justify" vertical="center" wrapText="1"/>
    </xf>
    <xf numFmtId="0" fontId="35" fillId="0" borderId="48" xfId="1" applyFont="1" applyFill="1" applyBorder="1" applyAlignment="1">
      <alignment horizontal="justify" vertical="center" wrapText="1"/>
    </xf>
    <xf numFmtId="4" fontId="35" fillId="0" borderId="8" xfId="1" applyNumberFormat="1" applyFont="1" applyFill="1" applyBorder="1" applyAlignment="1">
      <alignment horizontal="justify" vertical="center" wrapText="1"/>
    </xf>
    <xf numFmtId="0" fontId="35" fillId="0" borderId="66" xfId="1" applyFont="1" applyFill="1" applyBorder="1" applyAlignment="1">
      <alignment horizontal="justify" vertical="center" wrapText="1"/>
    </xf>
    <xf numFmtId="0" fontId="35" fillId="0" borderId="6" xfId="97" applyFont="1" applyFill="1" applyBorder="1" applyAlignment="1">
      <alignment horizontal="justify" vertical="center" wrapText="1"/>
    </xf>
    <xf numFmtId="171" fontId="57" fillId="0" borderId="0" xfId="53" applyNumberFormat="1"/>
    <xf numFmtId="0" fontId="55" fillId="0" borderId="0" xfId="100" applyFont="1" applyFill="1" applyAlignment="1">
      <alignment vertical="center"/>
    </xf>
    <xf numFmtId="4" fontId="29" fillId="0" borderId="0" xfId="100" applyNumberFormat="1" applyFont="1" applyFill="1" applyAlignment="1">
      <alignment vertical="center"/>
    </xf>
    <xf numFmtId="49" fontId="122" fillId="0" borderId="0" xfId="0" applyNumberFormat="1" applyFont="1" applyFill="1" applyAlignment="1">
      <alignment horizontal="left" vertical="center" wrapText="1"/>
    </xf>
    <xf numFmtId="49" fontId="29" fillId="0" borderId="0" xfId="100" applyNumberFormat="1" applyFont="1" applyFill="1" applyAlignment="1">
      <alignment vertical="center"/>
    </xf>
    <xf numFmtId="0" fontId="29" fillId="0" borderId="0" xfId="100" applyFont="1" applyFill="1" applyAlignment="1">
      <alignment vertical="center"/>
    </xf>
    <xf numFmtId="0" fontId="29" fillId="0" borderId="0" xfId="100" applyFont="1" applyFill="1" applyAlignment="1" applyProtection="1">
      <alignment horizontal="left" vertical="center"/>
      <protection locked="0"/>
    </xf>
    <xf numFmtId="0" fontId="29" fillId="0" borderId="0" xfId="100" applyFont="1" applyFill="1" applyAlignment="1" applyProtection="1">
      <alignment vertical="center"/>
      <protection locked="0"/>
    </xf>
    <xf numFmtId="0" fontId="78" fillId="0" borderId="0" xfId="100" applyFont="1" applyFill="1" applyAlignment="1" applyProtection="1">
      <alignment vertical="center"/>
      <protection locked="0"/>
    </xf>
    <xf numFmtId="0" fontId="29" fillId="0" borderId="0" xfId="0" applyFont="1" applyFill="1"/>
    <xf numFmtId="4" fontId="29" fillId="0" borderId="0" xfId="0" applyNumberFormat="1" applyFont="1" applyFill="1"/>
    <xf numFmtId="0" fontId="27" fillId="0" borderId="0" xfId="53" applyFont="1" applyFill="1" applyBorder="1" applyAlignment="1">
      <alignment horizontal="center" vertical="center"/>
    </xf>
    <xf numFmtId="0" fontId="27" fillId="24" borderId="9" xfId="53" applyFont="1" applyFill="1" applyBorder="1" applyAlignment="1">
      <alignment horizontal="center" vertical="center"/>
    </xf>
    <xf numFmtId="0" fontId="27" fillId="24" borderId="23" xfId="53" applyFont="1" applyFill="1" applyBorder="1" applyAlignment="1">
      <alignment horizontal="center" vertical="center"/>
    </xf>
    <xf numFmtId="0" fontId="27" fillId="24" borderId="0" xfId="53" applyFont="1" applyFill="1" applyBorder="1" applyAlignment="1">
      <alignment horizontal="center" vertical="center"/>
    </xf>
    <xf numFmtId="0" fontId="29" fillId="0" borderId="0" xfId="53" applyFont="1" applyAlignment="1">
      <alignment horizontal="justify" wrapText="1"/>
    </xf>
    <xf numFmtId="0" fontId="30" fillId="0" borderId="0" xfId="115" applyFont="1" applyAlignment="1">
      <alignment horizontal="center" vertical="center"/>
    </xf>
    <xf numFmtId="0" fontId="30" fillId="0" borderId="0" xfId="115" applyFont="1" applyAlignment="1">
      <alignment horizontal="center"/>
    </xf>
    <xf numFmtId="0" fontId="28" fillId="0" borderId="34" xfId="116" applyFont="1" applyBorder="1" applyAlignment="1">
      <alignment horizontal="left"/>
    </xf>
    <xf numFmtId="0" fontId="28" fillId="0" borderId="35" xfId="116" applyFont="1" applyBorder="1" applyAlignment="1">
      <alignment horizontal="left"/>
    </xf>
    <xf numFmtId="0" fontId="30" fillId="0" borderId="0" xfId="50" applyFont="1" applyAlignment="1">
      <alignment horizontal="center" vertical="center"/>
    </xf>
    <xf numFmtId="0" fontId="30" fillId="0" borderId="0" xfId="50" applyFont="1" applyAlignment="1">
      <alignment horizontal="center"/>
    </xf>
    <xf numFmtId="0" fontId="28" fillId="0" borderId="69" xfId="116" applyFont="1" applyBorder="1" applyAlignment="1">
      <alignment horizontal="left"/>
    </xf>
    <xf numFmtId="0" fontId="28" fillId="0" borderId="49" xfId="116" applyFont="1" applyBorder="1" applyAlignment="1">
      <alignment horizontal="left"/>
    </xf>
    <xf numFmtId="0" fontId="28" fillId="0" borderId="50" xfId="116" applyFont="1" applyBorder="1" applyAlignment="1">
      <alignment horizontal="left"/>
    </xf>
    <xf numFmtId="0" fontId="81" fillId="0" borderId="0" xfId="68" applyFont="1" applyAlignment="1">
      <alignment horizontal="center" vertical="center" wrapText="1"/>
    </xf>
    <xf numFmtId="0" fontId="121" fillId="0" borderId="0" xfId="117" applyFont="1" applyAlignment="1">
      <alignment horizontal="center" vertical="center" wrapText="1"/>
    </xf>
    <xf numFmtId="0" fontId="83" fillId="0" borderId="55" xfId="68" applyFont="1" applyBorder="1" applyAlignment="1">
      <alignment horizontal="center" vertical="center"/>
    </xf>
    <xf numFmtId="0" fontId="83" fillId="0" borderId="87" xfId="68" applyFont="1" applyBorder="1" applyAlignment="1">
      <alignment horizontal="center" vertical="center"/>
    </xf>
    <xf numFmtId="0" fontId="83" fillId="0" borderId="61" xfId="68" applyFont="1" applyBorder="1" applyAlignment="1">
      <alignment horizontal="center" vertical="center"/>
    </xf>
    <xf numFmtId="0" fontId="83" fillId="0" borderId="86" xfId="68" applyFont="1" applyBorder="1" applyAlignment="1">
      <alignment horizontal="center" vertical="center"/>
    </xf>
    <xf numFmtId="0" fontId="27" fillId="0" borderId="32" xfId="1" applyBorder="1" applyAlignment="1">
      <alignment horizontal="center" vertical="center"/>
    </xf>
    <xf numFmtId="0" fontId="27" fillId="0" borderId="33" xfId="1" applyBorder="1" applyAlignment="1">
      <alignment horizontal="center" vertical="center"/>
    </xf>
    <xf numFmtId="0" fontId="83" fillId="0" borderId="101" xfId="68" applyFont="1" applyBorder="1" applyAlignment="1">
      <alignment horizontal="center" vertical="center" wrapText="1"/>
    </xf>
    <xf numFmtId="0" fontId="83" fillId="0" borderId="60" xfId="68" applyFont="1" applyBorder="1" applyAlignment="1">
      <alignment horizontal="center" vertical="center" wrapText="1"/>
    </xf>
    <xf numFmtId="0" fontId="83" fillId="0" borderId="62" xfId="68" applyFont="1" applyBorder="1" applyAlignment="1">
      <alignment horizontal="center" vertical="center" wrapText="1"/>
    </xf>
    <xf numFmtId="3" fontId="83" fillId="0" borderId="101" xfId="68" applyNumberFormat="1" applyFont="1" applyBorder="1" applyAlignment="1">
      <alignment horizontal="center" vertical="center" wrapText="1"/>
    </xf>
    <xf numFmtId="3" fontId="83" fillId="0" borderId="60" xfId="68" applyNumberFormat="1" applyFont="1" applyBorder="1" applyAlignment="1">
      <alignment horizontal="center" vertical="center" wrapText="1"/>
    </xf>
    <xf numFmtId="0" fontId="3" fillId="0" borderId="62" xfId="117" applyBorder="1" applyAlignment="1">
      <alignment horizontal="center" vertical="center" wrapText="1"/>
    </xf>
    <xf numFmtId="3" fontId="83" fillId="0" borderId="56" xfId="68" applyNumberFormat="1" applyFont="1" applyBorder="1" applyAlignment="1">
      <alignment horizontal="center" vertical="center" wrapText="1"/>
    </xf>
    <xf numFmtId="0" fontId="3" fillId="0" borderId="163" xfId="117" applyBorder="1" applyAlignment="1">
      <alignment horizontal="center" vertical="center" wrapText="1"/>
    </xf>
    <xf numFmtId="3" fontId="83" fillId="0" borderId="86" xfId="68" applyNumberFormat="1" applyFont="1" applyBorder="1" applyAlignment="1">
      <alignment horizontal="center" vertical="center" wrapText="1"/>
    </xf>
    <xf numFmtId="0" fontId="3" fillId="0" borderId="56" xfId="117" applyBorder="1" applyAlignment="1">
      <alignment horizontal="center" vertical="center" wrapText="1"/>
    </xf>
    <xf numFmtId="0" fontId="3" fillId="0" borderId="57" xfId="117" applyBorder="1" applyAlignment="1">
      <alignment horizontal="center" vertical="center" wrapText="1"/>
    </xf>
    <xf numFmtId="0" fontId="3" fillId="0" borderId="151" xfId="117" applyBorder="1" applyAlignment="1">
      <alignment horizontal="center" vertical="center" wrapText="1"/>
    </xf>
    <xf numFmtId="0" fontId="3" fillId="0" borderId="148" xfId="117" applyBorder="1" applyAlignment="1">
      <alignment horizontal="center" vertical="center" wrapText="1"/>
    </xf>
    <xf numFmtId="0" fontId="27" fillId="0" borderId="56" xfId="1" applyBorder="1" applyAlignment="1">
      <alignment horizontal="center" vertical="center" wrapText="1"/>
    </xf>
    <xf numFmtId="0" fontId="27" fillId="0" borderId="151" xfId="1" applyBorder="1" applyAlignment="1">
      <alignment horizontal="center" vertical="center" wrapText="1"/>
    </xf>
    <xf numFmtId="0" fontId="27" fillId="0" borderId="163" xfId="1" applyBorder="1" applyAlignment="1">
      <alignment horizontal="center" vertical="center" wrapText="1"/>
    </xf>
    <xf numFmtId="0" fontId="83" fillId="0" borderId="29" xfId="68" applyFont="1" applyBorder="1" applyAlignment="1">
      <alignment horizontal="left" wrapText="1"/>
    </xf>
    <xf numFmtId="0" fontId="83" fillId="0" borderId="65" xfId="68" applyFont="1" applyBorder="1" applyAlignment="1">
      <alignment horizontal="left" wrapText="1"/>
    </xf>
    <xf numFmtId="0" fontId="83" fillId="0" borderId="66" xfId="68" applyFont="1" applyBorder="1" applyAlignment="1">
      <alignment horizontal="left" wrapText="1"/>
    </xf>
    <xf numFmtId="0" fontId="83" fillId="0" borderId="39" xfId="68" applyFont="1" applyBorder="1" applyAlignment="1">
      <alignment horizontal="center" vertical="center" wrapText="1"/>
    </xf>
    <xf numFmtId="0" fontId="84" fillId="0" borderId="58" xfId="117" applyFont="1" applyBorder="1" applyAlignment="1">
      <alignment horizontal="center" vertical="center" wrapText="1"/>
    </xf>
    <xf numFmtId="0" fontId="84" fillId="0" borderId="59" xfId="117" applyFont="1" applyBorder="1" applyAlignment="1">
      <alignment horizontal="center" vertical="center" wrapText="1"/>
    </xf>
    <xf numFmtId="0" fontId="83" fillId="0" borderId="57" xfId="68" applyFont="1" applyBorder="1" applyAlignment="1">
      <alignment horizontal="center" vertical="center"/>
    </xf>
    <xf numFmtId="0" fontId="83" fillId="0" borderId="43" xfId="68" applyFont="1" applyBorder="1" applyAlignment="1">
      <alignment horizontal="center" vertical="center"/>
    </xf>
    <xf numFmtId="0" fontId="83" fillId="0" borderId="102" xfId="68" applyFont="1" applyBorder="1" applyAlignment="1">
      <alignment horizontal="center" vertical="center"/>
    </xf>
    <xf numFmtId="0" fontId="85" fillId="0" borderId="89" xfId="92" applyFont="1" applyBorder="1" applyAlignment="1">
      <alignment horizontal="center" vertical="center" textRotation="90"/>
    </xf>
    <xf numFmtId="0" fontId="27" fillId="0" borderId="68" xfId="120" applyFont="1" applyBorder="1" applyAlignment="1">
      <alignment horizontal="center" vertical="center" textRotation="90"/>
    </xf>
    <xf numFmtId="0" fontId="83" fillId="27" borderId="29" xfId="68" applyFont="1" applyFill="1" applyBorder="1" applyAlignment="1">
      <alignment vertical="center" wrapText="1"/>
    </xf>
    <xf numFmtId="0" fontId="107" fillId="0" borderId="65" xfId="117" applyFont="1" applyBorder="1" applyAlignment="1">
      <alignment vertical="center" wrapText="1"/>
    </xf>
    <xf numFmtId="0" fontId="107" fillId="0" borderId="89" xfId="117" applyFont="1" applyBorder="1" applyAlignment="1">
      <alignment vertical="center"/>
    </xf>
    <xf numFmtId="0" fontId="107" fillId="0" borderId="68" xfId="117" applyFont="1" applyBorder="1" applyAlignment="1">
      <alignment vertical="center"/>
    </xf>
    <xf numFmtId="0" fontId="107" fillId="0" borderId="68" xfId="117" applyFont="1" applyBorder="1" applyAlignment="1">
      <alignment horizontal="center" vertical="center"/>
    </xf>
    <xf numFmtId="0" fontId="107" fillId="0" borderId="157" xfId="117" applyFont="1" applyBorder="1" applyAlignment="1">
      <alignment horizontal="center" vertical="center"/>
    </xf>
    <xf numFmtId="0" fontId="35" fillId="0" borderId="89" xfId="68" applyFont="1" applyBorder="1" applyAlignment="1">
      <alignment horizontal="center" vertical="center" wrapText="1"/>
    </xf>
    <xf numFmtId="0" fontId="107" fillId="0" borderId="68" xfId="117" applyFont="1" applyBorder="1" applyAlignment="1">
      <alignment horizontal="center" vertical="center" wrapText="1"/>
    </xf>
    <xf numFmtId="0" fontId="107" fillId="0" borderId="157" xfId="117" applyFont="1" applyBorder="1" applyAlignment="1">
      <alignment horizontal="center" vertical="center" wrapText="1"/>
    </xf>
    <xf numFmtId="0" fontId="83" fillId="0" borderId="89" xfId="68" applyFont="1" applyBorder="1" applyAlignment="1">
      <alignment horizontal="center" vertical="center" wrapText="1"/>
    </xf>
    <xf numFmtId="0" fontId="83" fillId="0" borderId="68" xfId="68" applyFont="1" applyBorder="1" applyAlignment="1">
      <alignment horizontal="center" vertical="center" wrapText="1"/>
    </xf>
    <xf numFmtId="0" fontId="83" fillId="0" borderId="37" xfId="68" applyFont="1" applyBorder="1" applyAlignment="1">
      <alignment horizontal="center" vertical="center" wrapText="1"/>
    </xf>
    <xf numFmtId="0" fontId="83" fillId="27" borderId="65" xfId="68" applyFont="1" applyFill="1" applyBorder="1" applyAlignment="1">
      <alignment vertical="center" wrapText="1"/>
    </xf>
    <xf numFmtId="0" fontId="35" fillId="0" borderId="89" xfId="68" applyFont="1" applyBorder="1" applyAlignment="1">
      <alignment horizontal="center" vertical="center"/>
    </xf>
    <xf numFmtId="172" fontId="87" fillId="0" borderId="89" xfId="90" applyNumberFormat="1" applyFont="1" applyBorder="1" applyAlignment="1">
      <alignment horizontal="center" vertical="center" wrapText="1"/>
    </xf>
    <xf numFmtId="0" fontId="30" fillId="0" borderId="0" xfId="57" applyFont="1" applyAlignment="1">
      <alignment horizontal="center" vertical="center" wrapText="1"/>
    </xf>
    <xf numFmtId="0" fontId="79" fillId="0" borderId="132" xfId="116" applyFont="1" applyBorder="1" applyAlignment="1">
      <alignment horizontal="left" vertical="center" wrapText="1"/>
    </xf>
    <xf numFmtId="0" fontId="79" fillId="0" borderId="77" xfId="116" applyFont="1" applyBorder="1" applyAlignment="1">
      <alignment horizontal="left" vertical="center" wrapText="1"/>
    </xf>
    <xf numFmtId="0" fontId="33" fillId="0" borderId="0" xfId="57" applyFont="1" applyAlignment="1">
      <alignment horizontal="center" vertical="center" wrapText="1"/>
    </xf>
    <xf numFmtId="0" fontId="28" fillId="0" borderId="77" xfId="57" applyFont="1" applyBorder="1" applyAlignment="1">
      <alignment horizontal="left" wrapText="1"/>
    </xf>
    <xf numFmtId="0" fontId="28" fillId="0" borderId="130" xfId="57" applyFont="1" applyBorder="1" applyAlignment="1">
      <alignment horizontal="left" wrapText="1"/>
    </xf>
    <xf numFmtId="0" fontId="28" fillId="0" borderId="131" xfId="57" applyFont="1" applyBorder="1" applyAlignment="1">
      <alignment horizontal="left" wrapText="1"/>
    </xf>
    <xf numFmtId="0" fontId="79" fillId="0" borderId="68" xfId="116" applyFont="1" applyBorder="1" applyAlignment="1">
      <alignment horizontal="left" vertical="center" wrapText="1"/>
    </xf>
    <xf numFmtId="0" fontId="79" fillId="0" borderId="5" xfId="116" applyFont="1" applyBorder="1" applyAlignment="1">
      <alignment horizontal="left" vertical="center" wrapText="1"/>
    </xf>
    <xf numFmtId="0" fontId="80" fillId="0" borderId="5" xfId="117" applyFont="1" applyBorder="1" applyAlignment="1">
      <alignment horizontal="left" vertical="center" wrapText="1"/>
    </xf>
    <xf numFmtId="0" fontId="80" fillId="0" borderId="4" xfId="117" applyFont="1" applyBorder="1" applyAlignment="1">
      <alignment horizontal="left" vertical="center" wrapText="1"/>
    </xf>
    <xf numFmtId="0" fontId="28" fillId="0" borderId="5" xfId="57" applyFont="1" applyBorder="1" applyAlignment="1">
      <alignment horizontal="left" wrapText="1"/>
    </xf>
    <xf numFmtId="0" fontId="28" fillId="0" borderId="4" xfId="57" applyFont="1" applyBorder="1" applyAlignment="1">
      <alignment horizontal="left" wrapText="1"/>
    </xf>
    <xf numFmtId="0" fontId="28" fillId="0" borderId="6" xfId="57" applyFont="1" applyBorder="1" applyAlignment="1">
      <alignment horizontal="left" wrapText="1"/>
    </xf>
    <xf numFmtId="0" fontId="80" fillId="0" borderId="34" xfId="116" applyFont="1" applyBorder="1" applyAlignment="1">
      <alignment horizontal="left" vertical="center"/>
    </xf>
    <xf numFmtId="0" fontId="3" fillId="0" borderId="69" xfId="116" applyBorder="1" applyAlignment="1">
      <alignment vertical="center"/>
    </xf>
    <xf numFmtId="0" fontId="80" fillId="0" borderId="7" xfId="116" applyFont="1" applyBorder="1" applyAlignment="1">
      <alignment vertical="center"/>
    </xf>
    <xf numFmtId="0" fontId="3" fillId="0" borderId="51" xfId="116" applyBorder="1" applyAlignment="1">
      <alignment vertical="center"/>
    </xf>
    <xf numFmtId="0" fontId="80" fillId="0" borderId="34" xfId="117" applyFont="1" applyBorder="1" applyAlignment="1">
      <alignment horizontal="left" wrapText="1"/>
    </xf>
    <xf numFmtId="0" fontId="3" fillId="0" borderId="35" xfId="116" applyBorder="1"/>
    <xf numFmtId="0" fontId="3" fillId="0" borderId="36" xfId="116" applyBorder="1"/>
    <xf numFmtId="0" fontId="35" fillId="0" borderId="0" xfId="95" applyFont="1" applyAlignment="1" applyProtection="1">
      <alignment horizontal="left" vertical="center" wrapText="1"/>
      <protection locked="0"/>
    </xf>
    <xf numFmtId="0" fontId="30" fillId="0" borderId="0" xfId="95" applyFont="1" applyAlignment="1" applyProtection="1">
      <alignment horizontal="center" vertical="center" wrapText="1"/>
      <protection locked="0"/>
    </xf>
    <xf numFmtId="0" fontId="83" fillId="0" borderId="10" xfId="109" applyFont="1" applyBorder="1" applyAlignment="1">
      <alignment horizontal="center" vertical="center"/>
    </xf>
    <xf numFmtId="0" fontId="83" fillId="0" borderId="7" xfId="109" applyFont="1" applyBorder="1" applyAlignment="1">
      <alignment horizontal="center" vertical="center"/>
    </xf>
    <xf numFmtId="0" fontId="83" fillId="0" borderId="39" xfId="109" applyFont="1" applyBorder="1" applyAlignment="1">
      <alignment horizontal="center" vertical="center" wrapText="1"/>
    </xf>
    <xf numFmtId="0" fontId="83" fillId="0" borderId="49" xfId="109" applyFont="1" applyBorder="1" applyAlignment="1">
      <alignment horizontal="center" vertical="center" wrapText="1"/>
    </xf>
    <xf numFmtId="4" fontId="83" fillId="0" borderId="73" xfId="110" applyNumberFormat="1" applyFont="1" applyBorder="1" applyAlignment="1">
      <alignment horizontal="center" vertical="center" wrapText="1"/>
    </xf>
    <xf numFmtId="4" fontId="83" fillId="0" borderId="51" xfId="110" applyNumberFormat="1" applyFont="1" applyBorder="1" applyAlignment="1">
      <alignment horizontal="center" vertical="center" wrapText="1"/>
    </xf>
    <xf numFmtId="0" fontId="83" fillId="0" borderId="73" xfId="119" applyFont="1" applyBorder="1" applyAlignment="1">
      <alignment horizontal="center" vertical="center"/>
    </xf>
    <xf numFmtId="0" fontId="84" fillId="0" borderId="73" xfId="109" applyFont="1" applyBorder="1" applyAlignment="1">
      <alignment horizontal="center" vertical="center"/>
    </xf>
    <xf numFmtId="0" fontId="83" fillId="0" borderId="70" xfId="119" applyFont="1" applyBorder="1" applyAlignment="1">
      <alignment horizontal="center" vertical="center" wrapText="1"/>
    </xf>
    <xf numFmtId="0" fontId="84" fillId="0" borderId="76" xfId="109" applyFont="1" applyBorder="1" applyAlignment="1">
      <alignment horizontal="center" vertical="center" wrapText="1"/>
    </xf>
    <xf numFmtId="0" fontId="83" fillId="0" borderId="71" xfId="119" applyFont="1" applyBorder="1" applyAlignment="1">
      <alignment horizontal="center" vertical="center" wrapText="1"/>
    </xf>
    <xf numFmtId="0" fontId="84" fillId="0" borderId="100" xfId="109" applyFont="1" applyBorder="1" applyAlignment="1">
      <alignment horizontal="center" vertical="center" wrapText="1"/>
    </xf>
    <xf numFmtId="0" fontId="35" fillId="0" borderId="5" xfId="0" applyFont="1" applyBorder="1" applyAlignment="1">
      <alignment horizontal="left" vertical="center" wrapText="1"/>
    </xf>
    <xf numFmtId="0" fontId="30" fillId="0" borderId="0" xfId="0" applyFont="1" applyAlignment="1">
      <alignment horizontal="center" vertical="center"/>
    </xf>
    <xf numFmtId="0" fontId="35" fillId="0" borderId="77" xfId="0" applyFont="1" applyBorder="1" applyAlignment="1">
      <alignment horizontal="left" vertical="center" wrapText="1"/>
    </xf>
    <xf numFmtId="0" fontId="35" fillId="0" borderId="5" xfId="0" applyFont="1" applyBorder="1" applyAlignment="1">
      <alignment horizontal="left" vertical="center"/>
    </xf>
    <xf numFmtId="0" fontId="83" fillId="26" borderId="53" xfId="0" applyFont="1" applyFill="1" applyBorder="1" applyAlignment="1">
      <alignment vertical="center"/>
    </xf>
    <xf numFmtId="0" fontId="35" fillId="26" borderId="54" xfId="0" applyFont="1" applyFill="1" applyBorder="1" applyAlignment="1">
      <alignment vertical="center"/>
    </xf>
    <xf numFmtId="4" fontId="119" fillId="0" borderId="0" xfId="0" applyNumberFormat="1" applyFont="1" applyAlignment="1">
      <alignment horizontal="left" vertical="center" wrapText="1"/>
    </xf>
    <xf numFmtId="0" fontId="83" fillId="0" borderId="49" xfId="1" applyFont="1" applyBorder="1" applyAlignment="1">
      <alignment horizontal="left" vertical="center"/>
    </xf>
    <xf numFmtId="0" fontId="83" fillId="0" borderId="63" xfId="1" applyFont="1" applyBorder="1" applyAlignment="1">
      <alignment horizontal="left" vertical="center"/>
    </xf>
    <xf numFmtId="0" fontId="83" fillId="0" borderId="7" xfId="1" applyFont="1" applyBorder="1" applyAlignment="1">
      <alignment vertical="center" wrapText="1"/>
    </xf>
    <xf numFmtId="0" fontId="83" fillId="0" borderId="51" xfId="1" applyFont="1" applyBorder="1" applyAlignment="1">
      <alignment vertical="center" wrapText="1"/>
    </xf>
    <xf numFmtId="0" fontId="35" fillId="0" borderId="34" xfId="1" applyFont="1" applyBorder="1" applyAlignment="1">
      <alignment horizontal="left" vertical="center"/>
    </xf>
    <xf numFmtId="0" fontId="35" fillId="0" borderId="69" xfId="1" applyFont="1" applyBorder="1" applyAlignment="1">
      <alignment horizontal="left" vertical="center"/>
    </xf>
    <xf numFmtId="0" fontId="30" fillId="0" borderId="0" xfId="1" applyFont="1" applyAlignment="1">
      <alignment horizontal="center"/>
    </xf>
    <xf numFmtId="0" fontId="83" fillId="0" borderId="39" xfId="1" applyFont="1" applyBorder="1" applyAlignment="1">
      <alignment horizontal="left" vertical="center"/>
    </xf>
    <xf numFmtId="0" fontId="83" fillId="0" borderId="74" xfId="1" applyFont="1" applyBorder="1" applyAlignment="1">
      <alignment horizontal="left" vertical="center"/>
    </xf>
    <xf numFmtId="0" fontId="35" fillId="0" borderId="137" xfId="1" applyFont="1" applyBorder="1" applyAlignment="1">
      <alignment horizontal="justify" vertical="center" wrapText="1"/>
    </xf>
    <xf numFmtId="0" fontId="1" fillId="0" borderId="154" xfId="125" applyBorder="1" applyAlignment="1">
      <alignment horizontal="justify" vertical="center" wrapText="1"/>
    </xf>
    <xf numFmtId="0" fontId="1" fillId="0" borderId="98" xfId="125" applyBorder="1" applyAlignment="1">
      <alignment horizontal="justify" vertical="center" wrapText="1"/>
    </xf>
    <xf numFmtId="0" fontId="86" fillId="0" borderId="137" xfId="126" applyFont="1" applyBorder="1" applyAlignment="1">
      <alignment horizontal="justify" vertical="center" wrapText="1"/>
    </xf>
    <xf numFmtId="0" fontId="96" fillId="0" borderId="32" xfId="1" applyFont="1" applyBorder="1" applyAlignment="1">
      <alignment horizontal="center" vertical="center" wrapText="1"/>
    </xf>
    <xf numFmtId="0" fontId="96" fillId="0" borderId="0" xfId="1" applyFont="1" applyAlignment="1">
      <alignment horizontal="center" vertical="center" wrapText="1"/>
    </xf>
    <xf numFmtId="173" fontId="30" fillId="0" borderId="0" xfId="100" applyNumberFormat="1" applyFont="1" applyAlignment="1">
      <alignment horizontal="center" vertical="center" wrapText="1"/>
    </xf>
    <xf numFmtId="173" fontId="28" fillId="0" borderId="53" xfId="100" applyNumberFormat="1" applyFont="1" applyBorder="1" applyAlignment="1">
      <alignment horizontal="left" vertical="center"/>
    </xf>
    <xf numFmtId="173" fontId="28" fillId="0" borderId="54" xfId="100" applyNumberFormat="1" applyFont="1" applyBorder="1" applyAlignment="1">
      <alignment horizontal="left" vertical="center"/>
    </xf>
    <xf numFmtId="173" fontId="28" fillId="0" borderId="29" xfId="100" applyNumberFormat="1" applyFont="1" applyBorder="1" applyAlignment="1">
      <alignment horizontal="left" vertical="center"/>
    </xf>
    <xf numFmtId="173" fontId="28" fillId="0" borderId="75" xfId="100" applyNumberFormat="1" applyFont="1" applyBorder="1" applyAlignment="1">
      <alignment horizontal="left" vertical="center"/>
    </xf>
    <xf numFmtId="171" fontId="78" fillId="0" borderId="0" xfId="100" applyNumberFormat="1" applyFont="1" applyAlignment="1">
      <alignment horizontal="center" vertical="center"/>
    </xf>
    <xf numFmtId="171" fontId="78" fillId="0" borderId="0" xfId="100" applyNumberFormat="1" applyFont="1" applyAlignment="1">
      <alignment vertical="center" wrapText="1"/>
    </xf>
    <xf numFmtId="171" fontId="78" fillId="0" borderId="0" xfId="100" applyNumberFormat="1" applyFont="1" applyAlignment="1">
      <alignment vertical="center"/>
    </xf>
    <xf numFmtId="1" fontId="78" fillId="0" borderId="0" xfId="100" applyNumberFormat="1" applyFont="1" applyAlignment="1">
      <alignment horizontal="center" vertical="center"/>
    </xf>
    <xf numFmtId="0" fontId="89" fillId="0" borderId="0" xfId="101" applyFont="1" applyFill="1" applyAlignment="1">
      <alignment horizontal="left" wrapText="1"/>
    </xf>
    <xf numFmtId="0" fontId="86" fillId="0" borderId="268" xfId="122" applyFont="1" applyBorder="1" applyAlignment="1">
      <alignment horizontal="left" vertical="center" wrapText="1"/>
    </xf>
    <xf numFmtId="0" fontId="86" fillId="0" borderId="85" xfId="122" applyFont="1" applyBorder="1" applyAlignment="1">
      <alignment horizontal="left" vertical="center" wrapText="1"/>
    </xf>
    <xf numFmtId="0" fontId="86" fillId="0" borderId="119" xfId="122" applyFont="1" applyBorder="1" applyAlignment="1">
      <alignment horizontal="left" vertical="center" wrapText="1"/>
    </xf>
    <xf numFmtId="0" fontId="28" fillId="0" borderId="0" xfId="101" applyFont="1" applyFill="1" applyAlignment="1">
      <alignment horizontal="center" vertical="center" wrapText="1"/>
    </xf>
    <xf numFmtId="0" fontId="89" fillId="0" borderId="0" xfId="101" applyFont="1" applyFill="1" applyAlignment="1">
      <alignment horizontal="left"/>
    </xf>
    <xf numFmtId="0" fontId="28" fillId="0" borderId="0" xfId="60" applyFont="1" applyFill="1" applyAlignment="1">
      <alignment horizontal="center" vertical="center" wrapText="1"/>
    </xf>
    <xf numFmtId="0" fontId="86" fillId="0" borderId="268" xfId="122" applyFont="1" applyFill="1" applyBorder="1" applyAlignment="1">
      <alignment horizontal="left" vertical="center"/>
    </xf>
    <xf numFmtId="0" fontId="86" fillId="0" borderId="119" xfId="122" applyFont="1" applyFill="1" applyBorder="1" applyAlignment="1">
      <alignment horizontal="left" vertical="center"/>
    </xf>
    <xf numFmtId="0" fontId="86" fillId="0" borderId="85" xfId="122" applyFont="1" applyFill="1" applyBorder="1" applyAlignment="1">
      <alignment horizontal="left" vertical="center"/>
    </xf>
    <xf numFmtId="0" fontId="86" fillId="0" borderId="269" xfId="122" applyFont="1" applyFill="1" applyBorder="1" applyAlignment="1">
      <alignment horizontal="left" vertical="center"/>
    </xf>
    <xf numFmtId="0" fontId="86" fillId="0" borderId="97" xfId="122" applyFont="1" applyFill="1" applyBorder="1" applyAlignment="1">
      <alignment horizontal="left" vertical="center"/>
    </xf>
    <xf numFmtId="0" fontId="86" fillId="0" borderId="130" xfId="122" applyFont="1" applyFill="1" applyBorder="1" applyAlignment="1">
      <alignment horizontal="left" vertical="center"/>
    </xf>
    <xf numFmtId="0" fontId="86" fillId="0" borderId="85" xfId="122" applyFont="1" applyFill="1" applyBorder="1" applyAlignment="1">
      <alignment horizontal="left" vertical="center" wrapText="1"/>
    </xf>
    <xf numFmtId="0" fontId="86" fillId="0" borderId="268" xfId="122" applyFont="1" applyFill="1" applyBorder="1" applyAlignment="1">
      <alignment horizontal="left" vertical="center" wrapText="1"/>
    </xf>
    <xf numFmtId="0" fontId="86" fillId="0" borderId="119" xfId="122" applyFont="1" applyFill="1" applyBorder="1" applyAlignment="1">
      <alignment horizontal="left" vertical="center" wrapText="1"/>
    </xf>
    <xf numFmtId="0" fontId="86" fillId="0" borderId="269" xfId="122" applyFont="1" applyFill="1" applyBorder="1" applyAlignment="1">
      <alignment vertical="center" wrapText="1"/>
    </xf>
    <xf numFmtId="0" fontId="86" fillId="0" borderId="130" xfId="122" applyFont="1" applyFill="1" applyBorder="1" applyAlignment="1">
      <alignment vertical="center" wrapText="1"/>
    </xf>
    <xf numFmtId="0" fontId="86" fillId="0" borderId="97" xfId="122" applyFont="1" applyFill="1" applyBorder="1" applyAlignment="1">
      <alignment vertical="center" wrapText="1"/>
    </xf>
    <xf numFmtId="0" fontId="28" fillId="0" borderId="0" xfId="101" applyFont="1" applyFill="1" applyAlignment="1">
      <alignment horizontal="center" vertical="center"/>
    </xf>
    <xf numFmtId="0" fontId="83" fillId="0" borderId="4" xfId="99" applyFont="1" applyFill="1" applyBorder="1" applyAlignment="1">
      <alignment horizontal="center" vertical="center" wrapText="1"/>
    </xf>
    <xf numFmtId="0" fontId="83" fillId="0" borderId="28" xfId="99" applyFont="1" applyFill="1" applyBorder="1" applyAlignment="1">
      <alignment horizontal="center" vertical="center" wrapText="1"/>
    </xf>
    <xf numFmtId="0" fontId="83" fillId="0" borderId="4" xfId="101" applyFont="1" applyFill="1" applyBorder="1" applyAlignment="1">
      <alignment horizontal="center" vertical="center" wrapText="1"/>
    </xf>
    <xf numFmtId="0" fontId="83" fillId="31" borderId="138" xfId="0" applyFont="1" applyFill="1" applyBorder="1" applyAlignment="1">
      <alignment horizontal="center" vertical="center" wrapText="1"/>
    </xf>
    <xf numFmtId="0" fontId="83" fillId="31" borderId="139" xfId="0" applyFont="1" applyFill="1" applyBorder="1" applyAlignment="1">
      <alignment horizontal="center" vertical="center" wrapText="1"/>
    </xf>
    <xf numFmtId="0" fontId="83" fillId="31" borderId="119" xfId="0" applyFont="1" applyFill="1" applyBorder="1" applyAlignment="1">
      <alignment horizontal="center" vertical="center" wrapText="1"/>
    </xf>
    <xf numFmtId="0" fontId="83" fillId="31" borderId="84" xfId="0" applyFont="1" applyFill="1" applyBorder="1" applyAlignment="1">
      <alignment horizontal="center" vertical="center" wrapText="1"/>
    </xf>
    <xf numFmtId="0" fontId="97" fillId="31" borderId="140" xfId="0" applyFont="1" applyFill="1" applyBorder="1" applyAlignment="1">
      <alignment horizontal="center" vertical="center" wrapText="1"/>
    </xf>
    <xf numFmtId="0" fontId="97" fillId="31" borderId="130" xfId="0" applyFont="1" applyFill="1" applyBorder="1" applyAlignment="1">
      <alignment horizontal="center" vertical="center" wrapText="1"/>
    </xf>
    <xf numFmtId="174" fontId="98" fillId="30" borderId="13" xfId="0" applyNumberFormat="1" applyFont="1" applyFill="1" applyBorder="1" applyAlignment="1">
      <alignment horizontal="center" vertical="center" wrapText="1"/>
    </xf>
    <xf numFmtId="174" fontId="98" fillId="30" borderId="69" xfId="0" applyNumberFormat="1" applyFont="1" applyFill="1" applyBorder="1" applyAlignment="1">
      <alignment horizontal="center" vertical="center" wrapText="1"/>
    </xf>
    <xf numFmtId="0" fontId="30" fillId="0" borderId="0" xfId="0" applyFont="1" applyAlignment="1">
      <alignment horizontal="center"/>
    </xf>
    <xf numFmtId="0" fontId="83" fillId="30" borderId="138" xfId="0" applyFont="1" applyFill="1" applyBorder="1" applyAlignment="1">
      <alignment horizontal="center" vertical="center" wrapText="1"/>
    </xf>
    <xf numFmtId="0" fontId="83" fillId="30" borderId="139" xfId="0" applyFont="1" applyFill="1" applyBorder="1" applyAlignment="1">
      <alignment horizontal="center" vertical="center" wrapText="1"/>
    </xf>
    <xf numFmtId="0" fontId="83" fillId="30" borderId="85" xfId="0" applyFont="1" applyFill="1" applyBorder="1" applyAlignment="1">
      <alignment horizontal="center" vertical="center" wrapText="1"/>
    </xf>
    <xf numFmtId="0" fontId="83" fillId="30" borderId="25" xfId="0" applyFont="1" applyFill="1" applyBorder="1" applyAlignment="1">
      <alignment horizontal="center" vertical="center" wrapText="1"/>
    </xf>
    <xf numFmtId="0" fontId="83" fillId="30" borderId="119" xfId="0" applyFont="1" applyFill="1" applyBorder="1" applyAlignment="1">
      <alignment horizontal="center" vertical="center" wrapText="1"/>
    </xf>
    <xf numFmtId="0" fontId="83" fillId="30" borderId="84" xfId="0" applyFont="1" applyFill="1" applyBorder="1" applyAlignment="1">
      <alignment horizontal="center" vertical="center" wrapText="1"/>
    </xf>
    <xf numFmtId="0" fontId="97" fillId="30" borderId="140" xfId="0" applyFont="1" applyFill="1" applyBorder="1" applyAlignment="1">
      <alignment horizontal="center" vertical="center" wrapText="1"/>
    </xf>
    <xf numFmtId="0" fontId="97" fillId="30" borderId="97" xfId="0" applyFont="1" applyFill="1" applyBorder="1" applyAlignment="1">
      <alignment horizontal="center" vertical="center" wrapText="1"/>
    </xf>
    <xf numFmtId="4" fontId="83" fillId="31" borderId="4" xfId="0" applyNumberFormat="1" applyFont="1" applyFill="1" applyBorder="1" applyAlignment="1">
      <alignment horizontal="center" vertical="center" wrapText="1"/>
    </xf>
    <xf numFmtId="4" fontId="83" fillId="31" borderId="4" xfId="0" applyNumberFormat="1" applyFont="1" applyFill="1" applyBorder="1" applyAlignment="1">
      <alignment horizontal="center" vertical="center"/>
    </xf>
    <xf numFmtId="4" fontId="83" fillId="31" borderId="140" xfId="0" applyNumberFormat="1" applyFont="1" applyFill="1" applyBorder="1" applyAlignment="1">
      <alignment horizontal="center" vertical="center"/>
    </xf>
    <xf numFmtId="0" fontId="97" fillId="30" borderId="130" xfId="0" applyFont="1" applyFill="1" applyBorder="1" applyAlignment="1">
      <alignment horizontal="center" vertical="center" wrapText="1"/>
    </xf>
    <xf numFmtId="4" fontId="83" fillId="30" borderId="13" xfId="0" applyNumberFormat="1" applyFont="1" applyFill="1" applyBorder="1" applyAlignment="1">
      <alignment horizontal="center" vertical="center" wrapText="1"/>
    </xf>
    <xf numFmtId="4" fontId="83" fillId="30" borderId="124" xfId="0" applyNumberFormat="1" applyFont="1" applyFill="1" applyBorder="1" applyAlignment="1">
      <alignment horizontal="center" vertical="center" wrapText="1"/>
    </xf>
    <xf numFmtId="4" fontId="83" fillId="30" borderId="69" xfId="0" applyNumberFormat="1" applyFont="1" applyFill="1" applyBorder="1" applyAlignment="1">
      <alignment horizontal="center" vertical="center" wrapText="1"/>
    </xf>
    <xf numFmtId="4" fontId="83" fillId="30" borderId="13" xfId="0" applyNumberFormat="1" applyFont="1" applyFill="1" applyBorder="1" applyAlignment="1">
      <alignment horizontal="center" vertical="center"/>
    </xf>
    <xf numFmtId="4" fontId="83" fillId="30" borderId="124" xfId="0" applyNumberFormat="1" applyFont="1" applyFill="1" applyBorder="1" applyAlignment="1">
      <alignment horizontal="center" vertical="center"/>
    </xf>
    <xf numFmtId="4" fontId="83" fillId="30" borderId="69" xfId="0" applyNumberFormat="1" applyFont="1" applyFill="1" applyBorder="1" applyAlignment="1">
      <alignment horizontal="center" vertical="center"/>
    </xf>
    <xf numFmtId="4" fontId="83" fillId="30" borderId="140" xfId="0" applyNumberFormat="1" applyFont="1" applyFill="1" applyBorder="1" applyAlignment="1">
      <alignment horizontal="center" vertical="center"/>
    </xf>
    <xf numFmtId="4" fontId="83" fillId="30" borderId="130" xfId="0" applyNumberFormat="1" applyFont="1" applyFill="1" applyBorder="1" applyAlignment="1">
      <alignment horizontal="center" vertical="center"/>
    </xf>
    <xf numFmtId="174" fontId="98" fillId="30" borderId="4" xfId="0" applyNumberFormat="1" applyFont="1" applyFill="1" applyBorder="1" applyAlignment="1">
      <alignment horizontal="center" vertical="center" wrapText="1"/>
    </xf>
    <xf numFmtId="49" fontId="98" fillId="30" borderId="138" xfId="0" applyNumberFormat="1" applyFont="1" applyFill="1" applyBorder="1" applyAlignment="1">
      <alignment horizontal="center" vertical="center" wrapText="1"/>
    </xf>
    <xf numFmtId="49" fontId="98" fillId="30" borderId="139" xfId="0" applyNumberFormat="1" applyFont="1" applyFill="1" applyBorder="1" applyAlignment="1">
      <alignment horizontal="center" vertical="center" wrapText="1"/>
    </xf>
    <xf numFmtId="49" fontId="98" fillId="30" borderId="119" xfId="0" applyNumberFormat="1" applyFont="1" applyFill="1" applyBorder="1" applyAlignment="1">
      <alignment horizontal="center" vertical="center" wrapText="1"/>
    </xf>
    <xf numFmtId="49" fontId="98" fillId="30" borderId="84" xfId="0" applyNumberFormat="1" applyFont="1" applyFill="1" applyBorder="1" applyAlignment="1">
      <alignment horizontal="center" vertical="center" wrapText="1"/>
    </xf>
    <xf numFmtId="49" fontId="105" fillId="30" borderId="140" xfId="0" applyNumberFormat="1" applyFont="1" applyFill="1" applyBorder="1" applyAlignment="1">
      <alignment horizontal="center" vertical="center" wrapText="1"/>
    </xf>
    <xf numFmtId="49" fontId="105" fillId="30" borderId="130" xfId="0" applyNumberFormat="1" applyFont="1" applyFill="1" applyBorder="1" applyAlignment="1">
      <alignment horizontal="center" vertical="center" wrapText="1"/>
    </xf>
    <xf numFmtId="0" fontId="28" fillId="30" borderId="4" xfId="0" applyFont="1" applyFill="1" applyBorder="1" applyAlignment="1">
      <alignment horizontal="center" vertical="center"/>
    </xf>
  </cellXfs>
  <cellStyles count="127">
    <cellStyle name="20% - Accent1" xfId="6" xr:uid="{00000000-0005-0000-0000-000000000000}"/>
    <cellStyle name="20% - Accent2" xfId="7" xr:uid="{00000000-0005-0000-0000-000001000000}"/>
    <cellStyle name="20% - Accent3" xfId="8" xr:uid="{00000000-0005-0000-0000-000002000000}"/>
    <cellStyle name="20% - Accent4" xfId="9" xr:uid="{00000000-0005-0000-0000-000003000000}"/>
    <cellStyle name="20% - Accent5" xfId="10" xr:uid="{00000000-0005-0000-0000-000004000000}"/>
    <cellStyle name="20% - Accent6" xfId="11" xr:uid="{00000000-0005-0000-0000-000005000000}"/>
    <cellStyle name="40% - Accent1" xfId="12" xr:uid="{00000000-0005-0000-0000-000006000000}"/>
    <cellStyle name="40% - Accent2" xfId="13" xr:uid="{00000000-0005-0000-0000-000007000000}"/>
    <cellStyle name="40% - Accent3" xfId="14" xr:uid="{00000000-0005-0000-0000-000008000000}"/>
    <cellStyle name="40% - Accent4" xfId="15" xr:uid="{00000000-0005-0000-0000-000009000000}"/>
    <cellStyle name="40% - Accent5" xfId="16" xr:uid="{00000000-0005-0000-0000-00000A000000}"/>
    <cellStyle name="40% - Accent6" xfId="17" xr:uid="{00000000-0005-0000-0000-00000B000000}"/>
    <cellStyle name="60% - Accent1" xfId="18" xr:uid="{00000000-0005-0000-0000-00000C000000}"/>
    <cellStyle name="60% - Accent2" xfId="19" xr:uid="{00000000-0005-0000-0000-00000D000000}"/>
    <cellStyle name="60% - Accent3" xfId="20" xr:uid="{00000000-0005-0000-0000-00000E000000}"/>
    <cellStyle name="60% - Accent4" xfId="21" xr:uid="{00000000-0005-0000-0000-00000F000000}"/>
    <cellStyle name="60% - Accent5" xfId="22" xr:uid="{00000000-0005-0000-0000-000010000000}"/>
    <cellStyle name="60% - Accent6" xfId="23" xr:uid="{00000000-0005-0000-0000-000011000000}"/>
    <cellStyle name="Accent1" xfId="24" xr:uid="{00000000-0005-0000-0000-000012000000}"/>
    <cellStyle name="Accent2" xfId="25" xr:uid="{00000000-0005-0000-0000-000013000000}"/>
    <cellStyle name="Accent3" xfId="26" xr:uid="{00000000-0005-0000-0000-000014000000}"/>
    <cellStyle name="Accent4" xfId="27" xr:uid="{00000000-0005-0000-0000-000015000000}"/>
    <cellStyle name="Accent5" xfId="28" xr:uid="{00000000-0005-0000-0000-000016000000}"/>
    <cellStyle name="Accent6" xfId="29" xr:uid="{00000000-0005-0000-0000-000017000000}"/>
    <cellStyle name="Bad" xfId="30" xr:uid="{00000000-0005-0000-0000-000018000000}"/>
    <cellStyle name="Calculation" xfId="31" xr:uid="{00000000-0005-0000-0000-000019000000}"/>
    <cellStyle name="číslo" xfId="32" xr:uid="{00000000-0005-0000-0000-00001A000000}"/>
    <cellStyle name="Explanatory Text" xfId="33" xr:uid="{00000000-0005-0000-0000-00001B000000}"/>
    <cellStyle name="Good" xfId="34" xr:uid="{00000000-0005-0000-0000-00001C000000}"/>
    <cellStyle name="Heading 1" xfId="35" xr:uid="{00000000-0005-0000-0000-00001D000000}"/>
    <cellStyle name="Heading 2" xfId="36" xr:uid="{00000000-0005-0000-0000-00001E000000}"/>
    <cellStyle name="Heading 3" xfId="37" xr:uid="{00000000-0005-0000-0000-00001F000000}"/>
    <cellStyle name="Heading 4" xfId="38" xr:uid="{00000000-0005-0000-0000-000020000000}"/>
    <cellStyle name="Check Cell" xfId="39" xr:uid="{00000000-0005-0000-0000-000021000000}"/>
    <cellStyle name="Input" xfId="40" xr:uid="{00000000-0005-0000-0000-000022000000}"/>
    <cellStyle name="Linked Cell" xfId="41" xr:uid="{00000000-0005-0000-0000-000023000000}"/>
    <cellStyle name="Neutral" xfId="42" xr:uid="{00000000-0005-0000-0000-000024000000}"/>
    <cellStyle name="Normal" xfId="4" xr:uid="{00000000-0005-0000-0000-000025000000}"/>
    <cellStyle name="Normální" xfId="0" builtinId="0"/>
    <cellStyle name="Normální 10" xfId="59" xr:uid="{00000000-0005-0000-0000-000027000000}"/>
    <cellStyle name="Normální 10 2" xfId="70" xr:uid="{00000000-0005-0000-0000-000028000000}"/>
    <cellStyle name="Normální 10 2 2" xfId="80" xr:uid="{00000000-0005-0000-0000-000029000000}"/>
    <cellStyle name="Normální 10 2 2 2" xfId="88" xr:uid="{00000000-0005-0000-0000-00002A000000}"/>
    <cellStyle name="Normální 10 2 2 2 2" xfId="99" xr:uid="{962AF470-6FF6-4A5D-8AA2-F1AF7F433EAC}"/>
    <cellStyle name="Normální 10 2 3" xfId="87" xr:uid="{00000000-0005-0000-0000-00002B000000}"/>
    <cellStyle name="Normální 10 2 3 2" xfId="98" xr:uid="{8658742C-7E82-4B12-9DAA-50D8A0ACB753}"/>
    <cellStyle name="Normální 10 2 3 2 2" xfId="105" xr:uid="{1D159305-EC2A-4BCE-852E-F266125A0D95}"/>
    <cellStyle name="Normální 10 2 3 2 3" xfId="125" xr:uid="{4587FE88-708F-4E83-852E-38137D1300FB}"/>
    <cellStyle name="Normální 10 2 4" xfId="97" xr:uid="{AA01FA63-8461-41E4-9C82-3B70062DCDB5}"/>
    <cellStyle name="Normální 10 2 4 2" xfId="104" xr:uid="{8927BD3C-D3D5-43F3-BC11-C9D9FD850FD4}"/>
    <cellStyle name="Normální 10 2 4 2 2" xfId="126" xr:uid="{1304B114-120A-4FA8-91BE-07ED2C294BE1}"/>
    <cellStyle name="Normální 10 2 4 3" xfId="124" xr:uid="{06247B38-8C36-4E90-8D14-A39E6D5B0C6A}"/>
    <cellStyle name="Normální 11" xfId="64" xr:uid="{00000000-0005-0000-0000-00002C000000}"/>
    <cellStyle name="Normální 11 2" xfId="76" xr:uid="{00000000-0005-0000-0000-00002D000000}"/>
    <cellStyle name="Normální 11 2 2" xfId="82" xr:uid="{00000000-0005-0000-0000-00002E000000}"/>
    <cellStyle name="Normální 11 2 3" xfId="89" xr:uid="{6DAACE47-8A3F-4010-A429-129F158E41E4}"/>
    <cellStyle name="Normální 11 2 3 2" xfId="107" xr:uid="{101C3CD4-9197-4505-BF0A-54E758310434}"/>
    <cellStyle name="Normální 11 2 3 3" xfId="117" xr:uid="{CBB43FE7-3897-4435-AC63-49A80A98B2DE}"/>
    <cellStyle name="Normální 12" xfId="65" xr:uid="{00000000-0005-0000-0000-00002F000000}"/>
    <cellStyle name="Normální 12 2" xfId="77" xr:uid="{00000000-0005-0000-0000-000030000000}"/>
    <cellStyle name="Normální 13" xfId="66" xr:uid="{00000000-0005-0000-0000-000031000000}"/>
    <cellStyle name="Normální 14" xfId="67" xr:uid="{00000000-0005-0000-0000-000032000000}"/>
    <cellStyle name="Normální 15" xfId="69" xr:uid="{00000000-0005-0000-0000-000033000000}"/>
    <cellStyle name="Normální 16" xfId="72" xr:uid="{00000000-0005-0000-0000-000034000000}"/>
    <cellStyle name="Normální 17" xfId="73" xr:uid="{00000000-0005-0000-0000-000035000000}"/>
    <cellStyle name="Normální 18" xfId="75" xr:uid="{00000000-0005-0000-0000-000036000000}"/>
    <cellStyle name="Normální 19" xfId="78" xr:uid="{00000000-0005-0000-0000-000037000000}"/>
    <cellStyle name="Normální 2" xfId="1" xr:uid="{00000000-0005-0000-0000-000038000000}"/>
    <cellStyle name="Normální 2 2" xfId="50" xr:uid="{00000000-0005-0000-0000-000039000000}"/>
    <cellStyle name="Normální 2 2 2" xfId="111" xr:uid="{79886E17-1C1F-480D-9D80-DC01C003B678}"/>
    <cellStyle name="Normální 2 2 2 2" xfId="119" xr:uid="{FC10CB38-DB83-4308-A6E5-22A8DB6CBCE2}"/>
    <cellStyle name="Normální 2 3" xfId="74" xr:uid="{00000000-0005-0000-0000-00003A000000}"/>
    <cellStyle name="Normální 2 4" xfId="84" xr:uid="{00000000-0005-0000-0000-00003B000000}"/>
    <cellStyle name="Normální 2 5" xfId="109" xr:uid="{0F0D4BC2-0899-4CA7-B6F5-58595995CC49}"/>
    <cellStyle name="Normální 20" xfId="79" xr:uid="{00000000-0005-0000-0000-00003C000000}"/>
    <cellStyle name="Normální 21" xfId="81" xr:uid="{00000000-0005-0000-0000-00003D000000}"/>
    <cellStyle name="Normální 22" xfId="83" xr:uid="{00000000-0005-0000-0000-00003E000000}"/>
    <cellStyle name="Normální 22 2" xfId="91" xr:uid="{A37A306B-8EF1-4828-AD8F-200ACA3B3AC9}"/>
    <cellStyle name="Normální 22 2 2" xfId="114" xr:uid="{C40B5793-1594-4D69-99F9-0C767410E174}"/>
    <cellStyle name="Normální 22 2 2 2" xfId="120" xr:uid="{B4058DDA-B42A-4A10-8D36-78CB95885FC8}"/>
    <cellStyle name="Normální 23" xfId="85" xr:uid="{00000000-0005-0000-0000-00003F000000}"/>
    <cellStyle name="Normální 24" xfId="86" xr:uid="{00000000-0005-0000-0000-000040000000}"/>
    <cellStyle name="Normální 25" xfId="93" xr:uid="{608A3E70-EF82-4F38-AF72-5FF84D3A842B}"/>
    <cellStyle name="Normální 25 2" xfId="113" xr:uid="{5EDF63D0-7A71-45AD-970A-943266964297}"/>
    <cellStyle name="Normální 26" xfId="96" xr:uid="{F580C296-558E-4747-B8B2-D4CFBD1278B1}"/>
    <cellStyle name="Normální 27" xfId="102" xr:uid="{66DA5B10-504D-46C4-90AB-4061679C01DA}"/>
    <cellStyle name="Normální 27 2" xfId="112" xr:uid="{B370BC06-2A9F-4525-8E7D-37C960AE9BCA}"/>
    <cellStyle name="Normální 27 3" xfId="116" xr:uid="{FD943AB8-AB50-4C74-9207-4CC7B6FBD1C3}"/>
    <cellStyle name="Normální 28" xfId="103" xr:uid="{B273D876-276F-4D0C-AB7F-FE07C2775A73}"/>
    <cellStyle name="Normální 29" xfId="106" xr:uid="{88DA26FB-AD6A-4FC6-A83B-D024E6BBB7BD}"/>
    <cellStyle name="Normální 3" xfId="2" xr:uid="{00000000-0005-0000-0000-000041000000}"/>
    <cellStyle name="Normální 3 2" xfId="68" xr:uid="{00000000-0005-0000-0000-000042000000}"/>
    <cellStyle name="Normální 30" xfId="108" xr:uid="{DA09A221-173E-4401-BFB1-0D7535EBE9A6}"/>
    <cellStyle name="Normální 30 2" xfId="118" xr:uid="{18990DA7-0574-40E8-B183-B6CDD9378856}"/>
    <cellStyle name="Normální 31" xfId="115" xr:uid="{C1E4CAD2-68A6-4155-806F-A4F315319E25}"/>
    <cellStyle name="Normální 32" xfId="122" xr:uid="{80B4111C-0A75-4EDD-8557-892BEC0C1110}"/>
    <cellStyle name="Normální 33" xfId="123" xr:uid="{BAD5937C-C2F9-43E8-8D35-3ABC4AC9D1B1}"/>
    <cellStyle name="Normální 4" xfId="3" xr:uid="{00000000-0005-0000-0000-000043000000}"/>
    <cellStyle name="Normální 4 2" xfId="56" xr:uid="{00000000-0005-0000-0000-000044000000}"/>
    <cellStyle name="Normální 4 3" xfId="71" xr:uid="{00000000-0005-0000-0000-000045000000}"/>
    <cellStyle name="Normální 5" xfId="5" xr:uid="{00000000-0005-0000-0000-000046000000}"/>
    <cellStyle name="Normální 5 2" xfId="49" xr:uid="{00000000-0005-0000-0000-000047000000}"/>
    <cellStyle name="Normální 5 2 2" xfId="60" xr:uid="{00000000-0005-0000-0000-000048000000}"/>
    <cellStyle name="Normální 6" xfId="48" xr:uid="{00000000-0005-0000-0000-000049000000}"/>
    <cellStyle name="Normální 6 2" xfId="51" xr:uid="{00000000-0005-0000-0000-00004A000000}"/>
    <cellStyle name="Normální 7" xfId="52" xr:uid="{00000000-0005-0000-0000-00004B000000}"/>
    <cellStyle name="Normální 8" xfId="53" xr:uid="{00000000-0005-0000-0000-00004C000000}"/>
    <cellStyle name="Normální 8 2" xfId="62" xr:uid="{00000000-0005-0000-0000-00004D000000}"/>
    <cellStyle name="Normální 9" xfId="58" xr:uid="{00000000-0005-0000-0000-00004E000000}"/>
    <cellStyle name="Normální 9 2" xfId="61" xr:uid="{00000000-0005-0000-0000-00004F000000}"/>
    <cellStyle name="normální_Anička-TAB 3-RMK 2" xfId="92" xr:uid="{DBBE8FCF-A51E-44D9-97C7-CF9E57D6E27A}"/>
    <cellStyle name="normální_číselníky MSK" xfId="90" xr:uid="{C91A6666-C8EA-4FE1-82DC-468CAE8BD077}"/>
    <cellStyle name="normální_EU akce-upr 2" xfId="121" xr:uid="{D27A57C3-0FBA-4343-97D2-BDFC4F59CD19}"/>
    <cellStyle name="normální_graf3" xfId="55" xr:uid="{00000000-0005-0000-0000-000053000000}"/>
    <cellStyle name="normální_List1" xfId="94" xr:uid="{620200AA-FE1D-48DD-9DE6-3FCC42CB7171}"/>
    <cellStyle name="normální_owssvr(1)" xfId="110" xr:uid="{6B63EA60-832B-4FC4-9744-3B231BC93C5A}"/>
    <cellStyle name="normální_Tab.- DP - ZÚ 2009" xfId="57" xr:uid="{00000000-0005-0000-0000-000055000000}"/>
    <cellStyle name="normální_Tabulky - výsledky hospodaření PO - z VYK" xfId="100" xr:uid="{6C935B58-CF90-4684-9904-3B40BA754626}"/>
    <cellStyle name="normální_Z005_002_01_str_123-351" xfId="101" xr:uid="{C78F1669-2826-49A5-91CA-56C93BCC18AC}"/>
    <cellStyle name="normální_Z024_004_05" xfId="95" xr:uid="{E1DE26D1-F827-4487-9154-C626BDE06599}"/>
    <cellStyle name="Note" xfId="43" xr:uid="{00000000-0005-0000-0000-000059000000}"/>
    <cellStyle name="Note 2" xfId="54" xr:uid="{00000000-0005-0000-0000-00005A000000}"/>
    <cellStyle name="Note 2 2" xfId="63" xr:uid="{00000000-0005-0000-0000-00005B000000}"/>
    <cellStyle name="Output" xfId="44" xr:uid="{00000000-0005-0000-0000-00005C000000}"/>
    <cellStyle name="Title" xfId="45" xr:uid="{00000000-0005-0000-0000-00005D000000}"/>
    <cellStyle name="Total" xfId="46" xr:uid="{00000000-0005-0000-0000-00005E000000}"/>
    <cellStyle name="Warning Text" xfId="47" xr:uid="{00000000-0005-0000-0000-00005F000000}"/>
  </cellStyles>
  <dxfs count="0"/>
  <tableStyles count="0" defaultTableStyle="TableStyleMedium2" defaultPivotStyle="PivotStyleLight16"/>
  <colors>
    <mruColors>
      <color rgb="FFFFCC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2016</a:t>
            </a:r>
            <a:r>
              <a:rPr lang="cs-CZ" sz="1400" b="1" i="0" u="none" strike="noStrike" baseline="0">
                <a:effectLst/>
              </a:rPr>
              <a:t>–</a:t>
            </a:r>
            <a:r>
              <a:rPr lang="cs-CZ"/>
              <a:t>2021</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manualLayout>
                  <c:x val="3.9074693909654191E-3"/>
                  <c:y val="-2.8658235902330391E-3"/>
                </c:manualLayout>
              </c:layout>
              <c:tx>
                <c:rich>
                  <a:bodyPr/>
                  <a:lstStyle/>
                  <a:p>
                    <a:r>
                      <a:rPr lang="en-US"/>
                      <a:t>70,4 %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09D-4785-ABB4-18E65B4521D4}"/>
                </c:ext>
              </c:extLst>
            </c:dLbl>
            <c:dLbl>
              <c:idx val="1"/>
              <c:layout>
                <c:manualLayout>
                  <c:x val="4.4383464275622592E-3"/>
                  <c:y val="-2.7623213764946049E-3"/>
                </c:manualLayout>
              </c:layout>
              <c:tx>
                <c:rich>
                  <a:bodyPr/>
                  <a:lstStyle/>
                  <a:p>
                    <a:r>
                      <a:rPr lang="en-US"/>
                      <a:t>68,5 %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09D-4785-ABB4-18E65B4521D4}"/>
                </c:ext>
              </c:extLst>
            </c:dLbl>
            <c:dLbl>
              <c:idx val="2"/>
              <c:layout>
                <c:manualLayout>
                  <c:x val="3.489502768868653E-3"/>
                  <c:y val="-2.5105649672578808E-3"/>
                </c:manualLayout>
              </c:layout>
              <c:tx>
                <c:rich>
                  <a:bodyPr/>
                  <a:lstStyle/>
                  <a:p>
                    <a:r>
                      <a:rPr lang="en-US"/>
                      <a:t>68,9 %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09D-4785-ABB4-18E65B4521D4}"/>
                </c:ext>
              </c:extLst>
            </c:dLbl>
            <c:dLbl>
              <c:idx val="3"/>
              <c:layout>
                <c:manualLayout>
                  <c:x val="4.1881251329964525E-5"/>
                  <c:y val="-1.8801972183383618E-3"/>
                </c:manualLayout>
              </c:layout>
              <c:tx>
                <c:rich>
                  <a:bodyPr/>
                  <a:lstStyle/>
                  <a:p>
                    <a:r>
                      <a:rPr lang="en-US"/>
                      <a:t>70,5 %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09D-4785-ABB4-18E65B4521D4}"/>
                </c:ext>
              </c:extLst>
            </c:dLbl>
            <c:dLbl>
              <c:idx val="4"/>
              <c:layout>
                <c:manualLayout>
                  <c:x val="7.5273609666705332E-4"/>
                  <c:y val="-6.6599783135216205E-3"/>
                </c:manualLayout>
              </c:layout>
              <c:tx>
                <c:rich>
                  <a:bodyPr/>
                  <a:lstStyle/>
                  <a:p>
                    <a:r>
                      <a:rPr lang="en-US"/>
                      <a:t>74,6 %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09D-4785-ABB4-18E65B4521D4}"/>
                </c:ext>
              </c:extLst>
            </c:dLbl>
            <c:dLbl>
              <c:idx val="5"/>
              <c:tx>
                <c:rich>
                  <a:bodyPr/>
                  <a:lstStyle/>
                  <a:p>
                    <a:r>
                      <a:rPr lang="en-US"/>
                      <a:t>73,9 %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09D-4785-ABB4-18E65B4521D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'Data-grafy'!$B$3:$L$3</c15:sqref>
                  </c15:fullRef>
                </c:ext>
              </c:extLst>
              <c:f>'Data-grafy'!$G$3:$L$3</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'Data-grafy'!$B$4:$L$4</c15:sqref>
                  </c15:fullRef>
                </c:ext>
              </c:extLst>
              <c:f>'Data-grafy'!$G$4:$L$4</c:f>
              <c:numCache>
                <c:formatCode>#\ ##0.0</c:formatCode>
                <c:ptCount val="6"/>
                <c:pt idx="0">
                  <c:v>14534.133</c:v>
                </c:pt>
                <c:pt idx="1">
                  <c:v>14651.603999999999</c:v>
                </c:pt>
                <c:pt idx="2">
                  <c:v>16584.9666</c:v>
                </c:pt>
                <c:pt idx="3">
                  <c:v>19656.418000000001</c:v>
                </c:pt>
                <c:pt idx="4">
                  <c:v>22521.791000000001</c:v>
                </c:pt>
                <c:pt idx="5">
                  <c:v>24944.617999999999</c:v>
                </c:pt>
              </c:numCache>
            </c:numRef>
          </c:val>
          <c:extLst>
            <c:ext xmlns:c15="http://schemas.microsoft.com/office/drawing/2012/chart" uri="{02D57815-91ED-43cb-92C2-25804820EDAC}">
              <c15:categoryFilterExceptions>
                <c15:categoryFilterException>
                  <c15:sqref>'Data-grafy'!$B$4</c15:sqref>
                  <c15:dLbl>
                    <c:idx val="-1"/>
                    <c:tx>
                      <c:rich>
                        <a:bodyPr/>
                        <a:lstStyle/>
                        <a:p>
                          <a:r>
                            <a:rPr lang="en-US"/>
                            <a:t>70,2 %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4E6C-4462-AAAF-F2BBEF583205}"/>
                      </c:ext>
                    </c:extLst>
                  </c15:dLbl>
                </c15:categoryFilterException>
                <c15:categoryFilterException>
                  <c15:sqref>'Data-grafy'!$C$4</c15:sqref>
                  <c15:dLbl>
                    <c:idx val="-1"/>
                    <c:layout>
                      <c:manualLayout>
                        <c:x val="4.0034841905787271E-3"/>
                        <c:y val="-4.9069524166859748E-3"/>
                      </c:manualLayout>
                    </c:layout>
                    <c:tx>
                      <c:rich>
                        <a:bodyPr/>
                        <a:lstStyle/>
                        <a:p>
                          <a:r>
                            <a:rPr lang="en-US"/>
                            <a:t>70,6 %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4E6C-4462-AAAF-F2BBEF583205}"/>
                      </c:ext>
                    </c:extLst>
                  </c15:dLbl>
                </c15:categoryFilterException>
                <c15:categoryFilterException>
                  <c15:sqref>'Data-grafy'!$D$4</c15:sqref>
                  <c15:dLbl>
                    <c:idx val="-1"/>
                    <c:layout>
                      <c:manualLayout>
                        <c:x val="4.5342952288229465E-3"/>
                        <c:y val="-1.6886075067285874E-3"/>
                      </c:manualLayout>
                    </c:layout>
                    <c:tx>
                      <c:rich>
                        <a:bodyPr/>
                        <a:lstStyle/>
                        <a:p>
                          <a:r>
                            <a:rPr lang="en-US"/>
                            <a:t>69,7 %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4E6C-4462-AAAF-F2BBEF583205}"/>
                      </c:ext>
                    </c:extLst>
                  </c15:dLbl>
                </c15:categoryFilterException>
                <c15:categoryFilterException>
                  <c15:sqref>'Data-grafy'!$E$4</c15:sqref>
                  <c15:dLbl>
                    <c:idx val="-1"/>
                    <c:layout>
                      <c:manualLayout>
                        <c:x val="5.0653393122983871E-3"/>
                        <c:y val="-2.7495291109709686E-3"/>
                      </c:manualLayout>
                    </c:layout>
                    <c:tx>
                      <c:rich>
                        <a:bodyPr/>
                        <a:lstStyle/>
                        <a:p>
                          <a:r>
                            <a:rPr lang="en-US"/>
                            <a:t>69,8 %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4E6C-4462-AAAF-F2BBEF583205}"/>
                      </c:ext>
                    </c:extLst>
                  </c15:dLbl>
                </c15:categoryFilterException>
                <c15:categoryFilterException>
                  <c15:sqref>'Data-grafy'!$F$4</c15:sqref>
                  <c15:dLbl>
                    <c:idx val="-1"/>
                    <c:layout>
                      <c:manualLayout>
                        <c:x val="5.596150350542662E-3"/>
                        <c:y val="-8.1490957743512189E-3"/>
                      </c:manualLayout>
                    </c:layout>
                    <c:tx>
                      <c:rich>
                        <a:bodyPr/>
                        <a:lstStyle/>
                        <a:p>
                          <a:r>
                            <a:rPr lang="en-US"/>
                            <a:t>71,9 %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4E6C-4462-AAAF-F2BBEF583205}"/>
                      </c:ext>
                    </c:extLst>
                  </c15:dLbl>
                </c15:categoryFilterException>
              </c15:categoryFilterExceptions>
            </c:ext>
            <c:ext xmlns:c16="http://schemas.microsoft.com/office/drawing/2014/chart" uri="{C3380CC4-5D6E-409C-BE32-E72D297353CC}">
              <c16:uniqueId val="{00000009-009D-4785-ABB4-18E65B4521D4}"/>
            </c:ext>
          </c:extLst>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tx>
                <c:rich>
                  <a:bodyPr/>
                  <a:lstStyle/>
                  <a:p>
                    <a:r>
                      <a:rPr lang="en-US"/>
                      <a:t>29,6 %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009D-4785-ABB4-18E65B4521D4}"/>
                </c:ext>
              </c:extLst>
            </c:dLbl>
            <c:dLbl>
              <c:idx val="1"/>
              <c:tx>
                <c:rich>
                  <a:bodyPr/>
                  <a:lstStyle/>
                  <a:p>
                    <a:r>
                      <a:rPr lang="en-US"/>
                      <a:t>31,5 %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009D-4785-ABB4-18E65B4521D4}"/>
                </c:ext>
              </c:extLst>
            </c:dLbl>
            <c:dLbl>
              <c:idx val="2"/>
              <c:tx>
                <c:rich>
                  <a:bodyPr/>
                  <a:lstStyle/>
                  <a:p>
                    <a:r>
                      <a:rPr lang="en-US"/>
                      <a:t>31,1 %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009D-4785-ABB4-18E65B4521D4}"/>
                </c:ext>
              </c:extLst>
            </c:dLbl>
            <c:dLbl>
              <c:idx val="3"/>
              <c:tx>
                <c:rich>
                  <a:bodyPr/>
                  <a:lstStyle/>
                  <a:p>
                    <a:r>
                      <a:rPr lang="en-US"/>
                      <a:t>29,5 %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009D-4785-ABB4-18E65B4521D4}"/>
                </c:ext>
              </c:extLst>
            </c:dLbl>
            <c:dLbl>
              <c:idx val="4"/>
              <c:tx>
                <c:rich>
                  <a:bodyPr/>
                  <a:lstStyle/>
                  <a:p>
                    <a:r>
                      <a:rPr lang="en-US"/>
                      <a:t>25,4 %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009D-4785-ABB4-18E65B4521D4}"/>
                </c:ext>
              </c:extLst>
            </c:dLbl>
            <c:dLbl>
              <c:idx val="5"/>
              <c:tx>
                <c:rich>
                  <a:bodyPr/>
                  <a:lstStyle/>
                  <a:p>
                    <a:r>
                      <a:rPr lang="en-US"/>
                      <a:t>26,1 %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009D-4785-ABB4-18E65B4521D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'Data-grafy'!$B$3:$L$3</c15:sqref>
                  </c15:fullRef>
                </c:ext>
              </c:extLst>
              <c:f>'Data-grafy'!$G$3:$L$3</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'Data-grafy'!$B$5:$L$5</c15:sqref>
                  </c15:fullRef>
                </c:ext>
              </c:extLst>
              <c:f>'Data-grafy'!$G$5:$L$5</c:f>
              <c:numCache>
                <c:formatCode>#\ ##0.0</c:formatCode>
                <c:ptCount val="6"/>
                <c:pt idx="0">
                  <c:v>6116.0690000000004</c:v>
                </c:pt>
                <c:pt idx="1">
                  <c:v>6723.5209999999997</c:v>
                </c:pt>
                <c:pt idx="2">
                  <c:v>7499.8827000000001</c:v>
                </c:pt>
                <c:pt idx="3">
                  <c:v>8223.0540000000001</c:v>
                </c:pt>
                <c:pt idx="4">
                  <c:v>7678.5339999999997</c:v>
                </c:pt>
                <c:pt idx="5">
                  <c:v>8799.4830000000002</c:v>
                </c:pt>
              </c:numCache>
            </c:numRef>
          </c:val>
          <c:extLst>
            <c:ext xmlns:c15="http://schemas.microsoft.com/office/drawing/2012/chart" uri="{02D57815-91ED-43cb-92C2-25804820EDAC}">
              <c15:categoryFilterExceptions>
                <c15:categoryFilterException>
                  <c15:sqref>'Data-grafy'!$B$5</c15:sqref>
                  <c15:dLbl>
                    <c:idx val="-1"/>
                    <c:tx>
                      <c:rich>
                        <a:bodyPr/>
                        <a:lstStyle/>
                        <a:p>
                          <a:r>
                            <a:rPr lang="en-US"/>
                            <a:t>29,8 %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4E6C-4462-AAAF-F2BBEF583205}"/>
                      </c:ext>
                    </c:extLst>
                  </c15:dLbl>
                </c15:categoryFilterException>
                <c15:categoryFilterException>
                  <c15:sqref>'Data-grafy'!$C$5</c15:sqref>
                  <c15:dLbl>
                    <c:idx val="-1"/>
                    <c:tx>
                      <c:rich>
                        <a:bodyPr/>
                        <a:lstStyle/>
                        <a:p>
                          <a:r>
                            <a:rPr lang="en-US"/>
                            <a:t>29,4 %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4E6C-4462-AAAF-F2BBEF583205}"/>
                      </c:ext>
                    </c:extLst>
                  </c15:dLbl>
                </c15:categoryFilterException>
                <c15:categoryFilterException>
                  <c15:sqref>'Data-grafy'!$D$5</c15:sqref>
                  <c15:dLbl>
                    <c:idx val="-1"/>
                    <c:tx>
                      <c:rich>
                        <a:bodyPr/>
                        <a:lstStyle/>
                        <a:p>
                          <a:r>
                            <a:rPr lang="en-US"/>
                            <a:t>30,3 %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8-4E6C-4462-AAAF-F2BBEF583205}"/>
                      </c:ext>
                    </c:extLst>
                  </c15:dLbl>
                </c15:categoryFilterException>
                <c15:categoryFilterException>
                  <c15:sqref>'Data-grafy'!$E$5</c15:sqref>
                  <c15:dLbl>
                    <c:idx val="-1"/>
                    <c:tx>
                      <c:rich>
                        <a:bodyPr/>
                        <a:lstStyle/>
                        <a:p>
                          <a:r>
                            <a:rPr lang="en-US"/>
                            <a:t>30,2 %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4E6C-4462-AAAF-F2BBEF583205}"/>
                      </c:ext>
                    </c:extLst>
                  </c15:dLbl>
                </c15:categoryFilterException>
                <c15:categoryFilterException>
                  <c15:sqref>'Data-grafy'!$F$5</c15:sqref>
                  <c15:dLbl>
                    <c:idx val="-1"/>
                    <c:tx>
                      <c:rich>
                        <a:bodyPr/>
                        <a:lstStyle/>
                        <a:p>
                          <a:r>
                            <a:rPr lang="en-US"/>
                            <a:t>28,1 %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A-4E6C-4462-AAAF-F2BBEF583205}"/>
                      </c:ext>
                    </c:extLst>
                  </c15:dLbl>
                </c15:categoryFilterException>
              </c15:categoryFilterExceptions>
            </c:ext>
            <c:ext xmlns:c16="http://schemas.microsoft.com/office/drawing/2014/chart" uri="{C3380CC4-5D6E-409C-BE32-E72D297353CC}">
              <c16:uniqueId val="{00000013-009D-4785-ABB4-18E65B4521D4}"/>
            </c:ext>
          </c:extLst>
        </c:ser>
        <c:dLbls>
          <c:showLegendKey val="0"/>
          <c:showVal val="0"/>
          <c:showCatName val="1"/>
          <c:showSerName val="0"/>
          <c:showPercent val="0"/>
          <c:showBubbleSize val="0"/>
        </c:dLbls>
        <c:gapWidth val="50"/>
        <c:gapDepth val="60"/>
        <c:shape val="box"/>
        <c:axId val="440456968"/>
        <c:axId val="440455400"/>
        <c:axId val="0"/>
      </c:bar3DChart>
      <c:catAx>
        <c:axId val="44045696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5400"/>
        <c:crosses val="autoZero"/>
        <c:auto val="1"/>
        <c:lblAlgn val="ctr"/>
        <c:lblOffset val="100"/>
        <c:tickLblSkip val="1"/>
        <c:tickMarkSkip val="1"/>
        <c:noMultiLvlLbl val="0"/>
      </c:catAx>
      <c:valAx>
        <c:axId val="4404554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0456968"/>
        <c:crosses val="autoZero"/>
        <c:crossBetween val="between"/>
        <c:majorUnit val="5000"/>
        <c:minorUnit val="1000"/>
      </c:valAx>
      <c:spPr>
        <a:noFill/>
        <a:ln w="25400">
          <a:noFill/>
        </a:ln>
      </c:spPr>
    </c:plotArea>
    <c:legend>
      <c:legendPos val="r"/>
      <c:layout>
        <c:manualLayout>
          <c:xMode val="edge"/>
          <c:yMode val="edge"/>
          <c:x val="0.32778417681141686"/>
          <c:y val="0.95472390275539887"/>
          <c:w val="0.27906653732656334"/>
          <c:h val="4.5276097244601181E-2"/>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2016</a:t>
            </a:r>
            <a:r>
              <a:rPr lang="cs-CZ" sz="1400" b="1" i="0" u="none" strike="noStrike" baseline="0">
                <a:effectLst/>
              </a:rPr>
              <a:t>–</a:t>
            </a:r>
            <a:r>
              <a:rPr lang="cs-CZ"/>
              <a:t>2021</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403587444E-2"/>
          <c:y val="0.16729338662824048"/>
          <c:w val="0.93161482056895339"/>
          <c:h val="0.6672938455396109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tx>
                <c:rich>
                  <a:bodyPr/>
                  <a:lstStyle/>
                  <a:p>
                    <a:r>
                      <a:rPr lang="en-US"/>
                      <a:t>93,4 %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604D-4DDC-880E-24B8DD459A44}"/>
                </c:ext>
              </c:extLst>
            </c:dLbl>
            <c:dLbl>
              <c:idx val="1"/>
              <c:tx>
                <c:rich>
                  <a:bodyPr/>
                  <a:lstStyle/>
                  <a:p>
                    <a:r>
                      <a:rPr lang="en-US"/>
                      <a:t>93,2 %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604D-4DDC-880E-24B8DD459A44}"/>
                </c:ext>
              </c:extLst>
            </c:dLbl>
            <c:dLbl>
              <c:idx val="2"/>
              <c:tx>
                <c:rich>
                  <a:bodyPr/>
                  <a:lstStyle/>
                  <a:p>
                    <a:r>
                      <a:rPr lang="en-US"/>
                      <a:t>87,3 %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604D-4DDC-880E-24B8DD459A44}"/>
                </c:ext>
              </c:extLst>
            </c:dLbl>
            <c:dLbl>
              <c:idx val="3"/>
              <c:tx>
                <c:rich>
                  <a:bodyPr/>
                  <a:lstStyle/>
                  <a:p>
                    <a:r>
                      <a:rPr lang="en-US"/>
                      <a:t>89,0 %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604D-4DDC-880E-24B8DD459A44}"/>
                </c:ext>
              </c:extLst>
            </c:dLbl>
            <c:dLbl>
              <c:idx val="4"/>
              <c:tx>
                <c:rich>
                  <a:bodyPr/>
                  <a:lstStyle/>
                  <a:p>
                    <a:r>
                      <a:rPr lang="en-US"/>
                      <a:t>91,0 %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604D-4DDC-880E-24B8DD459A44}"/>
                </c:ext>
              </c:extLst>
            </c:dLbl>
            <c:dLbl>
              <c:idx val="5"/>
              <c:tx>
                <c:rich>
                  <a:bodyPr/>
                  <a:lstStyle/>
                  <a:p>
                    <a:r>
                      <a:rPr lang="en-US"/>
                      <a:t>92,2 %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604D-4DDC-880E-24B8DD459A4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'Data-grafy'!$B$12:$L$12</c15:sqref>
                  </c15:fullRef>
                </c:ext>
              </c:extLst>
              <c:f>'Data-grafy'!$G$12:$L$12</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'Data-grafy'!$B$13:$L$13</c15:sqref>
                  </c15:fullRef>
                </c:ext>
              </c:extLst>
              <c:f>'Data-grafy'!$G$13:$L$13</c:f>
              <c:numCache>
                <c:formatCode>#\ ##0.0</c:formatCode>
                <c:ptCount val="6"/>
                <c:pt idx="0">
                  <c:v>16889.752</c:v>
                </c:pt>
                <c:pt idx="1">
                  <c:v>18636.111000000001</c:v>
                </c:pt>
                <c:pt idx="2">
                  <c:v>21071.899700000002</c:v>
                </c:pt>
                <c:pt idx="3">
                  <c:v>24267.163</c:v>
                </c:pt>
                <c:pt idx="4">
                  <c:v>27856.287</c:v>
                </c:pt>
                <c:pt idx="5">
                  <c:v>29914.915000000001</c:v>
                </c:pt>
              </c:numCache>
            </c:numRef>
          </c:val>
          <c:extLst>
            <c:ext xmlns:c15="http://schemas.microsoft.com/office/drawing/2012/chart" uri="{02D57815-91ED-43cb-92C2-25804820EDAC}">
              <c15:categoryFilterExceptions>
                <c15:categoryFilterException>
                  <c15:sqref>'Data-grafy'!$B$13</c15:sqref>
                  <c15:dLbl>
                    <c:idx val="-1"/>
                    <c:tx>
                      <c:rich>
                        <a:bodyPr/>
                        <a:lstStyle/>
                        <a:p>
                          <a:r>
                            <a:rPr lang="en-US"/>
                            <a:t>87,7 %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0-1078-4176-A874-EC97C94539AB}"/>
                      </c:ext>
                    </c:extLst>
                  </c15:dLbl>
                </c15:categoryFilterException>
                <c15:categoryFilterException>
                  <c15:sqref>'Data-grafy'!$C$13</c15:sqref>
                  <c15:dLbl>
                    <c:idx val="-1"/>
                    <c:tx>
                      <c:rich>
                        <a:bodyPr/>
                        <a:lstStyle/>
                        <a:p>
                          <a:r>
                            <a:rPr lang="en-US"/>
                            <a:t>88,6 %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1-1078-4176-A874-EC97C94539AB}"/>
                      </c:ext>
                    </c:extLst>
                  </c15:dLbl>
                </c15:categoryFilterException>
                <c15:categoryFilterException>
                  <c15:sqref>'Data-grafy'!$D$13</c15:sqref>
                  <c15:dLbl>
                    <c:idx val="-1"/>
                    <c:tx>
                      <c:rich>
                        <a:bodyPr/>
                        <a:lstStyle/>
                        <a:p>
                          <a:r>
                            <a:rPr lang="en-US"/>
                            <a:t>88,1 %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2-1078-4176-A874-EC97C94539AB}"/>
                      </c:ext>
                    </c:extLst>
                  </c15:dLbl>
                </c15:categoryFilterException>
                <c15:categoryFilterException>
                  <c15:sqref>'Data-grafy'!$E$13</c15:sqref>
                  <c15:dLbl>
                    <c:idx val="-1"/>
                    <c:layout>
                      <c:manualLayout>
                        <c:x val="1.5472617492320734E-3"/>
                        <c:y val="-2.6305922286030037E-4"/>
                      </c:manualLayout>
                    </c:layout>
                    <c:tx>
                      <c:rich>
                        <a:bodyPr/>
                        <a:lstStyle/>
                        <a:p>
                          <a:r>
                            <a:rPr lang="en-US"/>
                            <a:t>86,8 %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3-1078-4176-A874-EC97C94539AB}"/>
                      </c:ext>
                    </c:extLst>
                  </c15:dLbl>
                </c15:categoryFilterException>
                <c15:categoryFilterException>
                  <c15:sqref>'Data-grafy'!$F$13</c15:sqref>
                  <c15:dLbl>
                    <c:idx val="-1"/>
                    <c:layout>
                      <c:manualLayout>
                        <c:x val="3.8581500182432353E-4"/>
                        <c:y val="-2.6146073846032404E-3"/>
                      </c:manualLayout>
                    </c:layout>
                    <c:tx>
                      <c:rich>
                        <a:bodyPr/>
                        <a:lstStyle/>
                        <a:p>
                          <a:r>
                            <a:rPr lang="en-US"/>
                            <a:t>78,8 %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4-1078-4176-A874-EC97C94539AB}"/>
                      </c:ext>
                    </c:extLst>
                  </c15:dLbl>
                </c15:categoryFilterException>
              </c15:categoryFilterExceptions>
            </c:ext>
            <c:ext xmlns:c16="http://schemas.microsoft.com/office/drawing/2014/chart" uri="{C3380CC4-5D6E-409C-BE32-E72D297353CC}">
              <c16:uniqueId val="{00000009-604D-4DDC-880E-24B8DD459A44}"/>
            </c:ext>
          </c:extLst>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tx>
                <c:rich>
                  <a:bodyPr/>
                  <a:lstStyle/>
                  <a:p>
                    <a:r>
                      <a:rPr lang="en-US"/>
                      <a:t>6,6 %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604D-4DDC-880E-24B8DD459A44}"/>
                </c:ext>
              </c:extLst>
            </c:dLbl>
            <c:dLbl>
              <c:idx val="1"/>
              <c:tx>
                <c:rich>
                  <a:bodyPr/>
                  <a:lstStyle/>
                  <a:p>
                    <a:r>
                      <a:rPr lang="en-US"/>
                      <a:t>6,8 %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604D-4DDC-880E-24B8DD459A44}"/>
                </c:ext>
              </c:extLst>
            </c:dLbl>
            <c:dLbl>
              <c:idx val="2"/>
              <c:tx>
                <c:rich>
                  <a:bodyPr/>
                  <a:lstStyle/>
                  <a:p>
                    <a:r>
                      <a:rPr lang="en-US"/>
                      <a:t>12,7 %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604D-4DDC-880E-24B8DD459A44}"/>
                </c:ext>
              </c:extLst>
            </c:dLbl>
            <c:dLbl>
              <c:idx val="3"/>
              <c:tx>
                <c:rich>
                  <a:bodyPr/>
                  <a:lstStyle/>
                  <a:p>
                    <a:r>
                      <a:rPr lang="en-US"/>
                      <a:t>11,0 %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604D-4DDC-880E-24B8DD459A44}"/>
                </c:ext>
              </c:extLst>
            </c:dLbl>
            <c:dLbl>
              <c:idx val="4"/>
              <c:tx>
                <c:rich>
                  <a:bodyPr/>
                  <a:lstStyle/>
                  <a:p>
                    <a:r>
                      <a:rPr lang="en-US"/>
                      <a:t>9,0 %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604D-4DDC-880E-24B8DD459A44}"/>
                </c:ext>
              </c:extLst>
            </c:dLbl>
            <c:dLbl>
              <c:idx val="5"/>
              <c:tx>
                <c:rich>
                  <a:bodyPr/>
                  <a:lstStyle/>
                  <a:p>
                    <a:r>
                      <a:rPr lang="en-US"/>
                      <a:t>7,8 %</a:t>
                    </a: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604D-4DDC-880E-24B8DD459A44}"/>
                </c:ext>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'Data-grafy'!$B$12:$L$12</c15:sqref>
                  </c15:fullRef>
                </c:ext>
              </c:extLst>
              <c:f>'Data-grafy'!$G$12:$L$12</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'Data-grafy'!$B$14:$L$14</c15:sqref>
                  </c15:fullRef>
                </c:ext>
              </c:extLst>
              <c:f>'Data-grafy'!$G$14:$L$14</c:f>
              <c:numCache>
                <c:formatCode>#\ ##0.0</c:formatCode>
                <c:ptCount val="6"/>
                <c:pt idx="0">
                  <c:v>1192.5619999999999</c:v>
                </c:pt>
                <c:pt idx="1">
                  <c:v>1361.5730000000001</c:v>
                </c:pt>
                <c:pt idx="2">
                  <c:v>3075.1028999999999</c:v>
                </c:pt>
                <c:pt idx="3">
                  <c:v>3013.68</c:v>
                </c:pt>
                <c:pt idx="4">
                  <c:v>2762.4029999999998</c:v>
                </c:pt>
                <c:pt idx="5">
                  <c:v>2528.19</c:v>
                </c:pt>
              </c:numCache>
            </c:numRef>
          </c:val>
          <c:extLst>
            <c:ext xmlns:c15="http://schemas.microsoft.com/office/drawing/2012/chart" uri="{02D57815-91ED-43cb-92C2-25804820EDAC}">
              <c15:categoryFilterExceptions>
                <c15:categoryFilterException>
                  <c15:sqref>'Data-grafy'!$B$14</c15:sqref>
                  <c15:dLbl>
                    <c:idx val="-1"/>
                    <c:layout>
                      <c:manualLayout>
                        <c:x val="-1.5937751528474413E-3"/>
                        <c:y val="-5.9584685557508574E-3"/>
                      </c:manualLayout>
                    </c:layout>
                    <c:tx>
                      <c:rich>
                        <a:bodyPr/>
                        <a:lstStyle/>
                        <a:p>
                          <a:r>
                            <a:rPr lang="en-US"/>
                            <a:t>12,3 %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5-1078-4176-A874-EC97C94539AB}"/>
                      </c:ext>
                    </c:extLst>
                  </c15:dLbl>
                </c15:categoryFilterException>
                <c15:categoryFilterException>
                  <c15:sqref>'Data-grafy'!$C$14</c15:sqref>
                  <c15:dLbl>
                    <c:idx val="-1"/>
                    <c:layout>
                      <c:manualLayout>
                        <c:x val="-6.1400608802861917E-4"/>
                        <c:y val="-1.0058726294796014E-2"/>
                      </c:manualLayout>
                    </c:layout>
                    <c:tx>
                      <c:rich>
                        <a:bodyPr/>
                        <a:lstStyle/>
                        <a:p>
                          <a:r>
                            <a:rPr lang="en-US"/>
                            <a:t>11,4 %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6-1078-4176-A874-EC97C94539AB}"/>
                      </c:ext>
                    </c:extLst>
                  </c15:dLbl>
                </c15:categoryFilterException>
                <c15:categoryFilterException>
                  <c15:sqref>'Data-grafy'!$D$14</c15:sqref>
                  <c15:dLbl>
                    <c:idx val="-1"/>
                    <c:tx>
                      <c:rich>
                        <a:bodyPr/>
                        <a:lstStyle/>
                        <a:p>
                          <a:r>
                            <a:rPr lang="en-US"/>
                            <a:t>11,9 %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7-1078-4176-A874-EC97C94539AB}"/>
                      </c:ext>
                    </c:extLst>
                  </c15:dLbl>
                </c15:categoryFilterException>
                <c15:categoryFilterException>
                  <c15:sqref>'Data-grafy'!$E$14</c15:sqref>
                  <c15:dLbl>
                    <c:idx val="-1"/>
                    <c:tx>
                      <c:rich>
                        <a:bodyPr/>
                        <a:lstStyle/>
                        <a:p>
                          <a:r>
                            <a:rPr lang="en-US"/>
                            <a:t>13,2 %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8-1078-4176-A874-EC97C94539AB}"/>
                      </c:ext>
                    </c:extLst>
                  </c15:dLbl>
                </c15:categoryFilterException>
                <c15:categoryFilterException>
                  <c15:sqref>'Data-grafy'!$F$14</c15:sqref>
                  <c15:dLbl>
                    <c:idx val="-1"/>
                    <c:tx>
                      <c:rich>
                        <a:bodyPr/>
                        <a:lstStyle/>
                        <a:p>
                          <a:r>
                            <a:rPr lang="en-US"/>
                            <a:t>21,2 %</a:t>
                          </a:r>
                        </a:p>
                      </c:rich>
                    </c:tx>
                    <c:showLegendKey val="0"/>
                    <c:showVal val="0"/>
                    <c:showCatName val="0"/>
                    <c:showSerName val="0"/>
                    <c:showPercent val="0"/>
                    <c:showBubbleSize val="0"/>
                    <c:extLst>
                      <c:ext uri="{CE6537A1-D6FC-4f65-9D91-7224C49458BB}">
                        <c15:showDataLabelsRange val="0"/>
                      </c:ext>
                      <c:ext xmlns:c16="http://schemas.microsoft.com/office/drawing/2014/chart" uri="{C3380CC4-5D6E-409C-BE32-E72D297353CC}">
                        <c16:uniqueId val="{00000009-1078-4176-A874-EC97C94539AB}"/>
                      </c:ext>
                    </c:extLst>
                  </c15:dLbl>
                </c15:categoryFilterException>
              </c15:categoryFilterExceptions>
            </c:ext>
            <c:ext xmlns:c16="http://schemas.microsoft.com/office/drawing/2014/chart" uri="{C3380CC4-5D6E-409C-BE32-E72D297353CC}">
              <c16:uniqueId val="{00000013-604D-4DDC-880E-24B8DD459A44}"/>
            </c:ext>
          </c:extLst>
        </c:ser>
        <c:dLbls>
          <c:showLegendKey val="0"/>
          <c:showVal val="0"/>
          <c:showCatName val="1"/>
          <c:showSerName val="0"/>
          <c:showPercent val="0"/>
          <c:showBubbleSize val="0"/>
        </c:dLbls>
        <c:gapWidth val="50"/>
        <c:gapDepth val="80"/>
        <c:shape val="box"/>
        <c:axId val="442510648"/>
        <c:axId val="442509080"/>
        <c:axId val="0"/>
      </c:bar3DChart>
      <c:catAx>
        <c:axId val="442510648"/>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3.6621823617339309E-2"/>
              <c:y val="0.4614124571326979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09080"/>
        <c:crosses val="autoZero"/>
        <c:auto val="1"/>
        <c:lblAlgn val="ctr"/>
        <c:lblOffset val="100"/>
        <c:tickLblSkip val="1"/>
        <c:tickMarkSkip val="1"/>
        <c:noMultiLvlLbl val="0"/>
      </c:catAx>
      <c:valAx>
        <c:axId val="442509080"/>
        <c:scaling>
          <c:orientation val="minMax"/>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442510648"/>
        <c:crosses val="autoZero"/>
        <c:crossBetween val="between"/>
        <c:majorUnit val="5000"/>
      </c:valAx>
      <c:spPr>
        <a:noFill/>
        <a:ln w="25400">
          <a:noFill/>
        </a:ln>
      </c:spPr>
    </c:plotArea>
    <c:legend>
      <c:legendPos val="r"/>
      <c:layout>
        <c:manualLayout>
          <c:xMode val="edge"/>
          <c:yMode val="edge"/>
          <c:x val="0.33146510834127796"/>
          <c:y val="0.90822050986942138"/>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2021</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extLst>
              <c:ext xmlns:c16="http://schemas.microsoft.com/office/drawing/2014/chart" uri="{C3380CC4-5D6E-409C-BE32-E72D297353CC}">
                <c16:uniqueId val="{00000000-EA29-4DE9-9A88-48030EB5457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A29-4DE9-9A88-48030EB5457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A29-4DE9-9A88-48030EB5457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A29-4DE9-9A88-48030EB5457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A29-4DE9-9A88-48030EB5457B}"/>
              </c:ext>
            </c:extLst>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en-US"/>
                      <a:t>Kapitálové příjmy
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EA29-4DE9-9A88-48030EB5457B}"/>
                </c:ext>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en-US"/>
                      <a:t>Daňové příjmy
23,7 %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EA29-4DE9-9A88-48030EB5457B}"/>
                </c:ext>
              </c:extLst>
            </c:dLbl>
            <c:dLbl>
              <c:idx val="2"/>
              <c:layout>
                <c:manualLayout>
                  <c:x val="1.1250517635352333E-2"/>
                  <c:y val="-0.13574872333709523"/>
                </c:manualLayout>
              </c:layout>
              <c:tx>
                <c:rich>
                  <a:bodyPr/>
                  <a:lstStyle/>
                  <a:p>
                    <a:pPr>
                      <a:defRPr sz="1000" b="0" i="0" u="none" strike="noStrike" baseline="0">
                        <a:solidFill>
                          <a:srgbClr val="000000"/>
                        </a:solidFill>
                        <a:latin typeface="Tahoma"/>
                        <a:ea typeface="Tahoma"/>
                        <a:cs typeface="Tahoma"/>
                      </a:defRPr>
                    </a:pPr>
                    <a:r>
                      <a:rPr lang="en-US"/>
                      <a:t>Investiční dotace
3,6 %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EA29-4DE9-9A88-48030EB5457B}"/>
                </c:ext>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en-US"/>
                      <a:t>Neinvestiční dotace
70,3 %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EA29-4DE9-9A88-48030EB5457B}"/>
                </c:ext>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en-US"/>
                      <a:t>Nedaňové příjmy
2,1 %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EA29-4DE9-9A88-48030EB5457B}"/>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115714.35759</c:v>
                </c:pt>
                <c:pt idx="1">
                  <c:v>7979079.0210499996</c:v>
                </c:pt>
                <c:pt idx="2">
                  <c:v>1218847.4678100001</c:v>
                </c:pt>
                <c:pt idx="3">
                  <c:v>23725770.66866</c:v>
                </c:pt>
                <c:pt idx="4">
                  <c:v>704689.75509999995</c:v>
                </c:pt>
              </c:numCache>
            </c:numRef>
          </c:val>
          <c:extLst>
            <c:ext xmlns:c16="http://schemas.microsoft.com/office/drawing/2014/chart" uri="{C3380CC4-5D6E-409C-BE32-E72D297353CC}">
              <c16:uniqueId val="{00000009-EA29-4DE9-9A88-48030EB5457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2021</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extLst>
              <c:ext xmlns:c16="http://schemas.microsoft.com/office/drawing/2014/chart" uri="{C3380CC4-5D6E-409C-BE32-E72D297353CC}">
                <c16:uniqueId val="{00000000-3BAC-40EF-AF6F-A4E29B41984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BAC-40EF-AF6F-A4E29B41984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BAC-40EF-AF6F-A4E29B41984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BAC-40EF-AF6F-A4E29B419840}"/>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BAC-40EF-AF6F-A4E29B419840}"/>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BAC-40EF-AF6F-A4E29B419840}"/>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BAC-40EF-AF6F-A4E29B419840}"/>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BAC-40EF-AF6F-A4E29B419840}"/>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BAC-40EF-AF6F-A4E29B419840}"/>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BAC-40EF-AF6F-A4E29B419840}"/>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BAC-40EF-AF6F-A4E29B419840}"/>
              </c:ext>
            </c:extLst>
          </c:dPt>
          <c:dLbls>
            <c:dLbl>
              <c:idx val="0"/>
              <c:layout>
                <c:manualLayout>
                  <c:x val="-0.12324749046961096"/>
                  <c:y val="-2.0007922183650538E-3"/>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Regionální rozvoj</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BAC-40EF-AF6F-A4E29B419840}"/>
                </c:ext>
              </c:extLst>
            </c:dLbl>
            <c:dLbl>
              <c:idx val="1"/>
              <c:layout>
                <c:manualLayout>
                  <c:x val="-0.10474949088023616"/>
                  <c:y val="-1.1863682274065179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Doprava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AC-40EF-AF6F-A4E29B419840}"/>
                </c:ext>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Školství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64,1 %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BAC-40EF-AF6F-A4E29B419840}"/>
                </c:ext>
              </c:extLst>
            </c:dLbl>
            <c:dLbl>
              <c:idx val="3"/>
              <c:layout>
                <c:manualLayout>
                  <c:x val="7.6237970253718285E-2"/>
                  <c:y val="-2.503529372616061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Kultura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BAC-40EF-AF6F-A4E29B419840}"/>
                </c:ext>
              </c:extLst>
            </c:dLbl>
            <c:dLbl>
              <c:idx val="4"/>
              <c:layout>
                <c:manualLayout>
                  <c:x val="8.3310828284829178E-2"/>
                  <c:y val="2.8468747270299612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Zdravotnictví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5,4 %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BAC-40EF-AF6F-A4E29B419840}"/>
                </c:ext>
              </c:extLst>
            </c:dLbl>
            <c:dLbl>
              <c:idx val="5"/>
              <c:layout>
                <c:manualLayout>
                  <c:x val="0.10599085491672032"/>
                  <c:y val="7.132285960293005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Životní prostředí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BAC-40EF-AF6F-A4E29B419840}"/>
                </c:ext>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Sociální věci</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BAC-40EF-AF6F-A4E29B419840}"/>
                </c:ext>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Krizové řízen</a:t>
                    </a:r>
                    <a:r>
                      <a:rPr lang="en-US"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3BAC-40EF-AF6F-A4E29B419840}"/>
                </c:ext>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Cestovní ruch</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3BAC-40EF-AF6F-A4E29B419840}"/>
                </c:ext>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správa a služby</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3BAC-40EF-AF6F-A4E29B419840}"/>
                </c:ext>
              </c:extLst>
            </c:dLbl>
            <c:dLbl>
              <c:idx val="10"/>
              <c:layout>
                <c:manualLayout>
                  <c:x val="-5.1845358952772411E-2"/>
                  <c:y val="7.622147073137260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Ostatní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1,1 %</a:t>
                    </a:r>
                  </a:p>
                  <a:p>
                    <a:pPr>
                      <a:defRPr sz="825" b="1" i="0" u="none" strike="noStrike" baseline="0">
                        <a:solidFill>
                          <a:srgbClr val="000000"/>
                        </a:solidFill>
                        <a:latin typeface="Tahoma"/>
                        <a:ea typeface="Tahoma"/>
                        <a:cs typeface="Tahoma"/>
                      </a:defRPr>
                    </a:pPr>
                    <a:r>
                      <a:rPr lang="en-US"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3BAC-40EF-AF6F-A4E29B419840}"/>
                </c:ext>
              </c:extLst>
            </c:dLbl>
            <c:dLbl>
              <c:idx val="11"/>
              <c:tx>
                <c:rich>
                  <a:bodyPr/>
                  <a:lstStyle/>
                  <a:p>
                    <a:fld id="{0EEA837B-0914-40A8-B3A0-FBFCD2C4B8F2}" type="CATEGORYNAME">
                      <a:rPr lang="en-US" b="1"/>
                      <a:pPr/>
                      <a:t>[NÁZEV KATEGORIE]</a:t>
                    </a:fld>
                    <a:r>
                      <a:rPr lang="en-US" baseline="0"/>
                      <a:t>
0,1 %</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6-86CA-45A0-8E3A-BB0BF7F2180B}"/>
                </c:ext>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'Data-grafy'!$A$44:$A$55</c:f>
              <c:strCache>
                <c:ptCount val="12"/>
                <c:pt idx="0">
                  <c:v>Regionální rozvoj</c:v>
                </c:pt>
                <c:pt idx="1">
                  <c:v>Doprava</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pt idx="11">
                  <c:v>Chytrý region</c:v>
                </c:pt>
              </c:strCache>
            </c:strRef>
          </c:cat>
          <c:val>
            <c:numRef>
              <c:f>'Data-grafy'!$V$44:$V$55</c:f>
              <c:numCache>
                <c:formatCode>#,##0.00</c:formatCode>
                <c:ptCount val="12"/>
                <c:pt idx="0">
                  <c:v>226989.53388999999</c:v>
                </c:pt>
                <c:pt idx="1">
                  <c:v>3589743.5419000001</c:v>
                </c:pt>
                <c:pt idx="2">
                  <c:v>18903080.660780001</c:v>
                </c:pt>
                <c:pt idx="3">
                  <c:v>723281.56709999999</c:v>
                </c:pt>
                <c:pt idx="4">
                  <c:v>2161827.0943700001</c:v>
                </c:pt>
                <c:pt idx="5">
                  <c:v>509416.22888000001</c:v>
                </c:pt>
                <c:pt idx="6">
                  <c:v>3330352.53144</c:v>
                </c:pt>
                <c:pt idx="7">
                  <c:v>236659.60907999999</c:v>
                </c:pt>
                <c:pt idx="8">
                  <c:v>107537.17107</c:v>
                </c:pt>
                <c:pt idx="9">
                  <c:v>599238.56732999999</c:v>
                </c:pt>
                <c:pt idx="10">
                  <c:v>230563.49867999999</c:v>
                </c:pt>
              </c:numCache>
            </c:numRef>
          </c:val>
          <c:extLst>
            <c:ext xmlns:c16="http://schemas.microsoft.com/office/drawing/2014/chart" uri="{C3380CC4-5D6E-409C-BE32-E72D297353CC}">
              <c16:uniqueId val="{00000015-3BAC-40EF-AF6F-A4E29B41984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Header>&amp;L&amp;"Arial,Kurzíva"&amp;9Zavěrečný účet za rok 2009&amp;R&amp;"Arial,Kurzíva"&amp;9Graf č. 4</c:oddHeader>
      <c:oddFooter>&amp;C&amp;P</c:oddFooter>
    </c:headerFooter>
    <c:pageMargins b="0.984251969" l="0.78740157499999996" r="0.78740157499999996" t="0.984251969" header="0.4921259845" footer="0.4921259845"/>
    <c:pageSetup paperSize="9" firstPageNumber="273" orientation="landscape" useFirstPageNumber="1"/>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2021</a:t>
            </a:r>
          </a:p>
        </c:rich>
      </c:tx>
      <c:layout>
        <c:manualLayout>
          <c:xMode val="edge"/>
          <c:yMode val="edge"/>
          <c:x val="0.12061416424042737"/>
          <c:y val="8.0000062500048836E-3"/>
        </c:manualLayout>
      </c:layout>
      <c:overlay val="0"/>
      <c:spPr>
        <a:noFill/>
        <a:ln w="25400">
          <a:noFill/>
        </a:ln>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0.12609660634525949"/>
          <c:y val="0.17979723430093628"/>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extLst>
              <c:ext xmlns:c16="http://schemas.microsoft.com/office/drawing/2014/chart" uri="{C3380CC4-5D6E-409C-BE32-E72D297353CC}">
                <c16:uniqueId val="{00000000-4AAB-4B7C-97C1-FE382EDBB53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AAB-4B7C-97C1-FE382EDBB53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AAB-4B7C-97C1-FE382EDBB53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AAB-4B7C-97C1-FE382EDBB538}"/>
              </c:ext>
            </c:extLst>
          </c:dPt>
          <c:dPt>
            <c:idx val="4"/>
            <c:bubble3D val="0"/>
            <c:spPr>
              <a:solidFill>
                <a:srgbClr val="0066CC"/>
              </a:solidFill>
              <a:ln w="12700">
                <a:solidFill>
                  <a:srgbClr val="000000"/>
                </a:solidFill>
                <a:prstDash val="solid"/>
              </a:ln>
            </c:spPr>
            <c:extLst>
              <c:ext xmlns:c16="http://schemas.microsoft.com/office/drawing/2014/chart" uri="{C3380CC4-5D6E-409C-BE32-E72D297353CC}">
                <c16:uniqueId val="{00000008-4AAB-4B7C-97C1-FE382EDBB53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AAB-4B7C-97C1-FE382EDBB53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AAB-4B7C-97C1-FE382EDBB53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AAB-4B7C-97C1-FE382EDBB53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AAB-4B7C-97C1-FE382EDBB538}"/>
              </c:ext>
            </c:extLst>
          </c:dPt>
          <c:dLbls>
            <c:dLbl>
              <c:idx val="0"/>
              <c:layout>
                <c:manualLayout>
                  <c:x val="-4.9148190357784227E-2"/>
                  <c:y val="5.8304696987503353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Krizové řízení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layout>
                    <c:manualLayout>
                      <c:w val="0.14090643274853798"/>
                      <c:h val="8.1870646766169161E-2"/>
                    </c:manualLayout>
                  </c15:layout>
                  <c15:showDataLabelsRange val="0"/>
                </c:ext>
                <c:ext xmlns:c16="http://schemas.microsoft.com/office/drawing/2014/chart" uri="{C3380CC4-5D6E-409C-BE32-E72D297353CC}">
                  <c16:uniqueId val="{00000000-4AAB-4B7C-97C1-FE382EDBB538}"/>
                </c:ext>
              </c:extLst>
            </c:dLbl>
            <c:dLbl>
              <c:idx val="1"/>
              <c:layout>
                <c:manualLayout>
                  <c:x val="-0.13149030713266111"/>
                  <c:y val="7.879938888235985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en-US" sz="1000" b="0" i="0" u="none" strike="noStrike" baseline="0">
                        <a:solidFill>
                          <a:srgbClr val="000000"/>
                        </a:solidFill>
                        <a:latin typeface="Tahoma"/>
                        <a:cs typeface="Tahoma"/>
                      </a:rPr>
                      <a:t>0,7 %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2-4AAB-4B7C-97C1-FE382EDBB538}"/>
                </c:ext>
              </c:extLst>
            </c:dLbl>
            <c:dLbl>
              <c:idx val="2"/>
              <c:layout>
                <c:manualLayout>
                  <c:x val="-0.20168117143251829"/>
                  <c:y val="7.09783366631409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en-US" sz="1000" b="0" i="0" u="none" strike="noStrike" baseline="0">
                        <a:solidFill>
                          <a:srgbClr val="000000"/>
                        </a:solidFill>
                        <a:latin typeface="Tahoma"/>
                        <a:cs typeface="Tahoma"/>
                      </a:rPr>
                      <a:t>2,5 %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4-4AAB-4B7C-97C1-FE382EDBB538}"/>
                </c:ext>
              </c:extLst>
            </c:dLbl>
            <c:dLbl>
              <c:idx val="3"/>
              <c:layout>
                <c:manualLayout>
                  <c:x val="-9.350209513284527E-2"/>
                  <c:y val="-1.4076703098679829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en-US" sz="1000" b="0" i="0" u="none" strike="noStrike" baseline="0">
                        <a:solidFill>
                          <a:srgbClr val="000000"/>
                        </a:solidFill>
                        <a:latin typeface="Tahoma"/>
                        <a:cs typeface="Tahoma"/>
                      </a:rPr>
                      <a:t>0,9 %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6-4AAB-4B7C-97C1-FE382EDBB538}"/>
                </c:ext>
              </c:extLst>
            </c:dLbl>
            <c:dLbl>
              <c:idx val="4"/>
              <c:layout>
                <c:manualLayout>
                  <c:x val="0.42274450891007037"/>
                  <c:y val="0.40356438281035767"/>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8-4AAB-4B7C-97C1-FE382EDBB538}"/>
                </c:ext>
              </c:extLst>
            </c:dLbl>
            <c:dLbl>
              <c:idx val="5"/>
              <c:layout>
                <c:manualLayout>
                  <c:x val="9.8173320440208128E-2"/>
                  <c:y val="-1.8205821287264466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1,3 %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A-4AAB-4B7C-97C1-FE382EDBB538}"/>
                </c:ext>
              </c:extLst>
            </c:dLbl>
            <c:dLbl>
              <c:idx val="6"/>
              <c:layout>
                <c:manualLayout>
                  <c:x val="-0.16937537413086523"/>
                  <c:y val="-0.3961689191836095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věcí
</a:t>
                    </a:r>
                    <a:r>
                      <a:rPr lang="en-US" sz="1000" b="0" i="0" u="none" strike="noStrike" baseline="0">
                        <a:solidFill>
                          <a:srgbClr val="000000"/>
                        </a:solidFill>
                        <a:latin typeface="Tahoma"/>
                        <a:cs typeface="Tahoma"/>
                      </a:rPr>
                      <a:t>87,0 %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C-4AAB-4B7C-97C1-FE382EDBB538}"/>
                </c:ext>
              </c:extLst>
            </c:dLbl>
            <c:dLbl>
              <c:idx val="7"/>
              <c:layout>
                <c:manualLayout>
                  <c:x val="1.4619767923746266E-2"/>
                  <c:y val="8.9481098444783955E-2"/>
                </c:manualLayout>
              </c:layout>
              <c:tx>
                <c:rich>
                  <a:bodyPr/>
                  <a:lstStyle/>
                  <a:p>
                    <a:pPr>
                      <a:defRPr sz="1000" b="1" i="0" u="none" strike="noStrike" baseline="0">
                        <a:solidFill>
                          <a:srgbClr val="000000"/>
                        </a:solidFill>
                        <a:latin typeface="Tahoma"/>
                        <a:ea typeface="Tahoma"/>
                        <a:cs typeface="Tahoma"/>
                      </a:defRPr>
                    </a:pPr>
                    <a:fld id="{E59278FC-6397-4E98-8D0A-8D1FE58D762D}" type="CATEGORYNAME">
                      <a:rPr lang="en-US"/>
                      <a:pPr>
                        <a:defRPr sz="1000" b="1" i="0" u="none" strike="noStrike" baseline="0">
                          <a:solidFill>
                            <a:srgbClr val="000000"/>
                          </a:solidFill>
                          <a:latin typeface="Tahoma"/>
                          <a:ea typeface="Tahoma"/>
                          <a:cs typeface="Tahoma"/>
                        </a:defRPr>
                      </a:pPr>
                      <a:t>[NÁZEV KATEGORIE]</a:t>
                    </a:fld>
                    <a:r>
                      <a:rPr lang="en-US" baseline="0"/>
                      <a:t>
</a:t>
                    </a:r>
                    <a:r>
                      <a:rPr lang="en-US" b="0" baseline="0"/>
                      <a:t>7,2 %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4AAB-4B7C-97C1-FE382EDBB538}"/>
                </c:ext>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AAB-4B7C-97C1-FE382EDBB538}"/>
                </c:ext>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'Data-grafy'!$A$65:$A$72</c:f>
              <c:strCache>
                <c:ptCount val="8"/>
                <c:pt idx="0">
                  <c:v>Krizové řízení</c:v>
                </c:pt>
                <c:pt idx="1">
                  <c:v>Kultura</c:v>
                </c:pt>
                <c:pt idx="2">
                  <c:v>Regionální rozvoj</c:v>
                </c:pt>
                <c:pt idx="3">
                  <c:v>Cestovní ruch</c:v>
                </c:pt>
                <c:pt idx="4">
                  <c:v>Sociální věcí</c:v>
                </c:pt>
                <c:pt idx="5">
                  <c:v>Školství</c:v>
                </c:pt>
                <c:pt idx="6">
                  <c:v>Zdravotnictví</c:v>
                </c:pt>
                <c:pt idx="7">
                  <c:v>Životní prostředí </c:v>
                </c:pt>
              </c:strCache>
            </c:strRef>
          </c:cat>
          <c:val>
            <c:numRef>
              <c:f>'Data-grafy'!$B$65:$B$72</c:f>
              <c:numCache>
                <c:formatCode>#,##0.00</c:formatCode>
                <c:ptCount val="8"/>
                <c:pt idx="0">
                  <c:v>7062.8383900000008</c:v>
                </c:pt>
                <c:pt idx="1">
                  <c:v>23170.91216</c:v>
                </c:pt>
                <c:pt idx="2">
                  <c:v>79396.788009999989</c:v>
                </c:pt>
                <c:pt idx="3">
                  <c:v>29332.01743</c:v>
                </c:pt>
                <c:pt idx="4">
                  <c:v>2783445.3459999999</c:v>
                </c:pt>
                <c:pt idx="5">
                  <c:v>40349.453000000009</c:v>
                </c:pt>
                <c:pt idx="6">
                  <c:v>5000</c:v>
                </c:pt>
                <c:pt idx="7">
                  <c:v>231367.33854999999</c:v>
                </c:pt>
              </c:numCache>
            </c:numRef>
          </c:val>
          <c:extLst>
            <c:ext xmlns:c16="http://schemas.microsoft.com/office/drawing/2014/chart" uri="{C3380CC4-5D6E-409C-BE32-E72D297353CC}">
              <c16:uniqueId val="{00000011-4AAB-4B7C-97C1-FE382EDBB538}"/>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firstPageNumber="274" orientation="landscape" useFirstPageNumber="1"/>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31</xdr:row>
      <xdr:rowOff>47625</xdr:rowOff>
    </xdr:to>
    <xdr:graphicFrame macro="">
      <xdr:nvGraphicFramePr>
        <xdr:cNvPr id="2" name="graf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0</xdr:rowOff>
    </xdr:from>
    <xdr:to>
      <xdr:col>10</xdr:col>
      <xdr:colOff>428625</xdr:colOff>
      <xdr:row>31</xdr:row>
      <xdr:rowOff>28575</xdr:rowOff>
    </xdr:to>
    <xdr:graphicFrame macro="">
      <xdr:nvGraphicFramePr>
        <xdr:cNvPr id="2" name="graf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ku\Users\stankova2598\AppData\Local\Microsoft\Windows\INetCache\Content.Outlook\P53HJRV8\ORJ14_P&#345;ehled%20projekt&#367;%202014-2020_n&#225;vrh%202020_nov&#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skraj-my.sharepoint.com/personal/petra_stankova_msk_cz/Documents/_N_Z&#218;%202020/ORJ14_P&#345;ehled%20projekt&#367;%202014-2020_2021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ku\_rozpocet\_N\evropsk&#233;%20projekty\TABULE\ORJ14_P&#345;ehled%20projekt&#367;%202014-2020_n&#225;vrh%202019_v3_201811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sheetData sheetId="4">
        <row r="31">
          <cell r="N31">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Udržitelnost podle odvětví"/>
      <sheetName val="usnesení"/>
      <sheetName val="rozhodnutí"/>
      <sheetName val="neinvestiční projekty"/>
      <sheetName val="rekapitulace"/>
      <sheetName val="Projekty P.O."/>
      <sheetName val="List1"/>
    </sheetNames>
    <sheetDataSet>
      <sheetData sheetId="0" refreshError="1"/>
      <sheetData sheetId="1">
        <row r="55">
          <cell r="C55" t="str">
            <v>Vzdělávání a rozvoj kompetencí zaměstnanců KÚ MSK</v>
          </cell>
        </row>
      </sheetData>
      <sheetData sheetId="2" refreshError="1"/>
      <sheetData sheetId="3"/>
      <sheetData sheetId="4" refreshError="1"/>
      <sheetData sheetId="5" refreshError="1"/>
      <sheetData sheetId="6">
        <row r="34">
          <cell r="N34">
            <v>25.54</v>
          </cell>
        </row>
      </sheetData>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ýdaje dle STAVU"/>
      <sheetName val="Výdaje podle odvětví"/>
      <sheetName val="Příjmy podle odvětví"/>
      <sheetName val="ZÁLOHOVÉ PROJEKTY"/>
      <sheetName val="rozhodnutí"/>
      <sheetName val="rekapitulace"/>
      <sheetName val="Projekty P.O."/>
      <sheetName val="Udržitelnost podle odvětví"/>
      <sheetName val="List1"/>
      <sheetName val="neinvestiční projekty"/>
      <sheetName val="usnesení"/>
    </sheetNames>
    <sheetDataSet>
      <sheetData sheetId="0" refreshError="1"/>
      <sheetData sheetId="1"/>
      <sheetData sheetId="2" refreshError="1"/>
      <sheetData sheetId="3" refreshError="1"/>
      <sheetData sheetId="4">
        <row r="26">
          <cell r="L26">
            <v>25.54</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8"/>
  <sheetViews>
    <sheetView showGridLines="0" tabSelected="1" zoomScaleNormal="100" zoomScaleSheetLayoutView="100" workbookViewId="0">
      <selection activeCell="P18" sqref="P18"/>
    </sheetView>
  </sheetViews>
  <sheetFormatPr defaultColWidth="9.140625" defaultRowHeight="15.75" x14ac:dyDescent="0.25"/>
  <cols>
    <col min="1" max="1" width="0.140625" style="3" customWidth="1"/>
    <col min="2" max="2" width="12.42578125" style="3" customWidth="1"/>
    <col min="3" max="3" width="15.7109375" style="3" customWidth="1"/>
    <col min="4" max="4" width="10.28515625" style="3" bestFit="1" customWidth="1"/>
    <col min="5" max="5" width="9.7109375" style="3" customWidth="1"/>
    <col min="6" max="11" width="10.42578125" style="3" customWidth="1"/>
    <col min="12" max="16384" width="9.140625" style="3"/>
  </cols>
  <sheetData>
    <row r="1" spans="2:9" x14ac:dyDescent="0.25">
      <c r="B1" s="2"/>
      <c r="C1" s="2"/>
      <c r="D1" s="2"/>
      <c r="E1" s="2"/>
      <c r="F1" s="2"/>
      <c r="G1" s="2"/>
      <c r="H1" s="2"/>
    </row>
    <row r="2" spans="2:9" x14ac:dyDescent="0.25">
      <c r="B2" s="2"/>
      <c r="C2" s="2"/>
      <c r="D2" s="2"/>
      <c r="E2" s="2"/>
      <c r="F2" s="2"/>
      <c r="G2" s="2"/>
      <c r="H2" s="2"/>
    </row>
    <row r="3" spans="2:9" x14ac:dyDescent="0.25">
      <c r="B3" s="2"/>
      <c r="C3" s="2"/>
      <c r="D3" s="2"/>
      <c r="E3" s="2"/>
      <c r="F3" s="2"/>
      <c r="G3" s="2"/>
      <c r="H3" s="2"/>
    </row>
    <row r="4" spans="2:9" x14ac:dyDescent="0.25">
      <c r="B4" s="2"/>
      <c r="C4" s="2"/>
      <c r="D4" s="2"/>
      <c r="E4" s="2"/>
      <c r="F4" s="2"/>
      <c r="G4" s="2"/>
      <c r="H4" s="2"/>
    </row>
    <row r="5" spans="2:9" x14ac:dyDescent="0.25">
      <c r="B5" s="2"/>
      <c r="C5" s="2"/>
      <c r="D5" s="2"/>
      <c r="E5" s="2"/>
      <c r="F5" s="2"/>
      <c r="G5" s="2"/>
      <c r="H5" s="2"/>
    </row>
    <row r="6" spans="2:9" x14ac:dyDescent="0.25">
      <c r="B6" s="2"/>
      <c r="C6" s="2"/>
      <c r="D6" s="2"/>
      <c r="E6" s="2"/>
      <c r="F6" s="2"/>
      <c r="G6" s="2"/>
      <c r="H6" s="2"/>
    </row>
    <row r="7" spans="2:9" x14ac:dyDescent="0.25">
      <c r="B7" s="2"/>
      <c r="C7" s="2"/>
      <c r="D7" s="2"/>
      <c r="E7" s="2"/>
      <c r="F7" s="2"/>
      <c r="G7" s="2"/>
      <c r="H7" s="2"/>
    </row>
    <row r="8" spans="2:9" x14ac:dyDescent="0.25">
      <c r="B8" s="2"/>
      <c r="C8" s="2"/>
      <c r="D8" s="2"/>
      <c r="E8" s="2"/>
      <c r="F8" s="2"/>
      <c r="G8" s="2"/>
      <c r="H8" s="2"/>
    </row>
    <row r="9" spans="2:9" x14ac:dyDescent="0.25">
      <c r="B9" s="2"/>
      <c r="C9" s="2"/>
      <c r="D9" s="2"/>
      <c r="E9" s="2"/>
      <c r="F9" s="2"/>
      <c r="G9" s="2"/>
      <c r="H9" s="2"/>
    </row>
    <row r="10" spans="2:9" x14ac:dyDescent="0.25">
      <c r="B10" s="2"/>
      <c r="C10" s="2"/>
      <c r="D10" s="2"/>
      <c r="E10" s="2"/>
      <c r="F10" s="2"/>
      <c r="G10" s="2"/>
      <c r="H10" s="2"/>
    </row>
    <row r="11" spans="2:9" x14ac:dyDescent="0.25">
      <c r="B11" s="4"/>
      <c r="C11" s="4"/>
      <c r="D11" s="4"/>
      <c r="E11" s="4"/>
      <c r="F11" s="4"/>
      <c r="G11" s="4"/>
      <c r="H11" s="4"/>
      <c r="I11" s="2"/>
    </row>
    <row r="17" spans="2:11" x14ac:dyDescent="0.25">
      <c r="B17" s="4"/>
      <c r="C17" s="4"/>
      <c r="D17" s="4"/>
      <c r="E17" s="4"/>
      <c r="F17" s="4"/>
      <c r="G17" s="4"/>
      <c r="H17" s="4"/>
    </row>
    <row r="18" spans="2:11" x14ac:dyDescent="0.25">
      <c r="B18" s="2"/>
      <c r="C18" s="2"/>
      <c r="D18" s="2"/>
      <c r="E18" s="2"/>
      <c r="F18" s="2"/>
      <c r="G18" s="2"/>
      <c r="H18" s="2"/>
    </row>
    <row r="19" spans="2:11" x14ac:dyDescent="0.25">
      <c r="B19" s="2"/>
      <c r="C19" s="2"/>
      <c r="D19" s="2"/>
      <c r="E19" s="2"/>
      <c r="F19" s="2"/>
      <c r="G19" s="2"/>
      <c r="H19" s="2"/>
    </row>
    <row r="20" spans="2:11" x14ac:dyDescent="0.25">
      <c r="B20" s="2"/>
      <c r="C20" s="2"/>
      <c r="D20" s="2"/>
      <c r="E20" s="2"/>
      <c r="F20" s="2"/>
      <c r="G20" s="2"/>
      <c r="H20" s="2"/>
    </row>
    <row r="21" spans="2:11" x14ac:dyDescent="0.25">
      <c r="B21" s="2"/>
      <c r="C21" s="2"/>
      <c r="D21" s="2"/>
      <c r="E21" s="2"/>
      <c r="F21" s="2"/>
      <c r="G21" s="2"/>
      <c r="H21" s="2"/>
    </row>
    <row r="22" spans="2:11" x14ac:dyDescent="0.25">
      <c r="B22" s="2"/>
      <c r="C22" s="2"/>
      <c r="D22" s="2"/>
      <c r="E22" s="2"/>
      <c r="F22" s="2"/>
      <c r="G22" s="2"/>
      <c r="H22" s="2"/>
    </row>
    <row r="23" spans="2:11" ht="57" customHeight="1" thickBot="1" x14ac:dyDescent="0.3">
      <c r="D23" s="5"/>
      <c r="E23" s="5"/>
      <c r="F23" s="5"/>
      <c r="G23" s="5"/>
      <c r="H23" s="5"/>
      <c r="I23" s="5" t="s">
        <v>12</v>
      </c>
    </row>
    <row r="24" spans="2:11" x14ac:dyDescent="0.25">
      <c r="C24" s="6"/>
      <c r="D24" s="7" t="s">
        <v>54</v>
      </c>
      <c r="E24" s="7" t="s">
        <v>55</v>
      </c>
      <c r="F24" s="7" t="s">
        <v>56</v>
      </c>
      <c r="G24" s="7" t="s">
        <v>57</v>
      </c>
      <c r="H24" s="7" t="s">
        <v>3186</v>
      </c>
      <c r="I24" s="8" t="s">
        <v>4473</v>
      </c>
    </row>
    <row r="25" spans="2:11" x14ac:dyDescent="0.25">
      <c r="C25" s="9" t="s">
        <v>13</v>
      </c>
      <c r="D25" s="11">
        <v>14534.133</v>
      </c>
      <c r="E25" s="11">
        <v>14651.603999999999</v>
      </c>
      <c r="F25" s="11">
        <v>16584.9666</v>
      </c>
      <c r="G25" s="11">
        <v>19656.418000000001</v>
      </c>
      <c r="H25" s="1043">
        <v>22521.791000000001</v>
      </c>
      <c r="I25" s="12">
        <v>24944.617999999999</v>
      </c>
    </row>
    <row r="26" spans="2:11" x14ac:dyDescent="0.25">
      <c r="C26" s="9" t="s">
        <v>14</v>
      </c>
      <c r="D26" s="11">
        <v>6116.0690000000004</v>
      </c>
      <c r="E26" s="11">
        <v>6723.5209999999997</v>
      </c>
      <c r="F26" s="11">
        <v>7499.8827000000001</v>
      </c>
      <c r="G26" s="11">
        <v>8223.0540000000001</v>
      </c>
      <c r="H26" s="1043">
        <v>7678.5339999999997</v>
      </c>
      <c r="I26" s="12">
        <v>8799.4830000000002</v>
      </c>
    </row>
    <row r="27" spans="2:11" ht="16.5" thickBot="1" x14ac:dyDescent="0.3">
      <c r="C27" s="13" t="s">
        <v>11</v>
      </c>
      <c r="D27" s="14">
        <f t="shared" ref="D27:H27" si="0">SUM(D25:D26)</f>
        <v>20650.202000000001</v>
      </c>
      <c r="E27" s="14">
        <f t="shared" si="0"/>
        <v>21375.125</v>
      </c>
      <c r="F27" s="14">
        <f t="shared" si="0"/>
        <v>24084.849300000002</v>
      </c>
      <c r="G27" s="14">
        <f t="shared" si="0"/>
        <v>27879.472000000002</v>
      </c>
      <c r="H27" s="14">
        <f t="shared" si="0"/>
        <v>30200.325000000001</v>
      </c>
      <c r="I27" s="15">
        <f t="shared" ref="I27" si="1">SUM(I25:I26)</f>
        <v>33744.100999999995</v>
      </c>
    </row>
    <row r="28" spans="2:11" x14ac:dyDescent="0.25">
      <c r="B28" s="2"/>
      <c r="C28" s="2"/>
      <c r="D28" s="2"/>
      <c r="E28" s="2"/>
      <c r="F28" s="2"/>
      <c r="G28" s="2"/>
      <c r="H28" s="2"/>
      <c r="K28" s="81"/>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79" orientation="landscape" useFirstPageNumber="1" r:id="rId2"/>
  <headerFooter scaleWithDoc="0" alignWithMargins="0">
    <oddHeader>&amp;L&amp;"Tahoma,Kurzíva"&amp;9Závěrečný účet za rok 2021&amp;R&amp;"Tahoma,Kurzíva"&amp;9Graf č. 1</oddHeader>
    <oddFooter>&amp;C&amp;"Tahoma,Obyčejné"&amp;P&amp;L&amp;1#&amp;"Calibri"&amp;9&amp;K000000Klasifikace informací: Veřejná</oddFoot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7668-AE82-4AE0-8BAE-091A2BAC7414}">
  <sheetPr>
    <pageSetUpPr fitToPage="1"/>
  </sheetPr>
  <dimension ref="A1:T221"/>
  <sheetViews>
    <sheetView topLeftCell="B1" zoomScaleNormal="100" zoomScaleSheetLayoutView="100" workbookViewId="0">
      <selection activeCell="T10" sqref="T10"/>
    </sheetView>
  </sheetViews>
  <sheetFormatPr defaultRowHeight="11.25" x14ac:dyDescent="0.2"/>
  <cols>
    <col min="1" max="1" width="6.5703125" style="659" hidden="1" customWidth="1"/>
    <col min="2" max="2" width="4" style="659" customWidth="1"/>
    <col min="3" max="3" width="37.85546875" style="660" customWidth="1"/>
    <col min="4" max="4" width="10.140625" style="660" customWidth="1"/>
    <col min="5" max="5" width="8.140625" style="660" customWidth="1"/>
    <col min="6" max="6" width="10.85546875" style="660" customWidth="1"/>
    <col min="7" max="7" width="9.85546875" style="660" customWidth="1"/>
    <col min="8" max="8" width="10.140625" style="660" customWidth="1"/>
    <col min="9" max="9" width="9.85546875" style="660" customWidth="1"/>
    <col min="10" max="11" width="8.140625" style="660" customWidth="1"/>
    <col min="12" max="12" width="10.140625" style="660" customWidth="1"/>
    <col min="13" max="13" width="9.85546875" style="660" customWidth="1"/>
    <col min="14" max="15" width="8.140625" style="660" customWidth="1"/>
    <col min="16" max="18" width="7.7109375" style="660" customWidth="1"/>
    <col min="19" max="19" width="9" style="660" bestFit="1" customWidth="1"/>
    <col min="20" max="20" width="32.7109375" style="723" customWidth="1"/>
    <col min="21" max="16384" width="9.140625" style="660"/>
  </cols>
  <sheetData>
    <row r="1" spans="1:20" x14ac:dyDescent="0.2">
      <c r="T1" s="661"/>
    </row>
    <row r="2" spans="1:20" ht="27.75" customHeight="1" x14ac:dyDescent="0.2">
      <c r="A2" s="662"/>
      <c r="B2" s="662"/>
      <c r="C2" s="1139" t="s">
        <v>3880</v>
      </c>
      <c r="D2" s="1140"/>
      <c r="E2" s="1140"/>
      <c r="F2" s="1140"/>
      <c r="G2" s="1140"/>
      <c r="H2" s="1140"/>
      <c r="I2" s="1140"/>
      <c r="J2" s="1140"/>
      <c r="K2" s="1140"/>
      <c r="L2" s="1140"/>
      <c r="M2" s="1140"/>
      <c r="N2" s="1140"/>
      <c r="O2" s="1140"/>
      <c r="P2" s="1140"/>
      <c r="Q2" s="1140"/>
      <c r="R2" s="1140"/>
      <c r="S2" s="1140"/>
      <c r="T2" s="1140"/>
    </row>
    <row r="3" spans="1:20" ht="12" thickBot="1" x14ac:dyDescent="0.25">
      <c r="A3" s="136"/>
      <c r="B3" s="136"/>
      <c r="C3" s="137"/>
      <c r="D3" s="137"/>
      <c r="E3" s="137"/>
      <c r="F3" s="137"/>
      <c r="G3" s="137"/>
      <c r="H3" s="137"/>
      <c r="I3" s="137"/>
      <c r="J3" s="137"/>
      <c r="K3" s="137"/>
      <c r="L3" s="137"/>
      <c r="M3" s="137"/>
      <c r="N3" s="137"/>
      <c r="O3" s="137"/>
      <c r="P3" s="137"/>
      <c r="Q3" s="137"/>
      <c r="R3" s="137"/>
      <c r="S3" s="137"/>
      <c r="T3" s="138" t="s">
        <v>694</v>
      </c>
    </row>
    <row r="4" spans="1:20" ht="24" customHeight="1" x14ac:dyDescent="0.2">
      <c r="A4" s="1141" t="s">
        <v>695</v>
      </c>
      <c r="B4" s="1144"/>
      <c r="C4" s="1141" t="s">
        <v>696</v>
      </c>
      <c r="D4" s="1147" t="s">
        <v>697</v>
      </c>
      <c r="E4" s="1150" t="s">
        <v>3881</v>
      </c>
      <c r="F4" s="1153" t="s">
        <v>698</v>
      </c>
      <c r="G4" s="1153"/>
      <c r="H4" s="1155" t="s">
        <v>3882</v>
      </c>
      <c r="I4" s="1156"/>
      <c r="J4" s="1156"/>
      <c r="K4" s="1157"/>
      <c r="L4" s="1155" t="s">
        <v>3883</v>
      </c>
      <c r="M4" s="1160"/>
      <c r="N4" s="1160"/>
      <c r="O4" s="1160"/>
      <c r="P4" s="1166" t="s">
        <v>699</v>
      </c>
      <c r="Q4" s="1167"/>
      <c r="R4" s="1167"/>
      <c r="S4" s="1168"/>
      <c r="T4" s="1169" t="s">
        <v>700</v>
      </c>
    </row>
    <row r="5" spans="1:20" ht="24" customHeight="1" x14ac:dyDescent="0.2">
      <c r="A5" s="1142"/>
      <c r="B5" s="1145"/>
      <c r="C5" s="1142"/>
      <c r="D5" s="1148"/>
      <c r="E5" s="1151"/>
      <c r="F5" s="1154"/>
      <c r="G5" s="1154"/>
      <c r="H5" s="1158"/>
      <c r="I5" s="1154"/>
      <c r="J5" s="1154"/>
      <c r="K5" s="1159"/>
      <c r="L5" s="1161"/>
      <c r="M5" s="1162"/>
      <c r="N5" s="1162"/>
      <c r="O5" s="1162"/>
      <c r="P5" s="876" t="s">
        <v>3606</v>
      </c>
      <c r="Q5" s="877" t="s">
        <v>3884</v>
      </c>
      <c r="R5" s="877" t="s">
        <v>3885</v>
      </c>
      <c r="S5" s="878" t="s">
        <v>3886</v>
      </c>
      <c r="T5" s="1170"/>
    </row>
    <row r="6" spans="1:20" ht="24" customHeight="1" thickBot="1" x14ac:dyDescent="0.25">
      <c r="A6" s="1143"/>
      <c r="B6" s="1146"/>
      <c r="C6" s="1143"/>
      <c r="D6" s="1149"/>
      <c r="E6" s="1152"/>
      <c r="F6" s="663" t="s">
        <v>3887</v>
      </c>
      <c r="G6" s="664">
        <v>2020</v>
      </c>
      <c r="H6" s="448" t="s">
        <v>412</v>
      </c>
      <c r="I6" s="440" t="s">
        <v>702</v>
      </c>
      <c r="J6" s="440" t="s">
        <v>703</v>
      </c>
      <c r="K6" s="441" t="s">
        <v>8</v>
      </c>
      <c r="L6" s="442" t="s">
        <v>412</v>
      </c>
      <c r="M6" s="440" t="s">
        <v>702</v>
      </c>
      <c r="N6" s="440" t="s">
        <v>703</v>
      </c>
      <c r="O6" s="443" t="s">
        <v>8</v>
      </c>
      <c r="P6" s="442" t="s">
        <v>412</v>
      </c>
      <c r="Q6" s="444" t="s">
        <v>412</v>
      </c>
      <c r="R6" s="444" t="s">
        <v>412</v>
      </c>
      <c r="S6" s="445" t="s">
        <v>412</v>
      </c>
      <c r="T6" s="1171"/>
    </row>
    <row r="7" spans="1:20" s="841" customFormat="1" ht="18" customHeight="1" thickBot="1" x14ac:dyDescent="0.2">
      <c r="A7" s="840"/>
      <c r="B7" s="1163" t="s">
        <v>767</v>
      </c>
      <c r="C7" s="1164"/>
      <c r="D7" s="1164"/>
      <c r="E7" s="1164"/>
      <c r="F7" s="1164"/>
      <c r="G7" s="1164"/>
      <c r="H7" s="1164"/>
      <c r="I7" s="1164"/>
      <c r="J7" s="1164"/>
      <c r="K7" s="1164"/>
      <c r="L7" s="1164"/>
      <c r="M7" s="1164"/>
      <c r="N7" s="1164"/>
      <c r="O7" s="1164"/>
      <c r="P7" s="1164"/>
      <c r="Q7" s="1164"/>
      <c r="R7" s="1164"/>
      <c r="S7" s="1164"/>
      <c r="T7" s="1165"/>
    </row>
    <row r="8" spans="1:20" s="137" customFormat="1" ht="34.5" customHeight="1" x14ac:dyDescent="0.2">
      <c r="A8" s="665">
        <v>4077</v>
      </c>
      <c r="B8" s="1172" t="s">
        <v>704</v>
      </c>
      <c r="C8" s="866" t="s">
        <v>705</v>
      </c>
      <c r="D8" s="666">
        <f>E8+F8+G8+H8+L8+P8+Q8+R8+S8</f>
        <v>250027.45818000002</v>
      </c>
      <c r="E8" s="666">
        <v>0</v>
      </c>
      <c r="F8" s="161">
        <v>214036</v>
      </c>
      <c r="G8" s="159">
        <v>326.76</v>
      </c>
      <c r="H8" s="859">
        <f>SUM(I8:K8)</f>
        <v>1628.05818</v>
      </c>
      <c r="I8" s="833">
        <v>1628.05818</v>
      </c>
      <c r="J8" s="833">
        <v>0</v>
      </c>
      <c r="K8" s="834">
        <v>0</v>
      </c>
      <c r="L8" s="668">
        <f>SUM(M8:O8)</f>
        <v>18836.64</v>
      </c>
      <c r="M8" s="669">
        <v>18836.64</v>
      </c>
      <c r="N8" s="833">
        <v>0</v>
      </c>
      <c r="O8" s="834">
        <v>0</v>
      </c>
      <c r="P8" s="670">
        <v>15200</v>
      </c>
      <c r="Q8" s="671">
        <v>0</v>
      </c>
      <c r="R8" s="846">
        <v>0</v>
      </c>
      <c r="S8" s="672">
        <v>0</v>
      </c>
      <c r="T8" s="879" t="s">
        <v>4056</v>
      </c>
    </row>
    <row r="9" spans="1:20" s="137" customFormat="1" ht="89.25" customHeight="1" x14ac:dyDescent="0.2">
      <c r="A9" s="139">
        <v>5337</v>
      </c>
      <c r="B9" s="1173"/>
      <c r="C9" s="880" t="s">
        <v>706</v>
      </c>
      <c r="D9" s="881">
        <f t="shared" ref="D9:D11" si="0">E9+F9+G9+H9+L9+P9+Q9+R9+S9</f>
        <v>76221.578199999989</v>
      </c>
      <c r="E9" s="881">
        <v>0</v>
      </c>
      <c r="F9" s="163">
        <v>26495</v>
      </c>
      <c r="G9" s="160">
        <v>14000.03412</v>
      </c>
      <c r="H9" s="859">
        <f t="shared" ref="H9:H11" si="1">SUM(I9:K9)</f>
        <v>12586.444080000001</v>
      </c>
      <c r="I9" s="833">
        <v>12586.444080000001</v>
      </c>
      <c r="J9" s="873">
        <v>0</v>
      </c>
      <c r="K9" s="874">
        <v>0</v>
      </c>
      <c r="L9" s="677">
        <f t="shared" ref="L9:L11" si="2">SUM(M9:O9)</f>
        <v>23140.1</v>
      </c>
      <c r="M9" s="873">
        <v>23140.1</v>
      </c>
      <c r="N9" s="873">
        <v>0</v>
      </c>
      <c r="O9" s="874">
        <v>0</v>
      </c>
      <c r="P9" s="882">
        <v>0</v>
      </c>
      <c r="Q9" s="883">
        <v>0</v>
      </c>
      <c r="R9" s="884">
        <v>0</v>
      </c>
      <c r="S9" s="678">
        <v>0</v>
      </c>
      <c r="T9" s="885" t="s">
        <v>3888</v>
      </c>
    </row>
    <row r="10" spans="1:20" s="137" customFormat="1" ht="45" customHeight="1" x14ac:dyDescent="0.2">
      <c r="A10" s="139">
        <v>5338</v>
      </c>
      <c r="B10" s="1173"/>
      <c r="C10" s="880" t="s">
        <v>707</v>
      </c>
      <c r="D10" s="881">
        <f t="shared" si="0"/>
        <v>42694.74495</v>
      </c>
      <c r="E10" s="881">
        <v>0</v>
      </c>
      <c r="F10" s="163">
        <v>26370</v>
      </c>
      <c r="G10" s="160">
        <v>2604.4264500000004</v>
      </c>
      <c r="H10" s="859">
        <f t="shared" si="1"/>
        <v>2704.6685000000002</v>
      </c>
      <c r="I10" s="833">
        <v>2704.6685000000002</v>
      </c>
      <c r="J10" s="886">
        <v>0</v>
      </c>
      <c r="K10" s="887">
        <v>0</v>
      </c>
      <c r="L10" s="677">
        <f t="shared" si="2"/>
        <v>11015.65</v>
      </c>
      <c r="M10" s="886">
        <v>11015.65</v>
      </c>
      <c r="N10" s="886">
        <v>0</v>
      </c>
      <c r="O10" s="887">
        <v>0</v>
      </c>
      <c r="P10" s="888">
        <v>0</v>
      </c>
      <c r="Q10" s="889">
        <v>0</v>
      </c>
      <c r="R10" s="890">
        <v>0</v>
      </c>
      <c r="S10" s="678">
        <v>0</v>
      </c>
      <c r="T10" s="891" t="s">
        <v>3889</v>
      </c>
    </row>
    <row r="11" spans="1:20" s="137" customFormat="1" ht="47.25" customHeight="1" thickBot="1" x14ac:dyDescent="0.25">
      <c r="A11" s="144">
        <v>5339</v>
      </c>
      <c r="B11" s="892" t="s">
        <v>3607</v>
      </c>
      <c r="C11" s="679" t="s">
        <v>3890</v>
      </c>
      <c r="D11" s="893">
        <f t="shared" si="0"/>
        <v>8728.1781599999995</v>
      </c>
      <c r="E11" s="893">
        <v>0</v>
      </c>
      <c r="F11" s="894">
        <v>5223</v>
      </c>
      <c r="G11" s="895">
        <v>267.78980000000001</v>
      </c>
      <c r="H11" s="859">
        <f t="shared" si="1"/>
        <v>567.38835999999992</v>
      </c>
      <c r="I11" s="833">
        <v>567.38835999999992</v>
      </c>
      <c r="J11" s="896">
        <v>0</v>
      </c>
      <c r="K11" s="897">
        <v>0</v>
      </c>
      <c r="L11" s="681">
        <f t="shared" si="2"/>
        <v>2670</v>
      </c>
      <c r="M11" s="896">
        <v>2670</v>
      </c>
      <c r="N11" s="896">
        <v>0</v>
      </c>
      <c r="O11" s="897">
        <v>0</v>
      </c>
      <c r="P11" s="898">
        <v>0</v>
      </c>
      <c r="Q11" s="899">
        <v>0</v>
      </c>
      <c r="R11" s="900">
        <v>0</v>
      </c>
      <c r="S11" s="901">
        <v>0</v>
      </c>
      <c r="T11" s="902" t="s">
        <v>3891</v>
      </c>
    </row>
    <row r="12" spans="1:20" s="137" customFormat="1" ht="27.75" customHeight="1" thickBot="1" x14ac:dyDescent="0.25">
      <c r="A12" s="682"/>
      <c r="B12" s="1174" t="s">
        <v>3892</v>
      </c>
      <c r="C12" s="1175"/>
      <c r="D12" s="141">
        <f>SUM(D8:D11)</f>
        <v>377671.95949000004</v>
      </c>
      <c r="E12" s="141">
        <f t="shared" ref="E12:S12" si="3">SUM(E8:E11)</f>
        <v>0</v>
      </c>
      <c r="F12" s="164">
        <f t="shared" si="3"/>
        <v>272124</v>
      </c>
      <c r="G12" s="165">
        <f t="shared" si="3"/>
        <v>17199.01037</v>
      </c>
      <c r="H12" s="164">
        <f t="shared" si="3"/>
        <v>17486.559120000002</v>
      </c>
      <c r="I12" s="847">
        <f t="shared" si="3"/>
        <v>17486.559120000002</v>
      </c>
      <c r="J12" s="166">
        <f t="shared" si="3"/>
        <v>0</v>
      </c>
      <c r="K12" s="165">
        <f t="shared" si="3"/>
        <v>0</v>
      </c>
      <c r="L12" s="164">
        <f t="shared" si="3"/>
        <v>55662.39</v>
      </c>
      <c r="M12" s="166">
        <f t="shared" si="3"/>
        <v>55662.39</v>
      </c>
      <c r="N12" s="166">
        <f t="shared" si="3"/>
        <v>0</v>
      </c>
      <c r="O12" s="165">
        <f t="shared" si="3"/>
        <v>0</v>
      </c>
      <c r="P12" s="164">
        <f t="shared" si="3"/>
        <v>15200</v>
      </c>
      <c r="Q12" s="166">
        <f t="shared" si="3"/>
        <v>0</v>
      </c>
      <c r="R12" s="166">
        <f t="shared" si="3"/>
        <v>0</v>
      </c>
      <c r="S12" s="165">
        <f t="shared" si="3"/>
        <v>0</v>
      </c>
      <c r="T12" s="827"/>
    </row>
    <row r="13" spans="1:20" s="841" customFormat="1" ht="18" customHeight="1" thickBot="1" x14ac:dyDescent="0.2">
      <c r="A13" s="840"/>
      <c r="B13" s="1163" t="s">
        <v>863</v>
      </c>
      <c r="C13" s="1164"/>
      <c r="D13" s="1164"/>
      <c r="E13" s="1164"/>
      <c r="F13" s="1164"/>
      <c r="G13" s="1164"/>
      <c r="H13" s="1164"/>
      <c r="I13" s="1164"/>
      <c r="J13" s="1164"/>
      <c r="K13" s="1164"/>
      <c r="L13" s="1164"/>
      <c r="M13" s="1164"/>
      <c r="N13" s="1164"/>
      <c r="O13" s="1164"/>
      <c r="P13" s="1164"/>
      <c r="Q13" s="1164"/>
      <c r="R13" s="1164"/>
      <c r="S13" s="1164"/>
      <c r="T13" s="1165"/>
    </row>
    <row r="14" spans="1:20" s="137" customFormat="1" ht="34.5" customHeight="1" x14ac:dyDescent="0.2">
      <c r="A14" s="142">
        <v>5057</v>
      </c>
      <c r="B14" s="1176"/>
      <c r="C14" s="903" t="s">
        <v>708</v>
      </c>
      <c r="D14" s="667">
        <f>E14+F14+G14+H14+L14+P14+Q14+R14+S14</f>
        <v>202047.28152000002</v>
      </c>
      <c r="E14" s="667">
        <v>0</v>
      </c>
      <c r="F14" s="161">
        <v>137192</v>
      </c>
      <c r="G14" s="446">
        <v>20090.731520000001</v>
      </c>
      <c r="H14" s="851">
        <f>SUM(I14:K14)</f>
        <v>19887.510000000002</v>
      </c>
      <c r="I14" s="853">
        <v>19887.510000000002</v>
      </c>
      <c r="J14" s="886">
        <v>0</v>
      </c>
      <c r="K14" s="904">
        <v>0</v>
      </c>
      <c r="L14" s="849">
        <f>SUM(M14:O14)</f>
        <v>24016.039999999997</v>
      </c>
      <c r="M14" s="669">
        <v>24016.039999999997</v>
      </c>
      <c r="N14" s="669">
        <v>0</v>
      </c>
      <c r="O14" s="850">
        <v>0</v>
      </c>
      <c r="P14" s="693">
        <v>861</v>
      </c>
      <c r="Q14" s="162">
        <v>0</v>
      </c>
      <c r="R14" s="162">
        <v>0</v>
      </c>
      <c r="S14" s="672">
        <v>0</v>
      </c>
      <c r="T14" s="905" t="s">
        <v>3608</v>
      </c>
    </row>
    <row r="15" spans="1:20" s="137" customFormat="1" ht="15.75" customHeight="1" thickBot="1" x14ac:dyDescent="0.25">
      <c r="A15" s="142">
        <v>5313</v>
      </c>
      <c r="B15" s="1177"/>
      <c r="C15" s="903" t="s">
        <v>709</v>
      </c>
      <c r="D15" s="674">
        <f t="shared" ref="D15" si="4">E15+F15+G15+H15+L15+P15+Q15+R15+S15</f>
        <v>5570.4979999999996</v>
      </c>
      <c r="E15" s="674">
        <v>0</v>
      </c>
      <c r="F15" s="163">
        <v>2539.3544000000002</v>
      </c>
      <c r="G15" s="906">
        <v>1160.5836000000002</v>
      </c>
      <c r="H15" s="852">
        <f t="shared" ref="H15" si="5">SUM(I15:K15)</f>
        <v>370.56</v>
      </c>
      <c r="I15" s="854">
        <v>370.56</v>
      </c>
      <c r="J15" s="886">
        <v>0</v>
      </c>
      <c r="K15" s="904">
        <v>0</v>
      </c>
      <c r="L15" s="907">
        <f t="shared" ref="L15" si="6">SUM(M15:O15)</f>
        <v>1500</v>
      </c>
      <c r="M15" s="886">
        <v>1500</v>
      </c>
      <c r="N15" s="886">
        <v>0</v>
      </c>
      <c r="O15" s="908">
        <v>0</v>
      </c>
      <c r="P15" s="909">
        <v>0</v>
      </c>
      <c r="Q15" s="140">
        <v>0</v>
      </c>
      <c r="R15" s="140">
        <v>0</v>
      </c>
      <c r="S15" s="678">
        <v>0</v>
      </c>
      <c r="T15" s="905" t="s">
        <v>65</v>
      </c>
    </row>
    <row r="16" spans="1:20" s="137" customFormat="1" ht="15.75" customHeight="1" thickBot="1" x14ac:dyDescent="0.25">
      <c r="A16" s="682"/>
      <c r="B16" s="1174" t="s">
        <v>710</v>
      </c>
      <c r="C16" s="1175"/>
      <c r="D16" s="141">
        <f t="shared" ref="D16:S16" si="7">SUM(D14:D15)</f>
        <v>207617.77952000001</v>
      </c>
      <c r="E16" s="141">
        <f t="shared" si="7"/>
        <v>0</v>
      </c>
      <c r="F16" s="164">
        <f t="shared" si="7"/>
        <v>139731.35440000001</v>
      </c>
      <c r="G16" s="166">
        <f t="shared" si="7"/>
        <v>21251.315120000003</v>
      </c>
      <c r="H16" s="164">
        <f t="shared" si="7"/>
        <v>20258.070000000003</v>
      </c>
      <c r="I16" s="166">
        <f t="shared" si="7"/>
        <v>20258.070000000003</v>
      </c>
      <c r="J16" s="847">
        <f t="shared" si="7"/>
        <v>0</v>
      </c>
      <c r="K16" s="166">
        <f t="shared" si="7"/>
        <v>0</v>
      </c>
      <c r="L16" s="164">
        <f t="shared" si="7"/>
        <v>25516.039999999997</v>
      </c>
      <c r="M16" s="847">
        <f t="shared" si="7"/>
        <v>25516.039999999997</v>
      </c>
      <c r="N16" s="847">
        <f t="shared" si="7"/>
        <v>0</v>
      </c>
      <c r="O16" s="165">
        <f t="shared" si="7"/>
        <v>0</v>
      </c>
      <c r="P16" s="848">
        <f t="shared" si="7"/>
        <v>861</v>
      </c>
      <c r="Q16" s="847">
        <f t="shared" si="7"/>
        <v>0</v>
      </c>
      <c r="R16" s="847">
        <f t="shared" si="7"/>
        <v>0</v>
      </c>
      <c r="S16" s="165">
        <f t="shared" si="7"/>
        <v>0</v>
      </c>
      <c r="T16" s="827"/>
    </row>
    <row r="17" spans="1:20" s="842" customFormat="1" ht="18" customHeight="1" thickBot="1" x14ac:dyDescent="0.2">
      <c r="A17" s="840"/>
      <c r="B17" s="1163" t="s">
        <v>3893</v>
      </c>
      <c r="C17" s="1164" t="s">
        <v>3893</v>
      </c>
      <c r="D17" s="1164"/>
      <c r="E17" s="1164"/>
      <c r="F17" s="1164"/>
      <c r="G17" s="1164"/>
      <c r="H17" s="1164"/>
      <c r="I17" s="1164"/>
      <c r="J17" s="1164"/>
      <c r="K17" s="1164"/>
      <c r="L17" s="1164"/>
      <c r="M17" s="1164"/>
      <c r="N17" s="1164"/>
      <c r="O17" s="1164"/>
      <c r="P17" s="1164"/>
      <c r="Q17" s="1164"/>
      <c r="R17" s="1164"/>
      <c r="S17" s="1164"/>
      <c r="T17" s="1165"/>
    </row>
    <row r="18" spans="1:20" ht="42" x14ac:dyDescent="0.2">
      <c r="A18" s="144">
        <v>4117</v>
      </c>
      <c r="B18" s="1177"/>
      <c r="C18" s="903" t="s">
        <v>3894</v>
      </c>
      <c r="D18" s="910">
        <f>E18+F18+G18+H18+L18+P18+Q18+R18+S18</f>
        <v>3000</v>
      </c>
      <c r="E18" s="674">
        <v>0</v>
      </c>
      <c r="F18" s="163">
        <v>0</v>
      </c>
      <c r="G18" s="160">
        <v>0</v>
      </c>
      <c r="H18" s="859">
        <f t="shared" ref="H18:H28" si="8">SUM(I18:K18)</f>
        <v>3000</v>
      </c>
      <c r="I18" s="886">
        <v>3000</v>
      </c>
      <c r="J18" s="886">
        <v>0</v>
      </c>
      <c r="K18" s="887">
        <v>0</v>
      </c>
      <c r="L18" s="911">
        <f>SUM(M18:O18)</f>
        <v>0</v>
      </c>
      <c r="M18" s="886">
        <v>0</v>
      </c>
      <c r="N18" s="886">
        <v>0</v>
      </c>
      <c r="O18" s="912">
        <v>0</v>
      </c>
      <c r="P18" s="888">
        <v>0</v>
      </c>
      <c r="Q18" s="889">
        <v>0</v>
      </c>
      <c r="R18" s="889">
        <v>0</v>
      </c>
      <c r="S18" s="913">
        <v>0</v>
      </c>
      <c r="T18" s="891" t="s">
        <v>65</v>
      </c>
    </row>
    <row r="19" spans="1:20" ht="52.5" x14ac:dyDescent="0.2">
      <c r="A19" s="686">
        <v>4118</v>
      </c>
      <c r="B19" s="1177"/>
      <c r="C19" s="914" t="s">
        <v>3895</v>
      </c>
      <c r="D19" s="910">
        <f t="shared" ref="D19:D28" si="9">E19+F19+G19+H19+L19+P19+Q19+R19+S19</f>
        <v>800</v>
      </c>
      <c r="E19" s="687">
        <v>0</v>
      </c>
      <c r="F19" s="163">
        <v>0</v>
      </c>
      <c r="G19" s="160">
        <v>0</v>
      </c>
      <c r="H19" s="859">
        <f t="shared" si="8"/>
        <v>800</v>
      </c>
      <c r="I19" s="886">
        <v>800</v>
      </c>
      <c r="J19" s="886">
        <v>0</v>
      </c>
      <c r="K19" s="887">
        <v>0</v>
      </c>
      <c r="L19" s="911">
        <f t="shared" ref="L19:L28" si="10">SUM(M19:O19)</f>
        <v>0</v>
      </c>
      <c r="M19" s="886">
        <v>0</v>
      </c>
      <c r="N19" s="886">
        <v>0</v>
      </c>
      <c r="O19" s="912">
        <v>0</v>
      </c>
      <c r="P19" s="888">
        <v>0</v>
      </c>
      <c r="Q19" s="889">
        <v>0</v>
      </c>
      <c r="R19" s="889">
        <v>0</v>
      </c>
      <c r="S19" s="913">
        <v>0</v>
      </c>
      <c r="T19" s="891" t="s">
        <v>65</v>
      </c>
    </row>
    <row r="20" spans="1:20" ht="34.5" customHeight="1" x14ac:dyDescent="0.2">
      <c r="A20" s="686">
        <v>4119</v>
      </c>
      <c r="B20" s="1177"/>
      <c r="C20" s="914" t="s">
        <v>3896</v>
      </c>
      <c r="D20" s="910">
        <f t="shared" si="9"/>
        <v>5800</v>
      </c>
      <c r="E20" s="687">
        <v>0</v>
      </c>
      <c r="F20" s="163">
        <v>0</v>
      </c>
      <c r="G20" s="160">
        <v>0</v>
      </c>
      <c r="H20" s="859">
        <f t="shared" si="8"/>
        <v>1100</v>
      </c>
      <c r="I20" s="886">
        <v>1100</v>
      </c>
      <c r="J20" s="886">
        <v>0</v>
      </c>
      <c r="K20" s="887">
        <v>0</v>
      </c>
      <c r="L20" s="911">
        <f t="shared" si="10"/>
        <v>4700</v>
      </c>
      <c r="M20" s="886">
        <v>4700</v>
      </c>
      <c r="N20" s="886">
        <v>0</v>
      </c>
      <c r="O20" s="912">
        <v>0</v>
      </c>
      <c r="P20" s="888">
        <v>0</v>
      </c>
      <c r="Q20" s="889">
        <v>0</v>
      </c>
      <c r="R20" s="889">
        <v>0</v>
      </c>
      <c r="S20" s="913">
        <v>0</v>
      </c>
      <c r="T20" s="891" t="s">
        <v>65</v>
      </c>
    </row>
    <row r="21" spans="1:20" ht="34.5" customHeight="1" x14ac:dyDescent="0.2">
      <c r="A21" s="686">
        <v>4121</v>
      </c>
      <c r="B21" s="1177"/>
      <c r="C21" s="914" t="s">
        <v>3897</v>
      </c>
      <c r="D21" s="910">
        <f t="shared" si="9"/>
        <v>17700</v>
      </c>
      <c r="E21" s="687">
        <v>0</v>
      </c>
      <c r="F21" s="163">
        <v>0</v>
      </c>
      <c r="G21" s="160">
        <v>0</v>
      </c>
      <c r="H21" s="859">
        <f t="shared" si="8"/>
        <v>17700</v>
      </c>
      <c r="I21" s="886">
        <v>17700</v>
      </c>
      <c r="J21" s="886">
        <v>0</v>
      </c>
      <c r="K21" s="887">
        <v>0</v>
      </c>
      <c r="L21" s="911">
        <f t="shared" si="10"/>
        <v>0</v>
      </c>
      <c r="M21" s="886">
        <v>0</v>
      </c>
      <c r="N21" s="886">
        <v>0</v>
      </c>
      <c r="O21" s="912">
        <v>0</v>
      </c>
      <c r="P21" s="888">
        <v>0</v>
      </c>
      <c r="Q21" s="889">
        <v>0</v>
      </c>
      <c r="R21" s="889">
        <v>0</v>
      </c>
      <c r="S21" s="913">
        <v>0</v>
      </c>
      <c r="T21" s="891" t="s">
        <v>65</v>
      </c>
    </row>
    <row r="22" spans="1:20" ht="42" x14ac:dyDescent="0.2">
      <c r="A22" s="686">
        <v>4122</v>
      </c>
      <c r="B22" s="1177"/>
      <c r="C22" s="914" t="s">
        <v>3898</v>
      </c>
      <c r="D22" s="910">
        <f t="shared" si="9"/>
        <v>11000</v>
      </c>
      <c r="E22" s="856">
        <v>0</v>
      </c>
      <c r="F22" s="163">
        <v>0</v>
      </c>
      <c r="G22" s="160">
        <v>0</v>
      </c>
      <c r="H22" s="859">
        <f t="shared" si="8"/>
        <v>11000</v>
      </c>
      <c r="I22" s="886">
        <v>11000</v>
      </c>
      <c r="J22" s="886">
        <v>0</v>
      </c>
      <c r="K22" s="887">
        <v>0</v>
      </c>
      <c r="L22" s="911">
        <f t="shared" si="10"/>
        <v>0</v>
      </c>
      <c r="M22" s="886">
        <v>0</v>
      </c>
      <c r="N22" s="886">
        <v>0</v>
      </c>
      <c r="O22" s="912">
        <v>0</v>
      </c>
      <c r="P22" s="888">
        <v>0</v>
      </c>
      <c r="Q22" s="889">
        <v>0</v>
      </c>
      <c r="R22" s="889">
        <v>0</v>
      </c>
      <c r="S22" s="913">
        <v>0</v>
      </c>
      <c r="T22" s="891" t="s">
        <v>3899</v>
      </c>
    </row>
    <row r="23" spans="1:20" ht="52.5" x14ac:dyDescent="0.2">
      <c r="A23" s="686">
        <v>4123</v>
      </c>
      <c r="B23" s="1177"/>
      <c r="C23" s="914" t="s">
        <v>3900</v>
      </c>
      <c r="D23" s="910">
        <f t="shared" si="9"/>
        <v>3487.3739999999998</v>
      </c>
      <c r="E23" s="910">
        <v>0</v>
      </c>
      <c r="F23" s="163">
        <v>0</v>
      </c>
      <c r="G23" s="160">
        <v>0</v>
      </c>
      <c r="H23" s="859">
        <f t="shared" si="8"/>
        <v>1067.374</v>
      </c>
      <c r="I23" s="886">
        <v>1067.374</v>
      </c>
      <c r="J23" s="886">
        <v>0</v>
      </c>
      <c r="K23" s="887">
        <v>0</v>
      </c>
      <c r="L23" s="911">
        <f t="shared" si="10"/>
        <v>900</v>
      </c>
      <c r="M23" s="886">
        <v>900</v>
      </c>
      <c r="N23" s="886">
        <v>0</v>
      </c>
      <c r="O23" s="912">
        <v>0</v>
      </c>
      <c r="P23" s="888">
        <v>750</v>
      </c>
      <c r="Q23" s="889">
        <v>440</v>
      </c>
      <c r="R23" s="889">
        <v>330</v>
      </c>
      <c r="S23" s="913">
        <v>0</v>
      </c>
      <c r="T23" s="891" t="s">
        <v>65</v>
      </c>
    </row>
    <row r="24" spans="1:20" ht="34.5" customHeight="1" x14ac:dyDescent="0.2">
      <c r="A24" s="688">
        <v>4355</v>
      </c>
      <c r="B24" s="1177"/>
      <c r="C24" s="914" t="s">
        <v>711</v>
      </c>
      <c r="D24" s="910">
        <f t="shared" si="9"/>
        <v>2258064.983</v>
      </c>
      <c r="E24" s="910">
        <v>0</v>
      </c>
      <c r="F24" s="163">
        <v>1532458.94</v>
      </c>
      <c r="G24" s="160">
        <v>345379.04300000001</v>
      </c>
      <c r="H24" s="859">
        <f t="shared" si="8"/>
        <v>330227</v>
      </c>
      <c r="I24" s="886">
        <v>90500</v>
      </c>
      <c r="J24" s="886">
        <v>239727</v>
      </c>
      <c r="K24" s="887">
        <v>0</v>
      </c>
      <c r="L24" s="911">
        <f t="shared" si="10"/>
        <v>50000</v>
      </c>
      <c r="M24" s="886">
        <v>50000</v>
      </c>
      <c r="N24" s="886">
        <v>0</v>
      </c>
      <c r="O24" s="912">
        <v>0</v>
      </c>
      <c r="P24" s="888">
        <v>0</v>
      </c>
      <c r="Q24" s="889">
        <v>0</v>
      </c>
      <c r="R24" s="889">
        <v>0</v>
      </c>
      <c r="S24" s="913">
        <v>0</v>
      </c>
      <c r="T24" s="915" t="s">
        <v>65</v>
      </c>
    </row>
    <row r="25" spans="1:20" ht="15" customHeight="1" x14ac:dyDescent="0.2">
      <c r="A25" s="688">
        <v>4788</v>
      </c>
      <c r="B25" s="1177"/>
      <c r="C25" s="871" t="s">
        <v>888</v>
      </c>
      <c r="D25" s="863">
        <f t="shared" si="9"/>
        <v>76577.096730000005</v>
      </c>
      <c r="E25" s="687">
        <v>0</v>
      </c>
      <c r="F25" s="163">
        <v>60672.69</v>
      </c>
      <c r="G25" s="160">
        <v>9671.3147300000001</v>
      </c>
      <c r="H25" s="859">
        <f t="shared" si="8"/>
        <v>1233.0920000000001</v>
      </c>
      <c r="I25" s="886">
        <v>1233.0920000000001</v>
      </c>
      <c r="J25" s="886">
        <v>0</v>
      </c>
      <c r="K25" s="887">
        <v>0</v>
      </c>
      <c r="L25" s="916">
        <f t="shared" si="10"/>
        <v>5000</v>
      </c>
      <c r="M25" s="886">
        <v>5000</v>
      </c>
      <c r="N25" s="886">
        <v>0</v>
      </c>
      <c r="O25" s="912">
        <v>0</v>
      </c>
      <c r="P25" s="917">
        <v>0</v>
      </c>
      <c r="Q25" s="918">
        <v>0</v>
      </c>
      <c r="R25" s="918">
        <v>0</v>
      </c>
      <c r="S25" s="919">
        <v>0</v>
      </c>
      <c r="T25" s="891" t="s">
        <v>65</v>
      </c>
    </row>
    <row r="26" spans="1:20" ht="24" customHeight="1" x14ac:dyDescent="0.2">
      <c r="A26" s="689">
        <v>5180</v>
      </c>
      <c r="B26" s="1177"/>
      <c r="C26" s="855" t="s">
        <v>3901</v>
      </c>
      <c r="D26" s="856">
        <f t="shared" si="9"/>
        <v>8042.4817699999994</v>
      </c>
      <c r="E26" s="856">
        <v>0</v>
      </c>
      <c r="F26" s="857">
        <v>1012.10777</v>
      </c>
      <c r="G26" s="858">
        <v>0</v>
      </c>
      <c r="H26" s="859">
        <f t="shared" si="8"/>
        <v>3476.8739999999998</v>
      </c>
      <c r="I26" s="833">
        <v>3476.8739999999998</v>
      </c>
      <c r="J26" s="833">
        <v>0</v>
      </c>
      <c r="K26" s="834">
        <v>0</v>
      </c>
      <c r="L26" s="835">
        <f t="shared" si="10"/>
        <v>3553.5</v>
      </c>
      <c r="M26" s="833">
        <v>3553.5</v>
      </c>
      <c r="N26" s="833">
        <v>0</v>
      </c>
      <c r="O26" s="860">
        <v>0</v>
      </c>
      <c r="P26" s="836">
        <v>0</v>
      </c>
      <c r="Q26" s="837">
        <v>0</v>
      </c>
      <c r="R26" s="837">
        <v>0</v>
      </c>
      <c r="S26" s="838">
        <v>0</v>
      </c>
      <c r="T26" s="861" t="s">
        <v>65</v>
      </c>
    </row>
    <row r="27" spans="1:20" ht="34.5" customHeight="1" x14ac:dyDescent="0.2">
      <c r="A27" s="145">
        <v>5752</v>
      </c>
      <c r="B27" s="1177"/>
      <c r="C27" s="914" t="s">
        <v>3902</v>
      </c>
      <c r="D27" s="910">
        <f t="shared" si="9"/>
        <v>2586.13202</v>
      </c>
      <c r="E27" s="910">
        <v>0</v>
      </c>
      <c r="F27" s="163">
        <v>328.94</v>
      </c>
      <c r="G27" s="160">
        <v>447.22257000000002</v>
      </c>
      <c r="H27" s="859">
        <f t="shared" si="8"/>
        <v>255.96945000000002</v>
      </c>
      <c r="I27" s="886">
        <v>255.96945000000002</v>
      </c>
      <c r="J27" s="886">
        <v>0</v>
      </c>
      <c r="K27" s="887">
        <v>0</v>
      </c>
      <c r="L27" s="911">
        <f t="shared" si="10"/>
        <v>1554</v>
      </c>
      <c r="M27" s="886">
        <v>1554</v>
      </c>
      <c r="N27" s="886">
        <v>0</v>
      </c>
      <c r="O27" s="912">
        <v>0</v>
      </c>
      <c r="P27" s="888">
        <v>0</v>
      </c>
      <c r="Q27" s="889">
        <v>0</v>
      </c>
      <c r="R27" s="889">
        <v>0</v>
      </c>
      <c r="S27" s="913">
        <v>0</v>
      </c>
      <c r="T27" s="920" t="s">
        <v>714</v>
      </c>
    </row>
    <row r="28" spans="1:20" ht="35.25" customHeight="1" thickBot="1" x14ac:dyDescent="0.25">
      <c r="A28" s="142">
        <v>5950</v>
      </c>
      <c r="B28" s="1177"/>
      <c r="C28" s="914" t="s">
        <v>3201</v>
      </c>
      <c r="D28" s="910">
        <f t="shared" si="9"/>
        <v>42000</v>
      </c>
      <c r="E28" s="910">
        <v>0</v>
      </c>
      <c r="F28" s="163">
        <v>0</v>
      </c>
      <c r="G28" s="160">
        <v>41450</v>
      </c>
      <c r="H28" s="859">
        <f t="shared" si="8"/>
        <v>550</v>
      </c>
      <c r="I28" s="886">
        <v>550</v>
      </c>
      <c r="J28" s="886">
        <v>0</v>
      </c>
      <c r="K28" s="887">
        <v>0</v>
      </c>
      <c r="L28" s="911">
        <f t="shared" si="10"/>
        <v>0</v>
      </c>
      <c r="M28" s="886">
        <v>0</v>
      </c>
      <c r="N28" s="886">
        <v>0</v>
      </c>
      <c r="O28" s="912">
        <v>0</v>
      </c>
      <c r="P28" s="921">
        <v>0</v>
      </c>
      <c r="Q28" s="922">
        <v>0</v>
      </c>
      <c r="R28" s="922">
        <v>0</v>
      </c>
      <c r="S28" s="923">
        <v>0</v>
      </c>
      <c r="T28" s="920" t="s">
        <v>65</v>
      </c>
    </row>
    <row r="29" spans="1:20" s="137" customFormat="1" ht="15.75" customHeight="1" thickBot="1" x14ac:dyDescent="0.25">
      <c r="A29" s="682"/>
      <c r="B29" s="1174" t="s">
        <v>3903</v>
      </c>
      <c r="C29" s="1175" t="s">
        <v>3903</v>
      </c>
      <c r="D29" s="141">
        <f t="shared" ref="D29:S29" si="11">SUM(D18:D28)</f>
        <v>2429058.0675199996</v>
      </c>
      <c r="E29" s="141">
        <f t="shared" si="11"/>
        <v>0</v>
      </c>
      <c r="F29" s="164">
        <f t="shared" si="11"/>
        <v>1594472.6777699997</v>
      </c>
      <c r="G29" s="166">
        <f t="shared" si="11"/>
        <v>396947.58029999997</v>
      </c>
      <c r="H29" s="164">
        <f t="shared" si="11"/>
        <v>370410.30945</v>
      </c>
      <c r="I29" s="847">
        <f t="shared" si="11"/>
        <v>130683.30945000002</v>
      </c>
      <c r="J29" s="847">
        <f t="shared" si="11"/>
        <v>239727</v>
      </c>
      <c r="K29" s="165">
        <f t="shared" si="11"/>
        <v>0</v>
      </c>
      <c r="L29" s="164">
        <f t="shared" si="11"/>
        <v>65707.5</v>
      </c>
      <c r="M29" s="847">
        <f t="shared" si="11"/>
        <v>65707.5</v>
      </c>
      <c r="N29" s="847">
        <f t="shared" si="11"/>
        <v>0</v>
      </c>
      <c r="O29" s="165">
        <f t="shared" si="11"/>
        <v>0</v>
      </c>
      <c r="P29" s="164">
        <f t="shared" si="11"/>
        <v>750</v>
      </c>
      <c r="Q29" s="847">
        <f t="shared" si="11"/>
        <v>440</v>
      </c>
      <c r="R29" s="847">
        <f t="shared" si="11"/>
        <v>330</v>
      </c>
      <c r="S29" s="165">
        <f t="shared" si="11"/>
        <v>0</v>
      </c>
      <c r="T29" s="827"/>
    </row>
    <row r="30" spans="1:20" s="844" customFormat="1" ht="18" customHeight="1" thickBot="1" x14ac:dyDescent="0.25">
      <c r="A30" s="843"/>
      <c r="B30" s="1163" t="s">
        <v>3825</v>
      </c>
      <c r="C30" s="1164" t="s">
        <v>3904</v>
      </c>
      <c r="D30" s="1164"/>
      <c r="E30" s="1164"/>
      <c r="F30" s="1164"/>
      <c r="G30" s="1164"/>
      <c r="H30" s="1164"/>
      <c r="I30" s="1164"/>
      <c r="J30" s="1164"/>
      <c r="K30" s="1164"/>
      <c r="L30" s="1164"/>
      <c r="M30" s="1164"/>
      <c r="N30" s="1164"/>
      <c r="O30" s="1164"/>
      <c r="P30" s="1164"/>
      <c r="Q30" s="1164"/>
      <c r="R30" s="1164"/>
      <c r="S30" s="1164"/>
      <c r="T30" s="1165"/>
    </row>
    <row r="31" spans="1:20" s="690" customFormat="1" ht="24" customHeight="1" x14ac:dyDescent="0.2">
      <c r="A31" s="691">
        <v>4054</v>
      </c>
      <c r="B31" s="1178"/>
      <c r="C31" s="914" t="s">
        <v>3905</v>
      </c>
      <c r="D31" s="674">
        <f t="shared" ref="D31" si="12">E31+F31+G31+H31+L31+P31+Q31+R31+S31</f>
        <v>69.695999999999998</v>
      </c>
      <c r="E31" s="863">
        <v>0</v>
      </c>
      <c r="F31" s="163">
        <v>0</v>
      </c>
      <c r="G31" s="160">
        <v>0</v>
      </c>
      <c r="H31" s="859">
        <f t="shared" ref="H31:H32" si="13">SUM(I31:K31)</f>
        <v>69.695999999999998</v>
      </c>
      <c r="I31" s="675">
        <v>69.695999999999998</v>
      </c>
      <c r="J31" s="675">
        <v>0</v>
      </c>
      <c r="K31" s="676">
        <v>0</v>
      </c>
      <c r="L31" s="911">
        <f>SUM(M31:O31)</f>
        <v>0</v>
      </c>
      <c r="M31" s="675">
        <v>0</v>
      </c>
      <c r="N31" s="675">
        <v>0</v>
      </c>
      <c r="O31" s="685">
        <v>0</v>
      </c>
      <c r="P31" s="921">
        <v>0</v>
      </c>
      <c r="Q31" s="922">
        <v>0</v>
      </c>
      <c r="R31" s="922">
        <v>0</v>
      </c>
      <c r="S31" s="923">
        <v>0</v>
      </c>
      <c r="T31" s="167" t="s">
        <v>65</v>
      </c>
    </row>
    <row r="32" spans="1:20" s="690" customFormat="1" ht="24.75" customHeight="1" thickBot="1" x14ac:dyDescent="0.25">
      <c r="A32" s="145">
        <v>5878</v>
      </c>
      <c r="B32" s="1179"/>
      <c r="C32" s="924" t="s">
        <v>3906</v>
      </c>
      <c r="D32" s="680">
        <f>E32+F32+G32+H32+L32+P32+Q32+R32+S32</f>
        <v>53981.064589999994</v>
      </c>
      <c r="E32" s="863">
        <v>0</v>
      </c>
      <c r="F32" s="163">
        <v>0</v>
      </c>
      <c r="G32" s="160">
        <v>0</v>
      </c>
      <c r="H32" s="859">
        <f t="shared" si="13"/>
        <v>119.74458999999999</v>
      </c>
      <c r="I32" s="675">
        <v>119.74458999999999</v>
      </c>
      <c r="J32" s="675">
        <v>0</v>
      </c>
      <c r="K32" s="676">
        <v>0</v>
      </c>
      <c r="L32" s="925">
        <f>SUM(M32:O32)</f>
        <v>17264.32</v>
      </c>
      <c r="M32" s="675">
        <v>17264.32</v>
      </c>
      <c r="N32" s="675">
        <v>0</v>
      </c>
      <c r="O32" s="685">
        <v>0</v>
      </c>
      <c r="P32" s="926">
        <v>29579</v>
      </c>
      <c r="Q32" s="927">
        <v>3509</v>
      </c>
      <c r="R32" s="927">
        <v>3509</v>
      </c>
      <c r="S32" s="928">
        <v>0</v>
      </c>
      <c r="T32" s="143" t="s">
        <v>65</v>
      </c>
    </row>
    <row r="33" spans="1:20" s="137" customFormat="1" ht="15.75" customHeight="1" thickBot="1" x14ac:dyDescent="0.25">
      <c r="A33" s="682"/>
      <c r="B33" s="1174" t="s">
        <v>4059</v>
      </c>
      <c r="C33" s="1175" t="s">
        <v>3907</v>
      </c>
      <c r="D33" s="141">
        <f t="shared" ref="D33:S33" si="14">SUM(D31:D32)</f>
        <v>54050.760589999998</v>
      </c>
      <c r="E33" s="141">
        <f t="shared" si="14"/>
        <v>0</v>
      </c>
      <c r="F33" s="164">
        <f t="shared" si="14"/>
        <v>0</v>
      </c>
      <c r="G33" s="165">
        <f t="shared" si="14"/>
        <v>0</v>
      </c>
      <c r="H33" s="164">
        <f t="shared" si="14"/>
        <v>189.44058999999999</v>
      </c>
      <c r="I33" s="847">
        <f t="shared" si="14"/>
        <v>189.44058999999999</v>
      </c>
      <c r="J33" s="847">
        <f t="shared" si="14"/>
        <v>0</v>
      </c>
      <c r="K33" s="165">
        <f t="shared" si="14"/>
        <v>0</v>
      </c>
      <c r="L33" s="164">
        <f t="shared" si="14"/>
        <v>17264.32</v>
      </c>
      <c r="M33" s="847">
        <f t="shared" si="14"/>
        <v>17264.32</v>
      </c>
      <c r="N33" s="847">
        <f t="shared" si="14"/>
        <v>0</v>
      </c>
      <c r="O33" s="165">
        <f t="shared" si="14"/>
        <v>0</v>
      </c>
      <c r="P33" s="164">
        <f t="shared" si="14"/>
        <v>29579</v>
      </c>
      <c r="Q33" s="847">
        <f t="shared" si="14"/>
        <v>3509</v>
      </c>
      <c r="R33" s="847">
        <f t="shared" si="14"/>
        <v>3509</v>
      </c>
      <c r="S33" s="165">
        <f t="shared" si="14"/>
        <v>0</v>
      </c>
      <c r="T33" s="827"/>
    </row>
    <row r="34" spans="1:20" s="845" customFormat="1" ht="15.75" customHeight="1" thickBot="1" x14ac:dyDescent="0.2">
      <c r="A34" s="840"/>
      <c r="B34" s="1163" t="s">
        <v>772</v>
      </c>
      <c r="C34" s="1164"/>
      <c r="D34" s="1164"/>
      <c r="E34" s="1164"/>
      <c r="F34" s="1164"/>
      <c r="G34" s="1164"/>
      <c r="H34" s="1164"/>
      <c r="I34" s="1164"/>
      <c r="J34" s="1164"/>
      <c r="K34" s="1164"/>
      <c r="L34" s="1164"/>
      <c r="M34" s="1164"/>
      <c r="N34" s="1164"/>
      <c r="O34" s="1164"/>
      <c r="P34" s="1164"/>
      <c r="Q34" s="1164"/>
      <c r="R34" s="1164"/>
      <c r="S34" s="1164"/>
      <c r="T34" s="1165"/>
    </row>
    <row r="35" spans="1:20" s="690" customFormat="1" ht="24" customHeight="1" x14ac:dyDescent="0.2">
      <c r="A35" s="142">
        <v>4060</v>
      </c>
      <c r="B35" s="1183"/>
      <c r="C35" s="929" t="s">
        <v>3908</v>
      </c>
      <c r="D35" s="687">
        <f>E35+F35+G35+H35+L35+P35+Q35+R35+S35</f>
        <v>26364.87054</v>
      </c>
      <c r="E35" s="687">
        <v>0</v>
      </c>
      <c r="F35" s="857">
        <v>0</v>
      </c>
      <c r="G35" s="858">
        <v>8156.5829999999996</v>
      </c>
      <c r="H35" s="832">
        <f t="shared" ref="H35:H39" si="15">SUM(I35:K35)</f>
        <v>15300.65754</v>
      </c>
      <c r="I35" s="875">
        <v>15300.65754</v>
      </c>
      <c r="J35" s="833">
        <v>0</v>
      </c>
      <c r="K35" s="834">
        <v>0</v>
      </c>
      <c r="L35" s="835">
        <f>SUM(M35:O35)</f>
        <v>2907.63</v>
      </c>
      <c r="M35" s="833">
        <v>2907.63</v>
      </c>
      <c r="N35" s="833">
        <v>0</v>
      </c>
      <c r="O35" s="834">
        <v>0</v>
      </c>
      <c r="P35" s="836">
        <v>0</v>
      </c>
      <c r="Q35" s="837">
        <v>0</v>
      </c>
      <c r="R35" s="837">
        <v>0</v>
      </c>
      <c r="S35" s="838">
        <v>0</v>
      </c>
      <c r="T35" s="839" t="s">
        <v>65</v>
      </c>
    </row>
    <row r="36" spans="1:20" s="690" customFormat="1" ht="24" customHeight="1" x14ac:dyDescent="0.2">
      <c r="A36" s="142">
        <v>4984</v>
      </c>
      <c r="B36" s="1184"/>
      <c r="C36" s="830" t="s">
        <v>715</v>
      </c>
      <c r="D36" s="674">
        <f t="shared" ref="D36:D39" si="16">E36+F36+G36+H36+L36+P36+Q36+R36+S36</f>
        <v>48758.044699999999</v>
      </c>
      <c r="E36" s="687">
        <v>0</v>
      </c>
      <c r="F36" s="163">
        <v>46669</v>
      </c>
      <c r="G36" s="160">
        <v>1549.4896999999999</v>
      </c>
      <c r="H36" s="859">
        <f t="shared" si="15"/>
        <v>82.885000000000005</v>
      </c>
      <c r="I36" s="930">
        <v>82.885000000000005</v>
      </c>
      <c r="J36" s="675">
        <v>0</v>
      </c>
      <c r="K36" s="676">
        <v>0</v>
      </c>
      <c r="L36" s="911">
        <f t="shared" ref="L36:L39" si="17">SUM(M36:O36)</f>
        <v>456.67</v>
      </c>
      <c r="M36" s="675">
        <v>456.67</v>
      </c>
      <c r="N36" s="675">
        <v>0</v>
      </c>
      <c r="O36" s="676">
        <v>0</v>
      </c>
      <c r="P36" s="921">
        <v>0</v>
      </c>
      <c r="Q36" s="922">
        <v>0</v>
      </c>
      <c r="R36" s="922">
        <v>0</v>
      </c>
      <c r="S36" s="923">
        <v>0</v>
      </c>
      <c r="T36" s="167" t="s">
        <v>65</v>
      </c>
    </row>
    <row r="37" spans="1:20" s="690" customFormat="1" ht="24" customHeight="1" x14ac:dyDescent="0.2">
      <c r="A37" s="142">
        <v>5179</v>
      </c>
      <c r="B37" s="1184"/>
      <c r="C37" s="830" t="s">
        <v>716</v>
      </c>
      <c r="D37" s="674">
        <f t="shared" si="16"/>
        <v>1989.8969999999999</v>
      </c>
      <c r="E37" s="687">
        <v>0</v>
      </c>
      <c r="F37" s="163">
        <v>1475</v>
      </c>
      <c r="G37" s="160">
        <v>3.7469999999999999</v>
      </c>
      <c r="H37" s="859">
        <f t="shared" si="15"/>
        <v>511.15</v>
      </c>
      <c r="I37" s="930">
        <v>511.15</v>
      </c>
      <c r="J37" s="675">
        <v>0</v>
      </c>
      <c r="K37" s="676">
        <v>0</v>
      </c>
      <c r="L37" s="911">
        <f t="shared" si="17"/>
        <v>0</v>
      </c>
      <c r="M37" s="675">
        <v>0</v>
      </c>
      <c r="N37" s="675">
        <v>0</v>
      </c>
      <c r="O37" s="676">
        <v>0</v>
      </c>
      <c r="P37" s="921">
        <v>0</v>
      </c>
      <c r="Q37" s="922">
        <v>0</v>
      </c>
      <c r="R37" s="922">
        <v>0</v>
      </c>
      <c r="S37" s="923">
        <v>0</v>
      </c>
      <c r="T37" s="167" t="s">
        <v>65</v>
      </c>
    </row>
    <row r="38" spans="1:20" s="690" customFormat="1" ht="15" customHeight="1" x14ac:dyDescent="0.2">
      <c r="A38" s="142">
        <v>5780</v>
      </c>
      <c r="B38" s="1184"/>
      <c r="C38" s="830" t="s">
        <v>717</v>
      </c>
      <c r="D38" s="674">
        <f t="shared" si="16"/>
        <v>1278.48172</v>
      </c>
      <c r="E38" s="687">
        <v>0</v>
      </c>
      <c r="F38" s="163">
        <v>231.16399999999999</v>
      </c>
      <c r="G38" s="160">
        <v>891.03512000000001</v>
      </c>
      <c r="H38" s="859">
        <f t="shared" si="15"/>
        <v>156.2826</v>
      </c>
      <c r="I38" s="930">
        <v>156.2826</v>
      </c>
      <c r="J38" s="675">
        <v>0</v>
      </c>
      <c r="K38" s="676">
        <v>0</v>
      </c>
      <c r="L38" s="911">
        <f t="shared" si="17"/>
        <v>0</v>
      </c>
      <c r="M38" s="675">
        <v>0</v>
      </c>
      <c r="N38" s="675">
        <v>0</v>
      </c>
      <c r="O38" s="676">
        <v>0</v>
      </c>
      <c r="P38" s="921">
        <v>0</v>
      </c>
      <c r="Q38" s="922">
        <v>0</v>
      </c>
      <c r="R38" s="922">
        <v>0</v>
      </c>
      <c r="S38" s="923">
        <v>0</v>
      </c>
      <c r="T38" s="143" t="s">
        <v>65</v>
      </c>
    </row>
    <row r="39" spans="1:20" s="690" customFormat="1" ht="24.75" customHeight="1" thickBot="1" x14ac:dyDescent="0.25">
      <c r="A39" s="142">
        <v>5908</v>
      </c>
      <c r="B39" s="1185"/>
      <c r="C39" s="831" t="s">
        <v>718</v>
      </c>
      <c r="D39" s="680">
        <f t="shared" si="16"/>
        <v>2391.54106</v>
      </c>
      <c r="E39" s="687">
        <v>0</v>
      </c>
      <c r="F39" s="163">
        <v>1614.0430699999999</v>
      </c>
      <c r="G39" s="160">
        <v>668.5979900000001</v>
      </c>
      <c r="H39" s="859">
        <f t="shared" si="15"/>
        <v>108.9</v>
      </c>
      <c r="I39" s="931">
        <v>108.9</v>
      </c>
      <c r="J39" s="675">
        <v>0</v>
      </c>
      <c r="K39" s="676">
        <v>0</v>
      </c>
      <c r="L39" s="925">
        <f t="shared" si="17"/>
        <v>0</v>
      </c>
      <c r="M39" s="675">
        <v>0</v>
      </c>
      <c r="N39" s="675">
        <v>0</v>
      </c>
      <c r="O39" s="676">
        <v>0</v>
      </c>
      <c r="P39" s="921">
        <v>0</v>
      </c>
      <c r="Q39" s="922">
        <v>0</v>
      </c>
      <c r="R39" s="922">
        <v>0</v>
      </c>
      <c r="S39" s="923">
        <v>0</v>
      </c>
      <c r="T39" s="143" t="s">
        <v>65</v>
      </c>
    </row>
    <row r="40" spans="1:20" s="137" customFormat="1" ht="15.75" customHeight="1" thickBot="1" x14ac:dyDescent="0.25">
      <c r="A40" s="682"/>
      <c r="B40" s="1174" t="s">
        <v>719</v>
      </c>
      <c r="C40" s="1175" t="s">
        <v>719</v>
      </c>
      <c r="D40" s="141">
        <f>SUM(D35:D39)</f>
        <v>80782.835019999999</v>
      </c>
      <c r="E40" s="141">
        <f t="shared" ref="E40:S40" si="18">SUM(E35:E39)</f>
        <v>0</v>
      </c>
      <c r="F40" s="164">
        <f t="shared" si="18"/>
        <v>49989.207069999997</v>
      </c>
      <c r="G40" s="165">
        <f t="shared" si="18"/>
        <v>11269.452809999999</v>
      </c>
      <c r="H40" s="164">
        <f t="shared" si="18"/>
        <v>16159.87514</v>
      </c>
      <c r="I40" s="847">
        <f t="shared" si="18"/>
        <v>16159.87514</v>
      </c>
      <c r="J40" s="847">
        <f t="shared" si="18"/>
        <v>0</v>
      </c>
      <c r="K40" s="165">
        <f t="shared" si="18"/>
        <v>0</v>
      </c>
      <c r="L40" s="164">
        <f t="shared" si="18"/>
        <v>3364.3</v>
      </c>
      <c r="M40" s="847">
        <f t="shared" si="18"/>
        <v>3364.3</v>
      </c>
      <c r="N40" s="847">
        <f t="shared" si="18"/>
        <v>0</v>
      </c>
      <c r="O40" s="165">
        <f t="shared" si="18"/>
        <v>0</v>
      </c>
      <c r="P40" s="164">
        <f t="shared" si="18"/>
        <v>0</v>
      </c>
      <c r="Q40" s="847">
        <f t="shared" si="18"/>
        <v>0</v>
      </c>
      <c r="R40" s="847">
        <f t="shared" si="18"/>
        <v>0</v>
      </c>
      <c r="S40" s="165">
        <f t="shared" si="18"/>
        <v>0</v>
      </c>
      <c r="T40" s="827"/>
    </row>
    <row r="41" spans="1:20" s="841" customFormat="1" ht="18" customHeight="1" thickBot="1" x14ac:dyDescent="0.2">
      <c r="A41" s="840"/>
      <c r="B41" s="1163" t="s">
        <v>720</v>
      </c>
      <c r="C41" s="1164" t="s">
        <v>720</v>
      </c>
      <c r="D41" s="1164"/>
      <c r="E41" s="1164"/>
      <c r="F41" s="1164"/>
      <c r="G41" s="1164"/>
      <c r="H41" s="1164"/>
      <c r="I41" s="1164"/>
      <c r="J41" s="1164"/>
      <c r="K41" s="1164"/>
      <c r="L41" s="1164"/>
      <c r="M41" s="1164"/>
      <c r="N41" s="1164"/>
      <c r="O41" s="1164"/>
      <c r="P41" s="1164"/>
      <c r="Q41" s="1164"/>
      <c r="R41" s="1164"/>
      <c r="S41" s="1164"/>
      <c r="T41" s="1165"/>
    </row>
    <row r="42" spans="1:20" s="137" customFormat="1" ht="24" customHeight="1" x14ac:dyDescent="0.2">
      <c r="A42" s="142">
        <v>4044</v>
      </c>
      <c r="B42" s="1178"/>
      <c r="C42" s="673" t="s">
        <v>3909</v>
      </c>
      <c r="D42" s="674">
        <f t="shared" ref="D42:D56" si="19">E42+F42+G42+H42+L42+P42+Q42+R42+S42</f>
        <v>1897</v>
      </c>
      <c r="E42" s="674">
        <v>774</v>
      </c>
      <c r="F42" s="163">
        <v>0</v>
      </c>
      <c r="G42" s="160">
        <v>0</v>
      </c>
      <c r="H42" s="859">
        <f t="shared" ref="H42:H56" si="20">SUM(I42:K42)</f>
        <v>1123</v>
      </c>
      <c r="I42" s="675">
        <v>500</v>
      </c>
      <c r="J42" s="675">
        <v>623</v>
      </c>
      <c r="K42" s="676">
        <v>0</v>
      </c>
      <c r="L42" s="911">
        <f t="shared" ref="L42:L56" si="21">SUM(M42:O42)</f>
        <v>0</v>
      </c>
      <c r="M42" s="675">
        <v>0</v>
      </c>
      <c r="N42" s="675">
        <v>0</v>
      </c>
      <c r="O42" s="676">
        <v>0</v>
      </c>
      <c r="P42" s="921">
        <v>0</v>
      </c>
      <c r="Q42" s="922">
        <v>0</v>
      </c>
      <c r="R42" s="922">
        <v>0</v>
      </c>
      <c r="S42" s="923">
        <v>0</v>
      </c>
      <c r="T42" s="167" t="s">
        <v>65</v>
      </c>
    </row>
    <row r="43" spans="1:20" s="137" customFormat="1" ht="34.5" customHeight="1" x14ac:dyDescent="0.2">
      <c r="A43" s="691">
        <v>4067</v>
      </c>
      <c r="B43" s="1178"/>
      <c r="C43" s="914" t="s">
        <v>3910</v>
      </c>
      <c r="D43" s="674">
        <f t="shared" si="19"/>
        <v>12000.003499999999</v>
      </c>
      <c r="E43" s="674">
        <v>0</v>
      </c>
      <c r="F43" s="163">
        <v>0</v>
      </c>
      <c r="G43" s="160">
        <v>0</v>
      </c>
      <c r="H43" s="859">
        <f t="shared" si="20"/>
        <v>608.04349999999999</v>
      </c>
      <c r="I43" s="675">
        <v>608.04349999999999</v>
      </c>
      <c r="J43" s="675">
        <v>0</v>
      </c>
      <c r="K43" s="676">
        <v>0</v>
      </c>
      <c r="L43" s="911">
        <f t="shared" si="21"/>
        <v>11391.96</v>
      </c>
      <c r="M43" s="675">
        <v>11391.96</v>
      </c>
      <c r="N43" s="675">
        <v>0</v>
      </c>
      <c r="O43" s="676">
        <v>0</v>
      </c>
      <c r="P43" s="921">
        <v>0</v>
      </c>
      <c r="Q43" s="922">
        <v>0</v>
      </c>
      <c r="R43" s="922">
        <v>0</v>
      </c>
      <c r="S43" s="923">
        <v>0</v>
      </c>
      <c r="T43" s="920" t="s">
        <v>3911</v>
      </c>
    </row>
    <row r="44" spans="1:20" s="137" customFormat="1" ht="24" customHeight="1" x14ac:dyDescent="0.2">
      <c r="A44" s="691">
        <v>4116</v>
      </c>
      <c r="B44" s="1178"/>
      <c r="C44" s="914" t="s">
        <v>3912</v>
      </c>
      <c r="D44" s="674">
        <f t="shared" si="19"/>
        <v>32200</v>
      </c>
      <c r="E44" s="674">
        <v>0</v>
      </c>
      <c r="F44" s="163">
        <v>0</v>
      </c>
      <c r="G44" s="160">
        <v>0</v>
      </c>
      <c r="H44" s="859">
        <f t="shared" si="20"/>
        <v>2200</v>
      </c>
      <c r="I44" s="675">
        <v>2200</v>
      </c>
      <c r="J44" s="675">
        <v>0</v>
      </c>
      <c r="K44" s="676">
        <v>0</v>
      </c>
      <c r="L44" s="911">
        <f t="shared" si="21"/>
        <v>10000</v>
      </c>
      <c r="M44" s="675">
        <v>10000</v>
      </c>
      <c r="N44" s="675">
        <v>0</v>
      </c>
      <c r="O44" s="676">
        <v>0</v>
      </c>
      <c r="P44" s="888">
        <v>10000</v>
      </c>
      <c r="Q44" s="889">
        <v>10000</v>
      </c>
      <c r="R44" s="889">
        <v>0</v>
      </c>
      <c r="S44" s="913">
        <v>0</v>
      </c>
      <c r="T44" s="861" t="s">
        <v>65</v>
      </c>
    </row>
    <row r="45" spans="1:20" s="137" customFormat="1" ht="24" customHeight="1" x14ac:dyDescent="0.2">
      <c r="A45" s="691">
        <v>4120</v>
      </c>
      <c r="B45" s="1178"/>
      <c r="C45" s="914" t="s">
        <v>3913</v>
      </c>
      <c r="D45" s="674">
        <f t="shared" si="19"/>
        <v>6000</v>
      </c>
      <c r="E45" s="674">
        <v>0</v>
      </c>
      <c r="F45" s="163">
        <v>0</v>
      </c>
      <c r="G45" s="160">
        <v>500</v>
      </c>
      <c r="H45" s="859">
        <f t="shared" si="20"/>
        <v>500</v>
      </c>
      <c r="I45" s="675">
        <v>500</v>
      </c>
      <c r="J45" s="675">
        <v>0</v>
      </c>
      <c r="K45" s="676">
        <v>0</v>
      </c>
      <c r="L45" s="911">
        <f t="shared" si="21"/>
        <v>5000</v>
      </c>
      <c r="M45" s="675">
        <v>5000</v>
      </c>
      <c r="N45" s="675">
        <v>0</v>
      </c>
      <c r="O45" s="676">
        <v>0</v>
      </c>
      <c r="P45" s="921">
        <v>0</v>
      </c>
      <c r="Q45" s="922">
        <v>0</v>
      </c>
      <c r="R45" s="922">
        <v>0</v>
      </c>
      <c r="S45" s="923">
        <v>0</v>
      </c>
      <c r="T45" s="861" t="s">
        <v>65</v>
      </c>
    </row>
    <row r="46" spans="1:20" ht="34.5" customHeight="1" x14ac:dyDescent="0.2">
      <c r="A46" s="145">
        <v>4724</v>
      </c>
      <c r="B46" s="1178"/>
      <c r="C46" s="914" t="s">
        <v>3914</v>
      </c>
      <c r="D46" s="674">
        <f t="shared" si="19"/>
        <v>41542.625189999999</v>
      </c>
      <c r="E46" s="674">
        <v>0</v>
      </c>
      <c r="F46" s="163">
        <v>6452</v>
      </c>
      <c r="G46" s="160">
        <v>59.375120000000003</v>
      </c>
      <c r="H46" s="859">
        <f t="shared" si="20"/>
        <v>31.250070000000001</v>
      </c>
      <c r="I46" s="675">
        <v>31.250070000000001</v>
      </c>
      <c r="J46" s="675">
        <v>0</v>
      </c>
      <c r="K46" s="676">
        <v>0</v>
      </c>
      <c r="L46" s="911">
        <f t="shared" si="21"/>
        <v>0</v>
      </c>
      <c r="M46" s="675">
        <v>0</v>
      </c>
      <c r="N46" s="675">
        <v>0</v>
      </c>
      <c r="O46" s="676">
        <v>0</v>
      </c>
      <c r="P46" s="888">
        <v>0</v>
      </c>
      <c r="Q46" s="889">
        <v>0</v>
      </c>
      <c r="R46" s="889">
        <v>35000</v>
      </c>
      <c r="S46" s="913">
        <v>0</v>
      </c>
      <c r="T46" s="143" t="s">
        <v>65</v>
      </c>
    </row>
    <row r="47" spans="1:20" s="137" customFormat="1" ht="12.75" x14ac:dyDescent="0.2">
      <c r="A47" s="145">
        <v>5250</v>
      </c>
      <c r="B47" s="1178"/>
      <c r="C47" s="914" t="s">
        <v>3223</v>
      </c>
      <c r="D47" s="674">
        <f t="shared" si="19"/>
        <v>59108.26786</v>
      </c>
      <c r="E47" s="674">
        <v>0</v>
      </c>
      <c r="F47" s="163">
        <v>0</v>
      </c>
      <c r="G47" s="160">
        <v>25239.23936</v>
      </c>
      <c r="H47" s="859">
        <f t="shared" si="20"/>
        <v>23697.208500000001</v>
      </c>
      <c r="I47" s="675">
        <v>18864.208500000001</v>
      </c>
      <c r="J47" s="675">
        <v>4833</v>
      </c>
      <c r="K47" s="676">
        <v>0</v>
      </c>
      <c r="L47" s="911">
        <f t="shared" si="21"/>
        <v>10171.82</v>
      </c>
      <c r="M47" s="675">
        <v>10171.82</v>
      </c>
      <c r="N47" s="675">
        <v>0</v>
      </c>
      <c r="O47" s="676">
        <v>0</v>
      </c>
      <c r="P47" s="921">
        <v>0</v>
      </c>
      <c r="Q47" s="922">
        <v>0</v>
      </c>
      <c r="R47" s="922">
        <v>0</v>
      </c>
      <c r="S47" s="923">
        <v>0</v>
      </c>
      <c r="T47" s="143" t="s">
        <v>65</v>
      </c>
    </row>
    <row r="48" spans="1:20" s="137" customFormat="1" ht="24" customHeight="1" x14ac:dyDescent="0.2">
      <c r="A48" s="145">
        <v>5254</v>
      </c>
      <c r="B48" s="1178"/>
      <c r="C48" s="914" t="s">
        <v>722</v>
      </c>
      <c r="D48" s="674">
        <f t="shared" si="19"/>
        <v>6995.8084899999994</v>
      </c>
      <c r="E48" s="674">
        <v>0</v>
      </c>
      <c r="F48" s="163">
        <v>0</v>
      </c>
      <c r="G48" s="160">
        <v>59.375120000000003</v>
      </c>
      <c r="H48" s="859">
        <f t="shared" si="20"/>
        <v>2189.7333699999999</v>
      </c>
      <c r="I48" s="675">
        <v>2189.7333699999999</v>
      </c>
      <c r="J48" s="675">
        <v>0</v>
      </c>
      <c r="K48" s="676">
        <v>0</v>
      </c>
      <c r="L48" s="911">
        <f t="shared" si="21"/>
        <v>2261.6999999999998</v>
      </c>
      <c r="M48" s="675">
        <v>2261.6999999999998</v>
      </c>
      <c r="N48" s="675">
        <v>0</v>
      </c>
      <c r="O48" s="676">
        <v>0</v>
      </c>
      <c r="P48" s="888">
        <v>1309</v>
      </c>
      <c r="Q48" s="889">
        <v>588</v>
      </c>
      <c r="R48" s="889">
        <v>588</v>
      </c>
      <c r="S48" s="913">
        <v>0</v>
      </c>
      <c r="T48" s="143" t="s">
        <v>65</v>
      </c>
    </row>
    <row r="49" spans="1:20" s="137" customFormat="1" ht="52.5" x14ac:dyDescent="0.2">
      <c r="A49" s="145">
        <v>5635</v>
      </c>
      <c r="B49" s="1178"/>
      <c r="C49" s="914" t="s">
        <v>3915</v>
      </c>
      <c r="D49" s="674">
        <f t="shared" si="19"/>
        <v>26087.101119999999</v>
      </c>
      <c r="E49" s="674">
        <v>0</v>
      </c>
      <c r="F49" s="163">
        <v>3204</v>
      </c>
      <c r="G49" s="160">
        <v>13385</v>
      </c>
      <c r="H49" s="859">
        <f t="shared" si="20"/>
        <v>9498.1011199999994</v>
      </c>
      <c r="I49" s="675">
        <v>9498.1011199999994</v>
      </c>
      <c r="J49" s="675">
        <v>0</v>
      </c>
      <c r="K49" s="676">
        <v>0</v>
      </c>
      <c r="L49" s="911">
        <v>0</v>
      </c>
      <c r="M49" s="675">
        <v>0</v>
      </c>
      <c r="N49" s="675">
        <v>0</v>
      </c>
      <c r="O49" s="694">
        <v>0</v>
      </c>
      <c r="P49" s="695">
        <v>0</v>
      </c>
      <c r="Q49" s="696">
        <v>0</v>
      </c>
      <c r="R49" s="696">
        <v>0</v>
      </c>
      <c r="S49" s="913">
        <v>0</v>
      </c>
      <c r="T49" s="143" t="s">
        <v>3916</v>
      </c>
    </row>
    <row r="50" spans="1:20" s="137" customFormat="1" ht="24" customHeight="1" x14ac:dyDescent="0.2">
      <c r="A50" s="145">
        <v>5748</v>
      </c>
      <c r="B50" s="1178"/>
      <c r="C50" s="914" t="s">
        <v>3220</v>
      </c>
      <c r="D50" s="674">
        <f t="shared" si="19"/>
        <v>52560.17</v>
      </c>
      <c r="E50" s="674">
        <v>0</v>
      </c>
      <c r="F50" s="163">
        <v>242</v>
      </c>
      <c r="G50" s="160">
        <v>0</v>
      </c>
      <c r="H50" s="859">
        <f t="shared" si="20"/>
        <v>1303.17</v>
      </c>
      <c r="I50" s="675">
        <v>1303.17</v>
      </c>
      <c r="J50" s="675">
        <v>0</v>
      </c>
      <c r="K50" s="676">
        <v>0</v>
      </c>
      <c r="L50" s="911">
        <f t="shared" si="21"/>
        <v>41015</v>
      </c>
      <c r="M50" s="675">
        <v>41015</v>
      </c>
      <c r="N50" s="675">
        <v>0</v>
      </c>
      <c r="O50" s="676">
        <v>0</v>
      </c>
      <c r="P50" s="888">
        <v>10000</v>
      </c>
      <c r="Q50" s="889">
        <v>0</v>
      </c>
      <c r="R50" s="889">
        <v>0</v>
      </c>
      <c r="S50" s="913">
        <v>0</v>
      </c>
      <c r="T50" s="143" t="s">
        <v>712</v>
      </c>
    </row>
    <row r="51" spans="1:20" s="137" customFormat="1" ht="24" customHeight="1" x14ac:dyDescent="0.2">
      <c r="A51" s="145">
        <v>5843</v>
      </c>
      <c r="B51" s="1178"/>
      <c r="C51" s="914" t="s">
        <v>724</v>
      </c>
      <c r="D51" s="674">
        <f t="shared" si="19"/>
        <v>8066.5394900000001</v>
      </c>
      <c r="E51" s="674">
        <v>491.88</v>
      </c>
      <c r="F51" s="163">
        <v>2000</v>
      </c>
      <c r="G51" s="160">
        <v>3528.30764</v>
      </c>
      <c r="H51" s="859">
        <f t="shared" si="20"/>
        <v>2046.35185</v>
      </c>
      <c r="I51" s="675">
        <v>2046.35185</v>
      </c>
      <c r="J51" s="675">
        <v>0</v>
      </c>
      <c r="K51" s="676">
        <v>0</v>
      </c>
      <c r="L51" s="911">
        <f t="shared" si="21"/>
        <v>0</v>
      </c>
      <c r="M51" s="675">
        <v>0</v>
      </c>
      <c r="N51" s="675">
        <v>0</v>
      </c>
      <c r="O51" s="676">
        <v>0</v>
      </c>
      <c r="P51" s="921">
        <v>0</v>
      </c>
      <c r="Q51" s="922">
        <v>0</v>
      </c>
      <c r="R51" s="922">
        <v>0</v>
      </c>
      <c r="S51" s="923">
        <v>0</v>
      </c>
      <c r="T51" s="143" t="s">
        <v>65</v>
      </c>
    </row>
    <row r="52" spans="1:20" s="137" customFormat="1" ht="24" customHeight="1" x14ac:dyDescent="0.2">
      <c r="A52" s="145">
        <v>5847</v>
      </c>
      <c r="B52" s="1178"/>
      <c r="C52" s="914" t="s">
        <v>725</v>
      </c>
      <c r="D52" s="674">
        <f t="shared" si="19"/>
        <v>31000.37444</v>
      </c>
      <c r="E52" s="674">
        <v>0</v>
      </c>
      <c r="F52" s="163">
        <v>1640</v>
      </c>
      <c r="G52" s="160">
        <v>7581.7755200000011</v>
      </c>
      <c r="H52" s="859">
        <f t="shared" si="20"/>
        <v>2879.6889199999996</v>
      </c>
      <c r="I52" s="675">
        <v>2879.6889199999996</v>
      </c>
      <c r="J52" s="675">
        <v>0</v>
      </c>
      <c r="K52" s="676">
        <v>0</v>
      </c>
      <c r="L52" s="911">
        <f t="shared" si="21"/>
        <v>18898.91</v>
      </c>
      <c r="M52" s="675">
        <v>18898.91</v>
      </c>
      <c r="N52" s="675">
        <v>0</v>
      </c>
      <c r="O52" s="676">
        <v>0</v>
      </c>
      <c r="P52" s="921">
        <v>0</v>
      </c>
      <c r="Q52" s="922">
        <v>0</v>
      </c>
      <c r="R52" s="922">
        <v>0</v>
      </c>
      <c r="S52" s="923">
        <v>0</v>
      </c>
      <c r="T52" s="143" t="s">
        <v>712</v>
      </c>
    </row>
    <row r="53" spans="1:20" s="137" customFormat="1" ht="24" customHeight="1" x14ac:dyDescent="0.2">
      <c r="A53" s="145">
        <v>5848</v>
      </c>
      <c r="B53" s="1178"/>
      <c r="C53" s="914" t="s">
        <v>726</v>
      </c>
      <c r="D53" s="674">
        <f t="shared" si="19"/>
        <v>99999.812999999995</v>
      </c>
      <c r="E53" s="674">
        <v>0</v>
      </c>
      <c r="F53" s="163">
        <v>57</v>
      </c>
      <c r="G53" s="160">
        <v>1760.5137</v>
      </c>
      <c r="H53" s="859">
        <f t="shared" si="20"/>
        <v>263.97929999999997</v>
      </c>
      <c r="I53" s="675">
        <v>263.97929999999997</v>
      </c>
      <c r="J53" s="675">
        <v>0</v>
      </c>
      <c r="K53" s="676">
        <v>0</v>
      </c>
      <c r="L53" s="911">
        <f t="shared" si="21"/>
        <v>2918.32</v>
      </c>
      <c r="M53" s="675">
        <v>2918.32</v>
      </c>
      <c r="N53" s="675">
        <v>0</v>
      </c>
      <c r="O53" s="676">
        <v>0</v>
      </c>
      <c r="P53" s="888">
        <v>30000</v>
      </c>
      <c r="Q53" s="889">
        <v>65000</v>
      </c>
      <c r="R53" s="889">
        <v>0</v>
      </c>
      <c r="S53" s="913">
        <v>0</v>
      </c>
      <c r="T53" s="143" t="s">
        <v>712</v>
      </c>
    </row>
    <row r="54" spans="1:20" s="137" customFormat="1" ht="34.5" customHeight="1" x14ac:dyDescent="0.2">
      <c r="A54" s="142">
        <v>5885</v>
      </c>
      <c r="B54" s="1178"/>
      <c r="C54" s="862" t="s">
        <v>930</v>
      </c>
      <c r="D54" s="674">
        <f t="shared" si="19"/>
        <v>5685.2405999999983</v>
      </c>
      <c r="E54" s="674">
        <v>0</v>
      </c>
      <c r="F54" s="163">
        <v>187</v>
      </c>
      <c r="G54" s="160">
        <v>28.590490000000003</v>
      </c>
      <c r="H54" s="859">
        <f t="shared" si="20"/>
        <v>5469.6501099999987</v>
      </c>
      <c r="I54" s="675">
        <v>5469.6501099999987</v>
      </c>
      <c r="J54" s="675">
        <v>0</v>
      </c>
      <c r="K54" s="676">
        <v>0</v>
      </c>
      <c r="L54" s="864">
        <f t="shared" si="21"/>
        <v>0</v>
      </c>
      <c r="M54" s="675">
        <v>0</v>
      </c>
      <c r="N54" s="675">
        <v>0</v>
      </c>
      <c r="O54" s="676">
        <v>0</v>
      </c>
      <c r="P54" s="865">
        <v>0</v>
      </c>
      <c r="Q54" s="918">
        <v>0</v>
      </c>
      <c r="R54" s="918">
        <v>0</v>
      </c>
      <c r="S54" s="919">
        <v>0</v>
      </c>
      <c r="T54" s="143" t="s">
        <v>65</v>
      </c>
    </row>
    <row r="55" spans="1:20" s="137" customFormat="1" ht="24" customHeight="1" x14ac:dyDescent="0.2">
      <c r="A55" s="145">
        <v>5955</v>
      </c>
      <c r="B55" s="1178"/>
      <c r="C55" s="866" t="s">
        <v>3917</v>
      </c>
      <c r="D55" s="687">
        <f>E55+F55+G55+H55+L55+P55+Q55+R55+S55</f>
        <v>147269.31</v>
      </c>
      <c r="E55" s="687">
        <v>894.21</v>
      </c>
      <c r="F55" s="857">
        <v>0</v>
      </c>
      <c r="G55" s="858">
        <v>1730.3</v>
      </c>
      <c r="H55" s="859">
        <f t="shared" si="20"/>
        <v>2475.4</v>
      </c>
      <c r="I55" s="833">
        <v>2475.4</v>
      </c>
      <c r="J55" s="833">
        <v>0</v>
      </c>
      <c r="K55" s="834">
        <v>0</v>
      </c>
      <c r="L55" s="835">
        <f t="shared" si="21"/>
        <v>50169.4</v>
      </c>
      <c r="M55" s="833">
        <v>50169.4</v>
      </c>
      <c r="N55" s="833">
        <v>0</v>
      </c>
      <c r="O55" s="834">
        <v>0</v>
      </c>
      <c r="P55" s="836">
        <v>55000</v>
      </c>
      <c r="Q55" s="837">
        <v>37000</v>
      </c>
      <c r="R55" s="837">
        <v>0</v>
      </c>
      <c r="S55" s="838">
        <v>0</v>
      </c>
      <c r="T55" s="839" t="s">
        <v>65</v>
      </c>
    </row>
    <row r="56" spans="1:20" s="137" customFormat="1" ht="24.75" customHeight="1" thickBot="1" x14ac:dyDescent="0.25">
      <c r="A56" s="142">
        <v>5956</v>
      </c>
      <c r="B56" s="1179"/>
      <c r="C56" s="914" t="s">
        <v>3222</v>
      </c>
      <c r="D56" s="680">
        <f t="shared" si="19"/>
        <v>3492.6000000000004</v>
      </c>
      <c r="E56" s="674">
        <v>40</v>
      </c>
      <c r="F56" s="163">
        <v>0</v>
      </c>
      <c r="G56" s="160">
        <v>3161.2620000000002</v>
      </c>
      <c r="H56" s="859">
        <f t="shared" si="20"/>
        <v>291.33799999999997</v>
      </c>
      <c r="I56" s="675">
        <v>291.33799999999997</v>
      </c>
      <c r="J56" s="675">
        <v>0</v>
      </c>
      <c r="K56" s="676">
        <v>0</v>
      </c>
      <c r="L56" s="925">
        <f t="shared" si="21"/>
        <v>0</v>
      </c>
      <c r="M56" s="675">
        <v>0</v>
      </c>
      <c r="N56" s="675">
        <v>0</v>
      </c>
      <c r="O56" s="676">
        <v>0</v>
      </c>
      <c r="P56" s="921">
        <v>0</v>
      </c>
      <c r="Q56" s="922">
        <v>0</v>
      </c>
      <c r="R56" s="922">
        <v>0</v>
      </c>
      <c r="S56" s="923">
        <v>0</v>
      </c>
      <c r="T56" s="143" t="s">
        <v>65</v>
      </c>
    </row>
    <row r="57" spans="1:20" s="137" customFormat="1" ht="15.75" customHeight="1" thickBot="1" x14ac:dyDescent="0.25">
      <c r="A57" s="682"/>
      <c r="B57" s="1174" t="s">
        <v>727</v>
      </c>
      <c r="C57" s="1175" t="s">
        <v>727</v>
      </c>
      <c r="D57" s="141">
        <f t="shared" ref="D57:S57" si="22">SUM(D42:D56)</f>
        <v>533904.8536899999</v>
      </c>
      <c r="E57" s="141">
        <f t="shared" si="22"/>
        <v>2200.09</v>
      </c>
      <c r="F57" s="164">
        <f t="shared" si="22"/>
        <v>13782</v>
      </c>
      <c r="G57" s="165">
        <f t="shared" si="22"/>
        <v>57033.738950000014</v>
      </c>
      <c r="H57" s="164">
        <f t="shared" si="22"/>
        <v>54576.91474</v>
      </c>
      <c r="I57" s="847">
        <f t="shared" si="22"/>
        <v>49120.91474</v>
      </c>
      <c r="J57" s="847">
        <f t="shared" si="22"/>
        <v>5456</v>
      </c>
      <c r="K57" s="165">
        <f t="shared" si="22"/>
        <v>0</v>
      </c>
      <c r="L57" s="164">
        <f t="shared" si="22"/>
        <v>151827.11000000002</v>
      </c>
      <c r="M57" s="847">
        <f t="shared" si="22"/>
        <v>151827.11000000002</v>
      </c>
      <c r="N57" s="847">
        <f t="shared" si="22"/>
        <v>0</v>
      </c>
      <c r="O57" s="165">
        <f t="shared" si="22"/>
        <v>0</v>
      </c>
      <c r="P57" s="164">
        <f t="shared" si="22"/>
        <v>106309</v>
      </c>
      <c r="Q57" s="847">
        <f t="shared" si="22"/>
        <v>112588</v>
      </c>
      <c r="R57" s="847">
        <f t="shared" si="22"/>
        <v>35588</v>
      </c>
      <c r="S57" s="165">
        <f t="shared" si="22"/>
        <v>0</v>
      </c>
      <c r="T57" s="827"/>
    </row>
    <row r="58" spans="1:20" s="841" customFormat="1" ht="15.75" customHeight="1" thickBot="1" x14ac:dyDescent="0.2">
      <c r="A58" s="840"/>
      <c r="B58" s="1163" t="s">
        <v>728</v>
      </c>
      <c r="C58" s="1164" t="s">
        <v>728</v>
      </c>
      <c r="D58" s="1164"/>
      <c r="E58" s="1164"/>
      <c r="F58" s="1164"/>
      <c r="G58" s="1164"/>
      <c r="H58" s="1164"/>
      <c r="I58" s="1164"/>
      <c r="J58" s="1164"/>
      <c r="K58" s="1164"/>
      <c r="L58" s="1164"/>
      <c r="M58" s="1164"/>
      <c r="N58" s="1164"/>
      <c r="O58" s="1164"/>
      <c r="P58" s="1164"/>
      <c r="Q58" s="1164"/>
      <c r="R58" s="1164"/>
      <c r="S58" s="1164"/>
      <c r="T58" s="1165"/>
    </row>
    <row r="59" spans="1:20" s="137" customFormat="1" ht="21.75" thickBot="1" x14ac:dyDescent="0.25">
      <c r="A59" s="697">
        <v>5307</v>
      </c>
      <c r="B59" s="745"/>
      <c r="C59" s="914" t="s">
        <v>864</v>
      </c>
      <c r="D59" s="667">
        <f>E59+F59+G59+H59+L59+P59+Q59+R59+S59</f>
        <v>16681.76484</v>
      </c>
      <c r="E59" s="667">
        <v>0</v>
      </c>
      <c r="F59" s="161">
        <v>9778.9688000000006</v>
      </c>
      <c r="G59" s="159">
        <v>3682.45316</v>
      </c>
      <c r="H59" s="859">
        <f t="shared" ref="H59" si="23">SUM(I59:K59)</f>
        <v>3220.3428799999997</v>
      </c>
      <c r="I59" s="675">
        <v>3220.3428799999997</v>
      </c>
      <c r="J59" s="675">
        <v>0</v>
      </c>
      <c r="K59" s="676">
        <v>0</v>
      </c>
      <c r="L59" s="683">
        <f>SUM(M59:O59)</f>
        <v>0</v>
      </c>
      <c r="M59" s="669">
        <v>0</v>
      </c>
      <c r="N59" s="669">
        <v>0</v>
      </c>
      <c r="O59" s="684">
        <v>0</v>
      </c>
      <c r="P59" s="670">
        <v>0</v>
      </c>
      <c r="Q59" s="671">
        <v>0</v>
      </c>
      <c r="R59" s="671">
        <v>0</v>
      </c>
      <c r="S59" s="698">
        <v>0</v>
      </c>
      <c r="T59" s="143" t="s">
        <v>65</v>
      </c>
    </row>
    <row r="60" spans="1:20" s="137" customFormat="1" ht="15.75" customHeight="1" thickBot="1" x14ac:dyDescent="0.25">
      <c r="A60" s="682"/>
      <c r="B60" s="1174" t="s">
        <v>729</v>
      </c>
      <c r="C60" s="1175" t="s">
        <v>729</v>
      </c>
      <c r="D60" s="141">
        <f>SUM(D59:D59)</f>
        <v>16681.76484</v>
      </c>
      <c r="E60" s="141">
        <f t="shared" ref="E60:S60" si="24">SUM(E59:E59)</f>
        <v>0</v>
      </c>
      <c r="F60" s="164">
        <f t="shared" si="24"/>
        <v>9778.9688000000006</v>
      </c>
      <c r="G60" s="165">
        <f t="shared" si="24"/>
        <v>3682.45316</v>
      </c>
      <c r="H60" s="164">
        <f t="shared" si="24"/>
        <v>3220.3428799999997</v>
      </c>
      <c r="I60" s="847">
        <f t="shared" si="24"/>
        <v>3220.3428799999997</v>
      </c>
      <c r="J60" s="847">
        <f t="shared" si="24"/>
        <v>0</v>
      </c>
      <c r="K60" s="165">
        <f t="shared" si="24"/>
        <v>0</v>
      </c>
      <c r="L60" s="164">
        <f t="shared" si="24"/>
        <v>0</v>
      </c>
      <c r="M60" s="847">
        <f t="shared" si="24"/>
        <v>0</v>
      </c>
      <c r="N60" s="847">
        <f t="shared" si="24"/>
        <v>0</v>
      </c>
      <c r="O60" s="165">
        <f t="shared" si="24"/>
        <v>0</v>
      </c>
      <c r="P60" s="164">
        <f t="shared" si="24"/>
        <v>0</v>
      </c>
      <c r="Q60" s="847">
        <f t="shared" si="24"/>
        <v>0</v>
      </c>
      <c r="R60" s="847">
        <f t="shared" si="24"/>
        <v>0</v>
      </c>
      <c r="S60" s="165">
        <f t="shared" si="24"/>
        <v>0</v>
      </c>
      <c r="T60" s="827"/>
    </row>
    <row r="61" spans="1:20" s="842" customFormat="1" ht="18" customHeight="1" thickBot="1" x14ac:dyDescent="0.2">
      <c r="A61" s="840"/>
      <c r="B61" s="1163" t="s">
        <v>730</v>
      </c>
      <c r="C61" s="1164" t="s">
        <v>730</v>
      </c>
      <c r="D61" s="1164"/>
      <c r="E61" s="1164"/>
      <c r="F61" s="1164"/>
      <c r="G61" s="1164"/>
      <c r="H61" s="1164"/>
      <c r="I61" s="1164"/>
      <c r="J61" s="1164"/>
      <c r="K61" s="1164"/>
      <c r="L61" s="1164"/>
      <c r="M61" s="1164"/>
      <c r="N61" s="1164"/>
      <c r="O61" s="1164"/>
      <c r="P61" s="1164"/>
      <c r="Q61" s="1164"/>
      <c r="R61" s="1164"/>
      <c r="S61" s="1164"/>
      <c r="T61" s="1165"/>
    </row>
    <row r="62" spans="1:20" ht="24" customHeight="1" x14ac:dyDescent="0.2">
      <c r="A62" s="699">
        <v>4048</v>
      </c>
      <c r="B62" s="1180"/>
      <c r="C62" s="1003" t="s">
        <v>4062</v>
      </c>
      <c r="D62" s="667">
        <f>E62+F62+G62+H62+L62+P62+Q62+R62+S62</f>
        <v>2773.9500000000003</v>
      </c>
      <c r="E62" s="667">
        <v>673.95</v>
      </c>
      <c r="F62" s="161">
        <v>0</v>
      </c>
      <c r="G62" s="159">
        <v>641.41164000000003</v>
      </c>
      <c r="H62" s="859">
        <f t="shared" ref="H62:H76" si="25">SUM(I62:K62)</f>
        <v>1458.5883600000002</v>
      </c>
      <c r="I62" s="675">
        <v>1458.5883600000002</v>
      </c>
      <c r="J62" s="675">
        <v>0</v>
      </c>
      <c r="K62" s="676">
        <v>0</v>
      </c>
      <c r="L62" s="683">
        <f>SUM(M62:O62)</f>
        <v>0</v>
      </c>
      <c r="M62" s="669">
        <v>0</v>
      </c>
      <c r="N62" s="675">
        <v>0</v>
      </c>
      <c r="O62" s="684">
        <v>0</v>
      </c>
      <c r="P62" s="670">
        <v>0</v>
      </c>
      <c r="Q62" s="671">
        <v>0</v>
      </c>
      <c r="R62" s="671">
        <v>0</v>
      </c>
      <c r="S62" s="698">
        <v>0</v>
      </c>
      <c r="T62" s="143" t="s">
        <v>65</v>
      </c>
    </row>
    <row r="63" spans="1:20" ht="24" customHeight="1" x14ac:dyDescent="0.2">
      <c r="A63" s="144">
        <v>4051</v>
      </c>
      <c r="B63" s="1181"/>
      <c r="C63" s="1003" t="s">
        <v>4063</v>
      </c>
      <c r="D63" s="674">
        <f t="shared" ref="D63:D76" si="26">E63+F63+G63+H63+L63+P63+Q63+R63+S63</f>
        <v>11814</v>
      </c>
      <c r="E63" s="674">
        <v>0</v>
      </c>
      <c r="F63" s="163">
        <v>0</v>
      </c>
      <c r="G63" s="160">
        <v>0</v>
      </c>
      <c r="H63" s="859">
        <f t="shared" si="25"/>
        <v>11814</v>
      </c>
      <c r="I63" s="675">
        <v>11814</v>
      </c>
      <c r="J63" s="675">
        <v>0</v>
      </c>
      <c r="K63" s="676">
        <v>0</v>
      </c>
      <c r="L63" s="911">
        <f t="shared" ref="L63:L76" si="27">SUM(M63:O63)</f>
        <v>0</v>
      </c>
      <c r="M63" s="675">
        <v>0</v>
      </c>
      <c r="N63" s="675">
        <v>0</v>
      </c>
      <c r="O63" s="685">
        <v>0</v>
      </c>
      <c r="P63" s="921">
        <v>0</v>
      </c>
      <c r="Q63" s="922">
        <v>0</v>
      </c>
      <c r="R63" s="922">
        <v>0</v>
      </c>
      <c r="S63" s="923">
        <v>0</v>
      </c>
      <c r="T63" s="143" t="s">
        <v>65</v>
      </c>
    </row>
    <row r="64" spans="1:20" ht="34.5" customHeight="1" x14ac:dyDescent="0.2">
      <c r="A64" s="699">
        <v>4052</v>
      </c>
      <c r="B64" s="1181"/>
      <c r="C64" s="1003" t="s">
        <v>4064</v>
      </c>
      <c r="D64" s="674">
        <f t="shared" si="26"/>
        <v>4932.38</v>
      </c>
      <c r="E64" s="674">
        <v>3332.38</v>
      </c>
      <c r="F64" s="163">
        <v>0</v>
      </c>
      <c r="G64" s="160">
        <v>0</v>
      </c>
      <c r="H64" s="859">
        <f t="shared" si="25"/>
        <v>1600</v>
      </c>
      <c r="I64" s="675">
        <v>1600</v>
      </c>
      <c r="J64" s="675">
        <v>0</v>
      </c>
      <c r="K64" s="676">
        <v>0</v>
      </c>
      <c r="L64" s="911">
        <f t="shared" si="27"/>
        <v>0</v>
      </c>
      <c r="M64" s="675">
        <v>0</v>
      </c>
      <c r="N64" s="675">
        <v>0</v>
      </c>
      <c r="O64" s="685">
        <v>0</v>
      </c>
      <c r="P64" s="921">
        <v>0</v>
      </c>
      <c r="Q64" s="922">
        <v>0</v>
      </c>
      <c r="R64" s="922">
        <v>0</v>
      </c>
      <c r="S64" s="923">
        <v>0</v>
      </c>
      <c r="T64" s="143" t="s">
        <v>65</v>
      </c>
    </row>
    <row r="65" spans="1:20" ht="24" customHeight="1" x14ac:dyDescent="0.2">
      <c r="A65" s="699">
        <v>4053</v>
      </c>
      <c r="B65" s="1181"/>
      <c r="C65" s="1003" t="s">
        <v>4065</v>
      </c>
      <c r="D65" s="674">
        <f t="shared" si="26"/>
        <v>1547.19</v>
      </c>
      <c r="E65" s="674">
        <v>0</v>
      </c>
      <c r="F65" s="163">
        <v>0</v>
      </c>
      <c r="G65" s="160">
        <v>0</v>
      </c>
      <c r="H65" s="859">
        <f t="shared" si="25"/>
        <v>47.19</v>
      </c>
      <c r="I65" s="675">
        <v>47.19</v>
      </c>
      <c r="J65" s="675">
        <v>0</v>
      </c>
      <c r="K65" s="676">
        <v>0</v>
      </c>
      <c r="L65" s="911">
        <f t="shared" si="27"/>
        <v>1500</v>
      </c>
      <c r="M65" s="675">
        <v>1500</v>
      </c>
      <c r="N65" s="675">
        <v>0</v>
      </c>
      <c r="O65" s="685">
        <v>0</v>
      </c>
      <c r="P65" s="921">
        <v>0</v>
      </c>
      <c r="Q65" s="922">
        <v>0</v>
      </c>
      <c r="R65" s="922">
        <v>0</v>
      </c>
      <c r="S65" s="923">
        <v>0</v>
      </c>
      <c r="T65" s="143" t="s">
        <v>65</v>
      </c>
    </row>
    <row r="66" spans="1:20" ht="24" customHeight="1" x14ac:dyDescent="0.2">
      <c r="A66" s="144">
        <v>4139</v>
      </c>
      <c r="B66" s="1181"/>
      <c r="C66" s="1003" t="s">
        <v>4066</v>
      </c>
      <c r="D66" s="674">
        <f t="shared" si="26"/>
        <v>13500</v>
      </c>
      <c r="E66" s="674">
        <v>0</v>
      </c>
      <c r="F66" s="163">
        <v>0</v>
      </c>
      <c r="G66" s="160">
        <v>0</v>
      </c>
      <c r="H66" s="859">
        <f t="shared" si="25"/>
        <v>10650</v>
      </c>
      <c r="I66" s="675">
        <v>10650</v>
      </c>
      <c r="J66" s="675">
        <v>0</v>
      </c>
      <c r="K66" s="676">
        <v>0</v>
      </c>
      <c r="L66" s="911">
        <f t="shared" si="27"/>
        <v>2850</v>
      </c>
      <c r="M66" s="675">
        <v>2850</v>
      </c>
      <c r="N66" s="675">
        <v>0</v>
      </c>
      <c r="O66" s="685">
        <v>0</v>
      </c>
      <c r="P66" s="921">
        <v>0</v>
      </c>
      <c r="Q66" s="922">
        <v>0</v>
      </c>
      <c r="R66" s="922">
        <v>0</v>
      </c>
      <c r="S66" s="923">
        <v>0</v>
      </c>
      <c r="T66" s="143" t="s">
        <v>65</v>
      </c>
    </row>
    <row r="67" spans="1:20" ht="24" customHeight="1" x14ac:dyDescent="0.2">
      <c r="A67" s="699">
        <v>4165</v>
      </c>
      <c r="B67" s="1181"/>
      <c r="C67" s="1003" t="s">
        <v>987</v>
      </c>
      <c r="D67" s="674">
        <f t="shared" si="26"/>
        <v>722.19632999999999</v>
      </c>
      <c r="E67" s="674">
        <v>458</v>
      </c>
      <c r="F67" s="163">
        <v>0</v>
      </c>
      <c r="G67" s="160">
        <v>153.69632999999999</v>
      </c>
      <c r="H67" s="859">
        <f t="shared" si="25"/>
        <v>60.5</v>
      </c>
      <c r="I67" s="675">
        <v>60.5</v>
      </c>
      <c r="J67" s="675">
        <v>0</v>
      </c>
      <c r="K67" s="676">
        <v>0</v>
      </c>
      <c r="L67" s="911">
        <f t="shared" si="27"/>
        <v>50</v>
      </c>
      <c r="M67" s="675">
        <v>50</v>
      </c>
      <c r="N67" s="675">
        <v>0</v>
      </c>
      <c r="O67" s="685">
        <v>0</v>
      </c>
      <c r="P67" s="921">
        <v>0</v>
      </c>
      <c r="Q67" s="922">
        <v>0</v>
      </c>
      <c r="R67" s="922">
        <v>0</v>
      </c>
      <c r="S67" s="923">
        <v>0</v>
      </c>
      <c r="T67" s="143" t="s">
        <v>65</v>
      </c>
    </row>
    <row r="68" spans="1:20" ht="24" customHeight="1" x14ac:dyDescent="0.2">
      <c r="A68" s="699">
        <v>5032</v>
      </c>
      <c r="B68" s="1181"/>
      <c r="C68" s="914" t="s">
        <v>731</v>
      </c>
      <c r="D68" s="674">
        <f t="shared" si="26"/>
        <v>8885</v>
      </c>
      <c r="E68" s="674">
        <v>0</v>
      </c>
      <c r="F68" s="163">
        <v>5385</v>
      </c>
      <c r="G68" s="160">
        <v>1500</v>
      </c>
      <c r="H68" s="859">
        <f t="shared" si="25"/>
        <v>2000</v>
      </c>
      <c r="I68" s="675">
        <v>2000</v>
      </c>
      <c r="J68" s="675">
        <v>0</v>
      </c>
      <c r="K68" s="676">
        <v>0</v>
      </c>
      <c r="L68" s="911">
        <f t="shared" si="27"/>
        <v>0</v>
      </c>
      <c r="M68" s="675">
        <v>0</v>
      </c>
      <c r="N68" s="675">
        <v>0</v>
      </c>
      <c r="O68" s="685">
        <v>0</v>
      </c>
      <c r="P68" s="921">
        <v>0</v>
      </c>
      <c r="Q68" s="922">
        <v>0</v>
      </c>
      <c r="R68" s="922">
        <v>0</v>
      </c>
      <c r="S68" s="923">
        <v>0</v>
      </c>
      <c r="T68" s="143" t="s">
        <v>65</v>
      </c>
    </row>
    <row r="69" spans="1:20" ht="24" customHeight="1" x14ac:dyDescent="0.2">
      <c r="A69" s="699">
        <v>5347</v>
      </c>
      <c r="B69" s="1181"/>
      <c r="C69" s="914" t="s">
        <v>732</v>
      </c>
      <c r="D69" s="674">
        <f>E69+F69+G69+H69+L69+P69+Q69+R69+S69</f>
        <v>18527</v>
      </c>
      <c r="E69" s="674">
        <v>0</v>
      </c>
      <c r="F69" s="163">
        <v>12377</v>
      </c>
      <c r="G69" s="160">
        <v>1600</v>
      </c>
      <c r="H69" s="859">
        <f t="shared" si="25"/>
        <v>1900</v>
      </c>
      <c r="I69" s="675">
        <v>1900</v>
      </c>
      <c r="J69" s="675">
        <v>0</v>
      </c>
      <c r="K69" s="676">
        <v>0</v>
      </c>
      <c r="L69" s="911">
        <f t="shared" si="27"/>
        <v>2650</v>
      </c>
      <c r="M69" s="675">
        <v>2650</v>
      </c>
      <c r="N69" s="675">
        <v>0</v>
      </c>
      <c r="O69" s="685">
        <v>0</v>
      </c>
      <c r="P69" s="921">
        <v>0</v>
      </c>
      <c r="Q69" s="922">
        <v>0</v>
      </c>
      <c r="R69" s="922">
        <v>0</v>
      </c>
      <c r="S69" s="923">
        <v>0</v>
      </c>
      <c r="T69" s="143" t="s">
        <v>65</v>
      </c>
    </row>
    <row r="70" spans="1:20" ht="24" customHeight="1" x14ac:dyDescent="0.2">
      <c r="A70" s="144">
        <v>5418</v>
      </c>
      <c r="B70" s="1181"/>
      <c r="C70" s="914" t="s">
        <v>733</v>
      </c>
      <c r="D70" s="674">
        <f t="shared" si="26"/>
        <v>72077.47769</v>
      </c>
      <c r="E70" s="674">
        <v>0</v>
      </c>
      <c r="F70" s="163">
        <v>9706.4261700000006</v>
      </c>
      <c r="G70" s="160">
        <v>57408.658380000001</v>
      </c>
      <c r="H70" s="859">
        <f t="shared" si="25"/>
        <v>4962.3931400000001</v>
      </c>
      <c r="I70" s="675">
        <v>4962.3931400000001</v>
      </c>
      <c r="J70" s="675">
        <v>0</v>
      </c>
      <c r="K70" s="676">
        <v>0</v>
      </c>
      <c r="L70" s="911">
        <f t="shared" si="27"/>
        <v>0</v>
      </c>
      <c r="M70" s="675">
        <v>0</v>
      </c>
      <c r="N70" s="675">
        <v>0</v>
      </c>
      <c r="O70" s="685">
        <v>0</v>
      </c>
      <c r="P70" s="921">
        <v>0</v>
      </c>
      <c r="Q70" s="922">
        <v>0</v>
      </c>
      <c r="R70" s="922">
        <v>0</v>
      </c>
      <c r="S70" s="923">
        <v>0</v>
      </c>
      <c r="T70" s="143" t="s">
        <v>65</v>
      </c>
    </row>
    <row r="71" spans="1:20" ht="24" customHeight="1" x14ac:dyDescent="0.2">
      <c r="A71" s="144">
        <v>5737</v>
      </c>
      <c r="B71" s="1181"/>
      <c r="C71" s="914" t="s">
        <v>734</v>
      </c>
      <c r="D71" s="674">
        <f t="shared" si="26"/>
        <v>366739.73149999999</v>
      </c>
      <c r="E71" s="674">
        <v>0</v>
      </c>
      <c r="F71" s="163">
        <v>324</v>
      </c>
      <c r="G71" s="160">
        <v>6376.7314999999999</v>
      </c>
      <c r="H71" s="859">
        <f t="shared" si="25"/>
        <v>1446.18</v>
      </c>
      <c r="I71" s="675">
        <v>1446.18</v>
      </c>
      <c r="J71" s="675">
        <v>0</v>
      </c>
      <c r="K71" s="676">
        <v>0</v>
      </c>
      <c r="L71" s="911">
        <f t="shared" si="27"/>
        <v>246553.81999999998</v>
      </c>
      <c r="M71" s="675">
        <v>181553.81999999998</v>
      </c>
      <c r="N71" s="675">
        <v>65000</v>
      </c>
      <c r="O71" s="685">
        <v>0</v>
      </c>
      <c r="P71" s="888">
        <v>112039</v>
      </c>
      <c r="Q71" s="889">
        <v>0</v>
      </c>
      <c r="R71" s="889">
        <v>0</v>
      </c>
      <c r="S71" s="913">
        <v>0</v>
      </c>
      <c r="T71" s="920" t="s">
        <v>65</v>
      </c>
    </row>
    <row r="72" spans="1:20" ht="24" customHeight="1" x14ac:dyDescent="0.2">
      <c r="A72" s="144">
        <v>5758</v>
      </c>
      <c r="B72" s="1181"/>
      <c r="C72" s="914" t="s">
        <v>735</v>
      </c>
      <c r="D72" s="674">
        <f t="shared" si="26"/>
        <v>210980.33</v>
      </c>
      <c r="E72" s="674">
        <v>0</v>
      </c>
      <c r="F72" s="163">
        <v>302</v>
      </c>
      <c r="G72" s="160">
        <v>1491.93</v>
      </c>
      <c r="H72" s="859">
        <f t="shared" si="25"/>
        <v>1861.31</v>
      </c>
      <c r="I72" s="675">
        <v>1861.31</v>
      </c>
      <c r="J72" s="675">
        <v>0</v>
      </c>
      <c r="K72" s="676">
        <v>0</v>
      </c>
      <c r="L72" s="911">
        <f t="shared" si="27"/>
        <v>136664.09</v>
      </c>
      <c r="M72" s="675">
        <v>98870.09</v>
      </c>
      <c r="N72" s="675">
        <v>37794</v>
      </c>
      <c r="O72" s="685">
        <v>0</v>
      </c>
      <c r="P72" s="888">
        <v>66661</v>
      </c>
      <c r="Q72" s="889">
        <v>4000</v>
      </c>
      <c r="R72" s="889">
        <v>0</v>
      </c>
      <c r="S72" s="913">
        <v>0</v>
      </c>
      <c r="T72" s="920" t="s">
        <v>65</v>
      </c>
    </row>
    <row r="73" spans="1:20" ht="34.5" customHeight="1" x14ac:dyDescent="0.2">
      <c r="A73" s="699">
        <v>5850</v>
      </c>
      <c r="B73" s="1181"/>
      <c r="C73" s="914" t="s">
        <v>988</v>
      </c>
      <c r="D73" s="674">
        <f t="shared" si="26"/>
        <v>3849.7933699999999</v>
      </c>
      <c r="E73" s="674">
        <v>0</v>
      </c>
      <c r="F73" s="163">
        <v>0</v>
      </c>
      <c r="G73" s="160">
        <v>3560.0258699999999</v>
      </c>
      <c r="H73" s="859">
        <f t="shared" si="25"/>
        <v>289.76749999999998</v>
      </c>
      <c r="I73" s="675">
        <v>289.76749999999998</v>
      </c>
      <c r="J73" s="675">
        <v>0</v>
      </c>
      <c r="K73" s="676">
        <v>0</v>
      </c>
      <c r="L73" s="911">
        <f t="shared" si="27"/>
        <v>0</v>
      </c>
      <c r="M73" s="675">
        <v>0</v>
      </c>
      <c r="N73" s="675">
        <v>0</v>
      </c>
      <c r="O73" s="685">
        <v>0</v>
      </c>
      <c r="P73" s="921">
        <v>0</v>
      </c>
      <c r="Q73" s="922">
        <v>0</v>
      </c>
      <c r="R73" s="922">
        <v>0</v>
      </c>
      <c r="S73" s="923">
        <v>0</v>
      </c>
      <c r="T73" s="143" t="s">
        <v>65</v>
      </c>
    </row>
    <row r="74" spans="1:20" ht="24" customHeight="1" x14ac:dyDescent="0.2">
      <c r="A74" s="700">
        <v>5851</v>
      </c>
      <c r="B74" s="1181"/>
      <c r="C74" s="1003" t="s">
        <v>4061</v>
      </c>
      <c r="D74" s="674">
        <f t="shared" si="26"/>
        <v>20675.31338</v>
      </c>
      <c r="E74" s="674">
        <v>695.38</v>
      </c>
      <c r="F74" s="163">
        <v>0</v>
      </c>
      <c r="G74" s="160">
        <v>13650.04991</v>
      </c>
      <c r="H74" s="859">
        <f t="shared" si="25"/>
        <v>6329.8834699999998</v>
      </c>
      <c r="I74" s="675">
        <v>6329.8834699999998</v>
      </c>
      <c r="J74" s="675">
        <v>0</v>
      </c>
      <c r="K74" s="676">
        <v>0</v>
      </c>
      <c r="L74" s="911">
        <f t="shared" si="27"/>
        <v>0</v>
      </c>
      <c r="M74" s="675">
        <v>0</v>
      </c>
      <c r="N74" s="675">
        <v>0</v>
      </c>
      <c r="O74" s="685">
        <v>0</v>
      </c>
      <c r="P74" s="921">
        <v>0</v>
      </c>
      <c r="Q74" s="922">
        <v>0</v>
      </c>
      <c r="R74" s="922">
        <v>0</v>
      </c>
      <c r="S74" s="923">
        <v>0</v>
      </c>
      <c r="T74" s="143" t="s">
        <v>65</v>
      </c>
    </row>
    <row r="75" spans="1:20" ht="34.5" customHeight="1" x14ac:dyDescent="0.2">
      <c r="A75" s="700">
        <v>5957</v>
      </c>
      <c r="B75" s="1181"/>
      <c r="C75" s="914" t="s">
        <v>3238</v>
      </c>
      <c r="D75" s="674">
        <f t="shared" si="26"/>
        <v>14262.00058</v>
      </c>
      <c r="E75" s="674">
        <v>492</v>
      </c>
      <c r="F75" s="163">
        <v>0</v>
      </c>
      <c r="G75" s="160">
        <v>157.30000000000001</v>
      </c>
      <c r="H75" s="859">
        <f t="shared" si="25"/>
        <v>12143.58058</v>
      </c>
      <c r="I75" s="675">
        <v>12143.58058</v>
      </c>
      <c r="J75" s="675">
        <v>0</v>
      </c>
      <c r="K75" s="676">
        <v>0</v>
      </c>
      <c r="L75" s="911">
        <f t="shared" si="27"/>
        <v>1469.12</v>
      </c>
      <c r="M75" s="675">
        <v>1469.12</v>
      </c>
      <c r="N75" s="675">
        <v>0</v>
      </c>
      <c r="O75" s="685">
        <v>0</v>
      </c>
      <c r="P75" s="921">
        <v>0</v>
      </c>
      <c r="Q75" s="922">
        <v>0</v>
      </c>
      <c r="R75" s="922">
        <v>0</v>
      </c>
      <c r="S75" s="923">
        <v>0</v>
      </c>
      <c r="T75" s="143" t="s">
        <v>65</v>
      </c>
    </row>
    <row r="76" spans="1:20" ht="24.75" customHeight="1" thickBot="1" x14ac:dyDescent="0.25">
      <c r="A76" s="699">
        <v>5991</v>
      </c>
      <c r="B76" s="1182"/>
      <c r="C76" s="914" t="s">
        <v>989</v>
      </c>
      <c r="D76" s="680">
        <f t="shared" si="26"/>
        <v>5298.4400000000005</v>
      </c>
      <c r="E76" s="674">
        <v>798.44</v>
      </c>
      <c r="F76" s="163">
        <v>0</v>
      </c>
      <c r="G76" s="160">
        <v>4447.2641299999996</v>
      </c>
      <c r="H76" s="859">
        <f t="shared" si="25"/>
        <v>52.735870000000006</v>
      </c>
      <c r="I76" s="675">
        <v>52.735870000000006</v>
      </c>
      <c r="J76" s="675">
        <v>0</v>
      </c>
      <c r="K76" s="676">
        <v>0</v>
      </c>
      <c r="L76" s="925">
        <f t="shared" si="27"/>
        <v>0</v>
      </c>
      <c r="M76" s="675">
        <v>0</v>
      </c>
      <c r="N76" s="675">
        <v>0</v>
      </c>
      <c r="O76" s="685">
        <v>0</v>
      </c>
      <c r="P76" s="921">
        <v>0</v>
      </c>
      <c r="Q76" s="922">
        <v>0</v>
      </c>
      <c r="R76" s="922">
        <v>0</v>
      </c>
      <c r="S76" s="923">
        <v>0</v>
      </c>
      <c r="T76" s="143" t="s">
        <v>65</v>
      </c>
    </row>
    <row r="77" spans="1:20" s="137" customFormat="1" ht="15.75" customHeight="1" thickBot="1" x14ac:dyDescent="0.25">
      <c r="A77" s="682"/>
      <c r="B77" s="1174" t="s">
        <v>736</v>
      </c>
      <c r="C77" s="1175" t="s">
        <v>736</v>
      </c>
      <c r="D77" s="141">
        <f t="shared" ref="D77:S77" si="28">SUM(D62:D76)</f>
        <v>756584.80284999986</v>
      </c>
      <c r="E77" s="141">
        <f t="shared" si="28"/>
        <v>6450.15</v>
      </c>
      <c r="F77" s="164">
        <f t="shared" si="28"/>
        <v>28094.426169999999</v>
      </c>
      <c r="G77" s="165">
        <f t="shared" si="28"/>
        <v>90987.067759999991</v>
      </c>
      <c r="H77" s="164">
        <f t="shared" si="28"/>
        <v>56616.128919999996</v>
      </c>
      <c r="I77" s="847">
        <f t="shared" si="28"/>
        <v>56616.128919999996</v>
      </c>
      <c r="J77" s="847">
        <f t="shared" si="28"/>
        <v>0</v>
      </c>
      <c r="K77" s="165">
        <f t="shared" si="28"/>
        <v>0</v>
      </c>
      <c r="L77" s="164">
        <f t="shared" si="28"/>
        <v>391737.02999999997</v>
      </c>
      <c r="M77" s="847">
        <f t="shared" si="28"/>
        <v>288943.02999999997</v>
      </c>
      <c r="N77" s="847">
        <f t="shared" si="28"/>
        <v>102794</v>
      </c>
      <c r="O77" s="165">
        <f t="shared" si="28"/>
        <v>0</v>
      </c>
      <c r="P77" s="164">
        <f t="shared" si="28"/>
        <v>178700</v>
      </c>
      <c r="Q77" s="847">
        <f t="shared" si="28"/>
        <v>4000</v>
      </c>
      <c r="R77" s="847">
        <f t="shared" si="28"/>
        <v>0</v>
      </c>
      <c r="S77" s="165">
        <f t="shared" si="28"/>
        <v>0</v>
      </c>
      <c r="T77" s="827"/>
    </row>
    <row r="78" spans="1:20" s="842" customFormat="1" ht="18" customHeight="1" thickBot="1" x14ac:dyDescent="0.2">
      <c r="A78" s="840"/>
      <c r="B78" s="1163" t="s">
        <v>737</v>
      </c>
      <c r="C78" s="1164" t="s">
        <v>737</v>
      </c>
      <c r="D78" s="1164"/>
      <c r="E78" s="1164"/>
      <c r="F78" s="1164"/>
      <c r="G78" s="1164"/>
      <c r="H78" s="1164"/>
      <c r="I78" s="1164"/>
      <c r="J78" s="1164"/>
      <c r="K78" s="1164"/>
      <c r="L78" s="1164"/>
      <c r="M78" s="1164"/>
      <c r="N78" s="1164"/>
      <c r="O78" s="1164"/>
      <c r="P78" s="1164"/>
      <c r="Q78" s="1164"/>
      <c r="R78" s="1164"/>
      <c r="S78" s="1164"/>
      <c r="T78" s="1165"/>
    </row>
    <row r="79" spans="1:20" ht="24" customHeight="1" x14ac:dyDescent="0.2">
      <c r="A79" s="142">
        <v>4001</v>
      </c>
      <c r="B79" s="1187"/>
      <c r="C79" s="673" t="s">
        <v>738</v>
      </c>
      <c r="D79" s="667">
        <f>E79+F79+G79+H79+L79+P79+Q79+R79+S79</f>
        <v>7212.6237999999994</v>
      </c>
      <c r="E79" s="667">
        <v>60.17</v>
      </c>
      <c r="F79" s="161">
        <v>18</v>
      </c>
      <c r="G79" s="159">
        <v>3508.1137799999997</v>
      </c>
      <c r="H79" s="859">
        <f t="shared" ref="H79:H142" si="29">SUM(I79:K79)</f>
        <v>3626.3400200000001</v>
      </c>
      <c r="I79" s="675">
        <v>3626.3400200000001</v>
      </c>
      <c r="J79" s="675">
        <v>0</v>
      </c>
      <c r="K79" s="676">
        <v>0</v>
      </c>
      <c r="L79" s="683">
        <f>SUM(M79:O79)</f>
        <v>0</v>
      </c>
      <c r="M79" s="669">
        <v>0</v>
      </c>
      <c r="N79" s="675">
        <v>0</v>
      </c>
      <c r="O79" s="684">
        <v>0</v>
      </c>
      <c r="P79" s="670">
        <v>0</v>
      </c>
      <c r="Q79" s="671">
        <v>0</v>
      </c>
      <c r="R79" s="671">
        <v>0</v>
      </c>
      <c r="S79" s="698">
        <v>0</v>
      </c>
      <c r="T79" s="143" t="s">
        <v>65</v>
      </c>
    </row>
    <row r="80" spans="1:20" ht="52.5" x14ac:dyDescent="0.2">
      <c r="A80" s="144">
        <v>4002</v>
      </c>
      <c r="B80" s="1178"/>
      <c r="C80" s="932" t="s">
        <v>3248</v>
      </c>
      <c r="D80" s="674">
        <f t="shared" ref="D80:D143" si="30">E80+F80+G80+H80+L80+P80+Q80+R80+S80</f>
        <v>39388.003339999996</v>
      </c>
      <c r="E80" s="674">
        <v>14</v>
      </c>
      <c r="F80" s="163">
        <v>274</v>
      </c>
      <c r="G80" s="160">
        <v>0</v>
      </c>
      <c r="H80" s="859">
        <f t="shared" si="29"/>
        <v>563.94333999999992</v>
      </c>
      <c r="I80" s="675">
        <v>563.94333999999992</v>
      </c>
      <c r="J80" s="675">
        <v>0</v>
      </c>
      <c r="K80" s="676">
        <v>0</v>
      </c>
      <c r="L80" s="911">
        <f t="shared" ref="L80:L143" si="31">SUM(M80:O80)</f>
        <v>15536.06</v>
      </c>
      <c r="M80" s="675">
        <v>15536.06</v>
      </c>
      <c r="N80" s="675">
        <v>0</v>
      </c>
      <c r="O80" s="685">
        <v>0</v>
      </c>
      <c r="P80" s="888">
        <v>23000</v>
      </c>
      <c r="Q80" s="889">
        <v>0</v>
      </c>
      <c r="R80" s="889">
        <v>0</v>
      </c>
      <c r="S80" s="913">
        <v>0</v>
      </c>
      <c r="T80" s="143" t="s">
        <v>65</v>
      </c>
    </row>
    <row r="81" spans="1:20" ht="24" customHeight="1" x14ac:dyDescent="0.2">
      <c r="A81" s="701">
        <v>4004</v>
      </c>
      <c r="B81" s="1178"/>
      <c r="C81" s="932" t="s">
        <v>3918</v>
      </c>
      <c r="D81" s="674">
        <f>E81+F81+G81+H81+L81+P81+Q81+R81+S81</f>
        <v>21500.05</v>
      </c>
      <c r="E81" s="674">
        <v>0</v>
      </c>
      <c r="F81" s="163">
        <v>0</v>
      </c>
      <c r="G81" s="160">
        <v>0</v>
      </c>
      <c r="H81" s="859">
        <f t="shared" si="29"/>
        <v>127.05</v>
      </c>
      <c r="I81" s="675">
        <v>127.05</v>
      </c>
      <c r="J81" s="675">
        <v>0</v>
      </c>
      <c r="K81" s="676">
        <v>0</v>
      </c>
      <c r="L81" s="911">
        <f t="shared" si="31"/>
        <v>7373</v>
      </c>
      <c r="M81" s="675">
        <v>7373</v>
      </c>
      <c r="N81" s="675">
        <v>0</v>
      </c>
      <c r="O81" s="685">
        <v>0</v>
      </c>
      <c r="P81" s="888">
        <v>14000</v>
      </c>
      <c r="Q81" s="889">
        <v>0</v>
      </c>
      <c r="R81" s="889">
        <v>0</v>
      </c>
      <c r="S81" s="913">
        <v>0</v>
      </c>
      <c r="T81" s="143" t="s">
        <v>65</v>
      </c>
    </row>
    <row r="82" spans="1:20" ht="34.5" customHeight="1" x14ac:dyDescent="0.2">
      <c r="A82" s="702">
        <v>4007</v>
      </c>
      <c r="B82" s="1178"/>
      <c r="C82" s="932" t="s">
        <v>3919</v>
      </c>
      <c r="D82" s="674">
        <f>E82+F82+G82+H82+L82+P82+Q82+R82+S82</f>
        <v>26342.003359999999</v>
      </c>
      <c r="E82" s="674">
        <v>342</v>
      </c>
      <c r="F82" s="163">
        <v>0</v>
      </c>
      <c r="G82" s="160">
        <v>0</v>
      </c>
      <c r="H82" s="859">
        <f t="shared" si="29"/>
        <v>17970.753359999999</v>
      </c>
      <c r="I82" s="675">
        <v>17970.753359999999</v>
      </c>
      <c r="J82" s="675">
        <v>0</v>
      </c>
      <c r="K82" s="676">
        <v>0</v>
      </c>
      <c r="L82" s="911">
        <f t="shared" si="31"/>
        <v>8029.25</v>
      </c>
      <c r="M82" s="675">
        <v>8029.25</v>
      </c>
      <c r="N82" s="675">
        <v>0</v>
      </c>
      <c r="O82" s="685">
        <v>0</v>
      </c>
      <c r="P82" s="921">
        <v>0</v>
      </c>
      <c r="Q82" s="922">
        <v>0</v>
      </c>
      <c r="R82" s="922">
        <v>0</v>
      </c>
      <c r="S82" s="923">
        <v>0</v>
      </c>
      <c r="T82" s="143" t="s">
        <v>65</v>
      </c>
    </row>
    <row r="83" spans="1:20" ht="24" customHeight="1" x14ac:dyDescent="0.2">
      <c r="A83" s="142">
        <v>4010</v>
      </c>
      <c r="B83" s="1178"/>
      <c r="C83" s="862" t="s">
        <v>3920</v>
      </c>
      <c r="D83" s="674">
        <f t="shared" si="30"/>
        <v>3428.741</v>
      </c>
      <c r="E83" s="674">
        <v>0</v>
      </c>
      <c r="F83" s="163">
        <v>0</v>
      </c>
      <c r="G83" s="160">
        <v>0</v>
      </c>
      <c r="H83" s="859">
        <f t="shared" si="29"/>
        <v>3428.741</v>
      </c>
      <c r="I83" s="675">
        <v>3428.741</v>
      </c>
      <c r="J83" s="675">
        <v>0</v>
      </c>
      <c r="K83" s="676">
        <v>0</v>
      </c>
      <c r="L83" s="864">
        <f t="shared" si="31"/>
        <v>0</v>
      </c>
      <c r="M83" s="675">
        <v>0</v>
      </c>
      <c r="N83" s="675">
        <v>0</v>
      </c>
      <c r="O83" s="685">
        <v>0</v>
      </c>
      <c r="P83" s="865">
        <v>0</v>
      </c>
      <c r="Q83" s="918">
        <v>0</v>
      </c>
      <c r="R83" s="918">
        <v>0</v>
      </c>
      <c r="S83" s="919">
        <v>0</v>
      </c>
      <c r="T83" s="143" t="s">
        <v>65</v>
      </c>
    </row>
    <row r="84" spans="1:20" ht="24" customHeight="1" x14ac:dyDescent="0.2">
      <c r="A84" s="703">
        <v>4011</v>
      </c>
      <c r="B84" s="1178"/>
      <c r="C84" s="867" t="s">
        <v>3249</v>
      </c>
      <c r="D84" s="687">
        <f t="shared" si="30"/>
        <v>16348</v>
      </c>
      <c r="E84" s="687">
        <v>328</v>
      </c>
      <c r="F84" s="857">
        <v>0</v>
      </c>
      <c r="G84" s="858">
        <v>287.98</v>
      </c>
      <c r="H84" s="859">
        <f t="shared" si="29"/>
        <v>15732.02</v>
      </c>
      <c r="I84" s="833">
        <v>15732.02</v>
      </c>
      <c r="J84" s="833">
        <v>0</v>
      </c>
      <c r="K84" s="834">
        <v>0</v>
      </c>
      <c r="L84" s="835">
        <f t="shared" si="31"/>
        <v>0</v>
      </c>
      <c r="M84" s="833">
        <v>0</v>
      </c>
      <c r="N84" s="833">
        <v>0</v>
      </c>
      <c r="O84" s="860">
        <v>0</v>
      </c>
      <c r="P84" s="868">
        <v>0</v>
      </c>
      <c r="Q84" s="869">
        <v>0</v>
      </c>
      <c r="R84" s="869">
        <v>0</v>
      </c>
      <c r="S84" s="870">
        <v>0</v>
      </c>
      <c r="T84" s="839" t="s">
        <v>65</v>
      </c>
    </row>
    <row r="85" spans="1:20" ht="24" customHeight="1" x14ac:dyDescent="0.2">
      <c r="A85" s="144">
        <v>4013</v>
      </c>
      <c r="B85" s="1178"/>
      <c r="C85" s="932" t="s">
        <v>3251</v>
      </c>
      <c r="D85" s="674">
        <f>E85+F85+G85+H85+L85+P85+Q85+R85+S85</f>
        <v>46400</v>
      </c>
      <c r="E85" s="674">
        <v>0</v>
      </c>
      <c r="F85" s="163">
        <v>0</v>
      </c>
      <c r="G85" s="160">
        <v>0</v>
      </c>
      <c r="H85" s="859">
        <f t="shared" si="29"/>
        <v>1484.6699999999998</v>
      </c>
      <c r="I85" s="675">
        <v>1484.6699999999998</v>
      </c>
      <c r="J85" s="675">
        <v>0</v>
      </c>
      <c r="K85" s="676">
        <v>0</v>
      </c>
      <c r="L85" s="911">
        <f t="shared" si="31"/>
        <v>44915.33</v>
      </c>
      <c r="M85" s="675">
        <v>44915.33</v>
      </c>
      <c r="N85" s="675">
        <v>0</v>
      </c>
      <c r="O85" s="685">
        <v>0</v>
      </c>
      <c r="P85" s="921">
        <v>0</v>
      </c>
      <c r="Q85" s="922">
        <v>0</v>
      </c>
      <c r="R85" s="922">
        <v>0</v>
      </c>
      <c r="S85" s="923">
        <v>0</v>
      </c>
      <c r="T85" s="143" t="s">
        <v>65</v>
      </c>
    </row>
    <row r="86" spans="1:20" ht="34.5" customHeight="1" x14ac:dyDescent="0.2">
      <c r="A86" s="144">
        <v>4015</v>
      </c>
      <c r="B86" s="1178"/>
      <c r="C86" s="679" t="s">
        <v>3921</v>
      </c>
      <c r="D86" s="674">
        <f t="shared" si="30"/>
        <v>5974</v>
      </c>
      <c r="E86" s="674">
        <v>0</v>
      </c>
      <c r="F86" s="163">
        <v>0</v>
      </c>
      <c r="G86" s="160">
        <v>59.29</v>
      </c>
      <c r="H86" s="859">
        <f t="shared" si="29"/>
        <v>577.16999999999996</v>
      </c>
      <c r="I86" s="675">
        <v>577.16999999999996</v>
      </c>
      <c r="J86" s="675">
        <v>0</v>
      </c>
      <c r="K86" s="676">
        <v>0</v>
      </c>
      <c r="L86" s="911">
        <f t="shared" si="31"/>
        <v>5337.54</v>
      </c>
      <c r="M86" s="675">
        <v>5337.54</v>
      </c>
      <c r="N86" s="675">
        <v>0</v>
      </c>
      <c r="O86" s="685">
        <v>0</v>
      </c>
      <c r="P86" s="921">
        <v>0</v>
      </c>
      <c r="Q86" s="922">
        <v>0</v>
      </c>
      <c r="R86" s="922">
        <v>0</v>
      </c>
      <c r="S86" s="923">
        <v>0</v>
      </c>
      <c r="T86" s="143" t="s">
        <v>65</v>
      </c>
    </row>
    <row r="87" spans="1:20" ht="34.5" customHeight="1" x14ac:dyDescent="0.2">
      <c r="A87" s="704">
        <v>4016</v>
      </c>
      <c r="B87" s="1178"/>
      <c r="C87" s="914" t="s">
        <v>3253</v>
      </c>
      <c r="D87" s="674">
        <f t="shared" si="30"/>
        <v>7813.869999999999</v>
      </c>
      <c r="E87" s="674">
        <v>213.87</v>
      </c>
      <c r="F87" s="163">
        <v>0</v>
      </c>
      <c r="G87" s="160">
        <v>4416.6063099999992</v>
      </c>
      <c r="H87" s="859">
        <f t="shared" si="29"/>
        <v>3183.3936899999999</v>
      </c>
      <c r="I87" s="675">
        <v>3183.3936899999999</v>
      </c>
      <c r="J87" s="675">
        <v>0</v>
      </c>
      <c r="K87" s="676">
        <v>0</v>
      </c>
      <c r="L87" s="911">
        <f t="shared" si="31"/>
        <v>0</v>
      </c>
      <c r="M87" s="675">
        <v>0</v>
      </c>
      <c r="N87" s="675">
        <v>0</v>
      </c>
      <c r="O87" s="685">
        <v>0</v>
      </c>
      <c r="P87" s="921">
        <v>0</v>
      </c>
      <c r="Q87" s="922">
        <v>0</v>
      </c>
      <c r="R87" s="922">
        <v>0</v>
      </c>
      <c r="S87" s="923">
        <v>0</v>
      </c>
      <c r="T87" s="143" t="s">
        <v>65</v>
      </c>
    </row>
    <row r="88" spans="1:20" ht="34.5" customHeight="1" x14ac:dyDescent="0.2">
      <c r="A88" s="704">
        <v>4018</v>
      </c>
      <c r="B88" s="1178"/>
      <c r="C88" s="673" t="s">
        <v>3254</v>
      </c>
      <c r="D88" s="674">
        <f t="shared" si="30"/>
        <v>11400</v>
      </c>
      <c r="E88" s="674">
        <v>0</v>
      </c>
      <c r="F88" s="163">
        <v>0</v>
      </c>
      <c r="G88" s="160">
        <v>0</v>
      </c>
      <c r="H88" s="859">
        <f t="shared" si="29"/>
        <v>72.599999999999994</v>
      </c>
      <c r="I88" s="675">
        <v>72.599999999999994</v>
      </c>
      <c r="J88" s="675">
        <v>0</v>
      </c>
      <c r="K88" s="676">
        <v>0</v>
      </c>
      <c r="L88" s="911">
        <f t="shared" si="31"/>
        <v>11327.4</v>
      </c>
      <c r="M88" s="675">
        <v>11327.4</v>
      </c>
      <c r="N88" s="675">
        <v>0</v>
      </c>
      <c r="O88" s="685">
        <v>0</v>
      </c>
      <c r="P88" s="921">
        <v>0</v>
      </c>
      <c r="Q88" s="922">
        <v>0</v>
      </c>
      <c r="R88" s="922">
        <v>0</v>
      </c>
      <c r="S88" s="923">
        <v>0</v>
      </c>
      <c r="T88" s="143" t="s">
        <v>65</v>
      </c>
    </row>
    <row r="89" spans="1:20" ht="34.5" customHeight="1" x14ac:dyDescent="0.2">
      <c r="A89" s="704">
        <v>4019</v>
      </c>
      <c r="B89" s="1178"/>
      <c r="C89" s="914" t="s">
        <v>3255</v>
      </c>
      <c r="D89" s="674">
        <f t="shared" si="30"/>
        <v>2076</v>
      </c>
      <c r="E89" s="674">
        <v>5</v>
      </c>
      <c r="F89" s="163">
        <v>0</v>
      </c>
      <c r="G89" s="160">
        <v>1196.4480000000001</v>
      </c>
      <c r="H89" s="859">
        <f t="shared" si="29"/>
        <v>874.55200000000002</v>
      </c>
      <c r="I89" s="675">
        <v>874.55200000000002</v>
      </c>
      <c r="J89" s="675">
        <v>0</v>
      </c>
      <c r="K89" s="676">
        <v>0</v>
      </c>
      <c r="L89" s="911">
        <f t="shared" si="31"/>
        <v>0</v>
      </c>
      <c r="M89" s="675">
        <v>0</v>
      </c>
      <c r="N89" s="675">
        <v>0</v>
      </c>
      <c r="O89" s="685">
        <v>0</v>
      </c>
      <c r="P89" s="921">
        <v>0</v>
      </c>
      <c r="Q89" s="922">
        <v>0</v>
      </c>
      <c r="R89" s="922">
        <v>0</v>
      </c>
      <c r="S89" s="923">
        <v>0</v>
      </c>
      <c r="T89" s="143" t="s">
        <v>65</v>
      </c>
    </row>
    <row r="90" spans="1:20" ht="34.5" customHeight="1" x14ac:dyDescent="0.2">
      <c r="A90" s="704">
        <v>4021</v>
      </c>
      <c r="B90" s="1178"/>
      <c r="C90" s="673" t="s">
        <v>3256</v>
      </c>
      <c r="D90" s="674">
        <f t="shared" si="30"/>
        <v>903.89</v>
      </c>
      <c r="E90" s="674">
        <v>103.89</v>
      </c>
      <c r="F90" s="163">
        <v>0</v>
      </c>
      <c r="G90" s="160">
        <v>0</v>
      </c>
      <c r="H90" s="859">
        <f t="shared" si="29"/>
        <v>800</v>
      </c>
      <c r="I90" s="675">
        <v>800</v>
      </c>
      <c r="J90" s="675">
        <v>0</v>
      </c>
      <c r="K90" s="676">
        <v>0</v>
      </c>
      <c r="L90" s="911">
        <f t="shared" si="31"/>
        <v>0</v>
      </c>
      <c r="M90" s="675">
        <v>0</v>
      </c>
      <c r="N90" s="675">
        <v>0</v>
      </c>
      <c r="O90" s="685">
        <v>0</v>
      </c>
      <c r="P90" s="921">
        <v>0</v>
      </c>
      <c r="Q90" s="922">
        <v>0</v>
      </c>
      <c r="R90" s="922">
        <v>0</v>
      </c>
      <c r="S90" s="923">
        <v>0</v>
      </c>
      <c r="T90" s="143" t="s">
        <v>65</v>
      </c>
    </row>
    <row r="91" spans="1:20" ht="34.5" customHeight="1" x14ac:dyDescent="0.2">
      <c r="A91" s="144">
        <v>4023</v>
      </c>
      <c r="B91" s="1178"/>
      <c r="C91" s="679" t="s">
        <v>3257</v>
      </c>
      <c r="D91" s="674">
        <f t="shared" si="30"/>
        <v>11244.48941</v>
      </c>
      <c r="E91" s="674">
        <v>2000</v>
      </c>
      <c r="F91" s="163">
        <v>0</v>
      </c>
      <c r="G91" s="160">
        <v>0</v>
      </c>
      <c r="H91" s="859">
        <f t="shared" si="29"/>
        <v>9244.4894100000001</v>
      </c>
      <c r="I91" s="675">
        <v>9244.4894100000001</v>
      </c>
      <c r="J91" s="675">
        <v>0</v>
      </c>
      <c r="K91" s="676">
        <v>0</v>
      </c>
      <c r="L91" s="911">
        <f t="shared" si="31"/>
        <v>0</v>
      </c>
      <c r="M91" s="675">
        <v>0</v>
      </c>
      <c r="N91" s="675">
        <v>0</v>
      </c>
      <c r="O91" s="685">
        <v>0</v>
      </c>
      <c r="P91" s="921">
        <v>0</v>
      </c>
      <c r="Q91" s="922">
        <v>0</v>
      </c>
      <c r="R91" s="922">
        <v>0</v>
      </c>
      <c r="S91" s="923">
        <v>0</v>
      </c>
      <c r="T91" s="143" t="s">
        <v>65</v>
      </c>
    </row>
    <row r="92" spans="1:20" ht="34.5" customHeight="1" x14ac:dyDescent="0.2">
      <c r="A92" s="704">
        <v>4025</v>
      </c>
      <c r="B92" s="1178"/>
      <c r="C92" s="914" t="s">
        <v>3258</v>
      </c>
      <c r="D92" s="674">
        <f t="shared" si="30"/>
        <v>5284.7340800000002</v>
      </c>
      <c r="E92" s="674">
        <v>21.78</v>
      </c>
      <c r="F92" s="163">
        <v>0</v>
      </c>
      <c r="G92" s="160">
        <v>1067.17794</v>
      </c>
      <c r="H92" s="859">
        <f t="shared" si="29"/>
        <v>4195.7761399999999</v>
      </c>
      <c r="I92" s="675">
        <v>4195.7761399999999</v>
      </c>
      <c r="J92" s="675">
        <v>0</v>
      </c>
      <c r="K92" s="676">
        <v>0</v>
      </c>
      <c r="L92" s="911">
        <f t="shared" si="31"/>
        <v>0</v>
      </c>
      <c r="M92" s="675">
        <v>0</v>
      </c>
      <c r="N92" s="675">
        <v>0</v>
      </c>
      <c r="O92" s="685">
        <v>0</v>
      </c>
      <c r="P92" s="921">
        <v>0</v>
      </c>
      <c r="Q92" s="922">
        <v>0</v>
      </c>
      <c r="R92" s="922">
        <v>0</v>
      </c>
      <c r="S92" s="923">
        <v>0</v>
      </c>
      <c r="T92" s="143" t="s">
        <v>65</v>
      </c>
    </row>
    <row r="93" spans="1:20" ht="34.5" customHeight="1" x14ac:dyDescent="0.2">
      <c r="A93" s="704">
        <v>4026</v>
      </c>
      <c r="B93" s="1178"/>
      <c r="C93" s="914" t="s">
        <v>3259</v>
      </c>
      <c r="D93" s="674">
        <f>E93+F93+G93+H93+L93+P93+Q93+R93+S93</f>
        <v>21041.566800000001</v>
      </c>
      <c r="E93" s="674">
        <v>0</v>
      </c>
      <c r="F93" s="163">
        <v>0</v>
      </c>
      <c r="G93" s="160">
        <v>133.15</v>
      </c>
      <c r="H93" s="859">
        <f t="shared" si="29"/>
        <v>6208.4168</v>
      </c>
      <c r="I93" s="675">
        <v>6208.4168</v>
      </c>
      <c r="J93" s="675">
        <v>0</v>
      </c>
      <c r="K93" s="676">
        <v>0</v>
      </c>
      <c r="L93" s="911">
        <f t="shared" si="31"/>
        <v>14700</v>
      </c>
      <c r="M93" s="675">
        <v>14700</v>
      </c>
      <c r="N93" s="675">
        <v>0</v>
      </c>
      <c r="O93" s="685">
        <v>0</v>
      </c>
      <c r="P93" s="921">
        <v>0</v>
      </c>
      <c r="Q93" s="922">
        <v>0</v>
      </c>
      <c r="R93" s="922">
        <v>0</v>
      </c>
      <c r="S93" s="923">
        <v>0</v>
      </c>
      <c r="T93" s="143" t="s">
        <v>65</v>
      </c>
    </row>
    <row r="94" spans="1:20" ht="34.5" customHeight="1" x14ac:dyDescent="0.2">
      <c r="A94" s="144">
        <v>4027</v>
      </c>
      <c r="B94" s="1178"/>
      <c r="C94" s="679" t="s">
        <v>3922</v>
      </c>
      <c r="D94" s="674">
        <f t="shared" si="30"/>
        <v>9532.9999999999982</v>
      </c>
      <c r="E94" s="674">
        <v>73</v>
      </c>
      <c r="F94" s="163">
        <v>0</v>
      </c>
      <c r="G94" s="872">
        <v>0</v>
      </c>
      <c r="H94" s="859">
        <f t="shared" si="29"/>
        <v>257.73</v>
      </c>
      <c r="I94" s="675">
        <v>257.73</v>
      </c>
      <c r="J94" s="675">
        <v>0</v>
      </c>
      <c r="K94" s="676">
        <v>0</v>
      </c>
      <c r="L94" s="911">
        <f t="shared" si="31"/>
        <v>9202.2699999999986</v>
      </c>
      <c r="M94" s="675">
        <v>9202.2699999999986</v>
      </c>
      <c r="N94" s="675">
        <v>0</v>
      </c>
      <c r="O94" s="685">
        <v>0</v>
      </c>
      <c r="P94" s="921">
        <v>0</v>
      </c>
      <c r="Q94" s="922">
        <v>0</v>
      </c>
      <c r="R94" s="922">
        <v>0</v>
      </c>
      <c r="S94" s="923">
        <v>0</v>
      </c>
      <c r="T94" s="143" t="s">
        <v>65</v>
      </c>
    </row>
    <row r="95" spans="1:20" ht="34.5" customHeight="1" x14ac:dyDescent="0.2">
      <c r="A95" s="144">
        <v>4028</v>
      </c>
      <c r="B95" s="1178"/>
      <c r="C95" s="679" t="s">
        <v>3923</v>
      </c>
      <c r="D95" s="674">
        <f>E95+F95+G95+H95+L95+P95+Q95+R95+S95</f>
        <v>7619.25</v>
      </c>
      <c r="E95" s="674">
        <v>919.25</v>
      </c>
      <c r="F95" s="163">
        <v>0</v>
      </c>
      <c r="G95" s="872">
        <v>0</v>
      </c>
      <c r="H95" s="859">
        <f t="shared" si="29"/>
        <v>6700</v>
      </c>
      <c r="I95" s="675">
        <v>6700</v>
      </c>
      <c r="J95" s="675">
        <v>0</v>
      </c>
      <c r="K95" s="676">
        <v>0</v>
      </c>
      <c r="L95" s="911">
        <f t="shared" si="31"/>
        <v>0</v>
      </c>
      <c r="M95" s="675">
        <v>0</v>
      </c>
      <c r="N95" s="675">
        <v>0</v>
      </c>
      <c r="O95" s="685">
        <v>0</v>
      </c>
      <c r="P95" s="921">
        <v>0</v>
      </c>
      <c r="Q95" s="922">
        <v>0</v>
      </c>
      <c r="R95" s="922">
        <v>0</v>
      </c>
      <c r="S95" s="923">
        <v>0</v>
      </c>
      <c r="T95" s="143" t="s">
        <v>65</v>
      </c>
    </row>
    <row r="96" spans="1:20" ht="45" customHeight="1" x14ac:dyDescent="0.2">
      <c r="A96" s="144">
        <v>4029</v>
      </c>
      <c r="B96" s="1178"/>
      <c r="C96" s="830" t="s">
        <v>3924</v>
      </c>
      <c r="D96" s="674">
        <f t="shared" si="30"/>
        <v>5534.2749899999999</v>
      </c>
      <c r="E96" s="674">
        <v>50</v>
      </c>
      <c r="F96" s="163">
        <v>0</v>
      </c>
      <c r="G96" s="872">
        <v>0</v>
      </c>
      <c r="H96" s="859">
        <f t="shared" si="29"/>
        <v>5484.2749899999999</v>
      </c>
      <c r="I96" s="675">
        <v>5484.2749899999999</v>
      </c>
      <c r="J96" s="675">
        <v>0</v>
      </c>
      <c r="K96" s="676">
        <v>0</v>
      </c>
      <c r="L96" s="911">
        <f t="shared" si="31"/>
        <v>0</v>
      </c>
      <c r="M96" s="675">
        <v>0</v>
      </c>
      <c r="N96" s="675">
        <v>0</v>
      </c>
      <c r="O96" s="685">
        <v>0</v>
      </c>
      <c r="P96" s="921">
        <v>0</v>
      </c>
      <c r="Q96" s="922">
        <v>0</v>
      </c>
      <c r="R96" s="922">
        <v>0</v>
      </c>
      <c r="S96" s="923">
        <v>0</v>
      </c>
      <c r="T96" s="143" t="s">
        <v>65</v>
      </c>
    </row>
    <row r="97" spans="1:20" ht="24" customHeight="1" x14ac:dyDescent="0.2">
      <c r="A97" s="144">
        <v>4033</v>
      </c>
      <c r="B97" s="1178"/>
      <c r="C97" s="867" t="s">
        <v>3925</v>
      </c>
      <c r="D97" s="674">
        <f t="shared" si="30"/>
        <v>3027.8960000000002</v>
      </c>
      <c r="E97" s="674">
        <v>0</v>
      </c>
      <c r="F97" s="163">
        <v>0</v>
      </c>
      <c r="G97" s="872">
        <v>0</v>
      </c>
      <c r="H97" s="859">
        <f t="shared" si="29"/>
        <v>3027.8960000000002</v>
      </c>
      <c r="I97" s="675">
        <v>3027.8960000000002</v>
      </c>
      <c r="J97" s="675">
        <v>0</v>
      </c>
      <c r="K97" s="676">
        <v>0</v>
      </c>
      <c r="L97" s="911">
        <f t="shared" si="31"/>
        <v>0</v>
      </c>
      <c r="M97" s="675">
        <v>0</v>
      </c>
      <c r="N97" s="675">
        <v>0</v>
      </c>
      <c r="O97" s="685">
        <v>0</v>
      </c>
      <c r="P97" s="921">
        <v>0</v>
      </c>
      <c r="Q97" s="922">
        <v>0</v>
      </c>
      <c r="R97" s="922">
        <v>0</v>
      </c>
      <c r="S97" s="923">
        <v>0</v>
      </c>
      <c r="T97" s="143" t="s">
        <v>65</v>
      </c>
    </row>
    <row r="98" spans="1:20" ht="24" customHeight="1" x14ac:dyDescent="0.2">
      <c r="A98" s="144">
        <v>4035</v>
      </c>
      <c r="B98" s="1178"/>
      <c r="C98" s="679" t="s">
        <v>3926</v>
      </c>
      <c r="D98" s="674">
        <f t="shared" si="30"/>
        <v>3045.241</v>
      </c>
      <c r="E98" s="674">
        <v>0</v>
      </c>
      <c r="F98" s="163">
        <v>0</v>
      </c>
      <c r="G98" s="872">
        <v>0</v>
      </c>
      <c r="H98" s="859">
        <f t="shared" si="29"/>
        <v>3045.241</v>
      </c>
      <c r="I98" s="675">
        <v>3045.241</v>
      </c>
      <c r="J98" s="675">
        <v>0</v>
      </c>
      <c r="K98" s="676">
        <v>0</v>
      </c>
      <c r="L98" s="911">
        <f t="shared" si="31"/>
        <v>0</v>
      </c>
      <c r="M98" s="675">
        <v>0</v>
      </c>
      <c r="N98" s="675">
        <v>0</v>
      </c>
      <c r="O98" s="685">
        <v>0</v>
      </c>
      <c r="P98" s="921">
        <v>0</v>
      </c>
      <c r="Q98" s="922">
        <v>0</v>
      </c>
      <c r="R98" s="922">
        <v>0</v>
      </c>
      <c r="S98" s="923">
        <v>0</v>
      </c>
      <c r="T98" s="143" t="s">
        <v>65</v>
      </c>
    </row>
    <row r="99" spans="1:20" ht="24" customHeight="1" x14ac:dyDescent="0.2">
      <c r="A99" s="144">
        <v>4036</v>
      </c>
      <c r="B99" s="1178"/>
      <c r="C99" s="679" t="s">
        <v>3927</v>
      </c>
      <c r="D99" s="674">
        <f t="shared" si="30"/>
        <v>19197.582050000001</v>
      </c>
      <c r="E99" s="674">
        <v>2077.58</v>
      </c>
      <c r="F99" s="163">
        <v>0</v>
      </c>
      <c r="G99" s="872">
        <v>0</v>
      </c>
      <c r="H99" s="859">
        <f t="shared" si="29"/>
        <v>7025.0520500000002</v>
      </c>
      <c r="I99" s="675">
        <v>7025.0520500000002</v>
      </c>
      <c r="J99" s="675">
        <v>0</v>
      </c>
      <c r="K99" s="676">
        <v>0</v>
      </c>
      <c r="L99" s="911">
        <f t="shared" si="31"/>
        <v>10094.950000000001</v>
      </c>
      <c r="M99" s="675">
        <v>10094.950000000001</v>
      </c>
      <c r="N99" s="675">
        <v>0</v>
      </c>
      <c r="O99" s="685">
        <v>0</v>
      </c>
      <c r="P99" s="921">
        <v>0</v>
      </c>
      <c r="Q99" s="922">
        <v>0</v>
      </c>
      <c r="R99" s="922">
        <v>0</v>
      </c>
      <c r="S99" s="923">
        <v>0</v>
      </c>
      <c r="T99" s="143" t="s">
        <v>65</v>
      </c>
    </row>
    <row r="100" spans="1:20" ht="34.5" customHeight="1" x14ac:dyDescent="0.2">
      <c r="A100" s="144">
        <v>4037</v>
      </c>
      <c r="B100" s="1178"/>
      <c r="C100" s="679" t="s">
        <v>3928</v>
      </c>
      <c r="D100" s="674">
        <f t="shared" si="30"/>
        <v>600</v>
      </c>
      <c r="E100" s="674">
        <v>0</v>
      </c>
      <c r="F100" s="163">
        <v>0</v>
      </c>
      <c r="G100" s="872">
        <v>0</v>
      </c>
      <c r="H100" s="859">
        <f t="shared" si="29"/>
        <v>375.1</v>
      </c>
      <c r="I100" s="675">
        <v>375.1</v>
      </c>
      <c r="J100" s="675">
        <v>0</v>
      </c>
      <c r="K100" s="676">
        <v>0</v>
      </c>
      <c r="L100" s="911">
        <f t="shared" si="31"/>
        <v>224.9</v>
      </c>
      <c r="M100" s="675">
        <v>224.9</v>
      </c>
      <c r="N100" s="675">
        <v>0</v>
      </c>
      <c r="O100" s="685">
        <v>0</v>
      </c>
      <c r="P100" s="921">
        <v>0</v>
      </c>
      <c r="Q100" s="922">
        <v>0</v>
      </c>
      <c r="R100" s="922">
        <v>0</v>
      </c>
      <c r="S100" s="923">
        <v>0</v>
      </c>
      <c r="T100" s="143" t="s">
        <v>65</v>
      </c>
    </row>
    <row r="101" spans="1:20" ht="24" customHeight="1" x14ac:dyDescent="0.2">
      <c r="A101" s="144">
        <v>4038</v>
      </c>
      <c r="B101" s="1178"/>
      <c r="C101" s="830" t="s">
        <v>3929</v>
      </c>
      <c r="D101" s="674">
        <f t="shared" si="30"/>
        <v>2004.78</v>
      </c>
      <c r="E101" s="674">
        <v>237.78</v>
      </c>
      <c r="F101" s="163">
        <v>0</v>
      </c>
      <c r="G101" s="872">
        <v>0</v>
      </c>
      <c r="H101" s="859">
        <f t="shared" si="29"/>
        <v>1767</v>
      </c>
      <c r="I101" s="675">
        <v>1767</v>
      </c>
      <c r="J101" s="675">
        <v>0</v>
      </c>
      <c r="K101" s="676">
        <v>0</v>
      </c>
      <c r="L101" s="911">
        <f t="shared" si="31"/>
        <v>0</v>
      </c>
      <c r="M101" s="675">
        <v>0</v>
      </c>
      <c r="N101" s="675">
        <v>0</v>
      </c>
      <c r="O101" s="685">
        <v>0</v>
      </c>
      <c r="P101" s="921">
        <v>0</v>
      </c>
      <c r="Q101" s="922">
        <v>0</v>
      </c>
      <c r="R101" s="922">
        <v>0</v>
      </c>
      <c r="S101" s="923">
        <v>0</v>
      </c>
      <c r="T101" s="143" t="s">
        <v>65</v>
      </c>
    </row>
    <row r="102" spans="1:20" ht="34.5" customHeight="1" x14ac:dyDescent="0.2">
      <c r="A102" s="705">
        <v>4040</v>
      </c>
      <c r="B102" s="1178"/>
      <c r="C102" s="867" t="s">
        <v>3930</v>
      </c>
      <c r="D102" s="674">
        <f t="shared" si="30"/>
        <v>31300</v>
      </c>
      <c r="E102" s="674">
        <v>0</v>
      </c>
      <c r="F102" s="163">
        <v>0</v>
      </c>
      <c r="G102" s="872">
        <v>0</v>
      </c>
      <c r="H102" s="859">
        <f t="shared" si="29"/>
        <v>847</v>
      </c>
      <c r="I102" s="675">
        <v>847</v>
      </c>
      <c r="J102" s="675">
        <v>0</v>
      </c>
      <c r="K102" s="676">
        <v>0</v>
      </c>
      <c r="L102" s="911">
        <f t="shared" si="31"/>
        <v>16753</v>
      </c>
      <c r="M102" s="675">
        <v>16753</v>
      </c>
      <c r="N102" s="675">
        <v>0</v>
      </c>
      <c r="O102" s="685">
        <v>0</v>
      </c>
      <c r="P102" s="888">
        <v>13700</v>
      </c>
      <c r="Q102" s="889">
        <v>0</v>
      </c>
      <c r="R102" s="889">
        <v>0</v>
      </c>
      <c r="S102" s="913">
        <v>0</v>
      </c>
      <c r="T102" s="839" t="s">
        <v>65</v>
      </c>
    </row>
    <row r="103" spans="1:20" ht="34.5" customHeight="1" x14ac:dyDescent="0.2">
      <c r="A103" s="144">
        <v>4041</v>
      </c>
      <c r="B103" s="1178"/>
      <c r="C103" s="679" t="s">
        <v>3931</v>
      </c>
      <c r="D103" s="674">
        <f t="shared" si="30"/>
        <v>4187.0348700000004</v>
      </c>
      <c r="E103" s="674">
        <v>0</v>
      </c>
      <c r="F103" s="163">
        <v>0</v>
      </c>
      <c r="G103" s="872">
        <v>0</v>
      </c>
      <c r="H103" s="859">
        <f t="shared" si="29"/>
        <v>4187.0348700000004</v>
      </c>
      <c r="I103" s="675">
        <v>4187.0348700000004</v>
      </c>
      <c r="J103" s="675">
        <v>0</v>
      </c>
      <c r="K103" s="676">
        <v>0</v>
      </c>
      <c r="L103" s="911">
        <f t="shared" si="31"/>
        <v>0</v>
      </c>
      <c r="M103" s="675">
        <v>0</v>
      </c>
      <c r="N103" s="675">
        <v>0</v>
      </c>
      <c r="O103" s="685">
        <v>0</v>
      </c>
      <c r="P103" s="921">
        <v>0</v>
      </c>
      <c r="Q103" s="922">
        <v>0</v>
      </c>
      <c r="R103" s="922">
        <v>0</v>
      </c>
      <c r="S103" s="923">
        <v>0</v>
      </c>
      <c r="T103" s="143" t="s">
        <v>65</v>
      </c>
    </row>
    <row r="104" spans="1:20" ht="34.5" customHeight="1" x14ac:dyDescent="0.2">
      <c r="A104" s="144">
        <v>4071</v>
      </c>
      <c r="B104" s="1178"/>
      <c r="C104" s="679" t="s">
        <v>3932</v>
      </c>
      <c r="D104" s="674">
        <f t="shared" si="30"/>
        <v>1551.4</v>
      </c>
      <c r="E104" s="674">
        <v>351.4</v>
      </c>
      <c r="F104" s="163">
        <v>0</v>
      </c>
      <c r="G104" s="872">
        <v>0</v>
      </c>
      <c r="H104" s="859">
        <f t="shared" si="29"/>
        <v>1200</v>
      </c>
      <c r="I104" s="675">
        <v>1200</v>
      </c>
      <c r="J104" s="675">
        <v>0</v>
      </c>
      <c r="K104" s="676">
        <v>0</v>
      </c>
      <c r="L104" s="911">
        <f t="shared" si="31"/>
        <v>0</v>
      </c>
      <c r="M104" s="675">
        <v>0</v>
      </c>
      <c r="N104" s="675">
        <v>0</v>
      </c>
      <c r="O104" s="685">
        <v>0</v>
      </c>
      <c r="P104" s="921">
        <v>0</v>
      </c>
      <c r="Q104" s="922">
        <v>0</v>
      </c>
      <c r="R104" s="922">
        <v>0</v>
      </c>
      <c r="S104" s="923">
        <v>0</v>
      </c>
      <c r="T104" s="143"/>
    </row>
    <row r="105" spans="1:20" ht="45" customHeight="1" x14ac:dyDescent="0.2">
      <c r="A105" s="144">
        <v>4072</v>
      </c>
      <c r="B105" s="1178"/>
      <c r="C105" s="933" t="s">
        <v>3933</v>
      </c>
      <c r="D105" s="674">
        <f t="shared" si="30"/>
        <v>4004.49</v>
      </c>
      <c r="E105" s="674">
        <v>4.49</v>
      </c>
      <c r="F105" s="163">
        <v>0</v>
      </c>
      <c r="G105" s="872">
        <v>0</v>
      </c>
      <c r="H105" s="859">
        <f t="shared" si="29"/>
        <v>4000</v>
      </c>
      <c r="I105" s="934">
        <v>4000</v>
      </c>
      <c r="J105" s="934">
        <v>0</v>
      </c>
      <c r="K105" s="935">
        <v>0</v>
      </c>
      <c r="L105" s="936">
        <f t="shared" si="31"/>
        <v>0</v>
      </c>
      <c r="M105" s="934">
        <v>0</v>
      </c>
      <c r="N105" s="934">
        <v>0</v>
      </c>
      <c r="O105" s="937">
        <v>0</v>
      </c>
      <c r="P105" s="938">
        <v>0</v>
      </c>
      <c r="Q105" s="939">
        <v>0</v>
      </c>
      <c r="R105" s="939">
        <v>0</v>
      </c>
      <c r="S105" s="940">
        <v>0</v>
      </c>
      <c r="T105" s="941" t="s">
        <v>65</v>
      </c>
    </row>
    <row r="106" spans="1:20" ht="31.5" x14ac:dyDescent="0.2">
      <c r="A106" s="144">
        <v>4073</v>
      </c>
      <c r="B106" s="1178"/>
      <c r="C106" s="867" t="s">
        <v>3934</v>
      </c>
      <c r="D106" s="687">
        <f t="shared" si="30"/>
        <v>2884.82</v>
      </c>
      <c r="E106" s="687">
        <v>0</v>
      </c>
      <c r="F106" s="857">
        <v>84.82</v>
      </c>
      <c r="G106" s="706">
        <v>0</v>
      </c>
      <c r="H106" s="859">
        <f t="shared" si="29"/>
        <v>2800</v>
      </c>
      <c r="I106" s="833">
        <v>2800</v>
      </c>
      <c r="J106" s="833">
        <v>0</v>
      </c>
      <c r="K106" s="834">
        <v>0</v>
      </c>
      <c r="L106" s="835">
        <f t="shared" si="31"/>
        <v>0</v>
      </c>
      <c r="M106" s="833">
        <v>0</v>
      </c>
      <c r="N106" s="833">
        <v>0</v>
      </c>
      <c r="O106" s="860">
        <v>0</v>
      </c>
      <c r="P106" s="868">
        <v>0</v>
      </c>
      <c r="Q106" s="869">
        <v>0</v>
      </c>
      <c r="R106" s="869">
        <v>0</v>
      </c>
      <c r="S106" s="870">
        <v>0</v>
      </c>
      <c r="T106" s="839" t="s">
        <v>65</v>
      </c>
    </row>
    <row r="107" spans="1:20" ht="31.5" x14ac:dyDescent="0.2">
      <c r="A107" s="144">
        <v>4074</v>
      </c>
      <c r="B107" s="1178"/>
      <c r="C107" s="679" t="s">
        <v>3935</v>
      </c>
      <c r="D107" s="674">
        <f t="shared" si="30"/>
        <v>15000.008</v>
      </c>
      <c r="E107" s="674">
        <v>0</v>
      </c>
      <c r="F107" s="163">
        <v>0</v>
      </c>
      <c r="G107" s="942">
        <v>0</v>
      </c>
      <c r="H107" s="859">
        <f t="shared" si="29"/>
        <v>414.78800000000001</v>
      </c>
      <c r="I107" s="675">
        <v>414.78800000000001</v>
      </c>
      <c r="J107" s="675">
        <v>0</v>
      </c>
      <c r="K107" s="676">
        <v>0</v>
      </c>
      <c r="L107" s="943">
        <f t="shared" si="31"/>
        <v>14585.22</v>
      </c>
      <c r="M107" s="675">
        <v>14585.22</v>
      </c>
      <c r="N107" s="675">
        <v>0</v>
      </c>
      <c r="O107" s="685">
        <v>0</v>
      </c>
      <c r="P107" s="944">
        <v>0</v>
      </c>
      <c r="Q107" s="945">
        <v>0</v>
      </c>
      <c r="R107" s="945">
        <v>0</v>
      </c>
      <c r="S107" s="946">
        <v>0</v>
      </c>
      <c r="T107" s="941" t="s">
        <v>65</v>
      </c>
    </row>
    <row r="108" spans="1:20" ht="24" customHeight="1" x14ac:dyDescent="0.2">
      <c r="A108" s="144">
        <v>4078</v>
      </c>
      <c r="B108" s="1178"/>
      <c r="C108" s="679" t="s">
        <v>3936</v>
      </c>
      <c r="D108" s="674">
        <f t="shared" si="30"/>
        <v>1663.8240000000001</v>
      </c>
      <c r="E108" s="674">
        <v>0</v>
      </c>
      <c r="F108" s="163">
        <v>0</v>
      </c>
      <c r="G108" s="872">
        <v>0</v>
      </c>
      <c r="H108" s="859">
        <f t="shared" si="29"/>
        <v>1663.8240000000001</v>
      </c>
      <c r="I108" s="675">
        <v>1663.8240000000001</v>
      </c>
      <c r="J108" s="675">
        <v>0</v>
      </c>
      <c r="K108" s="676">
        <v>0</v>
      </c>
      <c r="L108" s="943">
        <f t="shared" si="31"/>
        <v>0</v>
      </c>
      <c r="M108" s="675">
        <v>0</v>
      </c>
      <c r="N108" s="675">
        <v>0</v>
      </c>
      <c r="O108" s="685">
        <v>0</v>
      </c>
      <c r="P108" s="944">
        <v>0</v>
      </c>
      <c r="Q108" s="945">
        <v>0</v>
      </c>
      <c r="R108" s="945">
        <v>0</v>
      </c>
      <c r="S108" s="946">
        <v>0</v>
      </c>
      <c r="T108" s="941" t="s">
        <v>65</v>
      </c>
    </row>
    <row r="109" spans="1:20" ht="24" customHeight="1" x14ac:dyDescent="0.2">
      <c r="A109" s="144">
        <v>4083</v>
      </c>
      <c r="B109" s="1178"/>
      <c r="C109" s="679" t="s">
        <v>3937</v>
      </c>
      <c r="D109" s="674">
        <f t="shared" si="30"/>
        <v>1987.59</v>
      </c>
      <c r="E109" s="674">
        <v>0</v>
      </c>
      <c r="F109" s="163">
        <v>487.59</v>
      </c>
      <c r="G109" s="872">
        <v>0</v>
      </c>
      <c r="H109" s="859">
        <f t="shared" si="29"/>
        <v>1500</v>
      </c>
      <c r="I109" s="675">
        <v>1500</v>
      </c>
      <c r="J109" s="675">
        <v>0</v>
      </c>
      <c r="K109" s="676">
        <v>0</v>
      </c>
      <c r="L109" s="943">
        <f t="shared" si="31"/>
        <v>0</v>
      </c>
      <c r="M109" s="675">
        <v>0</v>
      </c>
      <c r="N109" s="675">
        <v>0</v>
      </c>
      <c r="O109" s="685">
        <v>0</v>
      </c>
      <c r="P109" s="944">
        <v>0</v>
      </c>
      <c r="Q109" s="945">
        <v>0</v>
      </c>
      <c r="R109" s="945">
        <v>0</v>
      </c>
      <c r="S109" s="946">
        <v>0</v>
      </c>
      <c r="T109" s="941" t="s">
        <v>65</v>
      </c>
    </row>
    <row r="110" spans="1:20" ht="34.5" customHeight="1" x14ac:dyDescent="0.2">
      <c r="A110" s="144">
        <v>4084</v>
      </c>
      <c r="B110" s="1178"/>
      <c r="C110" s="679" t="s">
        <v>3938</v>
      </c>
      <c r="D110" s="674">
        <f t="shared" si="30"/>
        <v>906.44</v>
      </c>
      <c r="E110" s="674">
        <v>306.44</v>
      </c>
      <c r="F110" s="163">
        <v>0</v>
      </c>
      <c r="G110" s="872">
        <v>0</v>
      </c>
      <c r="H110" s="859">
        <f t="shared" si="29"/>
        <v>600</v>
      </c>
      <c r="I110" s="675">
        <v>600</v>
      </c>
      <c r="J110" s="675">
        <v>0</v>
      </c>
      <c r="K110" s="676">
        <v>0</v>
      </c>
      <c r="L110" s="943">
        <f t="shared" si="31"/>
        <v>0</v>
      </c>
      <c r="M110" s="675">
        <v>0</v>
      </c>
      <c r="N110" s="675">
        <v>0</v>
      </c>
      <c r="O110" s="685">
        <v>0</v>
      </c>
      <c r="P110" s="944">
        <v>0</v>
      </c>
      <c r="Q110" s="945">
        <v>0</v>
      </c>
      <c r="R110" s="945">
        <v>0</v>
      </c>
      <c r="S110" s="946">
        <v>0</v>
      </c>
      <c r="T110" s="941" t="s">
        <v>65</v>
      </c>
    </row>
    <row r="111" spans="1:20" ht="31.5" x14ac:dyDescent="0.2">
      <c r="A111" s="144">
        <v>4085</v>
      </c>
      <c r="B111" s="1178"/>
      <c r="C111" s="679" t="s">
        <v>3939</v>
      </c>
      <c r="D111" s="674">
        <f t="shared" si="30"/>
        <v>6656.83</v>
      </c>
      <c r="E111" s="674">
        <v>156.83000000000001</v>
      </c>
      <c r="F111" s="163">
        <v>0</v>
      </c>
      <c r="G111" s="872">
        <v>0</v>
      </c>
      <c r="H111" s="859">
        <f t="shared" si="29"/>
        <v>6500</v>
      </c>
      <c r="I111" s="675">
        <v>6500</v>
      </c>
      <c r="J111" s="675">
        <v>0</v>
      </c>
      <c r="K111" s="676">
        <v>0</v>
      </c>
      <c r="L111" s="943">
        <f t="shared" si="31"/>
        <v>0</v>
      </c>
      <c r="M111" s="675">
        <v>0</v>
      </c>
      <c r="N111" s="675">
        <v>0</v>
      </c>
      <c r="O111" s="685">
        <v>0</v>
      </c>
      <c r="P111" s="944">
        <v>0</v>
      </c>
      <c r="Q111" s="945">
        <v>0</v>
      </c>
      <c r="R111" s="945">
        <v>0</v>
      </c>
      <c r="S111" s="946">
        <v>0</v>
      </c>
      <c r="T111" s="941" t="s">
        <v>65</v>
      </c>
    </row>
    <row r="112" spans="1:20" ht="24" customHeight="1" x14ac:dyDescent="0.2">
      <c r="A112" s="144">
        <v>4086</v>
      </c>
      <c r="B112" s="1178"/>
      <c r="C112" s="679" t="s">
        <v>3940</v>
      </c>
      <c r="D112" s="674">
        <f t="shared" si="30"/>
        <v>3858.5553300000001</v>
      </c>
      <c r="E112" s="674">
        <v>0</v>
      </c>
      <c r="F112" s="163">
        <v>0</v>
      </c>
      <c r="G112" s="872">
        <v>0</v>
      </c>
      <c r="H112" s="859">
        <f t="shared" si="29"/>
        <v>3858.5553300000001</v>
      </c>
      <c r="I112" s="675">
        <v>3858.5553300000001</v>
      </c>
      <c r="J112" s="675">
        <v>0</v>
      </c>
      <c r="K112" s="676">
        <v>0</v>
      </c>
      <c r="L112" s="943">
        <f t="shared" si="31"/>
        <v>0</v>
      </c>
      <c r="M112" s="675">
        <v>0</v>
      </c>
      <c r="N112" s="675">
        <v>0</v>
      </c>
      <c r="O112" s="685">
        <v>0</v>
      </c>
      <c r="P112" s="944">
        <v>0</v>
      </c>
      <c r="Q112" s="945">
        <v>0</v>
      </c>
      <c r="R112" s="945">
        <v>0</v>
      </c>
      <c r="S112" s="946">
        <v>0</v>
      </c>
      <c r="T112" s="941" t="s">
        <v>65</v>
      </c>
    </row>
    <row r="113" spans="1:20" ht="34.5" customHeight="1" x14ac:dyDescent="0.2">
      <c r="A113" s="144">
        <v>4087</v>
      </c>
      <c r="B113" s="1178"/>
      <c r="C113" s="679" t="s">
        <v>3941</v>
      </c>
      <c r="D113" s="674">
        <f t="shared" si="30"/>
        <v>672</v>
      </c>
      <c r="E113" s="674">
        <v>0</v>
      </c>
      <c r="F113" s="163">
        <v>0</v>
      </c>
      <c r="G113" s="872">
        <v>0</v>
      </c>
      <c r="H113" s="859">
        <f t="shared" si="29"/>
        <v>672</v>
      </c>
      <c r="I113" s="675">
        <v>672</v>
      </c>
      <c r="J113" s="675">
        <v>0</v>
      </c>
      <c r="K113" s="676">
        <v>0</v>
      </c>
      <c r="L113" s="943">
        <f t="shared" si="31"/>
        <v>0</v>
      </c>
      <c r="M113" s="675">
        <v>0</v>
      </c>
      <c r="N113" s="675">
        <v>0</v>
      </c>
      <c r="O113" s="685">
        <v>0</v>
      </c>
      <c r="P113" s="944">
        <v>0</v>
      </c>
      <c r="Q113" s="945">
        <v>0</v>
      </c>
      <c r="R113" s="945">
        <v>0</v>
      </c>
      <c r="S113" s="946">
        <v>0</v>
      </c>
      <c r="T113" s="941" t="s">
        <v>65</v>
      </c>
    </row>
    <row r="114" spans="1:20" ht="34.5" customHeight="1" x14ac:dyDescent="0.2">
      <c r="A114" s="144">
        <v>4090</v>
      </c>
      <c r="B114" s="1178"/>
      <c r="C114" s="679" t="s">
        <v>3942</v>
      </c>
      <c r="D114" s="674">
        <f t="shared" si="30"/>
        <v>185.4204</v>
      </c>
      <c r="E114" s="674">
        <v>0</v>
      </c>
      <c r="F114" s="163">
        <v>0</v>
      </c>
      <c r="G114" s="872">
        <v>0</v>
      </c>
      <c r="H114" s="859">
        <f t="shared" si="29"/>
        <v>185.4204</v>
      </c>
      <c r="I114" s="675">
        <v>185.4204</v>
      </c>
      <c r="J114" s="675">
        <v>0</v>
      </c>
      <c r="K114" s="676">
        <v>0</v>
      </c>
      <c r="L114" s="943">
        <f t="shared" si="31"/>
        <v>0</v>
      </c>
      <c r="M114" s="675">
        <v>0</v>
      </c>
      <c r="N114" s="675">
        <v>0</v>
      </c>
      <c r="O114" s="685">
        <v>0</v>
      </c>
      <c r="P114" s="944">
        <v>0</v>
      </c>
      <c r="Q114" s="945">
        <v>0</v>
      </c>
      <c r="R114" s="945">
        <v>0</v>
      </c>
      <c r="S114" s="946">
        <v>0</v>
      </c>
      <c r="T114" s="941" t="s">
        <v>65</v>
      </c>
    </row>
    <row r="115" spans="1:20" ht="34.5" customHeight="1" x14ac:dyDescent="0.2">
      <c r="A115" s="144">
        <v>4091</v>
      </c>
      <c r="B115" s="1178"/>
      <c r="C115" s="679" t="s">
        <v>3943</v>
      </c>
      <c r="D115" s="674">
        <f t="shared" si="30"/>
        <v>4300.00605</v>
      </c>
      <c r="E115" s="674">
        <v>0</v>
      </c>
      <c r="F115" s="163">
        <v>0</v>
      </c>
      <c r="G115" s="872">
        <v>0</v>
      </c>
      <c r="H115" s="859">
        <f t="shared" si="29"/>
        <v>4073.0360499999997</v>
      </c>
      <c r="I115" s="675">
        <v>4073.0360499999997</v>
      </c>
      <c r="J115" s="675">
        <v>0</v>
      </c>
      <c r="K115" s="676">
        <v>0</v>
      </c>
      <c r="L115" s="943">
        <f t="shared" si="31"/>
        <v>226.97</v>
      </c>
      <c r="M115" s="675">
        <v>226.97</v>
      </c>
      <c r="N115" s="675">
        <v>0</v>
      </c>
      <c r="O115" s="685">
        <v>0</v>
      </c>
      <c r="P115" s="944">
        <v>0</v>
      </c>
      <c r="Q115" s="945">
        <v>0</v>
      </c>
      <c r="R115" s="945">
        <v>0</v>
      </c>
      <c r="S115" s="946">
        <v>0</v>
      </c>
      <c r="T115" s="941" t="s">
        <v>65</v>
      </c>
    </row>
    <row r="116" spans="1:20" ht="34.5" customHeight="1" x14ac:dyDescent="0.2">
      <c r="A116" s="144">
        <v>4093</v>
      </c>
      <c r="B116" s="1178"/>
      <c r="C116" s="679" t="s">
        <v>3944</v>
      </c>
      <c r="D116" s="674">
        <f t="shared" si="30"/>
        <v>3000</v>
      </c>
      <c r="E116" s="674">
        <v>0</v>
      </c>
      <c r="F116" s="163">
        <v>0</v>
      </c>
      <c r="G116" s="872">
        <v>0</v>
      </c>
      <c r="H116" s="859">
        <f t="shared" si="29"/>
        <v>3000</v>
      </c>
      <c r="I116" s="675">
        <v>3000</v>
      </c>
      <c r="J116" s="675">
        <v>0</v>
      </c>
      <c r="K116" s="676">
        <v>0</v>
      </c>
      <c r="L116" s="943">
        <f t="shared" si="31"/>
        <v>0</v>
      </c>
      <c r="M116" s="675">
        <v>0</v>
      </c>
      <c r="N116" s="675">
        <v>0</v>
      </c>
      <c r="O116" s="685">
        <v>0</v>
      </c>
      <c r="P116" s="944">
        <v>0</v>
      </c>
      <c r="Q116" s="945">
        <v>0</v>
      </c>
      <c r="R116" s="945">
        <v>0</v>
      </c>
      <c r="S116" s="946">
        <v>0</v>
      </c>
      <c r="T116" s="941" t="s">
        <v>65</v>
      </c>
    </row>
    <row r="117" spans="1:20" ht="24.75" customHeight="1" x14ac:dyDescent="0.2">
      <c r="A117" s="144">
        <v>4094</v>
      </c>
      <c r="B117" s="1178"/>
      <c r="C117" s="679" t="s">
        <v>3945</v>
      </c>
      <c r="D117" s="674">
        <f t="shared" si="30"/>
        <v>13300.007</v>
      </c>
      <c r="E117" s="674">
        <v>0</v>
      </c>
      <c r="F117" s="163">
        <v>0</v>
      </c>
      <c r="G117" s="872">
        <v>0</v>
      </c>
      <c r="H117" s="859">
        <f t="shared" si="29"/>
        <v>83.126999999999995</v>
      </c>
      <c r="I117" s="675">
        <v>83.126999999999995</v>
      </c>
      <c r="J117" s="675">
        <v>0</v>
      </c>
      <c r="K117" s="676">
        <v>0</v>
      </c>
      <c r="L117" s="943">
        <f t="shared" si="31"/>
        <v>13216.88</v>
      </c>
      <c r="M117" s="675">
        <v>13216.88</v>
      </c>
      <c r="N117" s="675">
        <v>0</v>
      </c>
      <c r="O117" s="685">
        <v>0</v>
      </c>
      <c r="P117" s="944">
        <v>0</v>
      </c>
      <c r="Q117" s="945">
        <v>0</v>
      </c>
      <c r="R117" s="945">
        <v>0</v>
      </c>
      <c r="S117" s="946">
        <v>0</v>
      </c>
      <c r="T117" s="941" t="s">
        <v>65</v>
      </c>
    </row>
    <row r="118" spans="1:20" ht="34.5" customHeight="1" x14ac:dyDescent="0.2">
      <c r="A118" s="144">
        <v>4095</v>
      </c>
      <c r="B118" s="1178"/>
      <c r="C118" s="914" t="s">
        <v>3946</v>
      </c>
      <c r="D118" s="674">
        <f t="shared" si="30"/>
        <v>2500</v>
      </c>
      <c r="E118" s="674">
        <v>0</v>
      </c>
      <c r="F118" s="163">
        <v>0</v>
      </c>
      <c r="G118" s="872">
        <v>0</v>
      </c>
      <c r="H118" s="859">
        <f t="shared" si="29"/>
        <v>402.93</v>
      </c>
      <c r="I118" s="675">
        <v>402.93</v>
      </c>
      <c r="J118" s="675">
        <v>0</v>
      </c>
      <c r="K118" s="676">
        <v>0</v>
      </c>
      <c r="L118" s="943">
        <f t="shared" si="31"/>
        <v>2097.0700000000002</v>
      </c>
      <c r="M118" s="675">
        <v>2097.0700000000002</v>
      </c>
      <c r="N118" s="675">
        <v>0</v>
      </c>
      <c r="O118" s="685">
        <v>0</v>
      </c>
      <c r="P118" s="944">
        <v>0</v>
      </c>
      <c r="Q118" s="945">
        <v>0</v>
      </c>
      <c r="R118" s="945">
        <v>0</v>
      </c>
      <c r="S118" s="946">
        <v>0</v>
      </c>
      <c r="T118" s="941" t="s">
        <v>65</v>
      </c>
    </row>
    <row r="119" spans="1:20" ht="34.5" customHeight="1" x14ac:dyDescent="0.2">
      <c r="A119" s="705">
        <v>4096</v>
      </c>
      <c r="B119" s="1178"/>
      <c r="C119" s="867" t="s">
        <v>3947</v>
      </c>
      <c r="D119" s="674">
        <f>E119+F119+G119+H119+L119+P119+Q119+R119+S119</f>
        <v>283.048</v>
      </c>
      <c r="E119" s="674">
        <v>38.590000000000003</v>
      </c>
      <c r="F119" s="163">
        <v>0</v>
      </c>
      <c r="G119" s="872">
        <v>0</v>
      </c>
      <c r="H119" s="859">
        <f t="shared" si="29"/>
        <v>228.44800000000001</v>
      </c>
      <c r="I119" s="675">
        <v>228.44800000000001</v>
      </c>
      <c r="J119" s="675">
        <v>0</v>
      </c>
      <c r="K119" s="676">
        <v>0</v>
      </c>
      <c r="L119" s="943">
        <f t="shared" si="31"/>
        <v>16.010000000000002</v>
      </c>
      <c r="M119" s="675">
        <v>16.010000000000002</v>
      </c>
      <c r="N119" s="675">
        <v>0</v>
      </c>
      <c r="O119" s="685">
        <v>0</v>
      </c>
      <c r="P119" s="944">
        <v>0</v>
      </c>
      <c r="Q119" s="945">
        <v>0</v>
      </c>
      <c r="R119" s="945">
        <v>0</v>
      </c>
      <c r="S119" s="946">
        <v>0</v>
      </c>
      <c r="T119" s="839" t="s">
        <v>65</v>
      </c>
    </row>
    <row r="120" spans="1:20" ht="24.75" customHeight="1" x14ac:dyDescent="0.2">
      <c r="A120" s="144">
        <v>4097</v>
      </c>
      <c r="B120" s="1178"/>
      <c r="C120" s="679" t="s">
        <v>3948</v>
      </c>
      <c r="D120" s="674">
        <f t="shared" si="30"/>
        <v>8551</v>
      </c>
      <c r="E120" s="674">
        <v>337</v>
      </c>
      <c r="F120" s="163">
        <v>0</v>
      </c>
      <c r="G120" s="872">
        <v>0</v>
      </c>
      <c r="H120" s="859">
        <f t="shared" si="29"/>
        <v>8214</v>
      </c>
      <c r="I120" s="675">
        <v>8214</v>
      </c>
      <c r="J120" s="675">
        <v>0</v>
      </c>
      <c r="K120" s="676">
        <v>0</v>
      </c>
      <c r="L120" s="943">
        <f t="shared" si="31"/>
        <v>0</v>
      </c>
      <c r="M120" s="675">
        <v>0</v>
      </c>
      <c r="N120" s="675">
        <v>0</v>
      </c>
      <c r="O120" s="685">
        <v>0</v>
      </c>
      <c r="P120" s="944">
        <v>0</v>
      </c>
      <c r="Q120" s="945">
        <v>0</v>
      </c>
      <c r="R120" s="945">
        <v>0</v>
      </c>
      <c r="S120" s="946">
        <v>0</v>
      </c>
      <c r="T120" s="941" t="s">
        <v>65</v>
      </c>
    </row>
    <row r="121" spans="1:20" ht="24.75" customHeight="1" x14ac:dyDescent="0.2">
      <c r="A121" s="144">
        <v>4098</v>
      </c>
      <c r="B121" s="1178"/>
      <c r="C121" s="679" t="s">
        <v>3949</v>
      </c>
      <c r="D121" s="674">
        <f t="shared" si="30"/>
        <v>3238.27</v>
      </c>
      <c r="E121" s="674">
        <f>130.44+7.83</f>
        <v>138.27000000000001</v>
      </c>
      <c r="F121" s="163">
        <v>0</v>
      </c>
      <c r="G121" s="872">
        <v>0</v>
      </c>
      <c r="H121" s="859">
        <f t="shared" si="29"/>
        <v>3100</v>
      </c>
      <c r="I121" s="675">
        <v>3100</v>
      </c>
      <c r="J121" s="675">
        <v>0</v>
      </c>
      <c r="K121" s="676">
        <v>0</v>
      </c>
      <c r="L121" s="943">
        <f t="shared" si="31"/>
        <v>0</v>
      </c>
      <c r="M121" s="675">
        <v>0</v>
      </c>
      <c r="N121" s="675">
        <v>0</v>
      </c>
      <c r="O121" s="685">
        <v>0</v>
      </c>
      <c r="P121" s="944">
        <v>0</v>
      </c>
      <c r="Q121" s="945">
        <v>0</v>
      </c>
      <c r="R121" s="945">
        <v>0</v>
      </c>
      <c r="S121" s="946">
        <v>0</v>
      </c>
      <c r="T121" s="941" t="s">
        <v>65</v>
      </c>
    </row>
    <row r="122" spans="1:20" ht="34.5" customHeight="1" x14ac:dyDescent="0.2">
      <c r="A122" s="144">
        <v>4099</v>
      </c>
      <c r="B122" s="1178"/>
      <c r="C122" s="679" t="s">
        <v>3950</v>
      </c>
      <c r="D122" s="674">
        <f t="shared" si="30"/>
        <v>815.81</v>
      </c>
      <c r="E122" s="674">
        <v>215.81</v>
      </c>
      <c r="F122" s="163">
        <v>0</v>
      </c>
      <c r="G122" s="872">
        <v>0</v>
      </c>
      <c r="H122" s="859">
        <f t="shared" si="29"/>
        <v>600</v>
      </c>
      <c r="I122" s="675">
        <v>600</v>
      </c>
      <c r="J122" s="675">
        <v>0</v>
      </c>
      <c r="K122" s="676">
        <v>0</v>
      </c>
      <c r="L122" s="943">
        <f t="shared" si="31"/>
        <v>0</v>
      </c>
      <c r="M122" s="675">
        <v>0</v>
      </c>
      <c r="N122" s="675">
        <v>0</v>
      </c>
      <c r="O122" s="685">
        <v>0</v>
      </c>
      <c r="P122" s="944">
        <v>0</v>
      </c>
      <c r="Q122" s="945">
        <v>0</v>
      </c>
      <c r="R122" s="945">
        <v>0</v>
      </c>
      <c r="S122" s="946">
        <v>0</v>
      </c>
      <c r="T122" s="941" t="s">
        <v>65</v>
      </c>
    </row>
    <row r="123" spans="1:20" ht="34.5" customHeight="1" x14ac:dyDescent="0.2">
      <c r="A123" s="144">
        <v>4100</v>
      </c>
      <c r="B123" s="1178"/>
      <c r="C123" s="679" t="s">
        <v>3951</v>
      </c>
      <c r="D123" s="674">
        <f t="shared" si="30"/>
        <v>1054.88068</v>
      </c>
      <c r="E123" s="674">
        <v>0</v>
      </c>
      <c r="F123" s="163">
        <v>0</v>
      </c>
      <c r="G123" s="872">
        <v>0</v>
      </c>
      <c r="H123" s="859">
        <f t="shared" si="29"/>
        <v>1054.88068</v>
      </c>
      <c r="I123" s="675">
        <v>1054.88068</v>
      </c>
      <c r="J123" s="675">
        <v>0</v>
      </c>
      <c r="K123" s="676">
        <v>0</v>
      </c>
      <c r="L123" s="943">
        <f t="shared" si="31"/>
        <v>0</v>
      </c>
      <c r="M123" s="675">
        <v>0</v>
      </c>
      <c r="N123" s="675">
        <v>0</v>
      </c>
      <c r="O123" s="685">
        <v>0</v>
      </c>
      <c r="P123" s="944">
        <v>0</v>
      </c>
      <c r="Q123" s="945">
        <v>0</v>
      </c>
      <c r="R123" s="945">
        <v>0</v>
      </c>
      <c r="S123" s="946">
        <v>0</v>
      </c>
      <c r="T123" s="941" t="s">
        <v>65</v>
      </c>
    </row>
    <row r="124" spans="1:20" ht="24.75" customHeight="1" x14ac:dyDescent="0.2">
      <c r="A124" s="144">
        <v>4101</v>
      </c>
      <c r="B124" s="1178"/>
      <c r="C124" s="679" t="s">
        <v>3952</v>
      </c>
      <c r="D124" s="674">
        <f t="shared" si="30"/>
        <v>2777.1109799999999</v>
      </c>
      <c r="E124" s="674">
        <v>0</v>
      </c>
      <c r="F124" s="163">
        <v>0</v>
      </c>
      <c r="G124" s="872">
        <v>0</v>
      </c>
      <c r="H124" s="859">
        <f t="shared" si="29"/>
        <v>2777.1109799999999</v>
      </c>
      <c r="I124" s="675">
        <v>2777.1109799999999</v>
      </c>
      <c r="J124" s="675">
        <v>0</v>
      </c>
      <c r="K124" s="676">
        <v>0</v>
      </c>
      <c r="L124" s="943">
        <f t="shared" si="31"/>
        <v>0</v>
      </c>
      <c r="M124" s="675">
        <v>0</v>
      </c>
      <c r="N124" s="675">
        <v>0</v>
      </c>
      <c r="O124" s="685">
        <v>0</v>
      </c>
      <c r="P124" s="944">
        <v>0</v>
      </c>
      <c r="Q124" s="945">
        <v>0</v>
      </c>
      <c r="R124" s="945">
        <v>0</v>
      </c>
      <c r="S124" s="946">
        <v>0</v>
      </c>
      <c r="T124" s="941" t="s">
        <v>65</v>
      </c>
    </row>
    <row r="125" spans="1:20" ht="15" customHeight="1" x14ac:dyDescent="0.2">
      <c r="A125" s="703">
        <v>4102</v>
      </c>
      <c r="B125" s="1178"/>
      <c r="C125" s="679" t="s">
        <v>3953</v>
      </c>
      <c r="D125" s="674">
        <f>E125+F125+G125+H125+L125+P125+Q125+R125+S125</f>
        <v>28246.883999999998</v>
      </c>
      <c r="E125" s="674">
        <v>0</v>
      </c>
      <c r="F125" s="163">
        <v>0</v>
      </c>
      <c r="G125" s="872">
        <v>0</v>
      </c>
      <c r="H125" s="859">
        <f t="shared" si="29"/>
        <v>18246.883999999998</v>
      </c>
      <c r="I125" s="675">
        <v>14824.883999999998</v>
      </c>
      <c r="J125" s="675">
        <v>3422</v>
      </c>
      <c r="K125" s="676">
        <v>0</v>
      </c>
      <c r="L125" s="943">
        <f t="shared" si="31"/>
        <v>10000</v>
      </c>
      <c r="M125" s="675">
        <v>10000</v>
      </c>
      <c r="N125" s="675">
        <v>0</v>
      </c>
      <c r="O125" s="685">
        <v>0</v>
      </c>
      <c r="P125" s="944">
        <v>0</v>
      </c>
      <c r="Q125" s="945">
        <v>0</v>
      </c>
      <c r="R125" s="945">
        <v>0</v>
      </c>
      <c r="S125" s="946">
        <v>0</v>
      </c>
      <c r="T125" s="941" t="s">
        <v>65</v>
      </c>
    </row>
    <row r="126" spans="1:20" ht="24.75" customHeight="1" x14ac:dyDescent="0.2">
      <c r="A126" s="142">
        <v>4104</v>
      </c>
      <c r="B126" s="1178"/>
      <c r="C126" s="914" t="s">
        <v>3954</v>
      </c>
      <c r="D126" s="674">
        <f t="shared" si="30"/>
        <v>2788</v>
      </c>
      <c r="E126" s="674">
        <v>20</v>
      </c>
      <c r="F126" s="163">
        <v>0</v>
      </c>
      <c r="G126" s="872">
        <v>0</v>
      </c>
      <c r="H126" s="859">
        <f t="shared" si="29"/>
        <v>2768</v>
      </c>
      <c r="I126" s="675">
        <v>2768</v>
      </c>
      <c r="J126" s="675">
        <v>0</v>
      </c>
      <c r="K126" s="676">
        <v>0</v>
      </c>
      <c r="L126" s="943">
        <f t="shared" si="31"/>
        <v>0</v>
      </c>
      <c r="M126" s="675">
        <v>0</v>
      </c>
      <c r="N126" s="675">
        <v>0</v>
      </c>
      <c r="O126" s="685">
        <v>0</v>
      </c>
      <c r="P126" s="944">
        <v>0</v>
      </c>
      <c r="Q126" s="945">
        <v>0</v>
      </c>
      <c r="R126" s="945">
        <v>0</v>
      </c>
      <c r="S126" s="946">
        <v>0</v>
      </c>
      <c r="T126" s="941" t="s">
        <v>65</v>
      </c>
    </row>
    <row r="127" spans="1:20" ht="45" customHeight="1" x14ac:dyDescent="0.2">
      <c r="A127" s="142">
        <v>4105</v>
      </c>
      <c r="B127" s="1178"/>
      <c r="C127" s="914" t="s">
        <v>3955</v>
      </c>
      <c r="D127" s="674">
        <f t="shared" si="30"/>
        <v>12100.003999999999</v>
      </c>
      <c r="E127" s="674">
        <v>0</v>
      </c>
      <c r="F127" s="163">
        <v>0</v>
      </c>
      <c r="G127" s="872">
        <v>0</v>
      </c>
      <c r="H127" s="859">
        <f t="shared" si="29"/>
        <v>650.69399999999996</v>
      </c>
      <c r="I127" s="675">
        <v>650.69399999999996</v>
      </c>
      <c r="J127" s="675">
        <v>0</v>
      </c>
      <c r="K127" s="676">
        <v>0</v>
      </c>
      <c r="L127" s="943">
        <f t="shared" si="31"/>
        <v>11449.31</v>
      </c>
      <c r="M127" s="675">
        <v>11449.31</v>
      </c>
      <c r="N127" s="675">
        <v>0</v>
      </c>
      <c r="O127" s="685">
        <v>0</v>
      </c>
      <c r="P127" s="944">
        <v>0</v>
      </c>
      <c r="Q127" s="945">
        <v>0</v>
      </c>
      <c r="R127" s="945">
        <v>0</v>
      </c>
      <c r="S127" s="946">
        <v>0</v>
      </c>
      <c r="T127" s="941" t="s">
        <v>65</v>
      </c>
    </row>
    <row r="128" spans="1:20" ht="34.5" customHeight="1" x14ac:dyDescent="0.2">
      <c r="A128" s="142">
        <v>4106</v>
      </c>
      <c r="B128" s="1178"/>
      <c r="C128" s="933" t="s">
        <v>3956</v>
      </c>
      <c r="D128" s="674">
        <f t="shared" si="30"/>
        <v>2450</v>
      </c>
      <c r="E128" s="674">
        <v>0</v>
      </c>
      <c r="F128" s="163">
        <v>0</v>
      </c>
      <c r="G128" s="872">
        <v>0</v>
      </c>
      <c r="H128" s="859">
        <f t="shared" si="29"/>
        <v>130</v>
      </c>
      <c r="I128" s="934">
        <v>130</v>
      </c>
      <c r="J128" s="934">
        <v>0</v>
      </c>
      <c r="K128" s="935">
        <v>0</v>
      </c>
      <c r="L128" s="936">
        <f t="shared" si="31"/>
        <v>2320</v>
      </c>
      <c r="M128" s="934">
        <v>2320</v>
      </c>
      <c r="N128" s="934">
        <v>0</v>
      </c>
      <c r="O128" s="937">
        <v>0</v>
      </c>
      <c r="P128" s="938">
        <v>0</v>
      </c>
      <c r="Q128" s="939">
        <v>0</v>
      </c>
      <c r="R128" s="939">
        <v>0</v>
      </c>
      <c r="S128" s="940">
        <v>0</v>
      </c>
      <c r="T128" s="941" t="s">
        <v>65</v>
      </c>
    </row>
    <row r="129" spans="1:20" ht="31.5" x14ac:dyDescent="0.2">
      <c r="A129" s="142">
        <v>4107</v>
      </c>
      <c r="B129" s="1178"/>
      <c r="C129" s="866" t="s">
        <v>3957</v>
      </c>
      <c r="D129" s="687">
        <f t="shared" si="30"/>
        <v>150</v>
      </c>
      <c r="E129" s="687">
        <v>0</v>
      </c>
      <c r="F129" s="857">
        <v>0</v>
      </c>
      <c r="G129" s="872">
        <v>0</v>
      </c>
      <c r="H129" s="859">
        <f t="shared" si="29"/>
        <v>108.9</v>
      </c>
      <c r="I129" s="833">
        <v>108.9</v>
      </c>
      <c r="J129" s="833">
        <v>0</v>
      </c>
      <c r="K129" s="834">
        <v>0</v>
      </c>
      <c r="L129" s="835">
        <f t="shared" si="31"/>
        <v>41.1</v>
      </c>
      <c r="M129" s="833">
        <v>41.1</v>
      </c>
      <c r="N129" s="833">
        <v>0</v>
      </c>
      <c r="O129" s="860">
        <v>0</v>
      </c>
      <c r="P129" s="868">
        <v>0</v>
      </c>
      <c r="Q129" s="869">
        <v>0</v>
      </c>
      <c r="R129" s="869">
        <v>0</v>
      </c>
      <c r="S129" s="870">
        <v>0</v>
      </c>
      <c r="T129" s="839" t="s">
        <v>65</v>
      </c>
    </row>
    <row r="130" spans="1:20" ht="45" customHeight="1" x14ac:dyDescent="0.2">
      <c r="A130" s="142">
        <v>4108</v>
      </c>
      <c r="B130" s="1178"/>
      <c r="C130" s="914" t="s">
        <v>3958</v>
      </c>
      <c r="D130" s="674">
        <f t="shared" si="30"/>
        <v>1219.4213300000001</v>
      </c>
      <c r="E130" s="674">
        <v>30.25</v>
      </c>
      <c r="F130" s="163">
        <v>0</v>
      </c>
      <c r="G130" s="872"/>
      <c r="H130" s="859">
        <f t="shared" si="29"/>
        <v>1189.1713300000001</v>
      </c>
      <c r="I130" s="675">
        <v>1189.1713300000001</v>
      </c>
      <c r="J130" s="675">
        <v>0</v>
      </c>
      <c r="K130" s="676">
        <v>0</v>
      </c>
      <c r="L130" s="943">
        <f t="shared" si="31"/>
        <v>0</v>
      </c>
      <c r="M130" s="675">
        <v>0</v>
      </c>
      <c r="N130" s="675">
        <v>0</v>
      </c>
      <c r="O130" s="685">
        <v>0</v>
      </c>
      <c r="P130" s="944">
        <v>0</v>
      </c>
      <c r="Q130" s="945">
        <v>0</v>
      </c>
      <c r="R130" s="945">
        <v>0</v>
      </c>
      <c r="S130" s="946">
        <v>0</v>
      </c>
      <c r="T130" s="941" t="s">
        <v>65</v>
      </c>
    </row>
    <row r="131" spans="1:20" ht="45" customHeight="1" x14ac:dyDescent="0.2">
      <c r="A131" s="142">
        <v>4110</v>
      </c>
      <c r="B131" s="1178"/>
      <c r="C131" s="679" t="s">
        <v>4057</v>
      </c>
      <c r="D131" s="674">
        <f t="shared" si="30"/>
        <v>489.10300000000001</v>
      </c>
      <c r="E131" s="674">
        <v>133</v>
      </c>
      <c r="F131" s="163">
        <v>0</v>
      </c>
      <c r="G131" s="947">
        <v>0</v>
      </c>
      <c r="H131" s="859">
        <f t="shared" si="29"/>
        <v>356.10300000000001</v>
      </c>
      <c r="I131" s="675">
        <v>356.10300000000001</v>
      </c>
      <c r="J131" s="675">
        <v>0</v>
      </c>
      <c r="K131" s="676">
        <v>0</v>
      </c>
      <c r="L131" s="943">
        <f t="shared" si="31"/>
        <v>0</v>
      </c>
      <c r="M131" s="675">
        <v>0</v>
      </c>
      <c r="N131" s="675">
        <v>0</v>
      </c>
      <c r="O131" s="685">
        <v>0</v>
      </c>
      <c r="P131" s="944">
        <v>0</v>
      </c>
      <c r="Q131" s="945">
        <v>0</v>
      </c>
      <c r="R131" s="945">
        <v>0</v>
      </c>
      <c r="S131" s="946">
        <v>0</v>
      </c>
      <c r="T131" s="941" t="s">
        <v>65</v>
      </c>
    </row>
    <row r="132" spans="1:20" ht="34.5" customHeight="1" x14ac:dyDescent="0.2">
      <c r="A132" s="142">
        <v>4111</v>
      </c>
      <c r="B132" s="1178"/>
      <c r="C132" s="679" t="s">
        <v>3959</v>
      </c>
      <c r="D132" s="674">
        <f t="shared" si="30"/>
        <v>3755.5</v>
      </c>
      <c r="E132" s="674">
        <v>5.5</v>
      </c>
      <c r="F132" s="163">
        <v>0</v>
      </c>
      <c r="G132" s="947">
        <v>0</v>
      </c>
      <c r="H132" s="859">
        <f t="shared" si="29"/>
        <v>100</v>
      </c>
      <c r="I132" s="675">
        <v>100</v>
      </c>
      <c r="J132" s="675">
        <v>0</v>
      </c>
      <c r="K132" s="676">
        <v>0</v>
      </c>
      <c r="L132" s="943">
        <f t="shared" si="31"/>
        <v>3650</v>
      </c>
      <c r="M132" s="675">
        <v>3650</v>
      </c>
      <c r="N132" s="675">
        <v>0</v>
      </c>
      <c r="O132" s="685">
        <v>0</v>
      </c>
      <c r="P132" s="944">
        <v>0</v>
      </c>
      <c r="Q132" s="945">
        <v>0</v>
      </c>
      <c r="R132" s="945">
        <v>0</v>
      </c>
      <c r="S132" s="946">
        <v>0</v>
      </c>
      <c r="T132" s="941" t="s">
        <v>65</v>
      </c>
    </row>
    <row r="133" spans="1:20" ht="34.5" customHeight="1" x14ac:dyDescent="0.2">
      <c r="A133" s="142">
        <v>4112</v>
      </c>
      <c r="B133" s="1178"/>
      <c r="C133" s="679" t="s">
        <v>3960</v>
      </c>
      <c r="D133" s="674">
        <f t="shared" si="30"/>
        <v>1836.09</v>
      </c>
      <c r="E133" s="674">
        <v>36.090000000000003</v>
      </c>
      <c r="F133" s="163">
        <v>0</v>
      </c>
      <c r="G133" s="947">
        <v>0</v>
      </c>
      <c r="H133" s="859">
        <f t="shared" si="29"/>
        <v>1800</v>
      </c>
      <c r="I133" s="675">
        <v>1800</v>
      </c>
      <c r="J133" s="675">
        <v>0</v>
      </c>
      <c r="K133" s="676">
        <v>0</v>
      </c>
      <c r="L133" s="943">
        <f t="shared" si="31"/>
        <v>0</v>
      </c>
      <c r="M133" s="675">
        <v>0</v>
      </c>
      <c r="N133" s="675">
        <v>0</v>
      </c>
      <c r="O133" s="685">
        <v>0</v>
      </c>
      <c r="P133" s="944">
        <v>0</v>
      </c>
      <c r="Q133" s="945">
        <v>0</v>
      </c>
      <c r="R133" s="945">
        <v>0</v>
      </c>
      <c r="S133" s="946">
        <v>0</v>
      </c>
      <c r="T133" s="941" t="s">
        <v>65</v>
      </c>
    </row>
    <row r="134" spans="1:20" ht="34.5" customHeight="1" x14ac:dyDescent="0.2">
      <c r="A134" s="142">
        <v>4125</v>
      </c>
      <c r="B134" s="1178"/>
      <c r="C134" s="679" t="s">
        <v>3961</v>
      </c>
      <c r="D134" s="674">
        <f t="shared" si="30"/>
        <v>2756.7839999999997</v>
      </c>
      <c r="E134" s="674">
        <v>1727.05</v>
      </c>
      <c r="F134" s="163">
        <v>0</v>
      </c>
      <c r="G134" s="947">
        <v>0</v>
      </c>
      <c r="H134" s="859">
        <f t="shared" si="29"/>
        <v>1029.7339999999999</v>
      </c>
      <c r="I134" s="675">
        <v>1029.7339999999999</v>
      </c>
      <c r="J134" s="675">
        <v>0</v>
      </c>
      <c r="K134" s="676">
        <v>0</v>
      </c>
      <c r="L134" s="943">
        <f t="shared" si="31"/>
        <v>0</v>
      </c>
      <c r="M134" s="675">
        <v>0</v>
      </c>
      <c r="N134" s="675">
        <v>0</v>
      </c>
      <c r="O134" s="685">
        <v>0</v>
      </c>
      <c r="P134" s="944">
        <v>0</v>
      </c>
      <c r="Q134" s="945">
        <v>0</v>
      </c>
      <c r="R134" s="945">
        <v>0</v>
      </c>
      <c r="S134" s="946">
        <v>0</v>
      </c>
      <c r="T134" s="941" t="s">
        <v>65</v>
      </c>
    </row>
    <row r="135" spans="1:20" ht="34.5" customHeight="1" x14ac:dyDescent="0.2">
      <c r="A135" s="142">
        <v>4126</v>
      </c>
      <c r="B135" s="1178"/>
      <c r="C135" s="679" t="s">
        <v>3962</v>
      </c>
      <c r="D135" s="674">
        <f>E135+F135+G135+H135+L135+P135+Q135+R135+S135</f>
        <v>2397.6884700000001</v>
      </c>
      <c r="E135" s="674">
        <v>179.08</v>
      </c>
      <c r="F135" s="163">
        <v>0</v>
      </c>
      <c r="G135" s="947">
        <v>0</v>
      </c>
      <c r="H135" s="859">
        <f t="shared" si="29"/>
        <v>2218.6084700000001</v>
      </c>
      <c r="I135" s="675">
        <v>2218.6084700000001</v>
      </c>
      <c r="J135" s="675">
        <v>0</v>
      </c>
      <c r="K135" s="676">
        <v>0</v>
      </c>
      <c r="L135" s="943">
        <f t="shared" si="31"/>
        <v>0</v>
      </c>
      <c r="M135" s="675">
        <v>0</v>
      </c>
      <c r="N135" s="675">
        <v>0</v>
      </c>
      <c r="O135" s="685">
        <v>0</v>
      </c>
      <c r="P135" s="944">
        <v>0</v>
      </c>
      <c r="Q135" s="945">
        <v>0</v>
      </c>
      <c r="R135" s="945">
        <v>0</v>
      </c>
      <c r="S135" s="946">
        <v>0</v>
      </c>
      <c r="T135" s="941" t="s">
        <v>65</v>
      </c>
    </row>
    <row r="136" spans="1:20" ht="34.5" customHeight="1" x14ac:dyDescent="0.2">
      <c r="A136" s="142">
        <v>4127</v>
      </c>
      <c r="B136" s="1178"/>
      <c r="C136" s="679" t="s">
        <v>3963</v>
      </c>
      <c r="D136" s="674">
        <f t="shared" si="30"/>
        <v>1866.46658</v>
      </c>
      <c r="E136" s="674">
        <v>48.46</v>
      </c>
      <c r="F136" s="163">
        <v>0</v>
      </c>
      <c r="G136" s="947">
        <v>0</v>
      </c>
      <c r="H136" s="859">
        <f t="shared" si="29"/>
        <v>1328.93658</v>
      </c>
      <c r="I136" s="675">
        <v>1328.93658</v>
      </c>
      <c r="J136" s="675">
        <v>0</v>
      </c>
      <c r="K136" s="676">
        <v>0</v>
      </c>
      <c r="L136" s="943">
        <f t="shared" si="31"/>
        <v>489.07</v>
      </c>
      <c r="M136" s="675">
        <v>489.07</v>
      </c>
      <c r="N136" s="675">
        <v>0</v>
      </c>
      <c r="O136" s="685">
        <v>0</v>
      </c>
      <c r="P136" s="944">
        <v>0</v>
      </c>
      <c r="Q136" s="945">
        <v>0</v>
      </c>
      <c r="R136" s="945">
        <v>0</v>
      </c>
      <c r="S136" s="946">
        <v>0</v>
      </c>
      <c r="T136" s="941" t="s">
        <v>65</v>
      </c>
    </row>
    <row r="137" spans="1:20" ht="34.5" customHeight="1" x14ac:dyDescent="0.2">
      <c r="A137" s="142">
        <v>4138</v>
      </c>
      <c r="B137" s="1178"/>
      <c r="C137" s="679" t="s">
        <v>3964</v>
      </c>
      <c r="D137" s="674">
        <f t="shared" si="30"/>
        <v>4000.002</v>
      </c>
      <c r="E137" s="674">
        <v>0</v>
      </c>
      <c r="F137" s="163">
        <v>0</v>
      </c>
      <c r="G137" s="947">
        <v>0</v>
      </c>
      <c r="H137" s="859">
        <f t="shared" si="29"/>
        <v>346.46199999999999</v>
      </c>
      <c r="I137" s="675">
        <v>346.46199999999999</v>
      </c>
      <c r="J137" s="675">
        <v>0</v>
      </c>
      <c r="K137" s="676">
        <v>0</v>
      </c>
      <c r="L137" s="943">
        <f t="shared" si="31"/>
        <v>3653.54</v>
      </c>
      <c r="M137" s="675">
        <v>3653.54</v>
      </c>
      <c r="N137" s="675">
        <v>0</v>
      </c>
      <c r="O137" s="685">
        <v>0</v>
      </c>
      <c r="P137" s="944">
        <v>0</v>
      </c>
      <c r="Q137" s="945">
        <v>0</v>
      </c>
      <c r="R137" s="945">
        <v>0</v>
      </c>
      <c r="S137" s="946">
        <v>0</v>
      </c>
      <c r="T137" s="941" t="s">
        <v>65</v>
      </c>
    </row>
    <row r="138" spans="1:20" ht="15" customHeight="1" x14ac:dyDescent="0.2">
      <c r="A138" s="707">
        <v>5181</v>
      </c>
      <c r="B138" s="1178"/>
      <c r="C138" s="679" t="s">
        <v>739</v>
      </c>
      <c r="D138" s="674">
        <f t="shared" si="30"/>
        <v>40783.266000000003</v>
      </c>
      <c r="E138" s="674">
        <v>0</v>
      </c>
      <c r="F138" s="163">
        <v>28091</v>
      </c>
      <c r="G138" s="947">
        <v>10711.266</v>
      </c>
      <c r="H138" s="859">
        <f t="shared" si="29"/>
        <v>1981</v>
      </c>
      <c r="I138" s="675">
        <v>1981</v>
      </c>
      <c r="J138" s="675">
        <v>0</v>
      </c>
      <c r="K138" s="676">
        <v>0</v>
      </c>
      <c r="L138" s="943">
        <f t="shared" si="31"/>
        <v>0</v>
      </c>
      <c r="M138" s="675">
        <v>0</v>
      </c>
      <c r="N138" s="675">
        <v>0</v>
      </c>
      <c r="O138" s="685">
        <v>0</v>
      </c>
      <c r="P138" s="944">
        <v>0</v>
      </c>
      <c r="Q138" s="945">
        <v>0</v>
      </c>
      <c r="R138" s="945">
        <v>0</v>
      </c>
      <c r="S138" s="946">
        <v>0</v>
      </c>
      <c r="T138" s="941" t="s">
        <v>65</v>
      </c>
    </row>
    <row r="139" spans="1:20" ht="24" customHeight="1" x14ac:dyDescent="0.2">
      <c r="A139" s="708">
        <v>5385</v>
      </c>
      <c r="B139" s="1178"/>
      <c r="C139" s="679" t="s">
        <v>740</v>
      </c>
      <c r="D139" s="674">
        <f t="shared" si="30"/>
        <v>15268</v>
      </c>
      <c r="E139" s="674">
        <v>0</v>
      </c>
      <c r="F139" s="163">
        <v>9468</v>
      </c>
      <c r="G139" s="947">
        <v>4800</v>
      </c>
      <c r="H139" s="859">
        <f t="shared" si="29"/>
        <v>1000</v>
      </c>
      <c r="I139" s="675">
        <v>1000</v>
      </c>
      <c r="J139" s="675">
        <v>0</v>
      </c>
      <c r="K139" s="676">
        <v>0</v>
      </c>
      <c r="L139" s="943">
        <f t="shared" si="31"/>
        <v>0</v>
      </c>
      <c r="M139" s="675">
        <v>0</v>
      </c>
      <c r="N139" s="675">
        <v>0</v>
      </c>
      <c r="O139" s="685">
        <v>0</v>
      </c>
      <c r="P139" s="944">
        <v>0</v>
      </c>
      <c r="Q139" s="945">
        <v>0</v>
      </c>
      <c r="R139" s="945">
        <v>0</v>
      </c>
      <c r="S139" s="946">
        <v>0</v>
      </c>
      <c r="T139" s="941" t="s">
        <v>65</v>
      </c>
    </row>
    <row r="140" spans="1:20" ht="34.5" customHeight="1" x14ac:dyDescent="0.2">
      <c r="A140" s="709">
        <v>5456</v>
      </c>
      <c r="B140" s="1178"/>
      <c r="C140" s="679" t="s">
        <v>741</v>
      </c>
      <c r="D140" s="674">
        <f t="shared" si="30"/>
        <v>57448.269</v>
      </c>
      <c r="E140" s="674">
        <v>0</v>
      </c>
      <c r="F140" s="163">
        <v>467</v>
      </c>
      <c r="G140" s="160">
        <v>914.76</v>
      </c>
      <c r="H140" s="859">
        <f t="shared" si="29"/>
        <v>148.709</v>
      </c>
      <c r="I140" s="675">
        <v>148.709</v>
      </c>
      <c r="J140" s="675">
        <v>0</v>
      </c>
      <c r="K140" s="676">
        <v>0</v>
      </c>
      <c r="L140" s="943">
        <f t="shared" si="31"/>
        <v>2307.8000000000002</v>
      </c>
      <c r="M140" s="675">
        <v>2307.8000000000002</v>
      </c>
      <c r="N140" s="675">
        <v>0</v>
      </c>
      <c r="O140" s="685">
        <v>0</v>
      </c>
      <c r="P140" s="948">
        <v>26000</v>
      </c>
      <c r="Q140" s="949">
        <v>27610</v>
      </c>
      <c r="R140" s="949">
        <v>0</v>
      </c>
      <c r="S140" s="950">
        <v>0</v>
      </c>
      <c r="T140" s="941" t="s">
        <v>65</v>
      </c>
    </row>
    <row r="141" spans="1:20" ht="34.5" customHeight="1" x14ac:dyDescent="0.2">
      <c r="A141" s="144">
        <v>5556</v>
      </c>
      <c r="B141" s="1178"/>
      <c r="C141" s="679" t="s">
        <v>3965</v>
      </c>
      <c r="D141" s="674">
        <f t="shared" si="30"/>
        <v>11298.41914</v>
      </c>
      <c r="E141" s="674">
        <v>417</v>
      </c>
      <c r="F141" s="163">
        <v>5877</v>
      </c>
      <c r="G141" s="160">
        <v>0</v>
      </c>
      <c r="H141" s="859">
        <f t="shared" si="29"/>
        <v>5004.41914</v>
      </c>
      <c r="I141" s="675">
        <v>5004.41914</v>
      </c>
      <c r="J141" s="675">
        <v>0</v>
      </c>
      <c r="K141" s="676">
        <v>0</v>
      </c>
      <c r="L141" s="943">
        <f t="shared" si="31"/>
        <v>0</v>
      </c>
      <c r="M141" s="675">
        <v>0</v>
      </c>
      <c r="N141" s="675">
        <v>0</v>
      </c>
      <c r="O141" s="685">
        <v>0</v>
      </c>
      <c r="P141" s="944">
        <v>0</v>
      </c>
      <c r="Q141" s="945">
        <v>0</v>
      </c>
      <c r="R141" s="945">
        <v>0</v>
      </c>
      <c r="S141" s="946">
        <v>0</v>
      </c>
      <c r="T141" s="941" t="s">
        <v>65</v>
      </c>
    </row>
    <row r="142" spans="1:20" ht="34.5" customHeight="1" x14ac:dyDescent="0.2">
      <c r="A142" s="709">
        <v>5681</v>
      </c>
      <c r="B142" s="1178"/>
      <c r="C142" s="679" t="s">
        <v>743</v>
      </c>
      <c r="D142" s="674">
        <f t="shared" si="30"/>
        <v>13476.825489999999</v>
      </c>
      <c r="E142" s="674">
        <v>0</v>
      </c>
      <c r="F142" s="163">
        <v>977</v>
      </c>
      <c r="G142" s="160">
        <v>1335.2349999999999</v>
      </c>
      <c r="H142" s="859">
        <f t="shared" si="29"/>
        <v>28.590490000000003</v>
      </c>
      <c r="I142" s="675">
        <v>28.590490000000003</v>
      </c>
      <c r="J142" s="675">
        <v>0</v>
      </c>
      <c r="K142" s="676">
        <v>0</v>
      </c>
      <c r="L142" s="943">
        <f t="shared" si="31"/>
        <v>11136</v>
      </c>
      <c r="M142" s="675">
        <v>11136</v>
      </c>
      <c r="N142" s="675">
        <v>0</v>
      </c>
      <c r="O142" s="685">
        <v>0</v>
      </c>
      <c r="P142" s="944">
        <v>0</v>
      </c>
      <c r="Q142" s="945">
        <v>0</v>
      </c>
      <c r="R142" s="945">
        <v>0</v>
      </c>
      <c r="S142" s="946">
        <v>0</v>
      </c>
      <c r="T142" s="941" t="s">
        <v>3966</v>
      </c>
    </row>
    <row r="143" spans="1:20" ht="24" customHeight="1" x14ac:dyDescent="0.2">
      <c r="A143" s="144">
        <v>5727</v>
      </c>
      <c r="B143" s="1178"/>
      <c r="C143" s="679" t="s">
        <v>3967</v>
      </c>
      <c r="D143" s="674">
        <f t="shared" si="30"/>
        <v>10681.97838</v>
      </c>
      <c r="E143" s="674">
        <v>0</v>
      </c>
      <c r="F143" s="163">
        <v>7317.1023800000003</v>
      </c>
      <c r="G143" s="160">
        <v>0</v>
      </c>
      <c r="H143" s="859">
        <f t="shared" ref="H143:H172" si="32">SUM(I143:K143)</f>
        <v>3364.8759999999997</v>
      </c>
      <c r="I143" s="675">
        <v>3364.8759999999997</v>
      </c>
      <c r="J143" s="675">
        <v>0</v>
      </c>
      <c r="K143" s="676">
        <v>0</v>
      </c>
      <c r="L143" s="943">
        <f t="shared" si="31"/>
        <v>0</v>
      </c>
      <c r="M143" s="675">
        <v>0</v>
      </c>
      <c r="N143" s="675">
        <v>0</v>
      </c>
      <c r="O143" s="685">
        <v>0</v>
      </c>
      <c r="P143" s="944">
        <v>0</v>
      </c>
      <c r="Q143" s="945">
        <v>0</v>
      </c>
      <c r="R143" s="945">
        <v>0</v>
      </c>
      <c r="S143" s="946">
        <v>0</v>
      </c>
      <c r="T143" s="941" t="s">
        <v>65</v>
      </c>
    </row>
    <row r="144" spans="1:20" ht="34.5" customHeight="1" x14ac:dyDescent="0.2">
      <c r="A144" s="709">
        <v>5730</v>
      </c>
      <c r="B144" s="1178"/>
      <c r="C144" s="679" t="s">
        <v>865</v>
      </c>
      <c r="D144" s="674">
        <f t="shared" ref="D144:D172" si="33">E144+F144+G144+H144+L144+P144+Q144+R144+S144</f>
        <v>180323.37239999999</v>
      </c>
      <c r="E144" s="674">
        <v>5</v>
      </c>
      <c r="F144" s="163">
        <v>1915</v>
      </c>
      <c r="G144" s="160">
        <v>487.87200000000001</v>
      </c>
      <c r="H144" s="859">
        <f t="shared" si="32"/>
        <v>1021.1504</v>
      </c>
      <c r="I144" s="675">
        <v>1021.1504</v>
      </c>
      <c r="J144" s="675">
        <v>0</v>
      </c>
      <c r="K144" s="676">
        <v>0</v>
      </c>
      <c r="L144" s="943">
        <f t="shared" ref="L144:L172" si="34">SUM(M144:O144)</f>
        <v>124894.34999999999</v>
      </c>
      <c r="M144" s="675">
        <v>124894.34999999999</v>
      </c>
      <c r="N144" s="675">
        <v>0</v>
      </c>
      <c r="O144" s="685">
        <v>0</v>
      </c>
      <c r="P144" s="948">
        <v>52000</v>
      </c>
      <c r="Q144" s="949">
        <v>0</v>
      </c>
      <c r="R144" s="949">
        <v>0</v>
      </c>
      <c r="S144" s="950">
        <v>0</v>
      </c>
      <c r="T144" s="941" t="s">
        <v>65</v>
      </c>
    </row>
    <row r="145" spans="1:20" ht="34.5" customHeight="1" x14ac:dyDescent="0.2">
      <c r="A145" s="709">
        <v>5750</v>
      </c>
      <c r="B145" s="1178"/>
      <c r="C145" s="679" t="s">
        <v>744</v>
      </c>
      <c r="D145" s="674">
        <f>E145+F145+G145+H145+L145+P145+Q145+R145+S145</f>
        <v>76219.988939999996</v>
      </c>
      <c r="E145" s="674">
        <v>0</v>
      </c>
      <c r="F145" s="163">
        <v>1395</v>
      </c>
      <c r="G145" s="160">
        <v>27724.573949999998</v>
      </c>
      <c r="H145" s="859">
        <f t="shared" si="32"/>
        <v>19802.114989999998</v>
      </c>
      <c r="I145" s="675">
        <v>19802.114989999998</v>
      </c>
      <c r="J145" s="675">
        <v>0</v>
      </c>
      <c r="K145" s="676">
        <v>0</v>
      </c>
      <c r="L145" s="943">
        <f t="shared" si="34"/>
        <v>27298.300000000003</v>
      </c>
      <c r="M145" s="675">
        <v>27298.300000000003</v>
      </c>
      <c r="N145" s="675">
        <v>0</v>
      </c>
      <c r="O145" s="685">
        <v>0</v>
      </c>
      <c r="P145" s="944">
        <v>0</v>
      </c>
      <c r="Q145" s="945">
        <v>0</v>
      </c>
      <c r="R145" s="945">
        <v>0</v>
      </c>
      <c r="S145" s="946">
        <v>0</v>
      </c>
      <c r="T145" s="941" t="s">
        <v>65</v>
      </c>
    </row>
    <row r="146" spans="1:20" ht="24" customHeight="1" x14ac:dyDescent="0.2">
      <c r="A146" s="709">
        <v>5754</v>
      </c>
      <c r="B146" s="1178"/>
      <c r="C146" s="679" t="s">
        <v>3609</v>
      </c>
      <c r="D146" s="674">
        <f t="shared" si="33"/>
        <v>80542.190130000003</v>
      </c>
      <c r="E146" s="674">
        <v>0</v>
      </c>
      <c r="F146" s="163">
        <f>32392+1734.41+1004.54</f>
        <v>35130.950000000004</v>
      </c>
      <c r="G146" s="160">
        <v>14733.23661</v>
      </c>
      <c r="H146" s="859">
        <f t="shared" si="32"/>
        <v>30678.003519999995</v>
      </c>
      <c r="I146" s="675">
        <v>30678.003519999995</v>
      </c>
      <c r="J146" s="675">
        <v>0</v>
      </c>
      <c r="K146" s="676">
        <v>0</v>
      </c>
      <c r="L146" s="943">
        <f t="shared" si="34"/>
        <v>0</v>
      </c>
      <c r="M146" s="675">
        <v>0</v>
      </c>
      <c r="N146" s="675">
        <v>0</v>
      </c>
      <c r="O146" s="685">
        <v>0</v>
      </c>
      <c r="P146" s="944">
        <v>0</v>
      </c>
      <c r="Q146" s="945">
        <v>0</v>
      </c>
      <c r="R146" s="945">
        <v>0</v>
      </c>
      <c r="S146" s="946">
        <v>0</v>
      </c>
      <c r="T146" s="941" t="s">
        <v>65</v>
      </c>
    </row>
    <row r="147" spans="1:20" ht="34.5" customHeight="1" x14ac:dyDescent="0.2">
      <c r="A147" s="710">
        <v>5816</v>
      </c>
      <c r="B147" s="1178"/>
      <c r="C147" s="914" t="s">
        <v>745</v>
      </c>
      <c r="D147" s="674">
        <f t="shared" si="33"/>
        <v>14578.150000000001</v>
      </c>
      <c r="E147" s="674">
        <v>128.15</v>
      </c>
      <c r="F147" s="163">
        <v>352.27</v>
      </c>
      <c r="G147" s="160">
        <v>3300.57186</v>
      </c>
      <c r="H147" s="859">
        <f t="shared" si="32"/>
        <v>10797.158140000001</v>
      </c>
      <c r="I147" s="675">
        <v>10797.158140000001</v>
      </c>
      <c r="J147" s="675">
        <v>0</v>
      </c>
      <c r="K147" s="676">
        <v>0</v>
      </c>
      <c r="L147" s="943">
        <f t="shared" si="34"/>
        <v>0</v>
      </c>
      <c r="M147" s="675">
        <v>0</v>
      </c>
      <c r="N147" s="675">
        <v>0</v>
      </c>
      <c r="O147" s="685">
        <v>0</v>
      </c>
      <c r="P147" s="944">
        <v>0</v>
      </c>
      <c r="Q147" s="945">
        <v>0</v>
      </c>
      <c r="R147" s="945">
        <v>0</v>
      </c>
      <c r="S147" s="946">
        <v>0</v>
      </c>
      <c r="T147" s="941" t="s">
        <v>65</v>
      </c>
    </row>
    <row r="148" spans="1:20" ht="31.5" x14ac:dyDescent="0.2">
      <c r="A148" s="709">
        <v>5834</v>
      </c>
      <c r="B148" s="1178"/>
      <c r="C148" s="914" t="s">
        <v>746</v>
      </c>
      <c r="D148" s="674">
        <f t="shared" si="33"/>
        <v>73386.581000000006</v>
      </c>
      <c r="E148" s="674">
        <v>87</v>
      </c>
      <c r="F148" s="163">
        <v>1741</v>
      </c>
      <c r="G148" s="160">
        <v>0</v>
      </c>
      <c r="H148" s="859">
        <f t="shared" si="32"/>
        <v>908.58100000000002</v>
      </c>
      <c r="I148" s="675">
        <v>908.58100000000002</v>
      </c>
      <c r="J148" s="675">
        <v>0</v>
      </c>
      <c r="K148" s="676">
        <v>0</v>
      </c>
      <c r="L148" s="943">
        <f t="shared" si="34"/>
        <v>40150</v>
      </c>
      <c r="M148" s="675">
        <v>40150</v>
      </c>
      <c r="N148" s="675">
        <v>0</v>
      </c>
      <c r="O148" s="685">
        <v>0</v>
      </c>
      <c r="P148" s="948">
        <v>30500</v>
      </c>
      <c r="Q148" s="949">
        <v>0</v>
      </c>
      <c r="R148" s="949">
        <v>0</v>
      </c>
      <c r="S148" s="950">
        <v>0</v>
      </c>
      <c r="T148" s="941" t="s">
        <v>65</v>
      </c>
    </row>
    <row r="149" spans="1:20" ht="42" x14ac:dyDescent="0.2">
      <c r="A149" s="144">
        <v>5837</v>
      </c>
      <c r="B149" s="1178"/>
      <c r="C149" s="951" t="s">
        <v>3968</v>
      </c>
      <c r="D149" s="674">
        <f t="shared" si="33"/>
        <v>4208.5159999999996</v>
      </c>
      <c r="E149" s="674">
        <v>208</v>
      </c>
      <c r="F149" s="163">
        <v>522</v>
      </c>
      <c r="G149" s="160">
        <v>114.46599999999999</v>
      </c>
      <c r="H149" s="859">
        <f t="shared" si="32"/>
        <v>300.08</v>
      </c>
      <c r="I149" s="952">
        <v>300.08</v>
      </c>
      <c r="J149" s="952">
        <v>0</v>
      </c>
      <c r="K149" s="953">
        <v>0</v>
      </c>
      <c r="L149" s="954">
        <f t="shared" si="34"/>
        <v>3063.97</v>
      </c>
      <c r="M149" s="952">
        <v>3063.97</v>
      </c>
      <c r="N149" s="952">
        <v>0</v>
      </c>
      <c r="O149" s="955">
        <v>0</v>
      </c>
      <c r="P149" s="956">
        <v>0</v>
      </c>
      <c r="Q149" s="957">
        <v>0</v>
      </c>
      <c r="R149" s="957">
        <v>0</v>
      </c>
      <c r="S149" s="958">
        <v>0</v>
      </c>
      <c r="T149" s="959" t="s">
        <v>65</v>
      </c>
    </row>
    <row r="150" spans="1:20" ht="24" customHeight="1" x14ac:dyDescent="0.2">
      <c r="A150" s="144">
        <v>5855</v>
      </c>
      <c r="B150" s="1178"/>
      <c r="C150" s="867" t="s">
        <v>3969</v>
      </c>
      <c r="D150" s="687">
        <f t="shared" si="33"/>
        <v>7470.8429500000002</v>
      </c>
      <c r="E150" s="687">
        <v>480.8</v>
      </c>
      <c r="F150" s="857">
        <v>0</v>
      </c>
      <c r="G150" s="858">
        <v>0</v>
      </c>
      <c r="H150" s="859">
        <f t="shared" si="32"/>
        <v>6990.04295</v>
      </c>
      <c r="I150" s="833">
        <v>6990.04295</v>
      </c>
      <c r="J150" s="833">
        <v>0</v>
      </c>
      <c r="K150" s="834">
        <v>0</v>
      </c>
      <c r="L150" s="835">
        <f t="shared" si="34"/>
        <v>0</v>
      </c>
      <c r="M150" s="833">
        <v>0</v>
      </c>
      <c r="N150" s="833">
        <v>0</v>
      </c>
      <c r="O150" s="860">
        <v>0</v>
      </c>
      <c r="P150" s="868">
        <v>0</v>
      </c>
      <c r="Q150" s="869">
        <v>0</v>
      </c>
      <c r="R150" s="869">
        <v>0</v>
      </c>
      <c r="S150" s="870">
        <v>0</v>
      </c>
      <c r="T150" s="839" t="s">
        <v>65</v>
      </c>
    </row>
    <row r="151" spans="1:20" ht="34.5" customHeight="1" x14ac:dyDescent="0.2">
      <c r="A151" s="144">
        <v>5856</v>
      </c>
      <c r="B151" s="1178"/>
      <c r="C151" s="679" t="s">
        <v>747</v>
      </c>
      <c r="D151" s="674">
        <f t="shared" si="33"/>
        <v>16181.043390000001</v>
      </c>
      <c r="E151" s="674">
        <v>1452.41</v>
      </c>
      <c r="F151" s="163">
        <v>2326</v>
      </c>
      <c r="G151" s="160">
        <v>6574.0185599999995</v>
      </c>
      <c r="H151" s="859">
        <f t="shared" si="32"/>
        <v>5828.6148300000004</v>
      </c>
      <c r="I151" s="675">
        <v>5828.6148300000004</v>
      </c>
      <c r="J151" s="675">
        <v>0</v>
      </c>
      <c r="K151" s="676">
        <v>0</v>
      </c>
      <c r="L151" s="960">
        <f t="shared" si="34"/>
        <v>0</v>
      </c>
      <c r="M151" s="675">
        <v>0</v>
      </c>
      <c r="N151" s="675">
        <v>0</v>
      </c>
      <c r="O151" s="685">
        <v>0</v>
      </c>
      <c r="P151" s="961">
        <v>0</v>
      </c>
      <c r="Q151" s="962">
        <v>0</v>
      </c>
      <c r="R151" s="962">
        <v>0</v>
      </c>
      <c r="S151" s="963">
        <v>0</v>
      </c>
      <c r="T151" s="959" t="s">
        <v>65</v>
      </c>
    </row>
    <row r="152" spans="1:20" ht="31.5" x14ac:dyDescent="0.2">
      <c r="A152" s="703">
        <v>5866</v>
      </c>
      <c r="B152" s="1178"/>
      <c r="C152" s="679" t="s">
        <v>748</v>
      </c>
      <c r="D152" s="674">
        <f t="shared" si="33"/>
        <v>42906.421410000003</v>
      </c>
      <c r="E152" s="674">
        <v>354</v>
      </c>
      <c r="F152" s="163">
        <v>922</v>
      </c>
      <c r="G152" s="160">
        <v>0</v>
      </c>
      <c r="H152" s="859">
        <f t="shared" si="32"/>
        <v>41630.421410000003</v>
      </c>
      <c r="I152" s="675">
        <v>41630.421410000003</v>
      </c>
      <c r="J152" s="675">
        <v>0</v>
      </c>
      <c r="K152" s="676">
        <v>0</v>
      </c>
      <c r="L152" s="960">
        <f t="shared" si="34"/>
        <v>0</v>
      </c>
      <c r="M152" s="675">
        <v>0</v>
      </c>
      <c r="N152" s="675">
        <v>0</v>
      </c>
      <c r="O152" s="685">
        <v>0</v>
      </c>
      <c r="P152" s="961">
        <v>0</v>
      </c>
      <c r="Q152" s="962">
        <v>0</v>
      </c>
      <c r="R152" s="962">
        <v>0</v>
      </c>
      <c r="S152" s="963">
        <v>0</v>
      </c>
      <c r="T152" s="839" t="s">
        <v>65</v>
      </c>
    </row>
    <row r="153" spans="1:20" ht="34.5" customHeight="1" x14ac:dyDescent="0.2">
      <c r="A153" s="709">
        <v>5867</v>
      </c>
      <c r="B153" s="1178"/>
      <c r="C153" s="914" t="s">
        <v>1017</v>
      </c>
      <c r="D153" s="674">
        <f t="shared" si="33"/>
        <v>76861.25</v>
      </c>
      <c r="E153" s="674">
        <v>0</v>
      </c>
      <c r="F153" s="163">
        <v>0</v>
      </c>
      <c r="G153" s="160">
        <v>0</v>
      </c>
      <c r="H153" s="859">
        <f t="shared" si="32"/>
        <v>1361.25</v>
      </c>
      <c r="I153" s="675">
        <v>1361.25</v>
      </c>
      <c r="J153" s="675">
        <v>0</v>
      </c>
      <c r="K153" s="676">
        <v>0</v>
      </c>
      <c r="L153" s="960">
        <f t="shared" si="34"/>
        <v>10500</v>
      </c>
      <c r="M153" s="675">
        <v>10500</v>
      </c>
      <c r="N153" s="675">
        <v>0</v>
      </c>
      <c r="O153" s="685">
        <v>0</v>
      </c>
      <c r="P153" s="961">
        <v>65000</v>
      </c>
      <c r="Q153" s="962">
        <v>0</v>
      </c>
      <c r="R153" s="962">
        <v>0</v>
      </c>
      <c r="S153" s="963">
        <v>0</v>
      </c>
      <c r="T153" s="959" t="s">
        <v>65</v>
      </c>
    </row>
    <row r="154" spans="1:20" ht="45" customHeight="1" x14ac:dyDescent="0.2">
      <c r="A154" s="709">
        <v>5868</v>
      </c>
      <c r="B154" s="1178"/>
      <c r="C154" s="914" t="s">
        <v>1018</v>
      </c>
      <c r="D154" s="674">
        <f t="shared" si="33"/>
        <v>63549.987200000003</v>
      </c>
      <c r="E154" s="674">
        <v>0</v>
      </c>
      <c r="F154" s="163">
        <v>0</v>
      </c>
      <c r="G154" s="160">
        <v>572.83578</v>
      </c>
      <c r="H154" s="859">
        <f t="shared" si="32"/>
        <v>1169.33142</v>
      </c>
      <c r="I154" s="675">
        <v>1169.33142</v>
      </c>
      <c r="J154" s="675">
        <v>0</v>
      </c>
      <c r="K154" s="676">
        <v>0</v>
      </c>
      <c r="L154" s="960">
        <f t="shared" si="34"/>
        <v>17258.82</v>
      </c>
      <c r="M154" s="675">
        <v>17258.82</v>
      </c>
      <c r="N154" s="675">
        <v>0</v>
      </c>
      <c r="O154" s="685">
        <v>0</v>
      </c>
      <c r="P154" s="961">
        <v>44549</v>
      </c>
      <c r="Q154" s="962">
        <v>0</v>
      </c>
      <c r="R154" s="962">
        <v>0</v>
      </c>
      <c r="S154" s="963">
        <v>0</v>
      </c>
      <c r="T154" s="959" t="s">
        <v>65</v>
      </c>
    </row>
    <row r="155" spans="1:20" ht="24" customHeight="1" x14ac:dyDescent="0.2">
      <c r="A155" s="142">
        <v>5874</v>
      </c>
      <c r="B155" s="1178"/>
      <c r="C155" s="673" t="s">
        <v>749</v>
      </c>
      <c r="D155" s="674">
        <f t="shared" si="33"/>
        <v>8776.5</v>
      </c>
      <c r="E155" s="674">
        <v>900</v>
      </c>
      <c r="F155" s="163">
        <v>3596.5</v>
      </c>
      <c r="G155" s="160">
        <v>280</v>
      </c>
      <c r="H155" s="859">
        <f t="shared" si="32"/>
        <v>1400</v>
      </c>
      <c r="I155" s="675">
        <v>1400</v>
      </c>
      <c r="J155" s="675">
        <v>0</v>
      </c>
      <c r="K155" s="676">
        <v>0</v>
      </c>
      <c r="L155" s="960">
        <f t="shared" si="34"/>
        <v>2600</v>
      </c>
      <c r="M155" s="675">
        <v>2600</v>
      </c>
      <c r="N155" s="675">
        <v>0</v>
      </c>
      <c r="O155" s="685">
        <v>0</v>
      </c>
      <c r="P155" s="961">
        <v>0</v>
      </c>
      <c r="Q155" s="962">
        <v>0</v>
      </c>
      <c r="R155" s="962">
        <v>0</v>
      </c>
      <c r="S155" s="963">
        <v>0</v>
      </c>
      <c r="T155" s="839" t="s">
        <v>65</v>
      </c>
    </row>
    <row r="156" spans="1:20" ht="34.5" customHeight="1" x14ac:dyDescent="0.2">
      <c r="A156" s="709">
        <v>5884</v>
      </c>
      <c r="B156" s="1178"/>
      <c r="C156" s="866" t="s">
        <v>751</v>
      </c>
      <c r="D156" s="674">
        <f t="shared" si="33"/>
        <v>297201.99037999997</v>
      </c>
      <c r="E156" s="674">
        <v>232</v>
      </c>
      <c r="F156" s="163">
        <v>5292</v>
      </c>
      <c r="G156" s="160">
        <v>93343.890469999984</v>
      </c>
      <c r="H156" s="859">
        <f t="shared" si="32"/>
        <v>90445.729910000009</v>
      </c>
      <c r="I156" s="675">
        <v>90445.729910000009</v>
      </c>
      <c r="J156" s="675">
        <v>0</v>
      </c>
      <c r="K156" s="676">
        <v>0</v>
      </c>
      <c r="L156" s="960">
        <f t="shared" si="34"/>
        <v>107888.37</v>
      </c>
      <c r="M156" s="675">
        <v>107888.37</v>
      </c>
      <c r="N156" s="675">
        <v>0</v>
      </c>
      <c r="O156" s="685">
        <v>0</v>
      </c>
      <c r="P156" s="961">
        <v>0</v>
      </c>
      <c r="Q156" s="962">
        <v>0</v>
      </c>
      <c r="R156" s="962">
        <v>0</v>
      </c>
      <c r="S156" s="963">
        <v>0</v>
      </c>
      <c r="T156" s="839" t="s">
        <v>65</v>
      </c>
    </row>
    <row r="157" spans="1:20" ht="34.5" customHeight="1" x14ac:dyDescent="0.2">
      <c r="A157" s="703">
        <v>5905</v>
      </c>
      <c r="B157" s="1178"/>
      <c r="C157" s="867" t="s">
        <v>3970</v>
      </c>
      <c r="D157" s="674">
        <f t="shared" si="33"/>
        <v>60065.867899999997</v>
      </c>
      <c r="E157" s="674">
        <v>0</v>
      </c>
      <c r="F157" s="163">
        <v>620</v>
      </c>
      <c r="G157" s="160">
        <v>133.16499999999999</v>
      </c>
      <c r="H157" s="859">
        <f t="shared" si="32"/>
        <v>50386.472900000001</v>
      </c>
      <c r="I157" s="675">
        <v>50386.472900000001</v>
      </c>
      <c r="J157" s="675">
        <v>0</v>
      </c>
      <c r="K157" s="676">
        <v>0</v>
      </c>
      <c r="L157" s="960">
        <f t="shared" si="34"/>
        <v>8926.23</v>
      </c>
      <c r="M157" s="675">
        <v>8926.23</v>
      </c>
      <c r="N157" s="675">
        <v>0</v>
      </c>
      <c r="O157" s="685">
        <v>0</v>
      </c>
      <c r="P157" s="961">
        <v>0</v>
      </c>
      <c r="Q157" s="962">
        <v>0</v>
      </c>
      <c r="R157" s="962">
        <v>0</v>
      </c>
      <c r="S157" s="963">
        <v>0</v>
      </c>
      <c r="T157" s="959" t="s">
        <v>65</v>
      </c>
    </row>
    <row r="158" spans="1:20" ht="24" customHeight="1" x14ac:dyDescent="0.2">
      <c r="A158" s="142">
        <v>5914</v>
      </c>
      <c r="B158" s="1178"/>
      <c r="C158" s="914" t="s">
        <v>1019</v>
      </c>
      <c r="D158" s="674">
        <f t="shared" si="33"/>
        <v>11418.697899999999</v>
      </c>
      <c r="E158" s="674">
        <v>0</v>
      </c>
      <c r="F158" s="163">
        <v>0</v>
      </c>
      <c r="G158" s="160">
        <v>3469.0257999999999</v>
      </c>
      <c r="H158" s="859">
        <f t="shared" si="32"/>
        <v>7949.6720999999998</v>
      </c>
      <c r="I158" s="675">
        <v>7949.6720999999998</v>
      </c>
      <c r="J158" s="675">
        <v>0</v>
      </c>
      <c r="K158" s="676">
        <v>0</v>
      </c>
      <c r="L158" s="960">
        <f t="shared" si="34"/>
        <v>0</v>
      </c>
      <c r="M158" s="675">
        <v>0</v>
      </c>
      <c r="N158" s="675">
        <v>0</v>
      </c>
      <c r="O158" s="685">
        <v>0</v>
      </c>
      <c r="P158" s="961">
        <v>0</v>
      </c>
      <c r="Q158" s="962">
        <v>0</v>
      </c>
      <c r="R158" s="962">
        <v>0</v>
      </c>
      <c r="S158" s="963">
        <v>0</v>
      </c>
      <c r="T158" s="959" t="s">
        <v>65</v>
      </c>
    </row>
    <row r="159" spans="1:20" ht="34.5" customHeight="1" x14ac:dyDescent="0.2">
      <c r="A159" s="709">
        <v>5915</v>
      </c>
      <c r="B159" s="1178"/>
      <c r="C159" s="679" t="s">
        <v>1020</v>
      </c>
      <c r="D159" s="674">
        <f t="shared" si="33"/>
        <v>2719</v>
      </c>
      <c r="E159" s="674">
        <v>0</v>
      </c>
      <c r="F159" s="163">
        <v>0</v>
      </c>
      <c r="G159" s="160">
        <v>319.44</v>
      </c>
      <c r="H159" s="859">
        <f t="shared" si="32"/>
        <v>210.54</v>
      </c>
      <c r="I159" s="675">
        <v>210.54</v>
      </c>
      <c r="J159" s="675">
        <v>0</v>
      </c>
      <c r="K159" s="676">
        <v>0</v>
      </c>
      <c r="L159" s="960">
        <f t="shared" si="34"/>
        <v>2189.02</v>
      </c>
      <c r="M159" s="675">
        <v>2189.02</v>
      </c>
      <c r="N159" s="675">
        <v>0</v>
      </c>
      <c r="O159" s="685">
        <v>0</v>
      </c>
      <c r="P159" s="961">
        <v>0</v>
      </c>
      <c r="Q159" s="962">
        <v>0</v>
      </c>
      <c r="R159" s="962">
        <v>0</v>
      </c>
      <c r="S159" s="963">
        <v>0</v>
      </c>
      <c r="T159" s="959" t="s">
        <v>65</v>
      </c>
    </row>
    <row r="160" spans="1:20" ht="34.5" customHeight="1" x14ac:dyDescent="0.2">
      <c r="A160" s="142">
        <v>5916</v>
      </c>
      <c r="B160" s="1178"/>
      <c r="C160" s="673" t="s">
        <v>1021</v>
      </c>
      <c r="D160" s="674">
        <f t="shared" si="33"/>
        <v>929.23</v>
      </c>
      <c r="E160" s="674">
        <v>229.23</v>
      </c>
      <c r="F160" s="163">
        <v>0</v>
      </c>
      <c r="G160" s="160">
        <v>0</v>
      </c>
      <c r="H160" s="859">
        <f t="shared" si="32"/>
        <v>700</v>
      </c>
      <c r="I160" s="675">
        <v>700</v>
      </c>
      <c r="J160" s="675">
        <v>0</v>
      </c>
      <c r="K160" s="676">
        <v>0</v>
      </c>
      <c r="L160" s="960">
        <f t="shared" si="34"/>
        <v>0</v>
      </c>
      <c r="M160" s="675">
        <v>0</v>
      </c>
      <c r="N160" s="675">
        <v>0</v>
      </c>
      <c r="O160" s="685">
        <v>0</v>
      </c>
      <c r="P160" s="961">
        <v>0</v>
      </c>
      <c r="Q160" s="962">
        <v>0</v>
      </c>
      <c r="R160" s="962">
        <v>0</v>
      </c>
      <c r="S160" s="963">
        <v>0</v>
      </c>
      <c r="T160" s="959" t="s">
        <v>65</v>
      </c>
    </row>
    <row r="161" spans="1:20" ht="34.5" customHeight="1" x14ac:dyDescent="0.2">
      <c r="A161" s="144">
        <v>5943</v>
      </c>
      <c r="B161" s="1178"/>
      <c r="C161" s="679" t="s">
        <v>1022</v>
      </c>
      <c r="D161" s="674">
        <f t="shared" si="33"/>
        <v>7165.8852500000003</v>
      </c>
      <c r="E161" s="674">
        <v>265.88</v>
      </c>
      <c r="F161" s="163">
        <v>0</v>
      </c>
      <c r="G161" s="160">
        <v>0</v>
      </c>
      <c r="H161" s="859">
        <f t="shared" si="32"/>
        <v>5583.7452499999999</v>
      </c>
      <c r="I161" s="675">
        <v>5583.7452499999999</v>
      </c>
      <c r="J161" s="675">
        <v>0</v>
      </c>
      <c r="K161" s="676">
        <v>0</v>
      </c>
      <c r="L161" s="960">
        <f t="shared" si="34"/>
        <v>1316.26</v>
      </c>
      <c r="M161" s="675">
        <v>1316.26</v>
      </c>
      <c r="N161" s="675">
        <v>0</v>
      </c>
      <c r="O161" s="685">
        <v>0</v>
      </c>
      <c r="P161" s="961">
        <v>0</v>
      </c>
      <c r="Q161" s="962">
        <v>0</v>
      </c>
      <c r="R161" s="962">
        <v>0</v>
      </c>
      <c r="S161" s="963">
        <v>0</v>
      </c>
      <c r="T161" s="959" t="s">
        <v>65</v>
      </c>
    </row>
    <row r="162" spans="1:20" ht="34.5" customHeight="1" x14ac:dyDescent="0.2">
      <c r="A162" s="144">
        <v>5945</v>
      </c>
      <c r="B162" s="1178"/>
      <c r="C162" s="679" t="s">
        <v>3971</v>
      </c>
      <c r="D162" s="674">
        <f t="shared" si="33"/>
        <v>5949.1756399999995</v>
      </c>
      <c r="E162" s="674">
        <v>38.950000000000003</v>
      </c>
      <c r="F162" s="163">
        <v>0</v>
      </c>
      <c r="G162" s="160">
        <v>175.45</v>
      </c>
      <c r="H162" s="859">
        <f t="shared" si="32"/>
        <v>5734.7756399999998</v>
      </c>
      <c r="I162" s="675">
        <v>5734.7756399999998</v>
      </c>
      <c r="J162" s="675">
        <v>0</v>
      </c>
      <c r="K162" s="676">
        <v>0</v>
      </c>
      <c r="L162" s="960">
        <f t="shared" si="34"/>
        <v>0</v>
      </c>
      <c r="M162" s="675">
        <v>0</v>
      </c>
      <c r="N162" s="675">
        <v>0</v>
      </c>
      <c r="O162" s="685">
        <v>0</v>
      </c>
      <c r="P162" s="961">
        <v>0</v>
      </c>
      <c r="Q162" s="962">
        <v>0</v>
      </c>
      <c r="R162" s="962">
        <v>0</v>
      </c>
      <c r="S162" s="963">
        <v>0</v>
      </c>
      <c r="T162" s="959" t="s">
        <v>65</v>
      </c>
    </row>
    <row r="163" spans="1:20" ht="34.5" customHeight="1" x14ac:dyDescent="0.2">
      <c r="A163" s="144">
        <v>5947</v>
      </c>
      <c r="B163" s="1178"/>
      <c r="C163" s="679" t="s">
        <v>1024</v>
      </c>
      <c r="D163" s="674">
        <f t="shared" si="33"/>
        <v>28900.007819999999</v>
      </c>
      <c r="E163" s="674">
        <v>0</v>
      </c>
      <c r="F163" s="163">
        <v>0</v>
      </c>
      <c r="G163" s="160">
        <v>4630.4067100000002</v>
      </c>
      <c r="H163" s="859">
        <f t="shared" si="32"/>
        <v>5661.9611100000002</v>
      </c>
      <c r="I163" s="675">
        <v>5661.9611100000002</v>
      </c>
      <c r="J163" s="675">
        <v>0</v>
      </c>
      <c r="K163" s="676">
        <v>0</v>
      </c>
      <c r="L163" s="960">
        <f t="shared" si="34"/>
        <v>18607.64</v>
      </c>
      <c r="M163" s="675">
        <v>18607.64</v>
      </c>
      <c r="N163" s="675">
        <v>0</v>
      </c>
      <c r="O163" s="685">
        <v>0</v>
      </c>
      <c r="P163" s="961">
        <v>0</v>
      </c>
      <c r="Q163" s="962">
        <v>0</v>
      </c>
      <c r="R163" s="962">
        <v>0</v>
      </c>
      <c r="S163" s="963">
        <v>0</v>
      </c>
      <c r="T163" s="959" t="s">
        <v>65</v>
      </c>
    </row>
    <row r="164" spans="1:20" ht="34.5" customHeight="1" x14ac:dyDescent="0.2">
      <c r="A164" s="144">
        <v>5962</v>
      </c>
      <c r="B164" s="1178"/>
      <c r="C164" s="679" t="s">
        <v>3260</v>
      </c>
      <c r="D164" s="674">
        <f t="shared" si="33"/>
        <v>5982.7265000000007</v>
      </c>
      <c r="E164" s="674">
        <v>0</v>
      </c>
      <c r="F164" s="163">
        <v>0</v>
      </c>
      <c r="G164" s="160">
        <v>3924.5782100000001</v>
      </c>
      <c r="H164" s="859">
        <f t="shared" si="32"/>
        <v>2058.1482900000001</v>
      </c>
      <c r="I164" s="675">
        <v>2058.1482900000001</v>
      </c>
      <c r="J164" s="675">
        <v>0</v>
      </c>
      <c r="K164" s="676">
        <v>0</v>
      </c>
      <c r="L164" s="960">
        <f t="shared" si="34"/>
        <v>0</v>
      </c>
      <c r="M164" s="675">
        <v>0</v>
      </c>
      <c r="N164" s="675">
        <v>0</v>
      </c>
      <c r="O164" s="685">
        <v>0</v>
      </c>
      <c r="P164" s="961">
        <v>0</v>
      </c>
      <c r="Q164" s="962">
        <v>0</v>
      </c>
      <c r="R164" s="962">
        <v>0</v>
      </c>
      <c r="S164" s="963">
        <v>0</v>
      </c>
      <c r="T164" s="959" t="s">
        <v>65</v>
      </c>
    </row>
    <row r="165" spans="1:20" ht="24" customHeight="1" x14ac:dyDescent="0.2">
      <c r="A165" s="709">
        <v>5963</v>
      </c>
      <c r="B165" s="1178"/>
      <c r="C165" s="914" t="s">
        <v>3261</v>
      </c>
      <c r="D165" s="674">
        <f t="shared" si="33"/>
        <v>7636.9517000000005</v>
      </c>
      <c r="E165" s="674">
        <v>363</v>
      </c>
      <c r="F165" s="163">
        <v>0</v>
      </c>
      <c r="G165" s="160">
        <v>6173.2963800000007</v>
      </c>
      <c r="H165" s="859">
        <f t="shared" si="32"/>
        <v>1100.6553200000001</v>
      </c>
      <c r="I165" s="675">
        <v>1100.6553200000001</v>
      </c>
      <c r="J165" s="675">
        <v>0</v>
      </c>
      <c r="K165" s="676">
        <v>0</v>
      </c>
      <c r="L165" s="960">
        <f t="shared" si="34"/>
        <v>0</v>
      </c>
      <c r="M165" s="675">
        <v>0</v>
      </c>
      <c r="N165" s="675">
        <v>0</v>
      </c>
      <c r="O165" s="685">
        <v>0</v>
      </c>
      <c r="P165" s="961">
        <v>0</v>
      </c>
      <c r="Q165" s="962">
        <v>0</v>
      </c>
      <c r="R165" s="962">
        <v>0</v>
      </c>
      <c r="S165" s="963">
        <v>0</v>
      </c>
      <c r="T165" s="839" t="s">
        <v>65</v>
      </c>
    </row>
    <row r="166" spans="1:20" ht="34.5" customHeight="1" x14ac:dyDescent="0.2">
      <c r="A166" s="144">
        <v>5966</v>
      </c>
      <c r="B166" s="1178"/>
      <c r="C166" s="679" t="s">
        <v>3262</v>
      </c>
      <c r="D166" s="674">
        <f t="shared" si="33"/>
        <v>9512.4699999999993</v>
      </c>
      <c r="E166" s="674">
        <v>12.47</v>
      </c>
      <c r="F166" s="163">
        <v>0</v>
      </c>
      <c r="G166" s="160">
        <v>2500</v>
      </c>
      <c r="H166" s="859">
        <f t="shared" si="32"/>
        <v>7000</v>
      </c>
      <c r="I166" s="675">
        <v>7000</v>
      </c>
      <c r="J166" s="675">
        <v>0</v>
      </c>
      <c r="K166" s="676">
        <v>0</v>
      </c>
      <c r="L166" s="960">
        <f t="shared" si="34"/>
        <v>0</v>
      </c>
      <c r="M166" s="675">
        <v>0</v>
      </c>
      <c r="N166" s="675">
        <v>0</v>
      </c>
      <c r="O166" s="685">
        <v>0</v>
      </c>
      <c r="P166" s="961">
        <v>0</v>
      </c>
      <c r="Q166" s="962">
        <v>0</v>
      </c>
      <c r="R166" s="962">
        <v>0</v>
      </c>
      <c r="S166" s="963">
        <v>0</v>
      </c>
      <c r="T166" s="839" t="s">
        <v>65</v>
      </c>
    </row>
    <row r="167" spans="1:20" ht="34.5" customHeight="1" x14ac:dyDescent="0.2">
      <c r="A167" s="142">
        <v>5967</v>
      </c>
      <c r="B167" s="1178"/>
      <c r="C167" s="914" t="s">
        <v>3263</v>
      </c>
      <c r="D167" s="674">
        <f t="shared" si="33"/>
        <v>300</v>
      </c>
      <c r="E167" s="674">
        <v>0</v>
      </c>
      <c r="F167" s="163">
        <v>0</v>
      </c>
      <c r="G167" s="160">
        <v>0</v>
      </c>
      <c r="H167" s="859">
        <f t="shared" si="32"/>
        <v>226.27</v>
      </c>
      <c r="I167" s="675">
        <v>226.27</v>
      </c>
      <c r="J167" s="675">
        <v>0</v>
      </c>
      <c r="K167" s="676">
        <v>0</v>
      </c>
      <c r="L167" s="960">
        <f t="shared" si="34"/>
        <v>73.73</v>
      </c>
      <c r="M167" s="675">
        <v>73.73</v>
      </c>
      <c r="N167" s="675">
        <v>0</v>
      </c>
      <c r="O167" s="685">
        <v>0</v>
      </c>
      <c r="P167" s="961">
        <v>0</v>
      </c>
      <c r="Q167" s="962">
        <v>0</v>
      </c>
      <c r="R167" s="962">
        <v>0</v>
      </c>
      <c r="S167" s="963">
        <v>0</v>
      </c>
      <c r="T167" s="959" t="s">
        <v>65</v>
      </c>
    </row>
    <row r="168" spans="1:20" ht="34.5" customHeight="1" x14ac:dyDescent="0.2">
      <c r="A168" s="142">
        <v>5969</v>
      </c>
      <c r="B168" s="1178"/>
      <c r="C168" s="673" t="s">
        <v>3264</v>
      </c>
      <c r="D168" s="674">
        <f t="shared" si="33"/>
        <v>1992.9497699999999</v>
      </c>
      <c r="E168" s="674">
        <v>0</v>
      </c>
      <c r="F168" s="163">
        <v>0</v>
      </c>
      <c r="G168" s="160">
        <v>1544.1297299999999</v>
      </c>
      <c r="H168" s="859">
        <f t="shared" si="32"/>
        <v>448.82004000000001</v>
      </c>
      <c r="I168" s="675">
        <v>448.82004000000001</v>
      </c>
      <c r="J168" s="675">
        <v>0</v>
      </c>
      <c r="K168" s="676">
        <v>0</v>
      </c>
      <c r="L168" s="960">
        <f t="shared" si="34"/>
        <v>0</v>
      </c>
      <c r="M168" s="675">
        <v>0</v>
      </c>
      <c r="N168" s="675">
        <v>0</v>
      </c>
      <c r="O168" s="685">
        <v>0</v>
      </c>
      <c r="P168" s="961">
        <v>0</v>
      </c>
      <c r="Q168" s="962">
        <v>0</v>
      </c>
      <c r="R168" s="962">
        <v>0</v>
      </c>
      <c r="S168" s="963">
        <v>0</v>
      </c>
      <c r="T168" s="959" t="s">
        <v>65</v>
      </c>
    </row>
    <row r="169" spans="1:20" ht="34.5" customHeight="1" x14ac:dyDescent="0.2">
      <c r="A169" s="709">
        <v>5971</v>
      </c>
      <c r="B169" s="1178"/>
      <c r="C169" s="679" t="s">
        <v>3265</v>
      </c>
      <c r="D169" s="674">
        <f t="shared" si="33"/>
        <v>25886.973999999998</v>
      </c>
      <c r="E169" s="674">
        <v>115</v>
      </c>
      <c r="F169" s="163">
        <v>0</v>
      </c>
      <c r="G169" s="160">
        <v>338.8</v>
      </c>
      <c r="H169" s="859">
        <f t="shared" si="32"/>
        <v>329.60399999999998</v>
      </c>
      <c r="I169" s="675">
        <v>329.60399999999998</v>
      </c>
      <c r="J169" s="675">
        <v>0</v>
      </c>
      <c r="K169" s="676">
        <v>0</v>
      </c>
      <c r="L169" s="960">
        <f t="shared" si="34"/>
        <v>25103.57</v>
      </c>
      <c r="M169" s="675">
        <v>25103.57</v>
      </c>
      <c r="N169" s="675">
        <v>0</v>
      </c>
      <c r="O169" s="685">
        <v>0</v>
      </c>
      <c r="P169" s="961">
        <v>0</v>
      </c>
      <c r="Q169" s="962">
        <v>0</v>
      </c>
      <c r="R169" s="962">
        <v>0</v>
      </c>
      <c r="S169" s="963">
        <v>0</v>
      </c>
      <c r="T169" s="959" t="s">
        <v>65</v>
      </c>
    </row>
    <row r="170" spans="1:20" ht="34.5" customHeight="1" x14ac:dyDescent="0.2">
      <c r="A170" s="144">
        <v>5976</v>
      </c>
      <c r="B170" s="1178"/>
      <c r="C170" s="964" t="s">
        <v>3266</v>
      </c>
      <c r="D170" s="674">
        <f t="shared" si="33"/>
        <v>2211.17</v>
      </c>
      <c r="E170" s="674">
        <v>0</v>
      </c>
      <c r="F170" s="163">
        <v>0</v>
      </c>
      <c r="G170" s="160">
        <v>266.2</v>
      </c>
      <c r="H170" s="859">
        <f t="shared" si="32"/>
        <v>1944.97</v>
      </c>
      <c r="I170" s="965">
        <v>1944.97</v>
      </c>
      <c r="J170" s="965">
        <v>0</v>
      </c>
      <c r="K170" s="966">
        <v>0</v>
      </c>
      <c r="L170" s="967">
        <f t="shared" si="34"/>
        <v>0</v>
      </c>
      <c r="M170" s="965">
        <v>0</v>
      </c>
      <c r="N170" s="965">
        <v>0</v>
      </c>
      <c r="O170" s="968">
        <v>0</v>
      </c>
      <c r="P170" s="969">
        <v>0</v>
      </c>
      <c r="Q170" s="970">
        <v>0</v>
      </c>
      <c r="R170" s="970">
        <v>0</v>
      </c>
      <c r="S170" s="971">
        <v>0</v>
      </c>
      <c r="T170" s="972" t="s">
        <v>65</v>
      </c>
    </row>
    <row r="171" spans="1:20" ht="24" customHeight="1" x14ac:dyDescent="0.2">
      <c r="A171" s="142">
        <v>5979</v>
      </c>
      <c r="B171" s="1178"/>
      <c r="C171" s="866" t="s">
        <v>3267</v>
      </c>
      <c r="D171" s="687">
        <f t="shared" si="33"/>
        <v>1195.48</v>
      </c>
      <c r="E171" s="687">
        <v>0</v>
      </c>
      <c r="F171" s="857">
        <v>0</v>
      </c>
      <c r="G171" s="858">
        <v>0</v>
      </c>
      <c r="H171" s="859">
        <f t="shared" si="32"/>
        <v>1195.48</v>
      </c>
      <c r="I171" s="833">
        <v>1195.48</v>
      </c>
      <c r="J171" s="833">
        <v>0</v>
      </c>
      <c r="K171" s="834">
        <v>0</v>
      </c>
      <c r="L171" s="835">
        <f t="shared" si="34"/>
        <v>0</v>
      </c>
      <c r="M171" s="833">
        <v>0</v>
      </c>
      <c r="N171" s="833">
        <v>0</v>
      </c>
      <c r="O171" s="860">
        <v>0</v>
      </c>
      <c r="P171" s="868">
        <v>0</v>
      </c>
      <c r="Q171" s="869">
        <v>0</v>
      </c>
      <c r="R171" s="869">
        <v>0</v>
      </c>
      <c r="S171" s="870">
        <v>0</v>
      </c>
      <c r="T171" s="839" t="s">
        <v>65</v>
      </c>
    </row>
    <row r="172" spans="1:20" ht="45.75" customHeight="1" thickBot="1" x14ac:dyDescent="0.25">
      <c r="A172" s="144">
        <v>5999</v>
      </c>
      <c r="B172" s="1179"/>
      <c r="C172" s="914" t="s">
        <v>3972</v>
      </c>
      <c r="D172" s="680">
        <f t="shared" si="33"/>
        <v>130000</v>
      </c>
      <c r="E172" s="674">
        <v>0</v>
      </c>
      <c r="F172" s="163">
        <v>230</v>
      </c>
      <c r="G172" s="160">
        <v>216.59</v>
      </c>
      <c r="H172" s="859">
        <f t="shared" si="32"/>
        <v>2019.4</v>
      </c>
      <c r="I172" s="675">
        <v>2019.4</v>
      </c>
      <c r="J172" s="675">
        <v>0</v>
      </c>
      <c r="K172" s="676">
        <v>0</v>
      </c>
      <c r="L172" s="973">
        <f t="shared" si="34"/>
        <v>13164.01</v>
      </c>
      <c r="M172" s="675">
        <v>13164.01</v>
      </c>
      <c r="N172" s="675">
        <v>0</v>
      </c>
      <c r="O172" s="685">
        <v>0</v>
      </c>
      <c r="P172" s="974">
        <v>67370</v>
      </c>
      <c r="Q172" s="975">
        <v>47000</v>
      </c>
      <c r="R172" s="975">
        <v>0</v>
      </c>
      <c r="S172" s="976">
        <v>0</v>
      </c>
      <c r="T172" s="972" t="s">
        <v>65</v>
      </c>
    </row>
    <row r="173" spans="1:20" s="137" customFormat="1" ht="15.75" customHeight="1" thickBot="1" x14ac:dyDescent="0.25">
      <c r="A173" s="711"/>
      <c r="B173" s="1174" t="s">
        <v>753</v>
      </c>
      <c r="C173" s="1175" t="s">
        <v>753</v>
      </c>
      <c r="D173" s="141">
        <f t="shared" ref="D173:S173" si="35">SUM(D79:D172)</f>
        <v>1848684.6628100001</v>
      </c>
      <c r="E173" s="141">
        <f t="shared" si="35"/>
        <v>15463.469999999996</v>
      </c>
      <c r="F173" s="164">
        <f t="shared" si="35"/>
        <v>107104.23238000002</v>
      </c>
      <c r="G173" s="165">
        <f t="shared" si="35"/>
        <v>199252.57409000001</v>
      </c>
      <c r="H173" s="164">
        <f t="shared" si="35"/>
        <v>494418.44634000002</v>
      </c>
      <c r="I173" s="847">
        <f t="shared" si="35"/>
        <v>490996.44634000002</v>
      </c>
      <c r="J173" s="847">
        <f t="shared" si="35"/>
        <v>3422</v>
      </c>
      <c r="K173" s="165">
        <f t="shared" si="35"/>
        <v>0</v>
      </c>
      <c r="L173" s="164">
        <f t="shared" si="35"/>
        <v>621716.93999999994</v>
      </c>
      <c r="M173" s="847">
        <f t="shared" si="35"/>
        <v>621716.93999999994</v>
      </c>
      <c r="N173" s="847">
        <f t="shared" si="35"/>
        <v>0</v>
      </c>
      <c r="O173" s="165">
        <f t="shared" si="35"/>
        <v>0</v>
      </c>
      <c r="P173" s="164">
        <f t="shared" si="35"/>
        <v>336119</v>
      </c>
      <c r="Q173" s="847">
        <f t="shared" si="35"/>
        <v>74610</v>
      </c>
      <c r="R173" s="847">
        <f t="shared" si="35"/>
        <v>0</v>
      </c>
      <c r="S173" s="165">
        <f t="shared" si="35"/>
        <v>0</v>
      </c>
      <c r="T173" s="827"/>
    </row>
    <row r="174" spans="1:20" s="842" customFormat="1" ht="18" customHeight="1" thickBot="1" x14ac:dyDescent="0.2">
      <c r="A174" s="840"/>
      <c r="B174" s="1163" t="s">
        <v>754</v>
      </c>
      <c r="C174" s="1164" t="s">
        <v>754</v>
      </c>
      <c r="D174" s="1164"/>
      <c r="E174" s="1164"/>
      <c r="F174" s="1164"/>
      <c r="G174" s="1164"/>
      <c r="H174" s="1164"/>
      <c r="I174" s="1164"/>
      <c r="J174" s="1164"/>
      <c r="K174" s="1164"/>
      <c r="L174" s="1164"/>
      <c r="M174" s="1164"/>
      <c r="N174" s="1164"/>
      <c r="O174" s="1164"/>
      <c r="P174" s="1164"/>
      <c r="Q174" s="1164"/>
      <c r="R174" s="1164"/>
      <c r="S174" s="1164"/>
      <c r="T174" s="1165"/>
    </row>
    <row r="175" spans="1:20" ht="24" customHeight="1" x14ac:dyDescent="0.2">
      <c r="A175" s="712">
        <v>4056</v>
      </c>
      <c r="B175" s="1188"/>
      <c r="C175" s="914" t="s">
        <v>1069</v>
      </c>
      <c r="D175" s="667">
        <f>E175+F175+G175+H175+L175+P175+Q175+R175+S175</f>
        <v>268.43849999999998</v>
      </c>
      <c r="E175" s="667">
        <v>0</v>
      </c>
      <c r="F175" s="161">
        <v>0</v>
      </c>
      <c r="G175" s="159">
        <v>136.60899999999998</v>
      </c>
      <c r="H175" s="859">
        <f t="shared" ref="H175:H214" si="36">SUM(I175:K175)</f>
        <v>131.8295</v>
      </c>
      <c r="I175" s="675">
        <v>131.8295</v>
      </c>
      <c r="J175" s="675">
        <v>0</v>
      </c>
      <c r="K175" s="676">
        <v>0</v>
      </c>
      <c r="L175" s="683">
        <f>SUM(M175:O175)</f>
        <v>0</v>
      </c>
      <c r="M175" s="669">
        <v>0</v>
      </c>
      <c r="N175" s="692">
        <v>0</v>
      </c>
      <c r="O175" s="684">
        <v>0</v>
      </c>
      <c r="P175" s="670">
        <v>0</v>
      </c>
      <c r="Q175" s="671">
        <v>0</v>
      </c>
      <c r="R175" s="671">
        <v>0</v>
      </c>
      <c r="S175" s="698">
        <v>0</v>
      </c>
      <c r="T175" s="977" t="s">
        <v>65</v>
      </c>
    </row>
    <row r="176" spans="1:20" ht="15" customHeight="1" x14ac:dyDescent="0.2">
      <c r="A176" s="144">
        <v>4058</v>
      </c>
      <c r="B176" s="1181"/>
      <c r="C176" s="914" t="s">
        <v>755</v>
      </c>
      <c r="D176" s="674">
        <f t="shared" ref="D176:D214" si="37">E176+F176+G176+H176+L176+P176+Q176+R176+S176</f>
        <v>2216.1102000000001</v>
      </c>
      <c r="E176" s="674">
        <v>0</v>
      </c>
      <c r="F176" s="163">
        <v>53.97</v>
      </c>
      <c r="G176" s="160">
        <v>1719.8321999999998</v>
      </c>
      <c r="H176" s="859">
        <f t="shared" si="36"/>
        <v>442.30799999999999</v>
      </c>
      <c r="I176" s="675">
        <v>442.30799999999999</v>
      </c>
      <c r="J176" s="675">
        <v>0</v>
      </c>
      <c r="K176" s="676">
        <v>0</v>
      </c>
      <c r="L176" s="978">
        <f t="shared" ref="L176:L214" si="38">SUM(M176:O176)</f>
        <v>0</v>
      </c>
      <c r="M176" s="675">
        <v>0</v>
      </c>
      <c r="N176" s="979">
        <v>0</v>
      </c>
      <c r="O176" s="685">
        <v>0</v>
      </c>
      <c r="P176" s="980">
        <v>0</v>
      </c>
      <c r="Q176" s="981">
        <v>0</v>
      </c>
      <c r="R176" s="981">
        <v>0</v>
      </c>
      <c r="S176" s="982">
        <v>0</v>
      </c>
      <c r="T176" s="977" t="s">
        <v>65</v>
      </c>
    </row>
    <row r="177" spans="1:20" ht="31.5" x14ac:dyDescent="0.2">
      <c r="A177" s="145">
        <v>4059</v>
      </c>
      <c r="B177" s="1181"/>
      <c r="C177" s="914" t="s">
        <v>1070</v>
      </c>
      <c r="D177" s="674">
        <f t="shared" si="37"/>
        <v>6867.95</v>
      </c>
      <c r="E177" s="674">
        <v>67.95</v>
      </c>
      <c r="F177" s="163">
        <v>0</v>
      </c>
      <c r="G177" s="160">
        <v>3475.1383300000002</v>
      </c>
      <c r="H177" s="859">
        <f t="shared" si="36"/>
        <v>3324.8616699999998</v>
      </c>
      <c r="I177" s="675">
        <v>3324.8616699999998</v>
      </c>
      <c r="J177" s="675">
        <v>0</v>
      </c>
      <c r="K177" s="676">
        <v>0</v>
      </c>
      <c r="L177" s="978">
        <f t="shared" si="38"/>
        <v>0</v>
      </c>
      <c r="M177" s="675">
        <v>0</v>
      </c>
      <c r="N177" s="979">
        <v>0</v>
      </c>
      <c r="O177" s="685">
        <v>0</v>
      </c>
      <c r="P177" s="980">
        <v>0</v>
      </c>
      <c r="Q177" s="981">
        <v>0</v>
      </c>
      <c r="R177" s="981">
        <v>0</v>
      </c>
      <c r="S177" s="982">
        <v>0</v>
      </c>
      <c r="T177" s="972" t="s">
        <v>65</v>
      </c>
    </row>
    <row r="178" spans="1:20" ht="31.5" x14ac:dyDescent="0.2">
      <c r="A178" s="145">
        <v>4061</v>
      </c>
      <c r="B178" s="1181"/>
      <c r="C178" s="914" t="s">
        <v>3272</v>
      </c>
      <c r="D178" s="674">
        <f t="shared" si="37"/>
        <v>2218.2710399999996</v>
      </c>
      <c r="E178" s="674">
        <v>229</v>
      </c>
      <c r="F178" s="163">
        <v>0</v>
      </c>
      <c r="G178" s="160">
        <v>1034.8800999999999</v>
      </c>
      <c r="H178" s="859">
        <f t="shared" si="36"/>
        <v>954.39094</v>
      </c>
      <c r="I178" s="675">
        <v>954.39094</v>
      </c>
      <c r="J178" s="675">
        <v>0</v>
      </c>
      <c r="K178" s="676">
        <v>0</v>
      </c>
      <c r="L178" s="978">
        <f t="shared" si="38"/>
        <v>0</v>
      </c>
      <c r="M178" s="675">
        <v>0</v>
      </c>
      <c r="N178" s="979">
        <v>0</v>
      </c>
      <c r="O178" s="685">
        <v>0</v>
      </c>
      <c r="P178" s="980">
        <v>0</v>
      </c>
      <c r="Q178" s="981">
        <v>0</v>
      </c>
      <c r="R178" s="981">
        <v>0</v>
      </c>
      <c r="S178" s="982">
        <v>0</v>
      </c>
      <c r="T178" s="972" t="s">
        <v>65</v>
      </c>
    </row>
    <row r="179" spans="1:20" ht="24" customHeight="1" x14ac:dyDescent="0.2">
      <c r="A179" s="145">
        <v>4062</v>
      </c>
      <c r="B179" s="1181"/>
      <c r="C179" s="914" t="s">
        <v>3273</v>
      </c>
      <c r="D179" s="674">
        <f t="shared" si="37"/>
        <v>1850</v>
      </c>
      <c r="E179" s="674">
        <v>0</v>
      </c>
      <c r="F179" s="163">
        <v>0</v>
      </c>
      <c r="G179" s="160">
        <v>226.66809000000001</v>
      </c>
      <c r="H179" s="859">
        <f t="shared" si="36"/>
        <v>1623.3319099999999</v>
      </c>
      <c r="I179" s="675">
        <v>1623.3319099999999</v>
      </c>
      <c r="J179" s="675">
        <v>0</v>
      </c>
      <c r="K179" s="676">
        <v>0</v>
      </c>
      <c r="L179" s="978">
        <f t="shared" si="38"/>
        <v>0</v>
      </c>
      <c r="M179" s="675">
        <v>0</v>
      </c>
      <c r="N179" s="979">
        <v>0</v>
      </c>
      <c r="O179" s="685">
        <v>0</v>
      </c>
      <c r="P179" s="980">
        <v>0</v>
      </c>
      <c r="Q179" s="981">
        <v>0</v>
      </c>
      <c r="R179" s="981">
        <v>0</v>
      </c>
      <c r="S179" s="982">
        <v>0</v>
      </c>
      <c r="T179" s="972" t="s">
        <v>65</v>
      </c>
    </row>
    <row r="180" spans="1:20" ht="24" customHeight="1" x14ac:dyDescent="0.2">
      <c r="A180" s="144">
        <v>4063</v>
      </c>
      <c r="B180" s="1181"/>
      <c r="C180" s="914" t="s">
        <v>3274</v>
      </c>
      <c r="D180" s="674">
        <f t="shared" si="37"/>
        <v>1613.25</v>
      </c>
      <c r="E180" s="674">
        <v>113.25</v>
      </c>
      <c r="F180" s="163">
        <v>0</v>
      </c>
      <c r="G180" s="160">
        <v>0</v>
      </c>
      <c r="H180" s="859">
        <f t="shared" si="36"/>
        <v>1500</v>
      </c>
      <c r="I180" s="675">
        <v>1500</v>
      </c>
      <c r="J180" s="675">
        <v>0</v>
      </c>
      <c r="K180" s="676">
        <v>0</v>
      </c>
      <c r="L180" s="978">
        <f t="shared" si="38"/>
        <v>0</v>
      </c>
      <c r="M180" s="675">
        <v>0</v>
      </c>
      <c r="N180" s="979">
        <v>0</v>
      </c>
      <c r="O180" s="685">
        <v>0</v>
      </c>
      <c r="P180" s="980">
        <v>0</v>
      </c>
      <c r="Q180" s="981">
        <v>0</v>
      </c>
      <c r="R180" s="981">
        <v>0</v>
      </c>
      <c r="S180" s="982">
        <v>0</v>
      </c>
      <c r="T180" s="972" t="s">
        <v>65</v>
      </c>
    </row>
    <row r="181" spans="1:20" ht="34.5" customHeight="1" x14ac:dyDescent="0.2">
      <c r="A181" s="144">
        <v>4068</v>
      </c>
      <c r="B181" s="1181"/>
      <c r="C181" s="914" t="s">
        <v>3973</v>
      </c>
      <c r="D181" s="674">
        <f t="shared" si="37"/>
        <v>23830.95</v>
      </c>
      <c r="E181" s="674">
        <v>0</v>
      </c>
      <c r="F181" s="163">
        <v>0</v>
      </c>
      <c r="G181" s="160">
        <v>0</v>
      </c>
      <c r="H181" s="859">
        <f t="shared" si="36"/>
        <v>1203.95</v>
      </c>
      <c r="I181" s="675">
        <v>1203.95</v>
      </c>
      <c r="J181" s="675">
        <v>0</v>
      </c>
      <c r="K181" s="676">
        <v>0</v>
      </c>
      <c r="L181" s="978">
        <f t="shared" si="38"/>
        <v>22627</v>
      </c>
      <c r="M181" s="675">
        <v>22627</v>
      </c>
      <c r="N181" s="979">
        <v>0</v>
      </c>
      <c r="O181" s="685">
        <v>0</v>
      </c>
      <c r="P181" s="980">
        <v>0</v>
      </c>
      <c r="Q181" s="981">
        <v>0</v>
      </c>
      <c r="R181" s="981">
        <v>0</v>
      </c>
      <c r="S181" s="982">
        <v>0</v>
      </c>
      <c r="T181" s="972" t="s">
        <v>3974</v>
      </c>
    </row>
    <row r="182" spans="1:20" ht="24" customHeight="1" x14ac:dyDescent="0.2">
      <c r="A182" s="144">
        <v>4069</v>
      </c>
      <c r="B182" s="1181"/>
      <c r="C182" s="914" t="s">
        <v>3975</v>
      </c>
      <c r="D182" s="674">
        <f t="shared" si="37"/>
        <v>5150</v>
      </c>
      <c r="E182" s="674">
        <v>0</v>
      </c>
      <c r="F182" s="163">
        <v>0</v>
      </c>
      <c r="G182" s="160">
        <v>0</v>
      </c>
      <c r="H182" s="859">
        <f t="shared" si="36"/>
        <v>5150</v>
      </c>
      <c r="I182" s="675">
        <v>5150</v>
      </c>
      <c r="J182" s="675">
        <v>0</v>
      </c>
      <c r="K182" s="676">
        <v>0</v>
      </c>
      <c r="L182" s="978">
        <f t="shared" si="38"/>
        <v>0</v>
      </c>
      <c r="M182" s="675">
        <v>0</v>
      </c>
      <c r="N182" s="979">
        <v>0</v>
      </c>
      <c r="O182" s="685">
        <v>0</v>
      </c>
      <c r="P182" s="980">
        <v>0</v>
      </c>
      <c r="Q182" s="981">
        <v>0</v>
      </c>
      <c r="R182" s="981">
        <v>0</v>
      </c>
      <c r="S182" s="982">
        <v>0</v>
      </c>
      <c r="T182" s="972" t="s">
        <v>65</v>
      </c>
    </row>
    <row r="183" spans="1:20" ht="24" customHeight="1" x14ac:dyDescent="0.2">
      <c r="A183" s="145">
        <v>4089</v>
      </c>
      <c r="B183" s="1181"/>
      <c r="C183" s="914" t="s">
        <v>3275</v>
      </c>
      <c r="D183" s="674">
        <f t="shared" si="37"/>
        <v>2000</v>
      </c>
      <c r="E183" s="674">
        <v>0</v>
      </c>
      <c r="F183" s="163">
        <v>0</v>
      </c>
      <c r="G183" s="160">
        <v>573.84219999999993</v>
      </c>
      <c r="H183" s="859">
        <f t="shared" si="36"/>
        <v>1426.1578</v>
      </c>
      <c r="I183" s="675">
        <v>1426.1578</v>
      </c>
      <c r="J183" s="675">
        <v>0</v>
      </c>
      <c r="K183" s="676">
        <v>0</v>
      </c>
      <c r="L183" s="978">
        <f t="shared" si="38"/>
        <v>0</v>
      </c>
      <c r="M183" s="675">
        <v>0</v>
      </c>
      <c r="N183" s="979">
        <v>0</v>
      </c>
      <c r="O183" s="685">
        <v>0</v>
      </c>
      <c r="P183" s="980">
        <v>0</v>
      </c>
      <c r="Q183" s="981">
        <v>0</v>
      </c>
      <c r="R183" s="981">
        <v>0</v>
      </c>
      <c r="S183" s="982">
        <v>0</v>
      </c>
      <c r="T183" s="977" t="s">
        <v>65</v>
      </c>
    </row>
    <row r="184" spans="1:20" ht="24" customHeight="1" x14ac:dyDescent="0.2">
      <c r="A184" s="703">
        <v>4172</v>
      </c>
      <c r="B184" s="1181"/>
      <c r="C184" s="914" t="s">
        <v>3976</v>
      </c>
      <c r="D184" s="674">
        <f t="shared" si="37"/>
        <v>12670.287339999997</v>
      </c>
      <c r="E184" s="674">
        <f>2.47+4.41</f>
        <v>6.8800000000000008</v>
      </c>
      <c r="F184" s="163">
        <v>0</v>
      </c>
      <c r="G184" s="160">
        <v>0</v>
      </c>
      <c r="H184" s="859">
        <f t="shared" si="36"/>
        <v>10764.597339999998</v>
      </c>
      <c r="I184" s="675">
        <v>10764.597339999998</v>
      </c>
      <c r="J184" s="675">
        <v>0</v>
      </c>
      <c r="K184" s="676">
        <v>0</v>
      </c>
      <c r="L184" s="978">
        <f t="shared" si="38"/>
        <v>1898.81</v>
      </c>
      <c r="M184" s="675">
        <v>1898.81</v>
      </c>
      <c r="N184" s="979">
        <v>0</v>
      </c>
      <c r="O184" s="685">
        <v>0</v>
      </c>
      <c r="P184" s="980">
        <v>0</v>
      </c>
      <c r="Q184" s="981">
        <v>0</v>
      </c>
      <c r="R184" s="981">
        <v>0</v>
      </c>
      <c r="S184" s="982">
        <v>0</v>
      </c>
      <c r="T184" s="972" t="s">
        <v>65</v>
      </c>
    </row>
    <row r="185" spans="1:20" ht="24" customHeight="1" x14ac:dyDescent="0.2">
      <c r="A185" s="145">
        <v>4174</v>
      </c>
      <c r="B185" s="1181"/>
      <c r="C185" s="914" t="s">
        <v>3276</v>
      </c>
      <c r="D185" s="674">
        <f t="shared" si="37"/>
        <v>1013.73</v>
      </c>
      <c r="E185" s="674">
        <v>513.73</v>
      </c>
      <c r="F185" s="163">
        <v>0</v>
      </c>
      <c r="G185" s="160">
        <v>0</v>
      </c>
      <c r="H185" s="859">
        <f t="shared" si="36"/>
        <v>500</v>
      </c>
      <c r="I185" s="675">
        <v>500</v>
      </c>
      <c r="J185" s="675">
        <v>0</v>
      </c>
      <c r="K185" s="676">
        <v>0</v>
      </c>
      <c r="L185" s="978">
        <f t="shared" si="38"/>
        <v>0</v>
      </c>
      <c r="M185" s="675">
        <v>0</v>
      </c>
      <c r="N185" s="979">
        <v>0</v>
      </c>
      <c r="O185" s="685">
        <v>0</v>
      </c>
      <c r="P185" s="980">
        <v>0</v>
      </c>
      <c r="Q185" s="981">
        <v>0</v>
      </c>
      <c r="R185" s="981">
        <v>0</v>
      </c>
      <c r="S185" s="982">
        <v>0</v>
      </c>
      <c r="T185" s="977" t="s">
        <v>65</v>
      </c>
    </row>
    <row r="186" spans="1:20" ht="24" customHeight="1" x14ac:dyDescent="0.2">
      <c r="A186" s="145">
        <v>4182</v>
      </c>
      <c r="B186" s="1181"/>
      <c r="C186" s="914" t="s">
        <v>3277</v>
      </c>
      <c r="D186" s="674">
        <f t="shared" si="37"/>
        <v>725.45758999999998</v>
      </c>
      <c r="E186" s="674">
        <v>39.65</v>
      </c>
      <c r="F186" s="163">
        <v>0</v>
      </c>
      <c r="G186" s="160">
        <v>329.78687000000002</v>
      </c>
      <c r="H186" s="859">
        <f t="shared" si="36"/>
        <v>356.02071999999998</v>
      </c>
      <c r="I186" s="675">
        <v>356.02071999999998</v>
      </c>
      <c r="J186" s="675">
        <v>0</v>
      </c>
      <c r="K186" s="676">
        <v>0</v>
      </c>
      <c r="L186" s="978">
        <f t="shared" si="38"/>
        <v>0</v>
      </c>
      <c r="M186" s="675">
        <v>0</v>
      </c>
      <c r="N186" s="979">
        <v>0</v>
      </c>
      <c r="O186" s="685">
        <v>0</v>
      </c>
      <c r="P186" s="980">
        <v>0</v>
      </c>
      <c r="Q186" s="981">
        <v>0</v>
      </c>
      <c r="R186" s="981">
        <v>0</v>
      </c>
      <c r="S186" s="982">
        <v>0</v>
      </c>
      <c r="T186" s="972" t="s">
        <v>65</v>
      </c>
    </row>
    <row r="187" spans="1:20" ht="24" customHeight="1" x14ac:dyDescent="0.2">
      <c r="A187" s="145">
        <v>4184</v>
      </c>
      <c r="B187" s="1181"/>
      <c r="C187" s="914" t="s">
        <v>3278</v>
      </c>
      <c r="D187" s="674">
        <f t="shared" si="37"/>
        <v>11332.4</v>
      </c>
      <c r="E187" s="674">
        <v>0</v>
      </c>
      <c r="F187" s="163">
        <v>0</v>
      </c>
      <c r="G187" s="160">
        <v>0</v>
      </c>
      <c r="H187" s="859">
        <f t="shared" si="36"/>
        <v>464.64</v>
      </c>
      <c r="I187" s="675">
        <v>464.64</v>
      </c>
      <c r="J187" s="675">
        <v>0</v>
      </c>
      <c r="K187" s="676">
        <v>0</v>
      </c>
      <c r="L187" s="978">
        <f t="shared" si="38"/>
        <v>10867.76</v>
      </c>
      <c r="M187" s="675">
        <v>10867.76</v>
      </c>
      <c r="N187" s="979">
        <v>0</v>
      </c>
      <c r="O187" s="685">
        <v>0</v>
      </c>
      <c r="P187" s="980">
        <v>0</v>
      </c>
      <c r="Q187" s="981">
        <v>0</v>
      </c>
      <c r="R187" s="981">
        <v>0</v>
      </c>
      <c r="S187" s="982">
        <v>0</v>
      </c>
      <c r="T187" s="972" t="s">
        <v>65</v>
      </c>
    </row>
    <row r="188" spans="1:20" ht="24" customHeight="1" x14ac:dyDescent="0.2">
      <c r="A188" s="145">
        <v>4185</v>
      </c>
      <c r="B188" s="1181"/>
      <c r="C188" s="914" t="s">
        <v>3279</v>
      </c>
      <c r="D188" s="674">
        <f t="shared" si="37"/>
        <v>2000</v>
      </c>
      <c r="E188" s="674">
        <v>0</v>
      </c>
      <c r="F188" s="163">
        <v>0</v>
      </c>
      <c r="G188" s="160">
        <v>0</v>
      </c>
      <c r="H188" s="859">
        <f t="shared" si="36"/>
        <v>332.75</v>
      </c>
      <c r="I188" s="675">
        <v>332.75</v>
      </c>
      <c r="J188" s="675">
        <v>0</v>
      </c>
      <c r="K188" s="676">
        <v>0</v>
      </c>
      <c r="L188" s="978">
        <f t="shared" si="38"/>
        <v>1667.25</v>
      </c>
      <c r="M188" s="675">
        <v>1667.25</v>
      </c>
      <c r="N188" s="979">
        <v>0</v>
      </c>
      <c r="O188" s="685">
        <v>0</v>
      </c>
      <c r="P188" s="980">
        <v>0</v>
      </c>
      <c r="Q188" s="981">
        <v>0</v>
      </c>
      <c r="R188" s="981">
        <v>0</v>
      </c>
      <c r="S188" s="982">
        <v>0</v>
      </c>
      <c r="T188" s="972" t="s">
        <v>65</v>
      </c>
    </row>
    <row r="189" spans="1:20" ht="24" customHeight="1" x14ac:dyDescent="0.2">
      <c r="A189" s="144">
        <v>4186</v>
      </c>
      <c r="B189" s="1181"/>
      <c r="C189" s="914" t="s">
        <v>3280</v>
      </c>
      <c r="D189" s="674">
        <f t="shared" si="37"/>
        <v>470</v>
      </c>
      <c r="E189" s="674">
        <v>70</v>
      </c>
      <c r="F189" s="163">
        <v>0</v>
      </c>
      <c r="G189" s="160">
        <v>0</v>
      </c>
      <c r="H189" s="859">
        <f t="shared" si="36"/>
        <v>400</v>
      </c>
      <c r="I189" s="675">
        <v>400</v>
      </c>
      <c r="J189" s="675">
        <v>0</v>
      </c>
      <c r="K189" s="676">
        <v>0</v>
      </c>
      <c r="L189" s="978">
        <f t="shared" si="38"/>
        <v>0</v>
      </c>
      <c r="M189" s="675">
        <v>0</v>
      </c>
      <c r="N189" s="979">
        <v>0</v>
      </c>
      <c r="O189" s="685">
        <v>0</v>
      </c>
      <c r="P189" s="980">
        <v>0</v>
      </c>
      <c r="Q189" s="981">
        <v>0</v>
      </c>
      <c r="R189" s="981">
        <v>0</v>
      </c>
      <c r="S189" s="982">
        <v>0</v>
      </c>
      <c r="T189" s="972" t="s">
        <v>65</v>
      </c>
    </row>
    <row r="190" spans="1:20" ht="24" customHeight="1" x14ac:dyDescent="0.2">
      <c r="A190" s="145">
        <v>4292</v>
      </c>
      <c r="B190" s="1181"/>
      <c r="C190" s="914" t="s">
        <v>3281</v>
      </c>
      <c r="D190" s="674">
        <f t="shared" si="37"/>
        <v>508.2</v>
      </c>
      <c r="E190" s="674">
        <v>0</v>
      </c>
      <c r="F190" s="163">
        <v>0</v>
      </c>
      <c r="G190" s="160">
        <v>0</v>
      </c>
      <c r="H190" s="859">
        <f t="shared" si="36"/>
        <v>508.2</v>
      </c>
      <c r="I190" s="675">
        <v>508.2</v>
      </c>
      <c r="J190" s="675">
        <v>0</v>
      </c>
      <c r="K190" s="676">
        <v>0</v>
      </c>
      <c r="L190" s="978">
        <f t="shared" si="38"/>
        <v>0</v>
      </c>
      <c r="M190" s="675">
        <v>0</v>
      </c>
      <c r="N190" s="983">
        <v>0</v>
      </c>
      <c r="O190" s="685">
        <v>0</v>
      </c>
      <c r="P190" s="980">
        <v>0</v>
      </c>
      <c r="Q190" s="981">
        <v>0</v>
      </c>
      <c r="R190" s="981">
        <v>0</v>
      </c>
      <c r="S190" s="982">
        <v>0</v>
      </c>
      <c r="T190" s="972" t="s">
        <v>65</v>
      </c>
    </row>
    <row r="191" spans="1:20" ht="34.5" customHeight="1" x14ac:dyDescent="0.2">
      <c r="A191" s="144">
        <v>4294</v>
      </c>
      <c r="B191" s="1181"/>
      <c r="C191" s="914" t="s">
        <v>3282</v>
      </c>
      <c r="D191" s="674">
        <f t="shared" si="37"/>
        <v>5655.5</v>
      </c>
      <c r="E191" s="674">
        <f>1087.3+20.5+247.7</f>
        <v>1355.5</v>
      </c>
      <c r="F191" s="163">
        <v>0</v>
      </c>
      <c r="G191" s="160">
        <v>1607.2727</v>
      </c>
      <c r="H191" s="859">
        <f t="shared" si="36"/>
        <v>2692.7273</v>
      </c>
      <c r="I191" s="675">
        <v>2692.7273</v>
      </c>
      <c r="J191" s="675">
        <v>0</v>
      </c>
      <c r="K191" s="676">
        <v>0</v>
      </c>
      <c r="L191" s="978">
        <f t="shared" si="38"/>
        <v>0</v>
      </c>
      <c r="M191" s="675">
        <v>0</v>
      </c>
      <c r="N191" s="979">
        <v>0</v>
      </c>
      <c r="O191" s="685">
        <v>0</v>
      </c>
      <c r="P191" s="980">
        <v>0</v>
      </c>
      <c r="Q191" s="981">
        <v>0</v>
      </c>
      <c r="R191" s="981">
        <v>0</v>
      </c>
      <c r="S191" s="982">
        <v>0</v>
      </c>
      <c r="T191" s="972" t="s">
        <v>65</v>
      </c>
    </row>
    <row r="192" spans="1:20" ht="34.5" customHeight="1" x14ac:dyDescent="0.2">
      <c r="A192" s="144">
        <v>4295</v>
      </c>
      <c r="B192" s="1181"/>
      <c r="C192" s="914" t="s">
        <v>3283</v>
      </c>
      <c r="D192" s="674">
        <f t="shared" si="37"/>
        <v>17250.919999999998</v>
      </c>
      <c r="E192" s="674">
        <f>3087.03+4375.89</f>
        <v>7462.92</v>
      </c>
      <c r="F192" s="163">
        <v>0</v>
      </c>
      <c r="G192" s="160">
        <v>216.59</v>
      </c>
      <c r="H192" s="859">
        <f t="shared" si="36"/>
        <v>9571.41</v>
      </c>
      <c r="I192" s="675">
        <v>9571.41</v>
      </c>
      <c r="J192" s="675">
        <v>0</v>
      </c>
      <c r="K192" s="676">
        <v>0</v>
      </c>
      <c r="L192" s="978">
        <f t="shared" si="38"/>
        <v>0</v>
      </c>
      <c r="M192" s="675">
        <v>0</v>
      </c>
      <c r="N192" s="979">
        <v>0</v>
      </c>
      <c r="O192" s="685">
        <v>0</v>
      </c>
      <c r="P192" s="980">
        <v>0</v>
      </c>
      <c r="Q192" s="981">
        <v>0</v>
      </c>
      <c r="R192" s="981">
        <v>0</v>
      </c>
      <c r="S192" s="982">
        <v>0</v>
      </c>
      <c r="T192" s="972" t="s">
        <v>65</v>
      </c>
    </row>
    <row r="193" spans="1:20" ht="24.75" customHeight="1" x14ac:dyDescent="0.2">
      <c r="A193" s="144">
        <v>4296</v>
      </c>
      <c r="B193" s="1181"/>
      <c r="C193" s="914" t="s">
        <v>3284</v>
      </c>
      <c r="D193" s="674">
        <f t="shared" si="37"/>
        <v>1606.9</v>
      </c>
      <c r="E193" s="674">
        <v>167</v>
      </c>
      <c r="F193" s="163">
        <v>0</v>
      </c>
      <c r="G193" s="160">
        <v>0</v>
      </c>
      <c r="H193" s="859">
        <f t="shared" si="36"/>
        <v>1439.9</v>
      </c>
      <c r="I193" s="675">
        <v>1439.9</v>
      </c>
      <c r="J193" s="675">
        <v>0</v>
      </c>
      <c r="K193" s="676">
        <v>0</v>
      </c>
      <c r="L193" s="978">
        <f t="shared" si="38"/>
        <v>0</v>
      </c>
      <c r="M193" s="675">
        <v>0</v>
      </c>
      <c r="N193" s="983">
        <v>0</v>
      </c>
      <c r="O193" s="685">
        <v>0</v>
      </c>
      <c r="P193" s="980">
        <v>0</v>
      </c>
      <c r="Q193" s="981">
        <v>0</v>
      </c>
      <c r="R193" s="981">
        <v>0</v>
      </c>
      <c r="S193" s="982">
        <v>0</v>
      </c>
      <c r="T193" s="972" t="s">
        <v>65</v>
      </c>
    </row>
    <row r="194" spans="1:20" ht="24.75" customHeight="1" x14ac:dyDescent="0.2">
      <c r="A194" s="145">
        <v>4297</v>
      </c>
      <c r="B194" s="1181"/>
      <c r="C194" s="914" t="s">
        <v>3285</v>
      </c>
      <c r="D194" s="674">
        <f t="shared" si="37"/>
        <v>3098.42</v>
      </c>
      <c r="E194" s="674">
        <v>598.41999999999996</v>
      </c>
      <c r="F194" s="163">
        <v>0</v>
      </c>
      <c r="G194" s="160">
        <v>0</v>
      </c>
      <c r="H194" s="859">
        <f t="shared" si="36"/>
        <v>2500</v>
      </c>
      <c r="I194" s="675">
        <v>2500</v>
      </c>
      <c r="J194" s="675">
        <v>0</v>
      </c>
      <c r="K194" s="676">
        <v>0</v>
      </c>
      <c r="L194" s="978">
        <f t="shared" si="38"/>
        <v>0</v>
      </c>
      <c r="M194" s="675">
        <v>0</v>
      </c>
      <c r="N194" s="979">
        <v>0</v>
      </c>
      <c r="O194" s="685">
        <v>0</v>
      </c>
      <c r="P194" s="980">
        <v>0</v>
      </c>
      <c r="Q194" s="981">
        <v>0</v>
      </c>
      <c r="R194" s="981">
        <v>0</v>
      </c>
      <c r="S194" s="982">
        <v>0</v>
      </c>
      <c r="T194" s="977" t="s">
        <v>65</v>
      </c>
    </row>
    <row r="195" spans="1:20" ht="42" x14ac:dyDescent="0.2">
      <c r="A195" s="144">
        <v>4298</v>
      </c>
      <c r="B195" s="1181"/>
      <c r="C195" s="914" t="s">
        <v>3286</v>
      </c>
      <c r="D195" s="674">
        <f t="shared" si="37"/>
        <v>14661.875</v>
      </c>
      <c r="E195" s="674">
        <v>661.87</v>
      </c>
      <c r="F195" s="163">
        <v>0</v>
      </c>
      <c r="G195" s="160">
        <v>0</v>
      </c>
      <c r="H195" s="859">
        <f t="shared" si="36"/>
        <v>196.625</v>
      </c>
      <c r="I195" s="675">
        <v>196.625</v>
      </c>
      <c r="J195" s="675">
        <v>0</v>
      </c>
      <c r="K195" s="676">
        <v>0</v>
      </c>
      <c r="L195" s="978">
        <f t="shared" si="38"/>
        <v>13803.38</v>
      </c>
      <c r="M195" s="675">
        <v>13803.38</v>
      </c>
      <c r="N195" s="979">
        <v>0</v>
      </c>
      <c r="O195" s="685">
        <v>0</v>
      </c>
      <c r="P195" s="980">
        <v>0</v>
      </c>
      <c r="Q195" s="981">
        <v>0</v>
      </c>
      <c r="R195" s="981">
        <v>0</v>
      </c>
      <c r="S195" s="982">
        <v>0</v>
      </c>
      <c r="T195" s="972" t="s">
        <v>3977</v>
      </c>
    </row>
    <row r="196" spans="1:20" ht="24.75" customHeight="1" x14ac:dyDescent="0.2">
      <c r="A196" s="144">
        <v>4299</v>
      </c>
      <c r="B196" s="1181"/>
      <c r="C196" s="914" t="s">
        <v>3978</v>
      </c>
      <c r="D196" s="674">
        <f t="shared" si="37"/>
        <v>1144.6369999999999</v>
      </c>
      <c r="E196" s="674">
        <v>56</v>
      </c>
      <c r="F196" s="163">
        <v>0</v>
      </c>
      <c r="G196" s="160">
        <v>0</v>
      </c>
      <c r="H196" s="859">
        <f t="shared" si="36"/>
        <v>1088.6369999999999</v>
      </c>
      <c r="I196" s="675">
        <v>1088.6369999999999</v>
      </c>
      <c r="J196" s="675">
        <v>0</v>
      </c>
      <c r="K196" s="676">
        <v>0</v>
      </c>
      <c r="L196" s="978">
        <f t="shared" si="38"/>
        <v>0</v>
      </c>
      <c r="M196" s="675">
        <v>0</v>
      </c>
      <c r="N196" s="983">
        <v>0</v>
      </c>
      <c r="O196" s="685">
        <v>0</v>
      </c>
      <c r="P196" s="980">
        <v>0</v>
      </c>
      <c r="Q196" s="981">
        <v>0</v>
      </c>
      <c r="R196" s="981">
        <v>0</v>
      </c>
      <c r="S196" s="982">
        <v>0</v>
      </c>
      <c r="T196" s="972" t="s">
        <v>65</v>
      </c>
    </row>
    <row r="197" spans="1:20" ht="31.5" x14ac:dyDescent="0.2">
      <c r="A197" s="703">
        <v>4301</v>
      </c>
      <c r="B197" s="1181"/>
      <c r="C197" s="951" t="s">
        <v>3979</v>
      </c>
      <c r="D197" s="674">
        <f t="shared" si="37"/>
        <v>22551.850129999999</v>
      </c>
      <c r="E197" s="674">
        <v>851.83999999999992</v>
      </c>
      <c r="F197" s="163">
        <v>0</v>
      </c>
      <c r="G197" s="160">
        <v>0</v>
      </c>
      <c r="H197" s="859">
        <f t="shared" si="36"/>
        <v>14723.48013</v>
      </c>
      <c r="I197" s="965">
        <v>14723.48013</v>
      </c>
      <c r="J197" s="965">
        <v>0</v>
      </c>
      <c r="K197" s="966">
        <v>0</v>
      </c>
      <c r="L197" s="967">
        <f t="shared" si="38"/>
        <v>6976.53</v>
      </c>
      <c r="M197" s="965">
        <v>6976.53</v>
      </c>
      <c r="N197" s="983">
        <v>0</v>
      </c>
      <c r="O197" s="968">
        <v>0</v>
      </c>
      <c r="P197" s="969">
        <v>0</v>
      </c>
      <c r="Q197" s="970">
        <v>0</v>
      </c>
      <c r="R197" s="970">
        <v>0</v>
      </c>
      <c r="S197" s="971">
        <v>0</v>
      </c>
      <c r="T197" s="972" t="s">
        <v>65</v>
      </c>
    </row>
    <row r="198" spans="1:20" ht="34.5" customHeight="1" x14ac:dyDescent="0.2">
      <c r="A198" s="144">
        <v>4302</v>
      </c>
      <c r="B198" s="1181"/>
      <c r="C198" s="866" t="s">
        <v>3980</v>
      </c>
      <c r="D198" s="687">
        <f t="shared" si="37"/>
        <v>1337.3887999999999</v>
      </c>
      <c r="E198" s="687">
        <v>0</v>
      </c>
      <c r="F198" s="857">
        <v>0</v>
      </c>
      <c r="G198" s="858">
        <v>0</v>
      </c>
      <c r="H198" s="859">
        <f t="shared" si="36"/>
        <v>1337.3887999999999</v>
      </c>
      <c r="I198" s="833">
        <v>1337.3887999999999</v>
      </c>
      <c r="J198" s="833">
        <v>0</v>
      </c>
      <c r="K198" s="834">
        <v>0</v>
      </c>
      <c r="L198" s="835">
        <f t="shared" si="38"/>
        <v>0</v>
      </c>
      <c r="M198" s="833">
        <v>0</v>
      </c>
      <c r="N198" s="875">
        <v>0</v>
      </c>
      <c r="O198" s="860">
        <v>0</v>
      </c>
      <c r="P198" s="868">
        <v>0</v>
      </c>
      <c r="Q198" s="869">
        <v>0</v>
      </c>
      <c r="R198" s="869">
        <v>0</v>
      </c>
      <c r="S198" s="870">
        <v>0</v>
      </c>
      <c r="T198" s="839" t="s">
        <v>65</v>
      </c>
    </row>
    <row r="199" spans="1:20" ht="24" customHeight="1" x14ac:dyDescent="0.2">
      <c r="A199" s="145">
        <v>4496</v>
      </c>
      <c r="B199" s="1181"/>
      <c r="C199" s="914" t="s">
        <v>3981</v>
      </c>
      <c r="D199" s="674">
        <f t="shared" si="37"/>
        <v>107521.59050000001</v>
      </c>
      <c r="E199" s="674">
        <v>0</v>
      </c>
      <c r="F199" s="163">
        <v>369</v>
      </c>
      <c r="G199" s="160">
        <v>1303.1704999999999</v>
      </c>
      <c r="H199" s="859">
        <f t="shared" si="36"/>
        <v>878.45999999999992</v>
      </c>
      <c r="I199" s="675">
        <v>878.45999999999992</v>
      </c>
      <c r="J199" s="675">
        <v>0</v>
      </c>
      <c r="K199" s="676">
        <v>0</v>
      </c>
      <c r="L199" s="978">
        <f t="shared" si="38"/>
        <v>94970.96</v>
      </c>
      <c r="M199" s="675">
        <v>94970.96</v>
      </c>
      <c r="N199" s="983">
        <v>0</v>
      </c>
      <c r="O199" s="685">
        <v>0</v>
      </c>
      <c r="P199" s="980">
        <v>10000</v>
      </c>
      <c r="Q199" s="981">
        <v>0</v>
      </c>
      <c r="R199" s="981">
        <v>0</v>
      </c>
      <c r="S199" s="982">
        <v>0</v>
      </c>
      <c r="T199" s="977" t="s">
        <v>65</v>
      </c>
    </row>
    <row r="200" spans="1:20" ht="24" customHeight="1" x14ac:dyDescent="0.2">
      <c r="A200" s="709">
        <v>5100</v>
      </c>
      <c r="B200" s="1181"/>
      <c r="C200" s="679" t="s">
        <v>3982</v>
      </c>
      <c r="D200" s="674">
        <f t="shared" si="37"/>
        <v>347563.57147999998</v>
      </c>
      <c r="E200" s="674">
        <v>0</v>
      </c>
      <c r="F200" s="163">
        <v>73891.336359999987</v>
      </c>
      <c r="G200" s="160">
        <v>42203.663639999999</v>
      </c>
      <c r="H200" s="859">
        <f t="shared" si="36"/>
        <v>4631.5014799999999</v>
      </c>
      <c r="I200" s="675">
        <v>4631.5014799999999</v>
      </c>
      <c r="J200" s="675">
        <v>0</v>
      </c>
      <c r="K200" s="676">
        <v>0</v>
      </c>
      <c r="L200" s="978">
        <f t="shared" si="38"/>
        <v>48400.07</v>
      </c>
      <c r="M200" s="675">
        <v>48400.07</v>
      </c>
      <c r="N200" s="979">
        <v>0</v>
      </c>
      <c r="O200" s="685">
        <v>0</v>
      </c>
      <c r="P200" s="980">
        <v>17371</v>
      </c>
      <c r="Q200" s="981">
        <v>17531</v>
      </c>
      <c r="R200" s="981">
        <v>17693</v>
      </c>
      <c r="S200" s="982">
        <v>125842</v>
      </c>
      <c r="T200" s="977" t="s">
        <v>742</v>
      </c>
    </row>
    <row r="201" spans="1:20" ht="24" customHeight="1" x14ac:dyDescent="0.2">
      <c r="A201" s="145">
        <v>5162</v>
      </c>
      <c r="B201" s="1181"/>
      <c r="C201" s="914" t="s">
        <v>757</v>
      </c>
      <c r="D201" s="674">
        <f t="shared" si="37"/>
        <v>19007.886330000001</v>
      </c>
      <c r="E201" s="674">
        <v>0</v>
      </c>
      <c r="F201" s="163">
        <v>12925.34577</v>
      </c>
      <c r="G201" s="160">
        <v>4020.6</v>
      </c>
      <c r="H201" s="859">
        <f t="shared" si="36"/>
        <v>1471.0405600000001</v>
      </c>
      <c r="I201" s="675">
        <v>1471.0405600000001</v>
      </c>
      <c r="J201" s="675">
        <v>0</v>
      </c>
      <c r="K201" s="676">
        <v>0</v>
      </c>
      <c r="L201" s="978">
        <f t="shared" si="38"/>
        <v>590.9</v>
      </c>
      <c r="M201" s="675">
        <v>590.9</v>
      </c>
      <c r="N201" s="979">
        <v>0</v>
      </c>
      <c r="O201" s="685">
        <v>0</v>
      </c>
      <c r="P201" s="980">
        <v>0</v>
      </c>
      <c r="Q201" s="981">
        <v>0</v>
      </c>
      <c r="R201" s="981">
        <v>0</v>
      </c>
      <c r="S201" s="982">
        <v>0</v>
      </c>
      <c r="T201" s="977" t="s">
        <v>65</v>
      </c>
    </row>
    <row r="202" spans="1:20" ht="24" customHeight="1" x14ac:dyDescent="0.2">
      <c r="A202" s="145">
        <v>5482</v>
      </c>
      <c r="B202" s="1181"/>
      <c r="C202" s="914" t="s">
        <v>3983</v>
      </c>
      <c r="D202" s="674">
        <f t="shared" si="37"/>
        <v>2918.2339999999999</v>
      </c>
      <c r="E202" s="674">
        <v>424.32</v>
      </c>
      <c r="F202" s="163">
        <v>1293.914</v>
      </c>
      <c r="G202" s="160">
        <v>0</v>
      </c>
      <c r="H202" s="859">
        <f t="shared" si="36"/>
        <v>114.95</v>
      </c>
      <c r="I202" s="675">
        <v>114.95</v>
      </c>
      <c r="J202" s="675">
        <v>0</v>
      </c>
      <c r="K202" s="676">
        <v>0</v>
      </c>
      <c r="L202" s="978">
        <f t="shared" si="38"/>
        <v>1085.05</v>
      </c>
      <c r="M202" s="675">
        <v>1085.05</v>
      </c>
      <c r="N202" s="979">
        <v>0</v>
      </c>
      <c r="O202" s="685">
        <v>0</v>
      </c>
      <c r="P202" s="980">
        <v>0</v>
      </c>
      <c r="Q202" s="981">
        <v>0</v>
      </c>
      <c r="R202" s="981">
        <v>0</v>
      </c>
      <c r="S202" s="982">
        <v>0</v>
      </c>
      <c r="T202" s="977" t="s">
        <v>65</v>
      </c>
    </row>
    <row r="203" spans="1:20" ht="34.5" customHeight="1" x14ac:dyDescent="0.2">
      <c r="A203" s="145">
        <v>5483</v>
      </c>
      <c r="B203" s="1181"/>
      <c r="C203" s="914" t="s">
        <v>3984</v>
      </c>
      <c r="D203" s="674">
        <f t="shared" si="37"/>
        <v>12606.06</v>
      </c>
      <c r="E203" s="674">
        <v>18.649999999999999</v>
      </c>
      <c r="F203" s="163">
        <v>11887.41</v>
      </c>
      <c r="G203" s="160">
        <v>0</v>
      </c>
      <c r="H203" s="859">
        <f t="shared" si="36"/>
        <v>700</v>
      </c>
      <c r="I203" s="675">
        <v>700</v>
      </c>
      <c r="J203" s="675">
        <v>0</v>
      </c>
      <c r="K203" s="676">
        <v>0</v>
      </c>
      <c r="L203" s="978">
        <f t="shared" si="38"/>
        <v>0</v>
      </c>
      <c r="M203" s="675">
        <v>0</v>
      </c>
      <c r="N203" s="983">
        <v>0</v>
      </c>
      <c r="O203" s="685">
        <v>0</v>
      </c>
      <c r="P203" s="980">
        <v>0</v>
      </c>
      <c r="Q203" s="981">
        <v>0</v>
      </c>
      <c r="R203" s="981">
        <v>0</v>
      </c>
      <c r="S203" s="982">
        <v>0</v>
      </c>
      <c r="T203" s="972" t="s">
        <v>65</v>
      </c>
    </row>
    <row r="204" spans="1:20" ht="24" customHeight="1" x14ac:dyDescent="0.2">
      <c r="A204" s="713">
        <v>5594</v>
      </c>
      <c r="B204" s="1181"/>
      <c r="C204" s="914" t="s">
        <v>3985</v>
      </c>
      <c r="D204" s="674">
        <f>E204+F204+G204+H204+L204+P204+Q204+R204+S204</f>
        <v>93226.993210000015</v>
      </c>
      <c r="E204" s="674">
        <v>377</v>
      </c>
      <c r="F204" s="163">
        <v>6350</v>
      </c>
      <c r="G204" s="160">
        <v>65601.735790000006</v>
      </c>
      <c r="H204" s="859">
        <f t="shared" si="36"/>
        <v>20898.257420000002</v>
      </c>
      <c r="I204" s="675">
        <v>20898.257420000002</v>
      </c>
      <c r="J204" s="675">
        <v>0</v>
      </c>
      <c r="K204" s="676">
        <v>0</v>
      </c>
      <c r="L204" s="978">
        <f t="shared" si="38"/>
        <v>0</v>
      </c>
      <c r="M204" s="675">
        <v>0</v>
      </c>
      <c r="N204" s="979">
        <v>0</v>
      </c>
      <c r="O204" s="685">
        <v>0</v>
      </c>
      <c r="P204" s="980">
        <v>0</v>
      </c>
      <c r="Q204" s="981">
        <v>0</v>
      </c>
      <c r="R204" s="981">
        <v>0</v>
      </c>
      <c r="S204" s="982">
        <v>0</v>
      </c>
      <c r="T204" s="972" t="s">
        <v>65</v>
      </c>
    </row>
    <row r="205" spans="1:20" ht="24" customHeight="1" x14ac:dyDescent="0.2">
      <c r="A205" s="712">
        <v>5690</v>
      </c>
      <c r="B205" s="1181"/>
      <c r="C205" s="914" t="s">
        <v>3986</v>
      </c>
      <c r="D205" s="674">
        <f t="shared" si="37"/>
        <v>188400.11</v>
      </c>
      <c r="E205" s="674">
        <v>0</v>
      </c>
      <c r="F205" s="163">
        <v>3787</v>
      </c>
      <c r="G205" s="160">
        <v>0</v>
      </c>
      <c r="H205" s="859">
        <f t="shared" si="36"/>
        <v>231.11</v>
      </c>
      <c r="I205" s="675">
        <v>231.11</v>
      </c>
      <c r="J205" s="675">
        <v>0</v>
      </c>
      <c r="K205" s="676">
        <v>0</v>
      </c>
      <c r="L205" s="978">
        <f t="shared" si="38"/>
        <v>134382</v>
      </c>
      <c r="M205" s="675">
        <v>134382</v>
      </c>
      <c r="N205" s="979">
        <v>0</v>
      </c>
      <c r="O205" s="685">
        <v>0</v>
      </c>
      <c r="P205" s="980">
        <v>50000</v>
      </c>
      <c r="Q205" s="981">
        <v>0</v>
      </c>
      <c r="R205" s="981">
        <v>0</v>
      </c>
      <c r="S205" s="982">
        <v>0</v>
      </c>
      <c r="T205" s="972" t="s">
        <v>65</v>
      </c>
    </row>
    <row r="206" spans="1:20" ht="15" customHeight="1" x14ac:dyDescent="0.2">
      <c r="A206" s="713">
        <v>5693</v>
      </c>
      <c r="B206" s="1181"/>
      <c r="C206" s="914" t="s">
        <v>760</v>
      </c>
      <c r="D206" s="674">
        <f t="shared" si="37"/>
        <v>205087.53503999999</v>
      </c>
      <c r="E206" s="674">
        <v>0</v>
      </c>
      <c r="F206" s="163">
        <v>75328.082450000002</v>
      </c>
      <c r="G206" s="160">
        <v>49001.145640000002</v>
      </c>
      <c r="H206" s="859">
        <f t="shared" si="36"/>
        <v>33136.906949999997</v>
      </c>
      <c r="I206" s="675">
        <v>33136.906949999997</v>
      </c>
      <c r="J206" s="675">
        <v>0</v>
      </c>
      <c r="K206" s="676">
        <v>0</v>
      </c>
      <c r="L206" s="978">
        <f t="shared" si="38"/>
        <v>47621.4</v>
      </c>
      <c r="M206" s="675">
        <v>47621.4</v>
      </c>
      <c r="N206" s="983">
        <v>0</v>
      </c>
      <c r="O206" s="685">
        <v>0</v>
      </c>
      <c r="P206" s="980">
        <v>0</v>
      </c>
      <c r="Q206" s="981">
        <v>0</v>
      </c>
      <c r="R206" s="981">
        <v>0</v>
      </c>
      <c r="S206" s="982">
        <v>0</v>
      </c>
      <c r="T206" s="972" t="s">
        <v>65</v>
      </c>
    </row>
    <row r="207" spans="1:20" ht="24" customHeight="1" x14ac:dyDescent="0.2">
      <c r="A207" s="712">
        <v>5761</v>
      </c>
      <c r="B207" s="1181"/>
      <c r="C207" s="679" t="s">
        <v>761</v>
      </c>
      <c r="D207" s="674">
        <f t="shared" si="37"/>
        <v>25151.225999999999</v>
      </c>
      <c r="E207" s="674">
        <v>0</v>
      </c>
      <c r="F207" s="163">
        <v>130</v>
      </c>
      <c r="G207" s="160">
        <v>312.54300000000001</v>
      </c>
      <c r="H207" s="859">
        <f t="shared" si="36"/>
        <v>1133.873</v>
      </c>
      <c r="I207" s="675">
        <v>1133.873</v>
      </c>
      <c r="J207" s="675">
        <v>0</v>
      </c>
      <c r="K207" s="676">
        <v>0</v>
      </c>
      <c r="L207" s="978">
        <f t="shared" si="38"/>
        <v>23574.809999999998</v>
      </c>
      <c r="M207" s="675">
        <v>23574.809999999998</v>
      </c>
      <c r="N207" s="979">
        <v>0</v>
      </c>
      <c r="O207" s="685">
        <v>0</v>
      </c>
      <c r="P207" s="980">
        <v>0</v>
      </c>
      <c r="Q207" s="981">
        <v>0</v>
      </c>
      <c r="R207" s="981">
        <v>0</v>
      </c>
      <c r="S207" s="982">
        <v>0</v>
      </c>
      <c r="T207" s="977" t="s">
        <v>65</v>
      </c>
    </row>
    <row r="208" spans="1:20" ht="31.5" x14ac:dyDescent="0.2">
      <c r="A208" s="145">
        <v>5765</v>
      </c>
      <c r="B208" s="1181"/>
      <c r="C208" s="914" t="s">
        <v>762</v>
      </c>
      <c r="D208" s="674">
        <f t="shared" si="37"/>
        <v>79408.210000000006</v>
      </c>
      <c r="E208" s="674">
        <v>3464.21</v>
      </c>
      <c r="F208" s="163">
        <v>29444</v>
      </c>
      <c r="G208" s="160">
        <v>34932.221600000004</v>
      </c>
      <c r="H208" s="859">
        <f t="shared" si="36"/>
        <v>11567.778400000001</v>
      </c>
      <c r="I208" s="675">
        <v>11567.778400000001</v>
      </c>
      <c r="J208" s="675">
        <v>0</v>
      </c>
      <c r="K208" s="676">
        <v>0</v>
      </c>
      <c r="L208" s="978">
        <f t="shared" si="38"/>
        <v>0</v>
      </c>
      <c r="M208" s="675">
        <v>0</v>
      </c>
      <c r="N208" s="979">
        <v>0</v>
      </c>
      <c r="O208" s="685">
        <v>0</v>
      </c>
      <c r="P208" s="980">
        <v>0</v>
      </c>
      <c r="Q208" s="981">
        <v>0</v>
      </c>
      <c r="R208" s="981">
        <v>0</v>
      </c>
      <c r="S208" s="982">
        <v>0</v>
      </c>
      <c r="T208" s="977" t="s">
        <v>3987</v>
      </c>
    </row>
    <row r="209" spans="1:20" ht="15" customHeight="1" x14ac:dyDescent="0.2">
      <c r="A209" s="703">
        <v>5912</v>
      </c>
      <c r="B209" s="1181"/>
      <c r="C209" s="679" t="s">
        <v>2181</v>
      </c>
      <c r="D209" s="674">
        <f t="shared" si="37"/>
        <v>117789.96400000001</v>
      </c>
      <c r="E209" s="674">
        <v>0</v>
      </c>
      <c r="F209" s="163">
        <v>38780.5</v>
      </c>
      <c r="G209" s="160">
        <v>48973.485000000001</v>
      </c>
      <c r="H209" s="859">
        <f t="shared" si="36"/>
        <v>29577.199000000001</v>
      </c>
      <c r="I209" s="675">
        <v>27435.199000000001</v>
      </c>
      <c r="J209" s="675">
        <v>2142</v>
      </c>
      <c r="K209" s="676">
        <v>0</v>
      </c>
      <c r="L209" s="978">
        <f t="shared" si="38"/>
        <v>458.78</v>
      </c>
      <c r="M209" s="675">
        <v>458.78</v>
      </c>
      <c r="N209" s="983">
        <v>0</v>
      </c>
      <c r="O209" s="685">
        <v>0</v>
      </c>
      <c r="P209" s="980">
        <v>0</v>
      </c>
      <c r="Q209" s="981">
        <v>0</v>
      </c>
      <c r="R209" s="981">
        <v>0</v>
      </c>
      <c r="S209" s="982">
        <v>0</v>
      </c>
      <c r="T209" s="984" t="s">
        <v>65</v>
      </c>
    </row>
    <row r="210" spans="1:20" ht="34.5" customHeight="1" x14ac:dyDescent="0.2">
      <c r="A210" s="144">
        <v>5921</v>
      </c>
      <c r="B210" s="1181"/>
      <c r="C210" s="914" t="s">
        <v>1073</v>
      </c>
      <c r="D210" s="674">
        <f t="shared" si="37"/>
        <v>13324.6</v>
      </c>
      <c r="E210" s="674">
        <v>1124.5999999999999</v>
      </c>
      <c r="F210" s="163">
        <v>0</v>
      </c>
      <c r="G210" s="160">
        <v>762.3</v>
      </c>
      <c r="H210" s="859">
        <f t="shared" si="36"/>
        <v>11437.7</v>
      </c>
      <c r="I210" s="675">
        <v>11437.7</v>
      </c>
      <c r="J210" s="675">
        <v>0</v>
      </c>
      <c r="K210" s="676">
        <v>0</v>
      </c>
      <c r="L210" s="978">
        <f t="shared" si="38"/>
        <v>0</v>
      </c>
      <c r="M210" s="675">
        <v>0</v>
      </c>
      <c r="N210" s="979">
        <v>0</v>
      </c>
      <c r="O210" s="685">
        <v>0</v>
      </c>
      <c r="P210" s="980">
        <v>0</v>
      </c>
      <c r="Q210" s="981">
        <v>0</v>
      </c>
      <c r="R210" s="981">
        <v>0</v>
      </c>
      <c r="S210" s="982">
        <v>0</v>
      </c>
      <c r="T210" s="984" t="s">
        <v>65</v>
      </c>
    </row>
    <row r="211" spans="1:20" ht="42" x14ac:dyDescent="0.2">
      <c r="A211" s="144">
        <v>5983</v>
      </c>
      <c r="B211" s="1181"/>
      <c r="C211" s="914" t="s">
        <v>3287</v>
      </c>
      <c r="D211" s="674">
        <f t="shared" si="37"/>
        <v>7377.1</v>
      </c>
      <c r="E211" s="674">
        <v>1377.1</v>
      </c>
      <c r="F211" s="163">
        <v>0</v>
      </c>
      <c r="G211" s="160">
        <v>372.98250000000002</v>
      </c>
      <c r="H211" s="859">
        <f t="shared" si="36"/>
        <v>5627.0174999999999</v>
      </c>
      <c r="I211" s="675">
        <v>5627.0174999999999</v>
      </c>
      <c r="J211" s="675">
        <v>0</v>
      </c>
      <c r="K211" s="676">
        <v>0</v>
      </c>
      <c r="L211" s="978">
        <f t="shared" si="38"/>
        <v>0</v>
      </c>
      <c r="M211" s="675">
        <v>0</v>
      </c>
      <c r="N211" s="979">
        <v>0</v>
      </c>
      <c r="O211" s="685">
        <v>0</v>
      </c>
      <c r="P211" s="980">
        <v>0</v>
      </c>
      <c r="Q211" s="981">
        <v>0</v>
      </c>
      <c r="R211" s="981">
        <v>0</v>
      </c>
      <c r="S211" s="982">
        <v>0</v>
      </c>
      <c r="T211" s="984" t="s">
        <v>65</v>
      </c>
    </row>
    <row r="212" spans="1:20" ht="24" customHeight="1" x14ac:dyDescent="0.2">
      <c r="A212" s="703">
        <v>5984</v>
      </c>
      <c r="B212" s="1181"/>
      <c r="C212" s="914" t="s">
        <v>3288</v>
      </c>
      <c r="D212" s="674">
        <f t="shared" si="37"/>
        <v>34761.994050000001</v>
      </c>
      <c r="E212" s="674">
        <v>1200</v>
      </c>
      <c r="F212" s="163">
        <v>0</v>
      </c>
      <c r="G212" s="160">
        <v>2454.6101899999999</v>
      </c>
      <c r="H212" s="859">
        <f t="shared" si="36"/>
        <v>31107.383859999998</v>
      </c>
      <c r="I212" s="675">
        <v>31107.383859999998</v>
      </c>
      <c r="J212" s="675">
        <v>0</v>
      </c>
      <c r="K212" s="676">
        <v>0</v>
      </c>
      <c r="L212" s="978">
        <f t="shared" si="38"/>
        <v>0</v>
      </c>
      <c r="M212" s="675">
        <v>0</v>
      </c>
      <c r="N212" s="979">
        <v>0</v>
      </c>
      <c r="O212" s="685">
        <v>0</v>
      </c>
      <c r="P212" s="980">
        <v>0</v>
      </c>
      <c r="Q212" s="981">
        <v>0</v>
      </c>
      <c r="R212" s="981">
        <v>0</v>
      </c>
      <c r="S212" s="982">
        <v>0</v>
      </c>
      <c r="T212" s="984" t="s">
        <v>65</v>
      </c>
    </row>
    <row r="213" spans="1:20" ht="34.5" customHeight="1" x14ac:dyDescent="0.2">
      <c r="A213" s="144">
        <v>5987</v>
      </c>
      <c r="B213" s="1181"/>
      <c r="C213" s="914" t="s">
        <v>3289</v>
      </c>
      <c r="D213" s="674">
        <f t="shared" si="37"/>
        <v>1122</v>
      </c>
      <c r="E213" s="674">
        <v>742</v>
      </c>
      <c r="F213" s="163">
        <v>0</v>
      </c>
      <c r="G213" s="160">
        <v>0</v>
      </c>
      <c r="H213" s="859">
        <f t="shared" si="36"/>
        <v>380</v>
      </c>
      <c r="I213" s="675">
        <v>380</v>
      </c>
      <c r="J213" s="675">
        <v>0</v>
      </c>
      <c r="K213" s="676">
        <v>0</v>
      </c>
      <c r="L213" s="978">
        <f t="shared" si="38"/>
        <v>0</v>
      </c>
      <c r="M213" s="675">
        <v>0</v>
      </c>
      <c r="N213" s="983">
        <v>0</v>
      </c>
      <c r="O213" s="685">
        <v>0</v>
      </c>
      <c r="P213" s="980">
        <v>0</v>
      </c>
      <c r="Q213" s="981">
        <v>0</v>
      </c>
      <c r="R213" s="981">
        <v>0</v>
      </c>
      <c r="S213" s="982">
        <v>0</v>
      </c>
      <c r="T213" s="984" t="s">
        <v>65</v>
      </c>
    </row>
    <row r="214" spans="1:20" ht="35.25" customHeight="1" thickBot="1" x14ac:dyDescent="0.25">
      <c r="A214" s="144">
        <v>5988</v>
      </c>
      <c r="B214" s="1182"/>
      <c r="C214" s="914" t="s">
        <v>3290</v>
      </c>
      <c r="D214" s="680">
        <f t="shared" si="37"/>
        <v>46333.64</v>
      </c>
      <c r="E214" s="674">
        <v>4733.6400000000003</v>
      </c>
      <c r="F214" s="163">
        <v>0</v>
      </c>
      <c r="G214" s="160">
        <v>8358.3647700000001</v>
      </c>
      <c r="H214" s="859">
        <f t="shared" si="36"/>
        <v>33241.63523</v>
      </c>
      <c r="I214" s="675">
        <v>33241.63523</v>
      </c>
      <c r="J214" s="675">
        <v>0</v>
      </c>
      <c r="K214" s="676">
        <v>0</v>
      </c>
      <c r="L214" s="973">
        <f t="shared" si="38"/>
        <v>0</v>
      </c>
      <c r="M214" s="675">
        <v>0</v>
      </c>
      <c r="N214" s="979">
        <v>0</v>
      </c>
      <c r="O214" s="685">
        <v>0</v>
      </c>
      <c r="P214" s="980">
        <v>0</v>
      </c>
      <c r="Q214" s="981">
        <v>0</v>
      </c>
      <c r="R214" s="981">
        <v>0</v>
      </c>
      <c r="S214" s="982">
        <v>0</v>
      </c>
      <c r="T214" s="972" t="s">
        <v>65</v>
      </c>
    </row>
    <row r="215" spans="1:20" s="137" customFormat="1" ht="15.75" customHeight="1" thickBot="1" x14ac:dyDescent="0.25">
      <c r="A215" s="711"/>
      <c r="B215" s="1174" t="s">
        <v>763</v>
      </c>
      <c r="C215" s="1175" t="s">
        <v>763</v>
      </c>
      <c r="D215" s="141">
        <f t="shared" ref="D215:S215" si="39">SUM(D175:D214)</f>
        <v>1443643.2502100002</v>
      </c>
      <c r="E215" s="141">
        <f t="shared" si="39"/>
        <v>25655.53</v>
      </c>
      <c r="F215" s="164">
        <f t="shared" si="39"/>
        <v>254240.55858000001</v>
      </c>
      <c r="G215" s="165">
        <f t="shared" si="39"/>
        <v>267617.44211999996</v>
      </c>
      <c r="H215" s="164">
        <f t="shared" si="39"/>
        <v>248768.01950999995</v>
      </c>
      <c r="I215" s="847">
        <f t="shared" si="39"/>
        <v>246626.01950999995</v>
      </c>
      <c r="J215" s="847">
        <f t="shared" si="39"/>
        <v>2142</v>
      </c>
      <c r="K215" s="165">
        <f t="shared" si="39"/>
        <v>0</v>
      </c>
      <c r="L215" s="164">
        <f t="shared" si="39"/>
        <v>408924.7</v>
      </c>
      <c r="M215" s="847">
        <f t="shared" si="39"/>
        <v>408924.7</v>
      </c>
      <c r="N215" s="847">
        <f t="shared" si="39"/>
        <v>0</v>
      </c>
      <c r="O215" s="165">
        <f t="shared" si="39"/>
        <v>0</v>
      </c>
      <c r="P215" s="164">
        <f t="shared" si="39"/>
        <v>77371</v>
      </c>
      <c r="Q215" s="847">
        <f t="shared" si="39"/>
        <v>17531</v>
      </c>
      <c r="R215" s="847">
        <f t="shared" si="39"/>
        <v>17693</v>
      </c>
      <c r="S215" s="165">
        <f t="shared" si="39"/>
        <v>125842</v>
      </c>
      <c r="T215" s="827"/>
    </row>
    <row r="216" spans="1:20" s="842" customFormat="1" ht="18" customHeight="1" thickBot="1" x14ac:dyDescent="0.2">
      <c r="A216" s="840"/>
      <c r="B216" s="1163" t="s">
        <v>817</v>
      </c>
      <c r="C216" s="1164" t="s">
        <v>817</v>
      </c>
      <c r="D216" s="1164"/>
      <c r="E216" s="1164"/>
      <c r="F216" s="1164"/>
      <c r="G216" s="1164"/>
      <c r="H216" s="1164"/>
      <c r="I216" s="1164"/>
      <c r="J216" s="1164"/>
      <c r="K216" s="1164"/>
      <c r="L216" s="1164"/>
      <c r="M216" s="1164"/>
      <c r="N216" s="1164"/>
      <c r="O216" s="1164"/>
      <c r="P216" s="1164"/>
      <c r="Q216" s="1164"/>
      <c r="R216" s="1164"/>
      <c r="S216" s="1164"/>
      <c r="T216" s="1165"/>
    </row>
    <row r="217" spans="1:20" ht="24.75" customHeight="1" thickBot="1" x14ac:dyDescent="0.25">
      <c r="A217" s="142">
        <v>5349</v>
      </c>
      <c r="B217" s="714"/>
      <c r="C217" s="985" t="s">
        <v>4058</v>
      </c>
      <c r="D217" s="667">
        <f>E217+F217+G217+H217+L217+P217+Q217+R217+S217</f>
        <v>5094.0560000000005</v>
      </c>
      <c r="E217" s="667">
        <v>0</v>
      </c>
      <c r="F217" s="986">
        <v>0</v>
      </c>
      <c r="G217" s="159">
        <v>0</v>
      </c>
      <c r="H217" s="859">
        <f t="shared" ref="H217" si="40">SUM(I217:K217)</f>
        <v>694.05600000000004</v>
      </c>
      <c r="I217" s="675">
        <v>694.05600000000004</v>
      </c>
      <c r="J217" s="675">
        <v>0</v>
      </c>
      <c r="K217" s="676">
        <v>0</v>
      </c>
      <c r="L217" s="683">
        <f>SUM(M217:O217)</f>
        <v>4100</v>
      </c>
      <c r="M217" s="669">
        <v>4100</v>
      </c>
      <c r="N217" s="669">
        <v>0</v>
      </c>
      <c r="O217" s="684">
        <v>0</v>
      </c>
      <c r="P217" s="715">
        <v>100</v>
      </c>
      <c r="Q217" s="716">
        <v>100</v>
      </c>
      <c r="R217" s="716">
        <v>100</v>
      </c>
      <c r="S217" s="717">
        <v>0</v>
      </c>
      <c r="T217" s="143" t="s">
        <v>65</v>
      </c>
    </row>
    <row r="218" spans="1:20" s="137" customFormat="1" ht="15.75" customHeight="1" thickBot="1" x14ac:dyDescent="0.25">
      <c r="A218" s="718"/>
      <c r="B218" s="1174" t="s">
        <v>4060</v>
      </c>
      <c r="C218" s="1175" t="s">
        <v>3988</v>
      </c>
      <c r="D218" s="141">
        <f>SUM(D217:D217)</f>
        <v>5094.0560000000005</v>
      </c>
      <c r="E218" s="141">
        <f t="shared" ref="E218:S218" si="41">SUM(E217:E217)</f>
        <v>0</v>
      </c>
      <c r="F218" s="164">
        <f t="shared" si="41"/>
        <v>0</v>
      </c>
      <c r="G218" s="165">
        <f t="shared" si="41"/>
        <v>0</v>
      </c>
      <c r="H218" s="164">
        <f t="shared" si="41"/>
        <v>694.05600000000004</v>
      </c>
      <c r="I218" s="847">
        <f t="shared" si="41"/>
        <v>694.05600000000004</v>
      </c>
      <c r="J218" s="847">
        <f t="shared" si="41"/>
        <v>0</v>
      </c>
      <c r="K218" s="165">
        <f t="shared" si="41"/>
        <v>0</v>
      </c>
      <c r="L218" s="164">
        <f t="shared" si="41"/>
        <v>4100</v>
      </c>
      <c r="M218" s="847">
        <f t="shared" si="41"/>
        <v>4100</v>
      </c>
      <c r="N218" s="847">
        <f t="shared" si="41"/>
        <v>0</v>
      </c>
      <c r="O218" s="165">
        <f t="shared" si="41"/>
        <v>0</v>
      </c>
      <c r="P218" s="164">
        <f t="shared" si="41"/>
        <v>100</v>
      </c>
      <c r="Q218" s="847">
        <f t="shared" si="41"/>
        <v>100</v>
      </c>
      <c r="R218" s="847">
        <f t="shared" si="41"/>
        <v>100</v>
      </c>
      <c r="S218" s="165">
        <f t="shared" si="41"/>
        <v>0</v>
      </c>
      <c r="T218" s="827"/>
    </row>
    <row r="219" spans="1:20" ht="9" customHeight="1" thickBot="1" x14ac:dyDescent="0.25">
      <c r="B219" s="828"/>
      <c r="C219" s="451"/>
      <c r="D219" s="451"/>
      <c r="E219" s="451"/>
      <c r="F219" s="451"/>
      <c r="G219" s="451"/>
      <c r="H219" s="451"/>
      <c r="I219" s="451"/>
      <c r="J219" s="451"/>
      <c r="K219" s="451"/>
      <c r="L219" s="451"/>
      <c r="M219" s="451"/>
      <c r="N219" s="451"/>
      <c r="O219" s="451"/>
      <c r="P219" s="451"/>
      <c r="Q219" s="451"/>
      <c r="R219" s="451"/>
      <c r="S219" s="451"/>
      <c r="T219" s="829"/>
    </row>
    <row r="220" spans="1:20" ht="18" customHeight="1" thickBot="1" x14ac:dyDescent="0.25">
      <c r="A220" s="719"/>
      <c r="B220" s="1174" t="s">
        <v>412</v>
      </c>
      <c r="C220" s="1186" t="s">
        <v>412</v>
      </c>
      <c r="D220" s="447">
        <f>D12+D16+D29+D33+D40+D57+D60+D77+D173+D215+D218</f>
        <v>7753774.7925399989</v>
      </c>
      <c r="E220" s="447">
        <f t="shared" ref="E220:S220" si="42">E12+E16+E29+E33+E40+E57+E60+E77+E173+E215+E218</f>
        <v>49769.239999999991</v>
      </c>
      <c r="F220" s="449">
        <f t="shared" si="42"/>
        <v>2469317.4251699997</v>
      </c>
      <c r="G220" s="450">
        <f t="shared" si="42"/>
        <v>1065240.6346799999</v>
      </c>
      <c r="H220" s="449">
        <f t="shared" si="42"/>
        <v>1282798.1626900001</v>
      </c>
      <c r="I220" s="452">
        <f t="shared" si="42"/>
        <v>1032051.16269</v>
      </c>
      <c r="J220" s="452">
        <f t="shared" si="42"/>
        <v>250747</v>
      </c>
      <c r="K220" s="450">
        <f t="shared" si="42"/>
        <v>0</v>
      </c>
      <c r="L220" s="449">
        <f t="shared" si="42"/>
        <v>1745820.3299999998</v>
      </c>
      <c r="M220" s="452">
        <f t="shared" si="42"/>
        <v>1643026.3299999998</v>
      </c>
      <c r="N220" s="452">
        <f t="shared" si="42"/>
        <v>102794</v>
      </c>
      <c r="O220" s="450">
        <f t="shared" si="42"/>
        <v>0</v>
      </c>
      <c r="P220" s="449">
        <f t="shared" si="42"/>
        <v>744989</v>
      </c>
      <c r="Q220" s="452">
        <f t="shared" si="42"/>
        <v>212778</v>
      </c>
      <c r="R220" s="452">
        <f t="shared" si="42"/>
        <v>57220</v>
      </c>
      <c r="S220" s="450">
        <f t="shared" si="42"/>
        <v>125842</v>
      </c>
      <c r="T220" s="827"/>
    </row>
    <row r="221" spans="1:20" ht="18" customHeight="1" x14ac:dyDescent="0.2">
      <c r="A221" s="720"/>
      <c r="B221" s="720"/>
      <c r="C221" s="720"/>
      <c r="D221" s="721"/>
      <c r="E221" s="721"/>
      <c r="F221" s="721"/>
      <c r="G221" s="721"/>
      <c r="H221" s="721"/>
      <c r="I221" s="721"/>
      <c r="J221" s="721"/>
      <c r="K221" s="721"/>
      <c r="L221" s="721"/>
      <c r="M221" s="721"/>
      <c r="N221" s="721"/>
      <c r="O221" s="721"/>
      <c r="P221" s="721"/>
      <c r="Q221" s="721"/>
      <c r="R221" s="721"/>
      <c r="S221" s="721"/>
      <c r="T221" s="722"/>
    </row>
  </sheetData>
  <mergeCells count="43">
    <mergeCell ref="B216:T216"/>
    <mergeCell ref="B218:C218"/>
    <mergeCell ref="B220:C220"/>
    <mergeCell ref="B78:T78"/>
    <mergeCell ref="B79:B172"/>
    <mergeCell ref="B173:C173"/>
    <mergeCell ref="B174:T174"/>
    <mergeCell ref="B175:B214"/>
    <mergeCell ref="B215:C215"/>
    <mergeCell ref="B77:C77"/>
    <mergeCell ref="B31:B32"/>
    <mergeCell ref="B33:C33"/>
    <mergeCell ref="B40:C40"/>
    <mergeCell ref="B41:T41"/>
    <mergeCell ref="B42:B56"/>
    <mergeCell ref="B57:C57"/>
    <mergeCell ref="B58:T58"/>
    <mergeCell ref="B60:C60"/>
    <mergeCell ref="B61:T61"/>
    <mergeCell ref="B62:B76"/>
    <mergeCell ref="B34:T34"/>
    <mergeCell ref="B35:B39"/>
    <mergeCell ref="B30:T30"/>
    <mergeCell ref="P4:S4"/>
    <mergeCell ref="T4:T6"/>
    <mergeCell ref="B7:T7"/>
    <mergeCell ref="B8:B10"/>
    <mergeCell ref="B12:C12"/>
    <mergeCell ref="B13:T13"/>
    <mergeCell ref="B14:B15"/>
    <mergeCell ref="B16:C16"/>
    <mergeCell ref="B17:T17"/>
    <mergeCell ref="B18:B28"/>
    <mergeCell ref="B29:C29"/>
    <mergeCell ref="C2:T2"/>
    <mergeCell ref="A4:A6"/>
    <mergeCell ref="B4:B6"/>
    <mergeCell ref="C4:C6"/>
    <mergeCell ref="D4:D6"/>
    <mergeCell ref="E4:E6"/>
    <mergeCell ref="F4:G5"/>
    <mergeCell ref="H4:K5"/>
    <mergeCell ref="L4:O5"/>
  </mergeCells>
  <printOptions horizontalCentered="1"/>
  <pageMargins left="0.39370078740157483" right="0.39370078740157483" top="0.59055118110236227" bottom="0.39370078740157483" header="0.31496062992125984" footer="0.11811023622047245"/>
  <pageSetup paperSize="9" scale="65" firstPageNumber="233" fitToHeight="0" orientation="landscape" useFirstPageNumber="1" r:id="rId1"/>
  <headerFooter>
    <oddHeader>&amp;L&amp;"Tahoma,Kurzíva"Závěrečný účet za rok 2021&amp;R&amp;"Tahoma,Kurzíva"Tabulka č. 3</oddHeader>
    <oddFooter>&amp;C&amp;"Tahoma,Obyčejné"&amp;P&amp;L&amp;1#&amp;"Calibri"&amp;9&amp;K000000Klasifikace informací: Veřejná</oddFooter>
  </headerFooter>
  <rowBreaks count="7" manualBreakCount="7">
    <brk id="25" max="19" man="1"/>
    <brk id="54" max="19" man="1"/>
    <brk id="83" max="19" man="1"/>
    <brk id="105" max="19" man="1"/>
    <brk id="128" max="19" man="1"/>
    <brk id="149" max="19" man="1"/>
    <brk id="170" max="19" man="1"/>
  </rowBreaks>
  <ignoredErrors>
    <ignoredError sqref="P5:R5" numberStoredAsText="1"/>
    <ignoredError sqref="L8:L12 L14:L15 L18:L28 L31:L32 L35:L39 L42:L56 L59 L62:L76 L79:L172 L175:L214 L217" formulaRange="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ACE6-AE79-42CB-B530-5C6A8283F899}">
  <sheetPr>
    <pageSetUpPr fitToPage="1"/>
  </sheetPr>
  <dimension ref="A2:F63"/>
  <sheetViews>
    <sheetView topLeftCell="A10" zoomScaleNormal="100" zoomScaleSheetLayoutView="100" workbookViewId="0">
      <selection activeCell="M27" sqref="M27"/>
    </sheetView>
  </sheetViews>
  <sheetFormatPr defaultColWidth="8.140625" defaultRowHeight="12.75" x14ac:dyDescent="0.2"/>
  <cols>
    <col min="1" max="1" width="45.7109375" style="133" customWidth="1"/>
    <col min="2" max="2" width="15.140625" style="134" hidden="1" customWidth="1"/>
    <col min="3" max="5" width="12.7109375" style="133" customWidth="1"/>
    <col min="6" max="6" width="10.7109375" style="133" customWidth="1"/>
    <col min="7" max="16384" width="8.140625" style="133"/>
  </cols>
  <sheetData>
    <row r="2" spans="1:6" ht="33" customHeight="1" x14ac:dyDescent="0.2">
      <c r="A2" s="1189" t="s">
        <v>3639</v>
      </c>
      <c r="B2" s="1189"/>
      <c r="C2" s="1189"/>
      <c r="D2" s="1189"/>
      <c r="E2" s="1189"/>
      <c r="F2" s="1189"/>
    </row>
    <row r="3" spans="1:6" ht="13.5" thickBot="1" x14ac:dyDescent="0.25">
      <c r="A3" s="348"/>
      <c r="B3" s="349"/>
      <c r="C3" s="348"/>
      <c r="D3" s="348"/>
      <c r="E3" s="348"/>
      <c r="F3" s="350" t="s">
        <v>2</v>
      </c>
    </row>
    <row r="4" spans="1:6" ht="30" customHeight="1" thickBot="1" x14ac:dyDescent="0.25">
      <c r="A4" s="351" t="s">
        <v>9</v>
      </c>
      <c r="B4" s="352" t="s">
        <v>359</v>
      </c>
      <c r="C4" s="353" t="s">
        <v>62</v>
      </c>
      <c r="D4" s="353" t="s">
        <v>63</v>
      </c>
      <c r="E4" s="353" t="s">
        <v>1</v>
      </c>
      <c r="F4" s="354" t="s">
        <v>360</v>
      </c>
    </row>
    <row r="5" spans="1:6" ht="15" customHeight="1" x14ac:dyDescent="0.2">
      <c r="A5" s="355" t="s">
        <v>361</v>
      </c>
      <c r="B5" s="356">
        <v>1783</v>
      </c>
      <c r="C5" s="357">
        <v>4000</v>
      </c>
      <c r="D5" s="357">
        <v>7180.3</v>
      </c>
      <c r="E5" s="357">
        <v>7062.8383900000008</v>
      </c>
      <c r="F5" s="362">
        <f t="shared" ref="F5:F63" si="0">(E5/D5)*100</f>
        <v>98.36411278080304</v>
      </c>
    </row>
    <row r="6" spans="1:6" ht="18" customHeight="1" x14ac:dyDescent="0.2">
      <c r="A6" s="359" t="s">
        <v>362</v>
      </c>
      <c r="B6" s="360"/>
      <c r="C6" s="361">
        <f>SUM(C5)</f>
        <v>4000</v>
      </c>
      <c r="D6" s="361">
        <f>SUM(D5)</f>
        <v>7180.3</v>
      </c>
      <c r="E6" s="361">
        <f>SUM(E5)</f>
        <v>7062.8383900000008</v>
      </c>
      <c r="F6" s="363">
        <f t="shared" si="0"/>
        <v>98.36411278080304</v>
      </c>
    </row>
    <row r="7" spans="1:6" ht="27.95" customHeight="1" x14ac:dyDescent="0.2">
      <c r="A7" s="355" t="s">
        <v>363</v>
      </c>
      <c r="B7" s="356">
        <v>1710</v>
      </c>
      <c r="C7" s="357">
        <v>1650</v>
      </c>
      <c r="D7" s="357">
        <v>877</v>
      </c>
      <c r="E7" s="357">
        <v>872.73599999999999</v>
      </c>
      <c r="F7" s="362">
        <f t="shared" si="0"/>
        <v>99.513797035347778</v>
      </c>
    </row>
    <row r="8" spans="1:6" ht="27.95" customHeight="1" x14ac:dyDescent="0.2">
      <c r="A8" s="355" t="s">
        <v>364</v>
      </c>
      <c r="B8" s="356">
        <v>1711</v>
      </c>
      <c r="C8" s="357">
        <v>12000</v>
      </c>
      <c r="D8" s="357">
        <v>14020.7</v>
      </c>
      <c r="E8" s="357">
        <v>13667.75525</v>
      </c>
      <c r="F8" s="362">
        <f t="shared" si="0"/>
        <v>97.482688096885312</v>
      </c>
    </row>
    <row r="9" spans="1:6" ht="27.95" customHeight="1" x14ac:dyDescent="0.2">
      <c r="A9" s="355" t="s">
        <v>365</v>
      </c>
      <c r="B9" s="356">
        <v>1712</v>
      </c>
      <c r="C9" s="357">
        <v>5000</v>
      </c>
      <c r="D9" s="357">
        <v>4939.2</v>
      </c>
      <c r="E9" s="357">
        <v>4828.6047099999996</v>
      </c>
      <c r="F9" s="362">
        <f t="shared" si="0"/>
        <v>97.760866334629085</v>
      </c>
    </row>
    <row r="10" spans="1:6" ht="27.95" customHeight="1" x14ac:dyDescent="0.2">
      <c r="A10" s="355" t="s">
        <v>366</v>
      </c>
      <c r="B10" s="356">
        <v>1713</v>
      </c>
      <c r="C10" s="357">
        <v>0</v>
      </c>
      <c r="D10" s="357">
        <v>3802</v>
      </c>
      <c r="E10" s="357">
        <v>3801.8162000000002</v>
      </c>
      <c r="F10" s="362">
        <f t="shared" si="0"/>
        <v>99.995165702261971</v>
      </c>
    </row>
    <row r="11" spans="1:6" ht="27.95" customHeight="1" x14ac:dyDescent="0.2">
      <c r="A11" s="364" t="s">
        <v>3307</v>
      </c>
      <c r="B11" s="356">
        <v>1713</v>
      </c>
      <c r="C11" s="357">
        <v>2500</v>
      </c>
      <c r="D11" s="357">
        <v>0</v>
      </c>
      <c r="E11" s="357">
        <v>0</v>
      </c>
      <c r="F11" s="358" t="s">
        <v>3615</v>
      </c>
    </row>
    <row r="12" spans="1:6" ht="18" customHeight="1" x14ac:dyDescent="0.2">
      <c r="A12" s="359" t="s">
        <v>367</v>
      </c>
      <c r="B12" s="360"/>
      <c r="C12" s="361">
        <f>SUM(C7:C11)</f>
        <v>21150</v>
      </c>
      <c r="D12" s="361">
        <f t="shared" ref="D12:E12" si="1">SUM(D7:D11)</f>
        <v>23638.9</v>
      </c>
      <c r="E12" s="361">
        <f t="shared" si="1"/>
        <v>23170.91216</v>
      </c>
      <c r="F12" s="363">
        <f t="shared" si="0"/>
        <v>98.0202638870675</v>
      </c>
    </row>
    <row r="13" spans="1:6" ht="27.95" customHeight="1" x14ac:dyDescent="0.2">
      <c r="A13" s="355" t="s">
        <v>368</v>
      </c>
      <c r="B13" s="356">
        <v>1730</v>
      </c>
      <c r="C13" s="357">
        <v>21023</v>
      </c>
      <c r="D13" s="357">
        <v>21551.289999999997</v>
      </c>
      <c r="E13" s="357">
        <v>20988.282080000001</v>
      </c>
      <c r="F13" s="362">
        <f t="shared" si="0"/>
        <v>97.387590626825599</v>
      </c>
    </row>
    <row r="14" spans="1:6" ht="15" customHeight="1" x14ac:dyDescent="0.2">
      <c r="A14" s="355" t="s">
        <v>369</v>
      </c>
      <c r="B14" s="356">
        <v>1731</v>
      </c>
      <c r="C14" s="357">
        <v>13106</v>
      </c>
      <c r="D14" s="357">
        <v>20006.289999999997</v>
      </c>
      <c r="E14" s="357">
        <v>19298.802969999997</v>
      </c>
      <c r="F14" s="362">
        <f t="shared" si="0"/>
        <v>96.463677023576082</v>
      </c>
    </row>
    <row r="15" spans="1:6" ht="15" customHeight="1" x14ac:dyDescent="0.2">
      <c r="A15" s="355" t="s">
        <v>370</v>
      </c>
      <c r="B15" s="356">
        <v>1733</v>
      </c>
      <c r="C15" s="357">
        <v>4000</v>
      </c>
      <c r="D15" s="357">
        <v>0</v>
      </c>
      <c r="E15" s="357">
        <v>0</v>
      </c>
      <c r="F15" s="358" t="s">
        <v>3615</v>
      </c>
    </row>
    <row r="16" spans="1:6" ht="27.75" customHeight="1" x14ac:dyDescent="0.2">
      <c r="A16" s="355" t="s">
        <v>3306</v>
      </c>
      <c r="B16" s="356">
        <v>1734</v>
      </c>
      <c r="C16" s="357">
        <v>651</v>
      </c>
      <c r="D16" s="357">
        <v>639.41999999999996</v>
      </c>
      <c r="E16" s="357">
        <v>639.3975200000001</v>
      </c>
      <c r="F16" s="362">
        <f t="shared" si="0"/>
        <v>99.996484313909505</v>
      </c>
    </row>
    <row r="17" spans="1:6" ht="15" customHeight="1" x14ac:dyDescent="0.2">
      <c r="A17" s="355" t="s">
        <v>371</v>
      </c>
      <c r="B17" s="356">
        <v>1735</v>
      </c>
      <c r="C17" s="357">
        <v>10475</v>
      </c>
      <c r="D17" s="357">
        <v>8875.2899999999991</v>
      </c>
      <c r="E17" s="357">
        <v>8304.7721700000002</v>
      </c>
      <c r="F17" s="362">
        <f t="shared" si="0"/>
        <v>93.571840131421069</v>
      </c>
    </row>
    <row r="18" spans="1:6" ht="15" customHeight="1" x14ac:dyDescent="0.2">
      <c r="A18" s="355" t="s">
        <v>372</v>
      </c>
      <c r="B18" s="356">
        <v>1737</v>
      </c>
      <c r="C18" s="357">
        <v>8000</v>
      </c>
      <c r="D18" s="357">
        <v>17197.18</v>
      </c>
      <c r="E18" s="357">
        <v>4417.17436</v>
      </c>
      <c r="F18" s="362">
        <f t="shared" si="0"/>
        <v>25.685457499427233</v>
      </c>
    </row>
    <row r="19" spans="1:6" ht="15" customHeight="1" x14ac:dyDescent="0.2">
      <c r="A19" s="355" t="s">
        <v>373</v>
      </c>
      <c r="B19" s="356">
        <v>1738</v>
      </c>
      <c r="C19" s="357">
        <v>4468</v>
      </c>
      <c r="D19" s="357">
        <v>4092.2199999999989</v>
      </c>
      <c r="E19" s="357">
        <v>3547.8943099999992</v>
      </c>
      <c r="F19" s="362">
        <f t="shared" si="0"/>
        <v>86.698523295423996</v>
      </c>
    </row>
    <row r="20" spans="1:6" ht="27.4" customHeight="1" x14ac:dyDescent="0.2">
      <c r="A20" s="355" t="s">
        <v>374</v>
      </c>
      <c r="B20" s="356">
        <v>1739</v>
      </c>
      <c r="C20" s="357">
        <v>0</v>
      </c>
      <c r="D20" s="357">
        <v>31436.52</v>
      </c>
      <c r="E20" s="357">
        <v>21636.52</v>
      </c>
      <c r="F20" s="362">
        <f t="shared" si="0"/>
        <v>68.826065989492477</v>
      </c>
    </row>
    <row r="21" spans="1:6" ht="27.4" customHeight="1" x14ac:dyDescent="0.2">
      <c r="A21" s="355" t="s">
        <v>3640</v>
      </c>
      <c r="B21" s="356">
        <v>1748</v>
      </c>
      <c r="C21" s="357">
        <v>0</v>
      </c>
      <c r="D21" s="357">
        <v>4088.3999999999996</v>
      </c>
      <c r="E21" s="357">
        <v>0</v>
      </c>
      <c r="F21" s="362">
        <f t="shared" si="0"/>
        <v>0</v>
      </c>
    </row>
    <row r="22" spans="1:6" ht="27.95" customHeight="1" x14ac:dyDescent="0.2">
      <c r="A22" s="355" t="s">
        <v>375</v>
      </c>
      <c r="B22" s="356">
        <v>1758</v>
      </c>
      <c r="C22" s="357">
        <v>700</v>
      </c>
      <c r="D22" s="357">
        <v>653.9</v>
      </c>
      <c r="E22" s="357">
        <v>563.94460000000004</v>
      </c>
      <c r="F22" s="362">
        <f t="shared" si="0"/>
        <v>86.243248203089166</v>
      </c>
    </row>
    <row r="23" spans="1:6" ht="18" customHeight="1" x14ac:dyDescent="0.2">
      <c r="A23" s="359" t="s">
        <v>376</v>
      </c>
      <c r="B23" s="360"/>
      <c r="C23" s="361">
        <f>SUM(C13:C22)</f>
        <v>62423</v>
      </c>
      <c r="D23" s="361">
        <f>SUM(D13:D22)</f>
        <v>108540.51</v>
      </c>
      <c r="E23" s="361">
        <f>SUM(E13:E22)</f>
        <v>79396.788009999989</v>
      </c>
      <c r="F23" s="363">
        <f t="shared" si="0"/>
        <v>73.149451766902502</v>
      </c>
    </row>
    <row r="24" spans="1:6" ht="27.95" customHeight="1" x14ac:dyDescent="0.2">
      <c r="A24" s="364" t="s">
        <v>377</v>
      </c>
      <c r="B24" s="618">
        <v>1740</v>
      </c>
      <c r="C24" s="619">
        <v>2665</v>
      </c>
      <c r="D24" s="619">
        <v>1604.4600000000003</v>
      </c>
      <c r="E24" s="619">
        <v>1604.366</v>
      </c>
      <c r="F24" s="362">
        <f t="shared" si="0"/>
        <v>99.994141331039714</v>
      </c>
    </row>
    <row r="25" spans="1:6" ht="27.95" customHeight="1" x14ac:dyDescent="0.2">
      <c r="A25" s="355" t="s">
        <v>378</v>
      </c>
      <c r="B25" s="356">
        <v>1741</v>
      </c>
      <c r="C25" s="357">
        <v>1000</v>
      </c>
      <c r="D25" s="357">
        <v>1000</v>
      </c>
      <c r="E25" s="357">
        <v>893.50247000000002</v>
      </c>
      <c r="F25" s="362">
        <f t="shared" si="0"/>
        <v>89.35024700000001</v>
      </c>
    </row>
    <row r="26" spans="1:6" ht="15" customHeight="1" x14ac:dyDescent="0.2">
      <c r="A26" s="364" t="s">
        <v>379</v>
      </c>
      <c r="B26" s="618">
        <v>1742</v>
      </c>
      <c r="C26" s="619">
        <v>4000</v>
      </c>
      <c r="D26" s="619">
        <v>4000</v>
      </c>
      <c r="E26" s="619">
        <v>3754.2882999999997</v>
      </c>
      <c r="F26" s="362">
        <f t="shared" si="0"/>
        <v>93.857207500000001</v>
      </c>
    </row>
    <row r="27" spans="1:6" ht="15" customHeight="1" x14ac:dyDescent="0.2">
      <c r="A27" s="355" t="s">
        <v>380</v>
      </c>
      <c r="B27" s="365" t="s">
        <v>381</v>
      </c>
      <c r="C27" s="357">
        <v>2500</v>
      </c>
      <c r="D27" s="357">
        <f>2280+220</f>
        <v>2500</v>
      </c>
      <c r="E27" s="357">
        <f>2126.11453+220</f>
        <v>2346.1145299999998</v>
      </c>
      <c r="F27" s="362">
        <f t="shared" si="0"/>
        <v>93.844581199999993</v>
      </c>
    </row>
    <row r="28" spans="1:6" ht="27.95" customHeight="1" x14ac:dyDescent="0.2">
      <c r="A28" s="364" t="s">
        <v>382</v>
      </c>
      <c r="B28" s="618">
        <v>1744</v>
      </c>
      <c r="C28" s="619">
        <v>5284</v>
      </c>
      <c r="D28" s="619">
        <v>5118.2400000000007</v>
      </c>
      <c r="E28" s="619">
        <v>5109.6426300000003</v>
      </c>
      <c r="F28" s="362">
        <f t="shared" si="0"/>
        <v>99.832024875738526</v>
      </c>
    </row>
    <row r="29" spans="1:6" ht="15" customHeight="1" x14ac:dyDescent="0.2">
      <c r="A29" s="364" t="s">
        <v>383</v>
      </c>
      <c r="B29" s="618">
        <v>1745</v>
      </c>
      <c r="C29" s="619">
        <v>10719</v>
      </c>
      <c r="D29" s="619">
        <v>21560.25</v>
      </c>
      <c r="E29" s="619">
        <v>15074.103500000001</v>
      </c>
      <c r="F29" s="362">
        <f t="shared" si="0"/>
        <v>69.916181398638699</v>
      </c>
    </row>
    <row r="30" spans="1:6" ht="27.75" customHeight="1" x14ac:dyDescent="0.2">
      <c r="A30" s="364" t="s">
        <v>3307</v>
      </c>
      <c r="B30" s="618">
        <v>1746</v>
      </c>
      <c r="C30" s="619">
        <v>0</v>
      </c>
      <c r="D30" s="619">
        <v>2800</v>
      </c>
      <c r="E30" s="619">
        <v>550</v>
      </c>
      <c r="F30" s="362">
        <f t="shared" si="0"/>
        <v>19.642857142857142</v>
      </c>
    </row>
    <row r="31" spans="1:6" ht="18" customHeight="1" x14ac:dyDescent="0.2">
      <c r="A31" s="359" t="s">
        <v>384</v>
      </c>
      <c r="B31" s="360"/>
      <c r="C31" s="361">
        <f>SUM(C24:C30)</f>
        <v>26168</v>
      </c>
      <c r="D31" s="361">
        <f>SUM(D24:D30)</f>
        <v>38582.949999999997</v>
      </c>
      <c r="E31" s="361">
        <f>SUM(E24:E30)</f>
        <v>29332.01743</v>
      </c>
      <c r="F31" s="363">
        <f t="shared" si="0"/>
        <v>76.023262684683274</v>
      </c>
    </row>
    <row r="32" spans="1:6" ht="27.95" customHeight="1" x14ac:dyDescent="0.2">
      <c r="A32" s="355" t="s">
        <v>385</v>
      </c>
      <c r="B32" s="356">
        <v>1770</v>
      </c>
      <c r="C32" s="357">
        <v>3000</v>
      </c>
      <c r="D32" s="357">
        <v>3004.85</v>
      </c>
      <c r="E32" s="357">
        <v>2967.0129999999999</v>
      </c>
      <c r="F32" s="362">
        <f t="shared" si="0"/>
        <v>98.740802369502632</v>
      </c>
    </row>
    <row r="33" spans="1:6" ht="27.95" customHeight="1" x14ac:dyDescent="0.2">
      <c r="A33" s="355" t="s">
        <v>386</v>
      </c>
      <c r="B33" s="356">
        <v>1771</v>
      </c>
      <c r="C33" s="357">
        <v>700</v>
      </c>
      <c r="D33" s="357">
        <v>700.00000000000011</v>
      </c>
      <c r="E33" s="357">
        <v>700.00000000000011</v>
      </c>
      <c r="F33" s="362">
        <f t="shared" si="0"/>
        <v>100</v>
      </c>
    </row>
    <row r="34" spans="1:6" ht="41.45" customHeight="1" x14ac:dyDescent="0.2">
      <c r="A34" s="355" t="s">
        <v>387</v>
      </c>
      <c r="B34" s="356">
        <v>1772</v>
      </c>
      <c r="C34" s="357">
        <v>4000</v>
      </c>
      <c r="D34" s="357">
        <v>4000</v>
      </c>
      <c r="E34" s="357">
        <v>3993.9679999999998</v>
      </c>
      <c r="F34" s="362">
        <f t="shared" si="0"/>
        <v>99.849199999999996</v>
      </c>
    </row>
    <row r="35" spans="1:6" ht="27.95" customHeight="1" x14ac:dyDescent="0.2">
      <c r="A35" s="355" t="s">
        <v>388</v>
      </c>
      <c r="B35" s="356">
        <v>1773</v>
      </c>
      <c r="C35" s="357">
        <v>40000</v>
      </c>
      <c r="D35" s="357">
        <v>38400</v>
      </c>
      <c r="E35" s="357">
        <v>36879.933000000005</v>
      </c>
      <c r="F35" s="362">
        <f t="shared" si="0"/>
        <v>96.041492187500012</v>
      </c>
    </row>
    <row r="36" spans="1:6" ht="41.45" customHeight="1" x14ac:dyDescent="0.2">
      <c r="A36" s="355" t="s">
        <v>389</v>
      </c>
      <c r="B36" s="356">
        <v>1774</v>
      </c>
      <c r="C36" s="357">
        <v>4500</v>
      </c>
      <c r="D36" s="357">
        <v>4499.9999999999991</v>
      </c>
      <c r="E36" s="357">
        <v>4499.9999999999991</v>
      </c>
      <c r="F36" s="362">
        <f t="shared" si="0"/>
        <v>100</v>
      </c>
    </row>
    <row r="37" spans="1:6" ht="41.45" customHeight="1" x14ac:dyDescent="0.2">
      <c r="A37" s="355" t="s">
        <v>3308</v>
      </c>
      <c r="B37" s="356">
        <v>1775</v>
      </c>
      <c r="C37" s="357">
        <v>80000</v>
      </c>
      <c r="D37" s="357">
        <v>80000</v>
      </c>
      <c r="E37" s="357">
        <v>79988</v>
      </c>
      <c r="F37" s="362">
        <f t="shared" si="0"/>
        <v>99.984999999999999</v>
      </c>
    </row>
    <row r="38" spans="1:6" ht="38.25" x14ac:dyDescent="0.2">
      <c r="A38" s="355" t="s">
        <v>3309</v>
      </c>
      <c r="B38" s="356">
        <v>1776</v>
      </c>
      <c r="C38" s="357">
        <v>500</v>
      </c>
      <c r="D38" s="357">
        <v>500</v>
      </c>
      <c r="E38" s="357">
        <v>500</v>
      </c>
      <c r="F38" s="362">
        <f t="shared" si="0"/>
        <v>100</v>
      </c>
    </row>
    <row r="39" spans="1:6" ht="15" customHeight="1" x14ac:dyDescent="0.2">
      <c r="A39" s="355" t="s">
        <v>390</v>
      </c>
      <c r="B39" s="365" t="s">
        <v>391</v>
      </c>
      <c r="C39" s="357">
        <v>0</v>
      </c>
      <c r="D39" s="357">
        <f>1831161.53+673741</f>
        <v>2504902.5300000003</v>
      </c>
      <c r="E39" s="357">
        <f>1830959.535+673741</f>
        <v>2504700.5350000001</v>
      </c>
      <c r="F39" s="362">
        <f t="shared" si="0"/>
        <v>99.991936013574147</v>
      </c>
    </row>
    <row r="40" spans="1:6" ht="27.95" customHeight="1" x14ac:dyDescent="0.2">
      <c r="A40" s="355" t="s">
        <v>392</v>
      </c>
      <c r="B40" s="356">
        <v>1779</v>
      </c>
      <c r="C40" s="357">
        <v>146539</v>
      </c>
      <c r="D40" s="357">
        <v>146139</v>
      </c>
      <c r="E40" s="357">
        <v>146139</v>
      </c>
      <c r="F40" s="362">
        <f t="shared" si="0"/>
        <v>100</v>
      </c>
    </row>
    <row r="41" spans="1:6" ht="27.95" customHeight="1" x14ac:dyDescent="0.2">
      <c r="A41" s="355" t="s">
        <v>3310</v>
      </c>
      <c r="B41" s="356">
        <v>1784</v>
      </c>
      <c r="C41" s="357">
        <v>3000</v>
      </c>
      <c r="D41" s="357">
        <v>3000</v>
      </c>
      <c r="E41" s="357">
        <v>3000</v>
      </c>
      <c r="F41" s="362">
        <f t="shared" si="0"/>
        <v>100</v>
      </c>
    </row>
    <row r="42" spans="1:6" ht="41.25" customHeight="1" x14ac:dyDescent="0.2">
      <c r="A42" s="355" t="s">
        <v>3311</v>
      </c>
      <c r="B42" s="365" t="s">
        <v>3312</v>
      </c>
      <c r="C42" s="357">
        <v>0</v>
      </c>
      <c r="D42" s="357">
        <v>76.899999999999991</v>
      </c>
      <c r="E42" s="357">
        <v>76.897000000000006</v>
      </c>
      <c r="F42" s="362">
        <f t="shared" si="0"/>
        <v>99.996098829648915</v>
      </c>
    </row>
    <row r="43" spans="1:6" ht="18" customHeight="1" x14ac:dyDescent="0.2">
      <c r="A43" s="359" t="s">
        <v>393</v>
      </c>
      <c r="B43" s="360"/>
      <c r="C43" s="361">
        <f>SUM(C32:C42)</f>
        <v>282239</v>
      </c>
      <c r="D43" s="361">
        <f>SUM(D32:D42)</f>
        <v>2785223.2800000003</v>
      </c>
      <c r="E43" s="361">
        <f>SUM(E32:E42)</f>
        <v>2783445.3459999999</v>
      </c>
      <c r="F43" s="363">
        <f t="shared" si="0"/>
        <v>99.936165476830269</v>
      </c>
    </row>
    <row r="44" spans="1:6" ht="27.95" customHeight="1" x14ac:dyDescent="0.2">
      <c r="A44" s="366" t="s">
        <v>394</v>
      </c>
      <c r="B44" s="365" t="s">
        <v>395</v>
      </c>
      <c r="C44" s="357">
        <v>0</v>
      </c>
      <c r="D44" s="357">
        <f>1446.8+553.2</f>
        <v>2000</v>
      </c>
      <c r="E44" s="357">
        <f>1446.8+553.2</f>
        <v>2000</v>
      </c>
      <c r="F44" s="362">
        <f t="shared" si="0"/>
        <v>100</v>
      </c>
    </row>
    <row r="45" spans="1:6" ht="41.45" customHeight="1" x14ac:dyDescent="0.2">
      <c r="A45" s="366" t="s">
        <v>396</v>
      </c>
      <c r="B45" s="356">
        <v>1764</v>
      </c>
      <c r="C45" s="357">
        <v>0</v>
      </c>
      <c r="D45" s="357">
        <v>1662</v>
      </c>
      <c r="E45" s="357">
        <v>1662</v>
      </c>
      <c r="F45" s="362">
        <f t="shared" si="0"/>
        <v>100</v>
      </c>
    </row>
    <row r="46" spans="1:6" ht="15" customHeight="1" x14ac:dyDescent="0.2">
      <c r="A46" s="355" t="s">
        <v>3313</v>
      </c>
      <c r="B46" s="356">
        <v>1765</v>
      </c>
      <c r="C46" s="357">
        <v>0</v>
      </c>
      <c r="D46" s="357">
        <v>1554.96</v>
      </c>
      <c r="E46" s="357">
        <v>1554.9530000000002</v>
      </c>
      <c r="F46" s="362">
        <f t="shared" si="0"/>
        <v>99.999549827648309</v>
      </c>
    </row>
    <row r="47" spans="1:6" ht="15" customHeight="1" x14ac:dyDescent="0.2">
      <c r="A47" s="355" t="s">
        <v>397</v>
      </c>
      <c r="B47" s="356">
        <v>1766</v>
      </c>
      <c r="C47" s="357">
        <v>36000</v>
      </c>
      <c r="D47" s="357">
        <v>35132.500000000007</v>
      </c>
      <c r="E47" s="357">
        <v>35132.500000000007</v>
      </c>
      <c r="F47" s="362">
        <f t="shared" si="0"/>
        <v>100</v>
      </c>
    </row>
    <row r="48" spans="1:6" ht="18" customHeight="1" x14ac:dyDescent="0.2">
      <c r="A48" s="359" t="s">
        <v>398</v>
      </c>
      <c r="B48" s="360"/>
      <c r="C48" s="361">
        <f>SUM(C44:C47)</f>
        <v>36000</v>
      </c>
      <c r="D48" s="361">
        <f>SUM(D44:D47)</f>
        <v>40349.460000000006</v>
      </c>
      <c r="E48" s="361">
        <f>SUM(E44:E47)</f>
        <v>40349.453000000009</v>
      </c>
      <c r="F48" s="363">
        <f t="shared" si="0"/>
        <v>99.999982651564608</v>
      </c>
    </row>
    <row r="49" spans="1:6" ht="15" customHeight="1" x14ac:dyDescent="0.2">
      <c r="A49" s="355" t="s">
        <v>399</v>
      </c>
      <c r="B49" s="356">
        <v>1700</v>
      </c>
      <c r="C49" s="357">
        <v>1000</v>
      </c>
      <c r="D49" s="357">
        <v>1186</v>
      </c>
      <c r="E49" s="357">
        <v>1186</v>
      </c>
      <c r="F49" s="362">
        <f t="shared" si="0"/>
        <v>100</v>
      </c>
    </row>
    <row r="50" spans="1:6" ht="41.45" customHeight="1" x14ac:dyDescent="0.2">
      <c r="A50" s="355" t="s">
        <v>400</v>
      </c>
      <c r="B50" s="356">
        <v>1701</v>
      </c>
      <c r="C50" s="357">
        <v>1000</v>
      </c>
      <c r="D50" s="357">
        <v>216.1</v>
      </c>
      <c r="E50" s="357">
        <v>216.1</v>
      </c>
      <c r="F50" s="362">
        <f t="shared" si="0"/>
        <v>100</v>
      </c>
    </row>
    <row r="51" spans="1:6" ht="15" customHeight="1" x14ac:dyDescent="0.2">
      <c r="A51" s="355" t="s">
        <v>401</v>
      </c>
      <c r="B51" s="356">
        <v>1702</v>
      </c>
      <c r="C51" s="357">
        <v>3000</v>
      </c>
      <c r="D51" s="357">
        <v>3597.9</v>
      </c>
      <c r="E51" s="357">
        <v>3597.9</v>
      </c>
      <c r="F51" s="362">
        <f t="shared" si="0"/>
        <v>100</v>
      </c>
    </row>
    <row r="52" spans="1:6" ht="18" customHeight="1" x14ac:dyDescent="0.2">
      <c r="A52" s="359" t="s">
        <v>402</v>
      </c>
      <c r="B52" s="360"/>
      <c r="C52" s="361">
        <f>SUM(C49:C51)</f>
        <v>5000</v>
      </c>
      <c r="D52" s="361">
        <f>SUM(D49:D51)</f>
        <v>5000</v>
      </c>
      <c r="E52" s="361">
        <f>SUM(E49:E51)</f>
        <v>5000</v>
      </c>
      <c r="F52" s="363">
        <f t="shared" si="0"/>
        <v>100</v>
      </c>
    </row>
    <row r="53" spans="1:6" ht="15" customHeight="1" x14ac:dyDescent="0.2">
      <c r="A53" s="355" t="s">
        <v>403</v>
      </c>
      <c r="B53" s="356">
        <v>1750</v>
      </c>
      <c r="C53" s="357">
        <v>15000</v>
      </c>
      <c r="D53" s="357">
        <v>28056.639999999999</v>
      </c>
      <c r="E53" s="357">
        <v>9725.9506900000015</v>
      </c>
      <c r="F53" s="362">
        <f t="shared" si="0"/>
        <v>34.665414996236194</v>
      </c>
    </row>
    <row r="54" spans="1:6" ht="27.75" customHeight="1" x14ac:dyDescent="0.2">
      <c r="A54" s="355" t="s">
        <v>404</v>
      </c>
      <c r="B54" s="356">
        <v>1752</v>
      </c>
      <c r="C54" s="357">
        <v>0</v>
      </c>
      <c r="D54" s="357">
        <v>4340.8</v>
      </c>
      <c r="E54" s="357">
        <v>3027.2</v>
      </c>
      <c r="F54" s="362">
        <f t="shared" si="0"/>
        <v>69.738297088094356</v>
      </c>
    </row>
    <row r="55" spans="1:6" ht="15" customHeight="1" x14ac:dyDescent="0.2">
      <c r="A55" s="355" t="s">
        <v>405</v>
      </c>
      <c r="B55" s="356">
        <v>1753</v>
      </c>
      <c r="C55" s="357">
        <v>2000</v>
      </c>
      <c r="D55" s="357">
        <v>3006.0599999999995</v>
      </c>
      <c r="E55" s="357">
        <v>1545.0450000000001</v>
      </c>
      <c r="F55" s="362">
        <f t="shared" si="0"/>
        <v>51.397676693079987</v>
      </c>
    </row>
    <row r="56" spans="1:6" ht="27.75" customHeight="1" x14ac:dyDescent="0.2">
      <c r="A56" s="355" t="s">
        <v>406</v>
      </c>
      <c r="B56" s="356">
        <v>1754</v>
      </c>
      <c r="C56" s="357">
        <v>0</v>
      </c>
      <c r="D56" s="357">
        <v>1441.56</v>
      </c>
      <c r="E56" s="357">
        <v>1437.6173999999999</v>
      </c>
      <c r="F56" s="362">
        <f t="shared" si="0"/>
        <v>99.726504619994998</v>
      </c>
    </row>
    <row r="57" spans="1:6" ht="27.95" customHeight="1" x14ac:dyDescent="0.2">
      <c r="A57" s="355" t="s">
        <v>407</v>
      </c>
      <c r="B57" s="356">
        <v>1755</v>
      </c>
      <c r="C57" s="357">
        <v>2000</v>
      </c>
      <c r="D57" s="357">
        <v>3133.4500000000003</v>
      </c>
      <c r="E57" s="357">
        <v>2007.7634599999999</v>
      </c>
      <c r="F57" s="362">
        <f t="shared" si="0"/>
        <v>64.075171456381923</v>
      </c>
    </row>
    <row r="58" spans="1:6" ht="15" customHeight="1" x14ac:dyDescent="0.2">
      <c r="A58" s="355" t="s">
        <v>408</v>
      </c>
      <c r="B58" s="356">
        <v>1757</v>
      </c>
      <c r="C58" s="357">
        <v>3504</v>
      </c>
      <c r="D58" s="357">
        <v>3504</v>
      </c>
      <c r="E58" s="357">
        <v>203.40700000000001</v>
      </c>
      <c r="F58" s="362">
        <f t="shared" si="0"/>
        <v>5.8049942922374438</v>
      </c>
    </row>
    <row r="59" spans="1:6" ht="15" customHeight="1" x14ac:dyDescent="0.2">
      <c r="A59" s="355" t="s">
        <v>409</v>
      </c>
      <c r="B59" s="356">
        <v>1759</v>
      </c>
      <c r="C59" s="357">
        <v>4345</v>
      </c>
      <c r="D59" s="357">
        <v>4345</v>
      </c>
      <c r="E59" s="357">
        <v>397.87299999999999</v>
      </c>
      <c r="F59" s="362">
        <f t="shared" si="0"/>
        <v>9.157031070195627</v>
      </c>
    </row>
    <row r="60" spans="1:6" ht="27.95" customHeight="1" x14ac:dyDescent="0.2">
      <c r="A60" s="366" t="s">
        <v>410</v>
      </c>
      <c r="B60" s="356" t="s">
        <v>3314</v>
      </c>
      <c r="C60" s="357">
        <v>2000</v>
      </c>
      <c r="D60" s="357">
        <v>2000</v>
      </c>
      <c r="E60" s="357">
        <v>1731.4999999999998</v>
      </c>
      <c r="F60" s="362">
        <f t="shared" si="0"/>
        <v>86.574999999999989</v>
      </c>
    </row>
    <row r="61" spans="1:6" ht="27.95" customHeight="1" x14ac:dyDescent="0.2">
      <c r="A61" s="366" t="s">
        <v>3315</v>
      </c>
      <c r="B61" s="356">
        <v>1787</v>
      </c>
      <c r="C61" s="357">
        <v>181000</v>
      </c>
      <c r="D61" s="357">
        <v>408360.97000000003</v>
      </c>
      <c r="E61" s="357">
        <v>211290.98199999999</v>
      </c>
      <c r="F61" s="362">
        <f t="shared" si="0"/>
        <v>51.741228354903747</v>
      </c>
    </row>
    <row r="62" spans="1:6" ht="18" customHeight="1" x14ac:dyDescent="0.2">
      <c r="A62" s="359" t="s">
        <v>411</v>
      </c>
      <c r="B62" s="360"/>
      <c r="C62" s="361">
        <f>SUM(C53:C61)</f>
        <v>209849</v>
      </c>
      <c r="D62" s="361">
        <f t="shared" ref="D62:E62" si="2">SUM(D53:D61)</f>
        <v>458188.48000000004</v>
      </c>
      <c r="E62" s="361">
        <f t="shared" si="2"/>
        <v>231367.33854999999</v>
      </c>
      <c r="F62" s="363">
        <f t="shared" si="0"/>
        <v>50.496105565552405</v>
      </c>
    </row>
    <row r="63" spans="1:6" ht="21" customHeight="1" thickBot="1" x14ac:dyDescent="0.25">
      <c r="A63" s="367" t="s">
        <v>412</v>
      </c>
      <c r="B63" s="368"/>
      <c r="C63" s="369">
        <f>SUM(C6,C12,C23,C31,C43,C48,C52,C62)</f>
        <v>646829</v>
      </c>
      <c r="D63" s="369">
        <f>SUM(D6,D12,D23,D31,D43,D48,D52,D62)</f>
        <v>3466703.8800000004</v>
      </c>
      <c r="E63" s="369">
        <f>SUM(E6,E12,E23,E31,E43,E48,E52,E62)</f>
        <v>3199124.6935399999</v>
      </c>
      <c r="F63" s="370">
        <f t="shared" si="0"/>
        <v>92.281452476985123</v>
      </c>
    </row>
  </sheetData>
  <mergeCells count="1">
    <mergeCell ref="A2:F2"/>
  </mergeCells>
  <printOptions horizontalCentered="1"/>
  <pageMargins left="0.39370078740157483" right="0.39370078740157483" top="0.59055118110236227" bottom="0.39370078740157483" header="0.31496062992125984" footer="0.11811023622047245"/>
  <pageSetup paperSize="9" firstPageNumber="242" fitToHeight="0" orientation="portrait" useFirstPageNumber="1" r:id="rId1"/>
  <headerFooter>
    <oddHeader>&amp;L&amp;"Tahoma,Kurzíva"&amp;9Závěrečný účet za rok 2021&amp;R&amp;"Tahoma,Kurzíva"&amp;9Tabulka č. 4</oddHeader>
    <oddFooter>&amp;C&amp;"Tahoma,Obyčejné"&amp;P&amp;L&amp;1#&amp;"Calibri"&amp;9&amp;K000000Klasifikace informací: Veřejná</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86DD2-D62D-41DB-B7BC-D56DF15AF203}">
  <sheetPr>
    <pageSetUpPr fitToPage="1"/>
  </sheetPr>
  <dimension ref="A1:E522"/>
  <sheetViews>
    <sheetView zoomScaleNormal="100" zoomScaleSheetLayoutView="100" workbookViewId="0">
      <selection activeCell="M27" sqref="M27"/>
    </sheetView>
  </sheetViews>
  <sheetFormatPr defaultRowHeight="15" x14ac:dyDescent="0.25"/>
  <cols>
    <col min="1" max="2" width="40.7109375" style="621" customWidth="1"/>
    <col min="3" max="4" width="12.7109375" style="621" customWidth="1"/>
    <col min="5" max="5" width="10.7109375" style="621" customWidth="1"/>
    <col min="6" max="16384" width="9.140625" style="621"/>
  </cols>
  <sheetData>
    <row r="1" spans="1:5" x14ac:dyDescent="0.25">
      <c r="A1" s="620"/>
      <c r="E1" s="554"/>
    </row>
    <row r="2" spans="1:5" ht="21" customHeight="1" x14ac:dyDescent="0.25">
      <c r="A2" s="1189" t="s">
        <v>3641</v>
      </c>
      <c r="B2" s="1189"/>
      <c r="C2" s="1189"/>
      <c r="D2" s="1189"/>
      <c r="E2" s="1189"/>
    </row>
    <row r="3" spans="1:5" x14ac:dyDescent="0.25">
      <c r="A3" s="371"/>
      <c r="B3" s="454"/>
      <c r="C3" s="454"/>
      <c r="D3" s="454"/>
      <c r="E3" s="554"/>
    </row>
    <row r="4" spans="1:5" s="135" customFormat="1" ht="12.75" customHeight="1" x14ac:dyDescent="0.2">
      <c r="A4" s="1192" t="s">
        <v>3642</v>
      </c>
      <c r="B4" s="1192"/>
      <c r="C4" s="1192"/>
      <c r="D4" s="1192"/>
      <c r="E4" s="1192"/>
    </row>
    <row r="5" spans="1:5" s="135" customFormat="1" ht="7.5" customHeight="1" x14ac:dyDescent="0.2">
      <c r="A5" s="372"/>
      <c r="B5" s="455"/>
      <c r="C5" s="455"/>
      <c r="D5" s="455"/>
      <c r="E5" s="373"/>
    </row>
    <row r="6" spans="1:5" s="135" customFormat="1" ht="12.75" customHeight="1" thickBot="1" x14ac:dyDescent="0.25">
      <c r="A6" s="372"/>
      <c r="B6" s="455"/>
      <c r="C6" s="455"/>
      <c r="D6" s="455"/>
      <c r="E6" s="373" t="s">
        <v>2</v>
      </c>
    </row>
    <row r="7" spans="1:5" ht="33" customHeight="1" thickBot="1" x14ac:dyDescent="0.3">
      <c r="A7" s="622" t="s">
        <v>413</v>
      </c>
      <c r="B7" s="623" t="s">
        <v>414</v>
      </c>
      <c r="C7" s="624" t="s">
        <v>63</v>
      </c>
      <c r="D7" s="623" t="s">
        <v>1</v>
      </c>
      <c r="E7" s="625" t="s">
        <v>415</v>
      </c>
    </row>
    <row r="8" spans="1:5" s="626" customFormat="1" ht="18" customHeight="1" x14ac:dyDescent="0.2">
      <c r="A8" s="1193" t="s">
        <v>3643</v>
      </c>
      <c r="B8" s="1194"/>
      <c r="C8" s="1194"/>
      <c r="D8" s="1194"/>
      <c r="E8" s="1195"/>
    </row>
    <row r="9" spans="1:5" s="626" customFormat="1" x14ac:dyDescent="0.2">
      <c r="A9" s="747" t="s">
        <v>206</v>
      </c>
      <c r="B9" s="627" t="s">
        <v>416</v>
      </c>
      <c r="C9" s="628">
        <v>600</v>
      </c>
      <c r="D9" s="628">
        <v>600</v>
      </c>
      <c r="E9" s="629">
        <f>D9/C9*100</f>
        <v>100</v>
      </c>
    </row>
    <row r="10" spans="1:5" s="626" customFormat="1" x14ac:dyDescent="0.2">
      <c r="A10" s="1190" t="s">
        <v>417</v>
      </c>
      <c r="B10" s="627" t="s">
        <v>420</v>
      </c>
      <c r="C10" s="628">
        <v>12000</v>
      </c>
      <c r="D10" s="628">
        <v>12000</v>
      </c>
      <c r="E10" s="629">
        <f t="shared" ref="E10:E14" si="0">D10/C10*100</f>
        <v>100</v>
      </c>
    </row>
    <row r="11" spans="1:5" s="626" customFormat="1" x14ac:dyDescent="0.2">
      <c r="A11" s="1196"/>
      <c r="B11" s="627" t="s">
        <v>421</v>
      </c>
      <c r="C11" s="628">
        <v>13000</v>
      </c>
      <c r="D11" s="628">
        <v>13000</v>
      </c>
      <c r="E11" s="629">
        <f t="shared" si="0"/>
        <v>100</v>
      </c>
    </row>
    <row r="12" spans="1:5" s="626" customFormat="1" x14ac:dyDescent="0.2">
      <c r="A12" s="1191"/>
      <c r="B12" s="627" t="s">
        <v>487</v>
      </c>
      <c r="C12" s="628">
        <v>15000</v>
      </c>
      <c r="D12" s="628">
        <v>14500</v>
      </c>
      <c r="E12" s="629">
        <f t="shared" si="0"/>
        <v>96.666666666666671</v>
      </c>
    </row>
    <row r="13" spans="1:5" s="626" customFormat="1" x14ac:dyDescent="0.2">
      <c r="A13" s="1190" t="s">
        <v>3644</v>
      </c>
      <c r="B13" s="627" t="s">
        <v>453</v>
      </c>
      <c r="C13" s="628">
        <v>430.18</v>
      </c>
      <c r="D13" s="628">
        <v>430.18200000000002</v>
      </c>
      <c r="E13" s="629">
        <f t="shared" si="0"/>
        <v>100.00046492166071</v>
      </c>
    </row>
    <row r="14" spans="1:5" s="626" customFormat="1" x14ac:dyDescent="0.2">
      <c r="A14" s="1191"/>
      <c r="B14" s="627" t="s">
        <v>1983</v>
      </c>
      <c r="C14" s="628">
        <v>723.4</v>
      </c>
      <c r="D14" s="628">
        <v>723.4</v>
      </c>
      <c r="E14" s="629">
        <f t="shared" si="0"/>
        <v>100</v>
      </c>
    </row>
    <row r="15" spans="1:5" s="626" customFormat="1" ht="25.5" x14ac:dyDescent="0.2">
      <c r="A15" s="1190" t="s">
        <v>3645</v>
      </c>
      <c r="B15" s="627" t="s">
        <v>3646</v>
      </c>
      <c r="C15" s="628">
        <v>60</v>
      </c>
      <c r="D15" s="628">
        <v>60</v>
      </c>
      <c r="E15" s="629">
        <f>D15/C15*100</f>
        <v>100</v>
      </c>
    </row>
    <row r="16" spans="1:5" s="626" customFormat="1" x14ac:dyDescent="0.2">
      <c r="A16" s="1191"/>
      <c r="B16" s="627" t="s">
        <v>578</v>
      </c>
      <c r="C16" s="628">
        <v>2196.58</v>
      </c>
      <c r="D16" s="628">
        <v>2042.114</v>
      </c>
      <c r="E16" s="629">
        <f>D16/C16*100</f>
        <v>92.967886441650208</v>
      </c>
    </row>
    <row r="17" spans="1:5" s="626" customFormat="1" x14ac:dyDescent="0.2">
      <c r="A17" s="1198" t="s">
        <v>3647</v>
      </c>
      <c r="B17" s="1199"/>
      <c r="C17" s="630">
        <f>SUM(C9:C16)</f>
        <v>44010.16</v>
      </c>
      <c r="D17" s="630">
        <f>SUM(D9:D16)</f>
        <v>43355.696000000004</v>
      </c>
      <c r="E17" s="631">
        <f t="shared" ref="E17" si="1">D17/C17*100</f>
        <v>98.512925197272622</v>
      </c>
    </row>
    <row r="18" spans="1:5" s="626" customFormat="1" ht="18" customHeight="1" x14ac:dyDescent="0.2">
      <c r="A18" s="1200" t="s">
        <v>3648</v>
      </c>
      <c r="B18" s="1201"/>
      <c r="C18" s="1201"/>
      <c r="D18" s="1201"/>
      <c r="E18" s="1202"/>
    </row>
    <row r="19" spans="1:5" s="626" customFormat="1" ht="25.5" x14ac:dyDescent="0.2">
      <c r="A19" s="747" t="s">
        <v>3649</v>
      </c>
      <c r="B19" s="627" t="s">
        <v>3323</v>
      </c>
      <c r="C19" s="628">
        <v>2000</v>
      </c>
      <c r="D19" s="628">
        <v>2000</v>
      </c>
      <c r="E19" s="629">
        <f t="shared" ref="E19:E20" si="2">D19/C19*100</f>
        <v>100</v>
      </c>
    </row>
    <row r="20" spans="1:5" s="626" customFormat="1" x14ac:dyDescent="0.2">
      <c r="A20" s="1198" t="s">
        <v>3650</v>
      </c>
      <c r="B20" s="1199"/>
      <c r="C20" s="630">
        <f>SUM(C19)</f>
        <v>2000</v>
      </c>
      <c r="D20" s="630">
        <f>SUM(D19)</f>
        <v>2000</v>
      </c>
      <c r="E20" s="631">
        <f t="shared" si="2"/>
        <v>100</v>
      </c>
    </row>
    <row r="21" spans="1:5" s="626" customFormat="1" ht="18" customHeight="1" x14ac:dyDescent="0.2">
      <c r="A21" s="1200" t="s">
        <v>427</v>
      </c>
      <c r="B21" s="1201"/>
      <c r="C21" s="1201"/>
      <c r="D21" s="1201"/>
      <c r="E21" s="1202"/>
    </row>
    <row r="22" spans="1:5" s="626" customFormat="1" ht="25.5" x14ac:dyDescent="0.2">
      <c r="A22" s="748" t="s">
        <v>428</v>
      </c>
      <c r="B22" s="627" t="s">
        <v>429</v>
      </c>
      <c r="C22" s="628">
        <v>3000</v>
      </c>
      <c r="D22" s="628">
        <v>3000</v>
      </c>
      <c r="E22" s="629">
        <f t="shared" ref="E22:E85" si="3">D22/C22*100</f>
        <v>100</v>
      </c>
    </row>
    <row r="23" spans="1:5" s="626" customFormat="1" x14ac:dyDescent="0.2">
      <c r="A23" s="1197" t="s">
        <v>3214</v>
      </c>
      <c r="B23" s="627" t="s">
        <v>3651</v>
      </c>
      <c r="C23" s="628">
        <v>5000</v>
      </c>
      <c r="D23" s="628">
        <v>5000</v>
      </c>
      <c r="E23" s="629">
        <f t="shared" si="3"/>
        <v>100</v>
      </c>
    </row>
    <row r="24" spans="1:5" s="626" customFormat="1" x14ac:dyDescent="0.2">
      <c r="A24" s="1197"/>
      <c r="B24" s="627" t="s">
        <v>3420</v>
      </c>
      <c r="C24" s="628">
        <v>500</v>
      </c>
      <c r="D24" s="628">
        <v>474.19215000000003</v>
      </c>
      <c r="E24" s="629">
        <f t="shared" si="3"/>
        <v>94.838430000000002</v>
      </c>
    </row>
    <row r="25" spans="1:5" s="626" customFormat="1" x14ac:dyDescent="0.2">
      <c r="A25" s="748" t="s">
        <v>3211</v>
      </c>
      <c r="B25" s="627" t="s">
        <v>488</v>
      </c>
      <c r="C25" s="628">
        <v>3000</v>
      </c>
      <c r="D25" s="628">
        <v>0</v>
      </c>
      <c r="E25" s="629">
        <f t="shared" si="3"/>
        <v>0</v>
      </c>
    </row>
    <row r="26" spans="1:5" s="626" customFormat="1" x14ac:dyDescent="0.2">
      <c r="A26" s="1197" t="s">
        <v>3212</v>
      </c>
      <c r="B26" s="627" t="s">
        <v>667</v>
      </c>
      <c r="C26" s="628">
        <v>4791.37</v>
      </c>
      <c r="D26" s="628">
        <v>2395.6644799999999</v>
      </c>
      <c r="E26" s="629">
        <f t="shared" si="3"/>
        <v>49.999571730006238</v>
      </c>
    </row>
    <row r="27" spans="1:5" s="626" customFormat="1" x14ac:dyDescent="0.2">
      <c r="A27" s="1197"/>
      <c r="B27" s="627" t="s">
        <v>453</v>
      </c>
      <c r="C27" s="628">
        <v>50</v>
      </c>
      <c r="D27" s="628">
        <v>50</v>
      </c>
      <c r="E27" s="629">
        <f t="shared" si="3"/>
        <v>100</v>
      </c>
    </row>
    <row r="28" spans="1:5" s="626" customFormat="1" x14ac:dyDescent="0.2">
      <c r="A28" s="1197"/>
      <c r="B28" s="627" t="s">
        <v>3652</v>
      </c>
      <c r="C28" s="628">
        <v>50</v>
      </c>
      <c r="D28" s="628">
        <v>50</v>
      </c>
      <c r="E28" s="629">
        <f t="shared" si="3"/>
        <v>100</v>
      </c>
    </row>
    <row r="29" spans="1:5" s="626" customFormat="1" ht="25.5" x14ac:dyDescent="0.2">
      <c r="A29" s="748" t="s">
        <v>898</v>
      </c>
      <c r="B29" s="627" t="s">
        <v>2117</v>
      </c>
      <c r="C29" s="628">
        <v>10000</v>
      </c>
      <c r="D29" s="628">
        <v>10000</v>
      </c>
      <c r="E29" s="629">
        <f t="shared" si="3"/>
        <v>100</v>
      </c>
    </row>
    <row r="30" spans="1:5" s="626" customFormat="1" x14ac:dyDescent="0.2">
      <c r="A30" s="1197" t="s">
        <v>431</v>
      </c>
      <c r="B30" s="627" t="s">
        <v>432</v>
      </c>
      <c r="C30" s="628">
        <v>1300</v>
      </c>
      <c r="D30" s="628">
        <v>1300</v>
      </c>
      <c r="E30" s="629">
        <f t="shared" si="3"/>
        <v>100</v>
      </c>
    </row>
    <row r="31" spans="1:5" s="626" customFormat="1" ht="25.5" x14ac:dyDescent="0.2">
      <c r="A31" s="1197"/>
      <c r="B31" s="627" t="s">
        <v>433</v>
      </c>
      <c r="C31" s="628">
        <v>50</v>
      </c>
      <c r="D31" s="628">
        <v>50</v>
      </c>
      <c r="E31" s="629">
        <f t="shared" si="3"/>
        <v>100</v>
      </c>
    </row>
    <row r="32" spans="1:5" s="626" customFormat="1" ht="25.5" x14ac:dyDescent="0.2">
      <c r="A32" s="1197"/>
      <c r="B32" s="627" t="s">
        <v>3653</v>
      </c>
      <c r="C32" s="628">
        <v>100</v>
      </c>
      <c r="D32" s="628">
        <v>100</v>
      </c>
      <c r="E32" s="629">
        <f t="shared" si="3"/>
        <v>100</v>
      </c>
    </row>
    <row r="33" spans="1:5" s="626" customFormat="1" ht="25.5" x14ac:dyDescent="0.2">
      <c r="A33" s="1197"/>
      <c r="B33" s="627" t="s">
        <v>434</v>
      </c>
      <c r="C33" s="628">
        <v>100</v>
      </c>
      <c r="D33" s="628">
        <v>100</v>
      </c>
      <c r="E33" s="629">
        <f t="shared" si="3"/>
        <v>100</v>
      </c>
    </row>
    <row r="34" spans="1:5" s="626" customFormat="1" ht="25.5" x14ac:dyDescent="0.2">
      <c r="A34" s="1197"/>
      <c r="B34" s="627" t="s">
        <v>435</v>
      </c>
      <c r="C34" s="628">
        <v>100</v>
      </c>
      <c r="D34" s="628">
        <v>100</v>
      </c>
      <c r="E34" s="629">
        <f t="shared" si="3"/>
        <v>100</v>
      </c>
    </row>
    <row r="35" spans="1:5" s="626" customFormat="1" ht="25.5" x14ac:dyDescent="0.2">
      <c r="A35" s="1197"/>
      <c r="B35" s="627" t="s">
        <v>436</v>
      </c>
      <c r="C35" s="628">
        <v>100</v>
      </c>
      <c r="D35" s="628">
        <v>100</v>
      </c>
      <c r="E35" s="629">
        <f t="shared" si="3"/>
        <v>100</v>
      </c>
    </row>
    <row r="36" spans="1:5" s="626" customFormat="1" ht="25.5" x14ac:dyDescent="0.2">
      <c r="A36" s="1197"/>
      <c r="B36" s="627" t="s">
        <v>437</v>
      </c>
      <c r="C36" s="628">
        <v>600</v>
      </c>
      <c r="D36" s="628">
        <v>600</v>
      </c>
      <c r="E36" s="629">
        <f t="shared" si="3"/>
        <v>100</v>
      </c>
    </row>
    <row r="37" spans="1:5" s="626" customFormat="1" ht="25.5" x14ac:dyDescent="0.2">
      <c r="A37" s="1197"/>
      <c r="B37" s="627" t="s">
        <v>438</v>
      </c>
      <c r="C37" s="628">
        <v>100</v>
      </c>
      <c r="D37" s="628">
        <v>100</v>
      </c>
      <c r="E37" s="629">
        <f t="shared" si="3"/>
        <v>100</v>
      </c>
    </row>
    <row r="38" spans="1:5" s="626" customFormat="1" ht="25.5" x14ac:dyDescent="0.2">
      <c r="A38" s="748" t="s">
        <v>899</v>
      </c>
      <c r="B38" s="627" t="s">
        <v>440</v>
      </c>
      <c r="C38" s="628">
        <v>15500</v>
      </c>
      <c r="D38" s="628">
        <v>15500</v>
      </c>
      <c r="E38" s="629">
        <f t="shared" si="3"/>
        <v>100</v>
      </c>
    </row>
    <row r="39" spans="1:5" s="626" customFormat="1" ht="38.25" x14ac:dyDescent="0.2">
      <c r="A39" s="748" t="s">
        <v>439</v>
      </c>
      <c r="B39" s="627" t="s">
        <v>440</v>
      </c>
      <c r="C39" s="628">
        <v>14616.5</v>
      </c>
      <c r="D39" s="628">
        <v>14616.495999999999</v>
      </c>
      <c r="E39" s="629">
        <f t="shared" si="3"/>
        <v>99.999972633667426</v>
      </c>
    </row>
    <row r="40" spans="1:5" s="626" customFormat="1" x14ac:dyDescent="0.2">
      <c r="A40" s="1190" t="s">
        <v>441</v>
      </c>
      <c r="B40" s="627" t="s">
        <v>3595</v>
      </c>
      <c r="C40" s="628">
        <v>50</v>
      </c>
      <c r="D40" s="628">
        <v>50</v>
      </c>
      <c r="E40" s="629">
        <f>D40/C40*100</f>
        <v>100</v>
      </c>
    </row>
    <row r="41" spans="1:5" s="626" customFormat="1" ht="15" customHeight="1" x14ac:dyDescent="0.2">
      <c r="A41" s="1196"/>
      <c r="B41" s="627" t="s">
        <v>418</v>
      </c>
      <c r="C41" s="628">
        <v>500</v>
      </c>
      <c r="D41" s="628">
        <v>50</v>
      </c>
      <c r="E41" s="629">
        <f t="shared" si="3"/>
        <v>10</v>
      </c>
    </row>
    <row r="42" spans="1:5" s="626" customFormat="1" x14ac:dyDescent="0.2">
      <c r="A42" s="1196"/>
      <c r="B42" s="627" t="s">
        <v>442</v>
      </c>
      <c r="C42" s="628">
        <v>50</v>
      </c>
      <c r="D42" s="628">
        <v>50</v>
      </c>
      <c r="E42" s="629">
        <f t="shared" si="3"/>
        <v>100</v>
      </c>
    </row>
    <row r="43" spans="1:5" s="626" customFormat="1" x14ac:dyDescent="0.2">
      <c r="A43" s="1196"/>
      <c r="B43" s="627" t="s">
        <v>443</v>
      </c>
      <c r="C43" s="628">
        <v>2300</v>
      </c>
      <c r="D43" s="628">
        <v>50</v>
      </c>
      <c r="E43" s="629">
        <f t="shared" si="3"/>
        <v>2.1739130434782608</v>
      </c>
    </row>
    <row r="44" spans="1:5" s="626" customFormat="1" x14ac:dyDescent="0.2">
      <c r="A44" s="1196"/>
      <c r="B44" s="627" t="s">
        <v>444</v>
      </c>
      <c r="C44" s="628">
        <v>2016.57</v>
      </c>
      <c r="D44" s="628">
        <v>50</v>
      </c>
      <c r="E44" s="629">
        <f t="shared" si="3"/>
        <v>2.479457693013384</v>
      </c>
    </row>
    <row r="45" spans="1:5" s="626" customFormat="1" x14ac:dyDescent="0.2">
      <c r="A45" s="1196"/>
      <c r="B45" s="627" t="s">
        <v>445</v>
      </c>
      <c r="C45" s="628">
        <v>50</v>
      </c>
      <c r="D45" s="628">
        <v>50</v>
      </c>
      <c r="E45" s="629">
        <f t="shared" si="3"/>
        <v>100</v>
      </c>
    </row>
    <row r="46" spans="1:5" s="626" customFormat="1" x14ac:dyDescent="0.2">
      <c r="A46" s="1196"/>
      <c r="B46" s="627" t="s">
        <v>446</v>
      </c>
      <c r="C46" s="628">
        <v>2300</v>
      </c>
      <c r="D46" s="628">
        <v>2300</v>
      </c>
      <c r="E46" s="629">
        <f t="shared" si="3"/>
        <v>100</v>
      </c>
    </row>
    <row r="47" spans="1:5" s="626" customFormat="1" x14ac:dyDescent="0.2">
      <c r="A47" s="1196"/>
      <c r="B47" s="627" t="s">
        <v>447</v>
      </c>
      <c r="C47" s="628">
        <v>50</v>
      </c>
      <c r="D47" s="628">
        <v>50</v>
      </c>
      <c r="E47" s="629">
        <f t="shared" si="3"/>
        <v>100</v>
      </c>
    </row>
    <row r="48" spans="1:5" s="626" customFormat="1" x14ac:dyDescent="0.2">
      <c r="A48" s="1196"/>
      <c r="B48" s="627" t="s">
        <v>448</v>
      </c>
      <c r="C48" s="628">
        <v>50</v>
      </c>
      <c r="D48" s="628">
        <v>50</v>
      </c>
      <c r="E48" s="629">
        <f t="shared" si="3"/>
        <v>100</v>
      </c>
    </row>
    <row r="49" spans="1:5" s="626" customFormat="1" x14ac:dyDescent="0.2">
      <c r="A49" s="1196"/>
      <c r="B49" s="627" t="s">
        <v>449</v>
      </c>
      <c r="C49" s="628">
        <v>50</v>
      </c>
      <c r="D49" s="628">
        <v>50</v>
      </c>
      <c r="E49" s="629">
        <f t="shared" si="3"/>
        <v>100</v>
      </c>
    </row>
    <row r="50" spans="1:5" s="626" customFormat="1" x14ac:dyDescent="0.2">
      <c r="A50" s="1196"/>
      <c r="B50" s="627" t="s">
        <v>450</v>
      </c>
      <c r="C50" s="628">
        <v>275</v>
      </c>
      <c r="D50" s="628">
        <v>50</v>
      </c>
      <c r="E50" s="629">
        <f t="shared" si="3"/>
        <v>18.181818181818183</v>
      </c>
    </row>
    <row r="51" spans="1:5" s="626" customFormat="1" x14ac:dyDescent="0.2">
      <c r="A51" s="1196"/>
      <c r="B51" s="627" t="s">
        <v>430</v>
      </c>
      <c r="C51" s="628">
        <v>50</v>
      </c>
      <c r="D51" s="628">
        <v>50</v>
      </c>
      <c r="E51" s="629">
        <f t="shared" si="3"/>
        <v>100</v>
      </c>
    </row>
    <row r="52" spans="1:5" s="626" customFormat="1" x14ac:dyDescent="0.2">
      <c r="A52" s="1196"/>
      <c r="B52" s="627" t="s">
        <v>451</v>
      </c>
      <c r="C52" s="628">
        <v>50</v>
      </c>
      <c r="D52" s="628">
        <v>50</v>
      </c>
      <c r="E52" s="629">
        <f t="shared" si="3"/>
        <v>100</v>
      </c>
    </row>
    <row r="53" spans="1:5" s="626" customFormat="1" x14ac:dyDescent="0.2">
      <c r="A53" s="1196"/>
      <c r="B53" s="627" t="s">
        <v>452</v>
      </c>
      <c r="C53" s="628">
        <v>50</v>
      </c>
      <c r="D53" s="628">
        <v>50</v>
      </c>
      <c r="E53" s="629">
        <f t="shared" si="3"/>
        <v>100</v>
      </c>
    </row>
    <row r="54" spans="1:5" s="626" customFormat="1" x14ac:dyDescent="0.2">
      <c r="A54" s="1196"/>
      <c r="B54" s="627" t="s">
        <v>420</v>
      </c>
      <c r="C54" s="628">
        <v>50</v>
      </c>
      <c r="D54" s="628">
        <v>50</v>
      </c>
      <c r="E54" s="629">
        <f t="shared" si="3"/>
        <v>100</v>
      </c>
    </row>
    <row r="55" spans="1:5" s="626" customFormat="1" x14ac:dyDescent="0.2">
      <c r="A55" s="1196"/>
      <c r="B55" s="627" t="s">
        <v>453</v>
      </c>
      <c r="C55" s="628">
        <v>50</v>
      </c>
      <c r="D55" s="628">
        <v>50</v>
      </c>
      <c r="E55" s="629">
        <f t="shared" si="3"/>
        <v>100</v>
      </c>
    </row>
    <row r="56" spans="1:5" s="626" customFormat="1" x14ac:dyDescent="0.2">
      <c r="A56" s="1196"/>
      <c r="B56" s="627" t="s">
        <v>1971</v>
      </c>
      <c r="C56" s="628">
        <v>50</v>
      </c>
      <c r="D56" s="628">
        <v>50</v>
      </c>
      <c r="E56" s="629">
        <f t="shared" si="3"/>
        <v>100</v>
      </c>
    </row>
    <row r="57" spans="1:5" s="626" customFormat="1" x14ac:dyDescent="0.2">
      <c r="A57" s="1196"/>
      <c r="B57" s="627" t="s">
        <v>454</v>
      </c>
      <c r="C57" s="628">
        <v>50</v>
      </c>
      <c r="D57" s="628">
        <v>50</v>
      </c>
      <c r="E57" s="629">
        <f t="shared" si="3"/>
        <v>100</v>
      </c>
    </row>
    <row r="58" spans="1:5" s="626" customFormat="1" x14ac:dyDescent="0.2">
      <c r="A58" s="1196"/>
      <c r="B58" s="627" t="s">
        <v>455</v>
      </c>
      <c r="C58" s="628">
        <v>50</v>
      </c>
      <c r="D58" s="628">
        <v>50</v>
      </c>
      <c r="E58" s="629">
        <f t="shared" si="3"/>
        <v>100</v>
      </c>
    </row>
    <row r="59" spans="1:5" s="626" customFormat="1" x14ac:dyDescent="0.2">
      <c r="A59" s="1196"/>
      <c r="B59" s="627" t="s">
        <v>456</v>
      </c>
      <c r="C59" s="628">
        <v>100</v>
      </c>
      <c r="D59" s="628">
        <v>100</v>
      </c>
      <c r="E59" s="629">
        <f t="shared" si="3"/>
        <v>100</v>
      </c>
    </row>
    <row r="60" spans="1:5" s="626" customFormat="1" x14ac:dyDescent="0.2">
      <c r="A60" s="1196"/>
      <c r="B60" s="627" t="s">
        <v>457</v>
      </c>
      <c r="C60" s="628">
        <v>50</v>
      </c>
      <c r="D60" s="628">
        <v>50</v>
      </c>
      <c r="E60" s="629">
        <f t="shared" si="3"/>
        <v>100</v>
      </c>
    </row>
    <row r="61" spans="1:5" s="626" customFormat="1" x14ac:dyDescent="0.2">
      <c r="A61" s="1196"/>
      <c r="B61" s="627" t="s">
        <v>421</v>
      </c>
      <c r="C61" s="628">
        <v>1300</v>
      </c>
      <c r="D61" s="628">
        <v>50</v>
      </c>
      <c r="E61" s="629">
        <f t="shared" si="3"/>
        <v>3.8461538461538463</v>
      </c>
    </row>
    <row r="62" spans="1:5" s="626" customFormat="1" x14ac:dyDescent="0.2">
      <c r="A62" s="1196"/>
      <c r="B62" s="627" t="s">
        <v>458</v>
      </c>
      <c r="C62" s="628">
        <v>50</v>
      </c>
      <c r="D62" s="628">
        <v>50</v>
      </c>
      <c r="E62" s="629">
        <f t="shared" si="3"/>
        <v>100</v>
      </c>
    </row>
    <row r="63" spans="1:5" s="626" customFormat="1" x14ac:dyDescent="0.2">
      <c r="A63" s="1196"/>
      <c r="B63" s="627" t="s">
        <v>459</v>
      </c>
      <c r="C63" s="628">
        <v>100</v>
      </c>
      <c r="D63" s="628">
        <v>100</v>
      </c>
      <c r="E63" s="629">
        <f t="shared" si="3"/>
        <v>100</v>
      </c>
    </row>
    <row r="64" spans="1:5" s="626" customFormat="1" x14ac:dyDescent="0.2">
      <c r="A64" s="1196"/>
      <c r="B64" s="627" t="s">
        <v>460</v>
      </c>
      <c r="C64" s="628">
        <v>50</v>
      </c>
      <c r="D64" s="628">
        <v>50</v>
      </c>
      <c r="E64" s="629">
        <f t="shared" si="3"/>
        <v>100</v>
      </c>
    </row>
    <row r="65" spans="1:5" s="626" customFormat="1" x14ac:dyDescent="0.2">
      <c r="A65" s="1196"/>
      <c r="B65" s="627" t="s">
        <v>1978</v>
      </c>
      <c r="C65" s="628">
        <v>2250</v>
      </c>
      <c r="D65" s="628">
        <v>2250</v>
      </c>
      <c r="E65" s="629">
        <f t="shared" si="3"/>
        <v>100</v>
      </c>
    </row>
    <row r="66" spans="1:5" s="626" customFormat="1" x14ac:dyDescent="0.2">
      <c r="A66" s="1196"/>
      <c r="B66" s="627" t="s">
        <v>464</v>
      </c>
      <c r="C66" s="628">
        <v>50</v>
      </c>
      <c r="D66" s="628">
        <v>50</v>
      </c>
      <c r="E66" s="629">
        <f t="shared" si="3"/>
        <v>100</v>
      </c>
    </row>
    <row r="67" spans="1:5" s="626" customFormat="1" x14ac:dyDescent="0.2">
      <c r="A67" s="1196"/>
      <c r="B67" s="627" t="s">
        <v>1981</v>
      </c>
      <c r="C67" s="628">
        <v>225</v>
      </c>
      <c r="D67" s="628">
        <v>225</v>
      </c>
      <c r="E67" s="629">
        <f t="shared" si="3"/>
        <v>100</v>
      </c>
    </row>
    <row r="68" spans="1:5" s="626" customFormat="1" x14ac:dyDescent="0.2">
      <c r="A68" s="1196"/>
      <c r="B68" s="627" t="s">
        <v>465</v>
      </c>
      <c r="C68" s="628">
        <v>2250</v>
      </c>
      <c r="D68" s="628">
        <v>2250</v>
      </c>
      <c r="E68" s="629">
        <f t="shared" si="3"/>
        <v>100</v>
      </c>
    </row>
    <row r="69" spans="1:5" s="626" customFormat="1" x14ac:dyDescent="0.2">
      <c r="A69" s="1196"/>
      <c r="B69" s="627" t="s">
        <v>1990</v>
      </c>
      <c r="C69" s="628">
        <v>1250</v>
      </c>
      <c r="D69" s="628">
        <v>0</v>
      </c>
      <c r="E69" s="629">
        <f t="shared" si="3"/>
        <v>0</v>
      </c>
    </row>
    <row r="70" spans="1:5" s="626" customFormat="1" x14ac:dyDescent="0.2">
      <c r="A70" s="1196"/>
      <c r="B70" s="627" t="s">
        <v>1993</v>
      </c>
      <c r="C70" s="628">
        <v>1250</v>
      </c>
      <c r="D70" s="628">
        <v>1250</v>
      </c>
      <c r="E70" s="629">
        <f t="shared" si="3"/>
        <v>100</v>
      </c>
    </row>
    <row r="71" spans="1:5" s="626" customFormat="1" x14ac:dyDescent="0.2">
      <c r="A71" s="1196"/>
      <c r="B71" s="627" t="s">
        <v>467</v>
      </c>
      <c r="C71" s="628">
        <v>50</v>
      </c>
      <c r="D71" s="628">
        <v>50</v>
      </c>
      <c r="E71" s="629">
        <f t="shared" si="3"/>
        <v>100</v>
      </c>
    </row>
    <row r="72" spans="1:5" s="626" customFormat="1" x14ac:dyDescent="0.2">
      <c r="A72" s="1196"/>
      <c r="B72" s="627" t="s">
        <v>1994</v>
      </c>
      <c r="C72" s="628">
        <v>225</v>
      </c>
      <c r="D72" s="628">
        <v>225</v>
      </c>
      <c r="E72" s="629">
        <f t="shared" si="3"/>
        <v>100</v>
      </c>
    </row>
    <row r="73" spans="1:5" s="626" customFormat="1" x14ac:dyDescent="0.2">
      <c r="A73" s="1196"/>
      <c r="B73" s="627" t="s">
        <v>552</v>
      </c>
      <c r="C73" s="628">
        <v>225</v>
      </c>
      <c r="D73" s="628">
        <v>225</v>
      </c>
      <c r="E73" s="629">
        <f t="shared" si="3"/>
        <v>100</v>
      </c>
    </row>
    <row r="74" spans="1:5" s="626" customFormat="1" x14ac:dyDescent="0.2">
      <c r="A74" s="1196"/>
      <c r="B74" s="627" t="s">
        <v>468</v>
      </c>
      <c r="C74" s="628">
        <v>50</v>
      </c>
      <c r="D74" s="628">
        <v>50</v>
      </c>
      <c r="E74" s="629">
        <f t="shared" si="3"/>
        <v>100</v>
      </c>
    </row>
    <row r="75" spans="1:5" s="626" customFormat="1" x14ac:dyDescent="0.2">
      <c r="A75" s="1196"/>
      <c r="B75" s="627" t="s">
        <v>1997</v>
      </c>
      <c r="C75" s="628">
        <v>225</v>
      </c>
      <c r="D75" s="628">
        <v>225</v>
      </c>
      <c r="E75" s="629">
        <f t="shared" si="3"/>
        <v>100</v>
      </c>
    </row>
    <row r="76" spans="1:5" s="626" customFormat="1" x14ac:dyDescent="0.2">
      <c r="A76" s="1196"/>
      <c r="B76" s="627" t="s">
        <v>471</v>
      </c>
      <c r="C76" s="628">
        <v>50</v>
      </c>
      <c r="D76" s="628">
        <v>50</v>
      </c>
      <c r="E76" s="629">
        <f t="shared" si="3"/>
        <v>100</v>
      </c>
    </row>
    <row r="77" spans="1:5" s="626" customFormat="1" x14ac:dyDescent="0.2">
      <c r="A77" s="1196"/>
      <c r="B77" s="627" t="s">
        <v>472</v>
      </c>
      <c r="C77" s="628">
        <v>50</v>
      </c>
      <c r="D77" s="628">
        <v>50</v>
      </c>
      <c r="E77" s="629">
        <f t="shared" si="3"/>
        <v>100</v>
      </c>
    </row>
    <row r="78" spans="1:5" s="626" customFormat="1" x14ac:dyDescent="0.2">
      <c r="A78" s="1196"/>
      <c r="B78" s="627" t="s">
        <v>2007</v>
      </c>
      <c r="C78" s="628">
        <v>225</v>
      </c>
      <c r="D78" s="628">
        <v>0</v>
      </c>
      <c r="E78" s="629">
        <f t="shared" si="3"/>
        <v>0</v>
      </c>
    </row>
    <row r="79" spans="1:5" s="626" customFormat="1" x14ac:dyDescent="0.2">
      <c r="A79" s="1196"/>
      <c r="B79" s="627" t="s">
        <v>2009</v>
      </c>
      <c r="C79" s="628">
        <v>225</v>
      </c>
      <c r="D79" s="628">
        <v>225</v>
      </c>
      <c r="E79" s="629">
        <f t="shared" si="3"/>
        <v>100</v>
      </c>
    </row>
    <row r="80" spans="1:5" s="626" customFormat="1" x14ac:dyDescent="0.2">
      <c r="A80" s="1196"/>
      <c r="B80" s="627" t="s">
        <v>474</v>
      </c>
      <c r="C80" s="628">
        <v>50</v>
      </c>
      <c r="D80" s="628">
        <v>50</v>
      </c>
      <c r="E80" s="629">
        <f t="shared" si="3"/>
        <v>100</v>
      </c>
    </row>
    <row r="81" spans="1:5" s="626" customFormat="1" x14ac:dyDescent="0.2">
      <c r="A81" s="1196"/>
      <c r="B81" s="627" t="s">
        <v>422</v>
      </c>
      <c r="C81" s="628">
        <v>50</v>
      </c>
      <c r="D81" s="628">
        <v>50</v>
      </c>
      <c r="E81" s="629">
        <f t="shared" si="3"/>
        <v>100</v>
      </c>
    </row>
    <row r="82" spans="1:5" s="626" customFormat="1" x14ac:dyDescent="0.2">
      <c r="A82" s="1196"/>
      <c r="B82" s="627" t="s">
        <v>3425</v>
      </c>
      <c r="C82" s="628">
        <v>262.63</v>
      </c>
      <c r="D82" s="628">
        <v>0</v>
      </c>
      <c r="E82" s="629">
        <f t="shared" si="3"/>
        <v>0</v>
      </c>
    </row>
    <row r="83" spans="1:5" s="626" customFormat="1" x14ac:dyDescent="0.2">
      <c r="A83" s="1196"/>
      <c r="B83" s="627" t="s">
        <v>475</v>
      </c>
      <c r="C83" s="628">
        <v>50</v>
      </c>
      <c r="D83" s="628">
        <v>50</v>
      </c>
      <c r="E83" s="629">
        <f t="shared" si="3"/>
        <v>100</v>
      </c>
    </row>
    <row r="84" spans="1:5" s="626" customFormat="1" x14ac:dyDescent="0.2">
      <c r="A84" s="1196"/>
      <c r="B84" s="627" t="s">
        <v>476</v>
      </c>
      <c r="C84" s="628">
        <v>50</v>
      </c>
      <c r="D84" s="628">
        <v>50</v>
      </c>
      <c r="E84" s="629">
        <f t="shared" si="3"/>
        <v>100</v>
      </c>
    </row>
    <row r="85" spans="1:5" s="626" customFormat="1" x14ac:dyDescent="0.2">
      <c r="A85" s="1196"/>
      <c r="B85" s="627" t="s">
        <v>477</v>
      </c>
      <c r="C85" s="628">
        <v>50</v>
      </c>
      <c r="D85" s="628">
        <v>50</v>
      </c>
      <c r="E85" s="629">
        <f t="shared" si="3"/>
        <v>100</v>
      </c>
    </row>
    <row r="86" spans="1:5" s="626" customFormat="1" x14ac:dyDescent="0.2">
      <c r="A86" s="1196"/>
      <c r="B86" s="627" t="s">
        <v>512</v>
      </c>
      <c r="C86" s="628">
        <v>225</v>
      </c>
      <c r="D86" s="628">
        <v>0</v>
      </c>
      <c r="E86" s="629">
        <f t="shared" ref="E86:E119" si="4">D86/C86*100</f>
        <v>0</v>
      </c>
    </row>
    <row r="87" spans="1:5" s="626" customFormat="1" x14ac:dyDescent="0.2">
      <c r="A87" s="1196"/>
      <c r="B87" s="627" t="s">
        <v>479</v>
      </c>
      <c r="C87" s="628">
        <v>50</v>
      </c>
      <c r="D87" s="628">
        <v>50</v>
      </c>
      <c r="E87" s="629">
        <f t="shared" si="4"/>
        <v>100</v>
      </c>
    </row>
    <row r="88" spans="1:5" s="626" customFormat="1" x14ac:dyDescent="0.2">
      <c r="A88" s="1196"/>
      <c r="B88" s="627" t="s">
        <v>2029</v>
      </c>
      <c r="C88" s="628">
        <v>225</v>
      </c>
      <c r="D88" s="628">
        <v>225</v>
      </c>
      <c r="E88" s="629">
        <f t="shared" si="4"/>
        <v>100</v>
      </c>
    </row>
    <row r="89" spans="1:5" s="626" customFormat="1" x14ac:dyDescent="0.2">
      <c r="A89" s="1196"/>
      <c r="B89" s="627" t="s">
        <v>2032</v>
      </c>
      <c r="C89" s="628">
        <v>225</v>
      </c>
      <c r="D89" s="628">
        <v>0</v>
      </c>
      <c r="E89" s="629">
        <f t="shared" si="4"/>
        <v>0</v>
      </c>
    </row>
    <row r="90" spans="1:5" s="626" customFormat="1" x14ac:dyDescent="0.2">
      <c r="A90" s="1196"/>
      <c r="B90" s="627" t="s">
        <v>2035</v>
      </c>
      <c r="C90" s="628">
        <v>225</v>
      </c>
      <c r="D90" s="628">
        <v>225</v>
      </c>
      <c r="E90" s="629">
        <f t="shared" si="4"/>
        <v>100</v>
      </c>
    </row>
    <row r="91" spans="1:5" s="626" customFormat="1" x14ac:dyDescent="0.2">
      <c r="A91" s="1196"/>
      <c r="B91" s="627" t="s">
        <v>2040</v>
      </c>
      <c r="C91" s="628">
        <v>225</v>
      </c>
      <c r="D91" s="628">
        <v>0</v>
      </c>
      <c r="E91" s="629">
        <f t="shared" si="4"/>
        <v>0</v>
      </c>
    </row>
    <row r="92" spans="1:5" s="626" customFormat="1" x14ac:dyDescent="0.2">
      <c r="A92" s="1196"/>
      <c r="B92" s="627" t="s">
        <v>2042</v>
      </c>
      <c r="C92" s="628">
        <v>225</v>
      </c>
      <c r="D92" s="628">
        <v>0</v>
      </c>
      <c r="E92" s="629">
        <f t="shared" si="4"/>
        <v>0</v>
      </c>
    </row>
    <row r="93" spans="1:5" s="626" customFormat="1" x14ac:dyDescent="0.2">
      <c r="A93" s="1196"/>
      <c r="B93" s="627" t="s">
        <v>2052</v>
      </c>
      <c r="C93" s="628">
        <v>1811.8</v>
      </c>
      <c r="D93" s="628">
        <v>0</v>
      </c>
      <c r="E93" s="629">
        <f t="shared" si="4"/>
        <v>0</v>
      </c>
    </row>
    <row r="94" spans="1:5" s="626" customFormat="1" x14ac:dyDescent="0.2">
      <c r="A94" s="1196"/>
      <c r="B94" s="627" t="s">
        <v>2053</v>
      </c>
      <c r="C94" s="628">
        <v>1443.98</v>
      </c>
      <c r="D94" s="628">
        <v>0</v>
      </c>
      <c r="E94" s="629">
        <f t="shared" si="4"/>
        <v>0</v>
      </c>
    </row>
    <row r="95" spans="1:5" s="626" customFormat="1" x14ac:dyDescent="0.2">
      <c r="A95" s="1196"/>
      <c r="B95" s="627" t="s">
        <v>2057</v>
      </c>
      <c r="C95" s="628">
        <v>2039.21</v>
      </c>
      <c r="D95" s="628">
        <v>2039.2049999999999</v>
      </c>
      <c r="E95" s="629">
        <f t="shared" si="4"/>
        <v>99.999754807008586</v>
      </c>
    </row>
    <row r="96" spans="1:5" s="626" customFormat="1" x14ac:dyDescent="0.2">
      <c r="A96" s="1196"/>
      <c r="B96" s="627" t="s">
        <v>2058</v>
      </c>
      <c r="C96" s="628">
        <v>225</v>
      </c>
      <c r="D96" s="628">
        <v>0</v>
      </c>
      <c r="E96" s="629">
        <f t="shared" si="4"/>
        <v>0</v>
      </c>
    </row>
    <row r="97" spans="1:5" s="626" customFormat="1" x14ac:dyDescent="0.2">
      <c r="A97" s="1196"/>
      <c r="B97" s="627" t="s">
        <v>2062</v>
      </c>
      <c r="C97" s="628">
        <v>1250</v>
      </c>
      <c r="D97" s="628">
        <v>0</v>
      </c>
      <c r="E97" s="629">
        <f t="shared" si="4"/>
        <v>0</v>
      </c>
    </row>
    <row r="98" spans="1:5" s="626" customFormat="1" x14ac:dyDescent="0.2">
      <c r="A98" s="1196"/>
      <c r="B98" s="627" t="s">
        <v>482</v>
      </c>
      <c r="C98" s="628">
        <v>1300</v>
      </c>
      <c r="D98" s="628">
        <v>1300</v>
      </c>
      <c r="E98" s="629">
        <f t="shared" si="4"/>
        <v>100</v>
      </c>
    </row>
    <row r="99" spans="1:5" s="626" customFormat="1" x14ac:dyDescent="0.2">
      <c r="A99" s="1196"/>
      <c r="B99" s="627" t="s">
        <v>2066</v>
      </c>
      <c r="C99" s="628">
        <v>2250</v>
      </c>
      <c r="D99" s="628">
        <v>0</v>
      </c>
      <c r="E99" s="629">
        <f t="shared" si="4"/>
        <v>0</v>
      </c>
    </row>
    <row r="100" spans="1:5" s="626" customFormat="1" x14ac:dyDescent="0.2">
      <c r="A100" s="1196"/>
      <c r="B100" s="627" t="s">
        <v>484</v>
      </c>
      <c r="C100" s="628">
        <v>50</v>
      </c>
      <c r="D100" s="628">
        <v>50</v>
      </c>
      <c r="E100" s="629">
        <f t="shared" si="4"/>
        <v>100</v>
      </c>
    </row>
    <row r="101" spans="1:5" s="626" customFormat="1" x14ac:dyDescent="0.2">
      <c r="A101" s="1196"/>
      <c r="B101" s="627" t="s">
        <v>423</v>
      </c>
      <c r="C101" s="628">
        <v>665.89</v>
      </c>
      <c r="D101" s="628">
        <v>0</v>
      </c>
      <c r="E101" s="629">
        <f t="shared" si="4"/>
        <v>0</v>
      </c>
    </row>
    <row r="102" spans="1:5" s="626" customFormat="1" x14ac:dyDescent="0.2">
      <c r="A102" s="1196"/>
      <c r="B102" s="627" t="s">
        <v>2071</v>
      </c>
      <c r="C102" s="628">
        <v>225</v>
      </c>
      <c r="D102" s="628">
        <v>0</v>
      </c>
      <c r="E102" s="629">
        <f t="shared" si="4"/>
        <v>0</v>
      </c>
    </row>
    <row r="103" spans="1:5" s="626" customFormat="1" x14ac:dyDescent="0.2">
      <c r="A103" s="1196"/>
      <c r="B103" s="627" t="s">
        <v>3317</v>
      </c>
      <c r="C103" s="628">
        <v>225</v>
      </c>
      <c r="D103" s="628">
        <v>225</v>
      </c>
      <c r="E103" s="629">
        <f t="shared" si="4"/>
        <v>100</v>
      </c>
    </row>
    <row r="104" spans="1:5" s="626" customFormat="1" x14ac:dyDescent="0.2">
      <c r="A104" s="1196"/>
      <c r="B104" s="627" t="s">
        <v>2083</v>
      </c>
      <c r="C104" s="628">
        <v>225</v>
      </c>
      <c r="D104" s="628">
        <v>225</v>
      </c>
      <c r="E104" s="629">
        <f t="shared" si="4"/>
        <v>100</v>
      </c>
    </row>
    <row r="105" spans="1:5" s="626" customFormat="1" x14ac:dyDescent="0.2">
      <c r="A105" s="1196"/>
      <c r="B105" s="627" t="s">
        <v>3318</v>
      </c>
      <c r="C105" s="628">
        <v>225</v>
      </c>
      <c r="D105" s="628">
        <v>225</v>
      </c>
      <c r="E105" s="629">
        <f t="shared" si="4"/>
        <v>100</v>
      </c>
    </row>
    <row r="106" spans="1:5" s="626" customFormat="1" x14ac:dyDescent="0.2">
      <c r="A106" s="1196"/>
      <c r="B106" s="627" t="s">
        <v>486</v>
      </c>
      <c r="C106" s="628">
        <v>50</v>
      </c>
      <c r="D106" s="628">
        <v>50</v>
      </c>
      <c r="E106" s="629">
        <f t="shared" si="4"/>
        <v>100</v>
      </c>
    </row>
    <row r="107" spans="1:5" s="626" customFormat="1" x14ac:dyDescent="0.2">
      <c r="A107" s="1196"/>
      <c r="B107" s="627" t="s">
        <v>487</v>
      </c>
      <c r="C107" s="628">
        <v>275</v>
      </c>
      <c r="D107" s="628">
        <v>275</v>
      </c>
      <c r="E107" s="629">
        <f t="shared" si="4"/>
        <v>100</v>
      </c>
    </row>
    <row r="108" spans="1:5" s="626" customFormat="1" x14ac:dyDescent="0.2">
      <c r="A108" s="1196"/>
      <c r="B108" s="627" t="s">
        <v>488</v>
      </c>
      <c r="C108" s="628">
        <v>100</v>
      </c>
      <c r="D108" s="628">
        <v>100</v>
      </c>
      <c r="E108" s="629">
        <f t="shared" si="4"/>
        <v>100</v>
      </c>
    </row>
    <row r="109" spans="1:5" s="626" customFormat="1" x14ac:dyDescent="0.2">
      <c r="A109" s="1191"/>
      <c r="B109" s="627" t="s">
        <v>489</v>
      </c>
      <c r="C109" s="628">
        <v>50</v>
      </c>
      <c r="D109" s="628">
        <v>50</v>
      </c>
      <c r="E109" s="629">
        <f t="shared" si="4"/>
        <v>100</v>
      </c>
    </row>
    <row r="110" spans="1:5" s="626" customFormat="1" ht="25.5" x14ac:dyDescent="0.2">
      <c r="A110" s="748" t="s">
        <v>897</v>
      </c>
      <c r="B110" s="627" t="s">
        <v>440</v>
      </c>
      <c r="C110" s="628">
        <v>3600</v>
      </c>
      <c r="D110" s="628">
        <v>3600</v>
      </c>
      <c r="E110" s="629">
        <f t="shared" si="4"/>
        <v>100</v>
      </c>
    </row>
    <row r="111" spans="1:5" s="626" customFormat="1" ht="38.25" x14ac:dyDescent="0.2">
      <c r="A111" s="748" t="s">
        <v>490</v>
      </c>
      <c r="B111" s="627" t="s">
        <v>440</v>
      </c>
      <c r="C111" s="628">
        <v>5000</v>
      </c>
      <c r="D111" s="628">
        <v>5000</v>
      </c>
      <c r="E111" s="629">
        <f t="shared" si="4"/>
        <v>100</v>
      </c>
    </row>
    <row r="112" spans="1:5" s="626" customFormat="1" ht="25.5" x14ac:dyDescent="0.2">
      <c r="A112" s="748" t="s">
        <v>904</v>
      </c>
      <c r="B112" s="627" t="s">
        <v>488</v>
      </c>
      <c r="C112" s="628">
        <v>700</v>
      </c>
      <c r="D112" s="628">
        <v>0</v>
      </c>
      <c r="E112" s="629">
        <f t="shared" si="4"/>
        <v>0</v>
      </c>
    </row>
    <row r="113" spans="1:5" s="626" customFormat="1" x14ac:dyDescent="0.2">
      <c r="A113" s="1197" t="s">
        <v>491</v>
      </c>
      <c r="B113" s="627" t="s">
        <v>470</v>
      </c>
      <c r="C113" s="628">
        <v>2000</v>
      </c>
      <c r="D113" s="628">
        <v>2000</v>
      </c>
      <c r="E113" s="629">
        <f t="shared" si="4"/>
        <v>100</v>
      </c>
    </row>
    <row r="114" spans="1:5" s="626" customFormat="1" x14ac:dyDescent="0.2">
      <c r="A114" s="1197"/>
      <c r="B114" s="627" t="s">
        <v>2028</v>
      </c>
      <c r="C114" s="628">
        <v>200</v>
      </c>
      <c r="D114" s="628">
        <v>200</v>
      </c>
      <c r="E114" s="629">
        <f t="shared" si="4"/>
        <v>100</v>
      </c>
    </row>
    <row r="115" spans="1:5" s="626" customFormat="1" x14ac:dyDescent="0.2">
      <c r="A115" s="1197"/>
      <c r="B115" s="627" t="s">
        <v>2108</v>
      </c>
      <c r="C115" s="628">
        <v>1405</v>
      </c>
      <c r="D115" s="628">
        <v>1405</v>
      </c>
      <c r="E115" s="629">
        <f t="shared" si="4"/>
        <v>100</v>
      </c>
    </row>
    <row r="116" spans="1:5" s="626" customFormat="1" ht="25.5" x14ac:dyDescent="0.2">
      <c r="A116" s="1197"/>
      <c r="B116" s="627" t="s">
        <v>492</v>
      </c>
      <c r="C116" s="628">
        <v>200</v>
      </c>
      <c r="D116" s="628">
        <v>200</v>
      </c>
      <c r="E116" s="629">
        <f t="shared" si="4"/>
        <v>100</v>
      </c>
    </row>
    <row r="117" spans="1:5" s="626" customFormat="1" ht="25.5" x14ac:dyDescent="0.2">
      <c r="A117" s="1197"/>
      <c r="B117" s="627" t="s">
        <v>493</v>
      </c>
      <c r="C117" s="628">
        <v>89.5</v>
      </c>
      <c r="D117" s="628">
        <v>89.5</v>
      </c>
      <c r="E117" s="629">
        <f t="shared" si="4"/>
        <v>100</v>
      </c>
    </row>
    <row r="118" spans="1:5" s="626" customFormat="1" ht="25.5" x14ac:dyDescent="0.2">
      <c r="A118" s="1197"/>
      <c r="B118" s="627" t="s">
        <v>3550</v>
      </c>
      <c r="C118" s="628">
        <v>150</v>
      </c>
      <c r="D118" s="628">
        <v>150</v>
      </c>
      <c r="E118" s="629">
        <f t="shared" si="4"/>
        <v>100</v>
      </c>
    </row>
    <row r="119" spans="1:5" s="626" customFormat="1" x14ac:dyDescent="0.2">
      <c r="A119" s="1198" t="s">
        <v>362</v>
      </c>
      <c r="B119" s="1199"/>
      <c r="C119" s="630">
        <f>SUM(C22:C118)</f>
        <v>104967.45000000001</v>
      </c>
      <c r="D119" s="630">
        <f>SUM(D22:D118)</f>
        <v>82195.057629999996</v>
      </c>
      <c r="E119" s="631">
        <f t="shared" si="4"/>
        <v>78.305281904056912</v>
      </c>
    </row>
    <row r="120" spans="1:5" s="626" customFormat="1" ht="18" customHeight="1" x14ac:dyDescent="0.2">
      <c r="A120" s="1200" t="s">
        <v>494</v>
      </c>
      <c r="B120" s="1201"/>
      <c r="C120" s="1201"/>
      <c r="D120" s="1201"/>
      <c r="E120" s="1202"/>
    </row>
    <row r="121" spans="1:5" s="626" customFormat="1" ht="25.5" x14ac:dyDescent="0.2">
      <c r="A121" s="1197" t="s">
        <v>495</v>
      </c>
      <c r="B121" s="627" t="s">
        <v>3654</v>
      </c>
      <c r="C121" s="628">
        <v>1300</v>
      </c>
      <c r="D121" s="628">
        <v>1300</v>
      </c>
      <c r="E121" s="629">
        <f t="shared" ref="E121:E184" si="5">D121/C121*100</f>
        <v>100</v>
      </c>
    </row>
    <row r="122" spans="1:5" s="626" customFormat="1" x14ac:dyDescent="0.2">
      <c r="A122" s="1197"/>
      <c r="B122" s="627" t="s">
        <v>496</v>
      </c>
      <c r="C122" s="628">
        <v>900</v>
      </c>
      <c r="D122" s="628">
        <v>900</v>
      </c>
      <c r="E122" s="629">
        <f t="shared" si="5"/>
        <v>100</v>
      </c>
    </row>
    <row r="123" spans="1:5" s="626" customFormat="1" x14ac:dyDescent="0.2">
      <c r="A123" s="1197"/>
      <c r="B123" s="627" t="s">
        <v>497</v>
      </c>
      <c r="C123" s="628">
        <v>2700</v>
      </c>
      <c r="D123" s="628">
        <v>2700</v>
      </c>
      <c r="E123" s="629">
        <f t="shared" si="5"/>
        <v>100</v>
      </c>
    </row>
    <row r="124" spans="1:5" s="626" customFormat="1" x14ac:dyDescent="0.2">
      <c r="A124" s="1197"/>
      <c r="B124" s="627" t="s">
        <v>498</v>
      </c>
      <c r="C124" s="628">
        <v>900</v>
      </c>
      <c r="D124" s="628">
        <v>900</v>
      </c>
      <c r="E124" s="629">
        <f t="shared" si="5"/>
        <v>100</v>
      </c>
    </row>
    <row r="125" spans="1:5" s="626" customFormat="1" x14ac:dyDescent="0.2">
      <c r="A125" s="1197"/>
      <c r="B125" s="627" t="s">
        <v>507</v>
      </c>
      <c r="C125" s="628">
        <v>366</v>
      </c>
      <c r="D125" s="628">
        <v>366</v>
      </c>
      <c r="E125" s="629">
        <f t="shared" si="5"/>
        <v>100</v>
      </c>
    </row>
    <row r="126" spans="1:5" s="626" customFormat="1" ht="25.5" x14ac:dyDescent="0.2">
      <c r="A126" s="1197"/>
      <c r="B126" s="627" t="s">
        <v>3655</v>
      </c>
      <c r="C126" s="628">
        <v>3500</v>
      </c>
      <c r="D126" s="628">
        <v>3500</v>
      </c>
      <c r="E126" s="629">
        <f t="shared" si="5"/>
        <v>100</v>
      </c>
    </row>
    <row r="127" spans="1:5" s="626" customFormat="1" x14ac:dyDescent="0.2">
      <c r="A127" s="1197"/>
      <c r="B127" s="627" t="s">
        <v>3656</v>
      </c>
      <c r="C127" s="628">
        <v>200</v>
      </c>
      <c r="D127" s="628">
        <v>200</v>
      </c>
      <c r="E127" s="629">
        <f t="shared" si="5"/>
        <v>100</v>
      </c>
    </row>
    <row r="128" spans="1:5" s="626" customFormat="1" x14ac:dyDescent="0.2">
      <c r="A128" s="1197"/>
      <c r="B128" s="627" t="s">
        <v>499</v>
      </c>
      <c r="C128" s="628">
        <v>1500</v>
      </c>
      <c r="D128" s="628">
        <v>1500</v>
      </c>
      <c r="E128" s="629">
        <f t="shared" si="5"/>
        <v>100</v>
      </c>
    </row>
    <row r="129" spans="1:5" s="626" customFormat="1" ht="25.5" x14ac:dyDescent="0.2">
      <c r="A129" s="1197"/>
      <c r="B129" s="627" t="s">
        <v>500</v>
      </c>
      <c r="C129" s="628">
        <v>300</v>
      </c>
      <c r="D129" s="628">
        <v>300</v>
      </c>
      <c r="E129" s="629">
        <f t="shared" si="5"/>
        <v>100</v>
      </c>
    </row>
    <row r="130" spans="1:5" s="626" customFormat="1" ht="25.5" x14ac:dyDescent="0.2">
      <c r="A130" s="1197"/>
      <c r="B130" s="627" t="s">
        <v>530</v>
      </c>
      <c r="C130" s="628">
        <v>120</v>
      </c>
      <c r="D130" s="628">
        <v>120</v>
      </c>
      <c r="E130" s="629">
        <f t="shared" si="5"/>
        <v>100</v>
      </c>
    </row>
    <row r="131" spans="1:5" s="626" customFormat="1" ht="25.5" x14ac:dyDescent="0.2">
      <c r="A131" s="1197"/>
      <c r="B131" s="627" t="s">
        <v>3657</v>
      </c>
      <c r="C131" s="628">
        <v>250</v>
      </c>
      <c r="D131" s="628">
        <v>250</v>
      </c>
      <c r="E131" s="629">
        <f t="shared" si="5"/>
        <v>100</v>
      </c>
    </row>
    <row r="132" spans="1:5" s="626" customFormat="1" x14ac:dyDescent="0.2">
      <c r="A132" s="1197"/>
      <c r="B132" s="627" t="s">
        <v>501</v>
      </c>
      <c r="C132" s="628">
        <v>1000</v>
      </c>
      <c r="D132" s="628">
        <v>1000</v>
      </c>
      <c r="E132" s="629">
        <f t="shared" si="5"/>
        <v>100</v>
      </c>
    </row>
    <row r="133" spans="1:5" s="626" customFormat="1" ht="25.5" x14ac:dyDescent="0.2">
      <c r="A133" s="1197"/>
      <c r="B133" s="627" t="s">
        <v>2375</v>
      </c>
      <c r="C133" s="628">
        <v>50</v>
      </c>
      <c r="D133" s="628">
        <v>50</v>
      </c>
      <c r="E133" s="629">
        <f t="shared" si="5"/>
        <v>100</v>
      </c>
    </row>
    <row r="134" spans="1:5" s="626" customFormat="1" x14ac:dyDescent="0.2">
      <c r="A134" s="1197"/>
      <c r="B134" s="627" t="s">
        <v>534</v>
      </c>
      <c r="C134" s="628">
        <v>1000</v>
      </c>
      <c r="D134" s="628">
        <v>1000</v>
      </c>
      <c r="E134" s="629">
        <f t="shared" si="5"/>
        <v>100</v>
      </c>
    </row>
    <row r="135" spans="1:5" s="626" customFormat="1" x14ac:dyDescent="0.2">
      <c r="A135" s="1197"/>
      <c r="B135" s="627" t="s">
        <v>502</v>
      </c>
      <c r="C135" s="628">
        <v>800</v>
      </c>
      <c r="D135" s="628">
        <v>800</v>
      </c>
      <c r="E135" s="629">
        <f t="shared" si="5"/>
        <v>100</v>
      </c>
    </row>
    <row r="136" spans="1:5" s="626" customFormat="1" x14ac:dyDescent="0.2">
      <c r="A136" s="1197"/>
      <c r="B136" s="627" t="s">
        <v>503</v>
      </c>
      <c r="C136" s="628">
        <v>800</v>
      </c>
      <c r="D136" s="628">
        <v>800</v>
      </c>
      <c r="E136" s="629">
        <f t="shared" si="5"/>
        <v>100</v>
      </c>
    </row>
    <row r="137" spans="1:5" s="626" customFormat="1" x14ac:dyDescent="0.2">
      <c r="A137" s="1197"/>
      <c r="B137" s="627" t="s">
        <v>488</v>
      </c>
      <c r="C137" s="628">
        <v>850</v>
      </c>
      <c r="D137" s="628">
        <v>850</v>
      </c>
      <c r="E137" s="629">
        <f t="shared" si="5"/>
        <v>100</v>
      </c>
    </row>
    <row r="138" spans="1:5" s="626" customFormat="1" ht="25.5" x14ac:dyDescent="0.2">
      <c r="A138" s="1197"/>
      <c r="B138" s="627" t="s">
        <v>3658</v>
      </c>
      <c r="C138" s="628">
        <v>2800</v>
      </c>
      <c r="D138" s="628">
        <v>2800</v>
      </c>
      <c r="E138" s="629">
        <f t="shared" si="5"/>
        <v>100</v>
      </c>
    </row>
    <row r="139" spans="1:5" s="626" customFormat="1" ht="25.5" x14ac:dyDescent="0.2">
      <c r="A139" s="1197"/>
      <c r="B139" s="627" t="s">
        <v>3659</v>
      </c>
      <c r="C139" s="628">
        <v>534</v>
      </c>
      <c r="D139" s="628">
        <v>534</v>
      </c>
      <c r="E139" s="629">
        <f t="shared" si="5"/>
        <v>100</v>
      </c>
    </row>
    <row r="140" spans="1:5" s="626" customFormat="1" x14ac:dyDescent="0.2">
      <c r="A140" s="1197"/>
      <c r="B140" s="627" t="s">
        <v>3592</v>
      </c>
      <c r="C140" s="628">
        <v>650</v>
      </c>
      <c r="D140" s="628">
        <v>650</v>
      </c>
      <c r="E140" s="629">
        <f t="shared" si="5"/>
        <v>100</v>
      </c>
    </row>
    <row r="141" spans="1:5" s="626" customFormat="1" x14ac:dyDescent="0.2">
      <c r="A141" s="1197" t="s">
        <v>505</v>
      </c>
      <c r="B141" s="627" t="s">
        <v>508</v>
      </c>
      <c r="C141" s="628">
        <v>150</v>
      </c>
      <c r="D141" s="628">
        <v>150</v>
      </c>
      <c r="E141" s="629">
        <f t="shared" si="5"/>
        <v>100</v>
      </c>
    </row>
    <row r="142" spans="1:5" s="626" customFormat="1" x14ac:dyDescent="0.2">
      <c r="A142" s="1197"/>
      <c r="B142" s="627" t="s">
        <v>509</v>
      </c>
      <c r="C142" s="628">
        <v>4496.8</v>
      </c>
      <c r="D142" s="628">
        <v>4496.7449999999999</v>
      </c>
      <c r="E142" s="629">
        <f t="shared" si="5"/>
        <v>99.998776908023473</v>
      </c>
    </row>
    <row r="143" spans="1:5" s="626" customFormat="1" x14ac:dyDescent="0.2">
      <c r="A143" s="1197"/>
      <c r="B143" s="627" t="s">
        <v>1969</v>
      </c>
      <c r="C143" s="628">
        <v>500</v>
      </c>
      <c r="D143" s="628">
        <v>0</v>
      </c>
      <c r="E143" s="629">
        <f t="shared" si="5"/>
        <v>0</v>
      </c>
    </row>
    <row r="144" spans="1:5" s="626" customFormat="1" x14ac:dyDescent="0.2">
      <c r="A144" s="1197"/>
      <c r="B144" s="627" t="s">
        <v>420</v>
      </c>
      <c r="C144" s="628">
        <v>373.9</v>
      </c>
      <c r="D144" s="628">
        <v>197.74545999999998</v>
      </c>
      <c r="E144" s="629">
        <f t="shared" si="5"/>
        <v>52.887258625300881</v>
      </c>
    </row>
    <row r="145" spans="1:5" s="626" customFormat="1" x14ac:dyDescent="0.2">
      <c r="A145" s="1197"/>
      <c r="B145" s="627" t="s">
        <v>510</v>
      </c>
      <c r="C145" s="628">
        <v>3436.86</v>
      </c>
      <c r="D145" s="628">
        <v>3436.8544200000001</v>
      </c>
      <c r="E145" s="629">
        <f t="shared" si="5"/>
        <v>99.999837642499259</v>
      </c>
    </row>
    <row r="146" spans="1:5" s="626" customFormat="1" x14ac:dyDescent="0.2">
      <c r="A146" s="1197"/>
      <c r="B146" s="627" t="s">
        <v>453</v>
      </c>
      <c r="C146" s="628">
        <v>502.8</v>
      </c>
      <c r="D146" s="628">
        <v>502.74290000000002</v>
      </c>
      <c r="E146" s="629">
        <f t="shared" si="5"/>
        <v>99.988643595863167</v>
      </c>
    </row>
    <row r="147" spans="1:5" s="626" customFormat="1" x14ac:dyDescent="0.2">
      <c r="A147" s="1197"/>
      <c r="B147" s="627" t="s">
        <v>454</v>
      </c>
      <c r="C147" s="628">
        <v>100</v>
      </c>
      <c r="D147" s="628">
        <v>100</v>
      </c>
      <c r="E147" s="629">
        <f t="shared" si="5"/>
        <v>100</v>
      </c>
    </row>
    <row r="148" spans="1:5" s="626" customFormat="1" x14ac:dyDescent="0.2">
      <c r="A148" s="1197"/>
      <c r="B148" s="627" t="s">
        <v>532</v>
      </c>
      <c r="C148" s="628">
        <v>1500</v>
      </c>
      <c r="D148" s="628">
        <v>645.84</v>
      </c>
      <c r="E148" s="629">
        <f t="shared" si="5"/>
        <v>43.055999999999997</v>
      </c>
    </row>
    <row r="149" spans="1:5" s="626" customFormat="1" x14ac:dyDescent="0.2">
      <c r="A149" s="1197"/>
      <c r="B149" s="627" t="s">
        <v>3660</v>
      </c>
      <c r="C149" s="628">
        <v>397</v>
      </c>
      <c r="D149" s="628">
        <v>0</v>
      </c>
      <c r="E149" s="629">
        <f t="shared" si="5"/>
        <v>0</v>
      </c>
    </row>
    <row r="150" spans="1:5" s="626" customFormat="1" x14ac:dyDescent="0.2">
      <c r="A150" s="1197"/>
      <c r="B150" s="627" t="s">
        <v>2006</v>
      </c>
      <c r="C150" s="628">
        <v>700</v>
      </c>
      <c r="D150" s="628">
        <v>0</v>
      </c>
      <c r="E150" s="629">
        <f t="shared" si="5"/>
        <v>0</v>
      </c>
    </row>
    <row r="151" spans="1:5" s="626" customFormat="1" x14ac:dyDescent="0.2">
      <c r="A151" s="1197"/>
      <c r="B151" s="627" t="s">
        <v>2022</v>
      </c>
      <c r="C151" s="628">
        <v>400</v>
      </c>
      <c r="D151" s="628">
        <v>400</v>
      </c>
      <c r="E151" s="629">
        <f t="shared" si="5"/>
        <v>100</v>
      </c>
    </row>
    <row r="152" spans="1:5" s="626" customFormat="1" x14ac:dyDescent="0.2">
      <c r="A152" s="1197"/>
      <c r="B152" s="627" t="s">
        <v>513</v>
      </c>
      <c r="C152" s="628">
        <v>750.35</v>
      </c>
      <c r="D152" s="628">
        <v>750.35</v>
      </c>
      <c r="E152" s="629">
        <f t="shared" si="5"/>
        <v>100</v>
      </c>
    </row>
    <row r="153" spans="1:5" s="626" customFormat="1" x14ac:dyDescent="0.2">
      <c r="A153" s="1197"/>
      <c r="B153" s="627" t="s">
        <v>3433</v>
      </c>
      <c r="C153" s="628">
        <v>217.8</v>
      </c>
      <c r="D153" s="628">
        <v>0</v>
      </c>
      <c r="E153" s="629">
        <f t="shared" si="5"/>
        <v>0</v>
      </c>
    </row>
    <row r="154" spans="1:5" s="626" customFormat="1" ht="25.5" x14ac:dyDescent="0.2">
      <c r="A154" s="1197"/>
      <c r="B154" s="627" t="s">
        <v>3661</v>
      </c>
      <c r="C154" s="628">
        <v>200</v>
      </c>
      <c r="D154" s="628">
        <v>200</v>
      </c>
      <c r="E154" s="629">
        <f t="shared" si="5"/>
        <v>100</v>
      </c>
    </row>
    <row r="155" spans="1:5" s="626" customFormat="1" x14ac:dyDescent="0.2">
      <c r="A155" s="1197"/>
      <c r="B155" s="627" t="s">
        <v>3662</v>
      </c>
      <c r="C155" s="628">
        <v>150</v>
      </c>
      <c r="D155" s="628">
        <v>0</v>
      </c>
      <c r="E155" s="629">
        <f t="shared" si="5"/>
        <v>0</v>
      </c>
    </row>
    <row r="156" spans="1:5" s="626" customFormat="1" ht="25.5" x14ac:dyDescent="0.2">
      <c r="A156" s="1197"/>
      <c r="B156" s="627" t="s">
        <v>515</v>
      </c>
      <c r="C156" s="628">
        <v>1494</v>
      </c>
      <c r="D156" s="628">
        <v>1493.9884999999999</v>
      </c>
      <c r="E156" s="629">
        <f t="shared" si="5"/>
        <v>99.999230254350735</v>
      </c>
    </row>
    <row r="157" spans="1:5" s="626" customFormat="1" ht="25.5" x14ac:dyDescent="0.2">
      <c r="A157" s="1197"/>
      <c r="B157" s="627" t="s">
        <v>516</v>
      </c>
      <c r="C157" s="628">
        <v>1000</v>
      </c>
      <c r="D157" s="628">
        <v>1000</v>
      </c>
      <c r="E157" s="629">
        <f t="shared" si="5"/>
        <v>100</v>
      </c>
    </row>
    <row r="158" spans="1:5" s="626" customFormat="1" x14ac:dyDescent="0.2">
      <c r="A158" s="1197"/>
      <c r="B158" s="627" t="s">
        <v>3663</v>
      </c>
      <c r="C158" s="628">
        <v>60</v>
      </c>
      <c r="D158" s="628">
        <v>60</v>
      </c>
      <c r="E158" s="629">
        <f t="shared" si="5"/>
        <v>100</v>
      </c>
    </row>
    <row r="159" spans="1:5" s="626" customFormat="1" ht="25.5" x14ac:dyDescent="0.2">
      <c r="A159" s="1197"/>
      <c r="B159" s="627" t="s">
        <v>3664</v>
      </c>
      <c r="C159" s="628">
        <v>150</v>
      </c>
      <c r="D159" s="628">
        <v>150</v>
      </c>
      <c r="E159" s="629">
        <f t="shared" si="5"/>
        <v>100</v>
      </c>
    </row>
    <row r="160" spans="1:5" s="626" customFormat="1" x14ac:dyDescent="0.2">
      <c r="A160" s="1197"/>
      <c r="B160" s="627" t="s">
        <v>3665</v>
      </c>
      <c r="C160" s="628">
        <v>150</v>
      </c>
      <c r="D160" s="628">
        <v>150</v>
      </c>
      <c r="E160" s="629">
        <f t="shared" si="5"/>
        <v>100</v>
      </c>
    </row>
    <row r="161" spans="1:5" s="626" customFormat="1" x14ac:dyDescent="0.2">
      <c r="A161" s="1197"/>
      <c r="B161" s="627" t="s">
        <v>3666</v>
      </c>
      <c r="C161" s="628">
        <v>200</v>
      </c>
      <c r="D161" s="628">
        <v>200</v>
      </c>
      <c r="E161" s="629">
        <f t="shared" si="5"/>
        <v>100</v>
      </c>
    </row>
    <row r="162" spans="1:5" s="626" customFormat="1" ht="25.5" x14ac:dyDescent="0.2">
      <c r="A162" s="1197"/>
      <c r="B162" s="627" t="s">
        <v>3319</v>
      </c>
      <c r="C162" s="628">
        <v>150</v>
      </c>
      <c r="D162" s="628">
        <v>150</v>
      </c>
      <c r="E162" s="629">
        <f t="shared" si="5"/>
        <v>100</v>
      </c>
    </row>
    <row r="163" spans="1:5" s="626" customFormat="1" x14ac:dyDescent="0.2">
      <c r="A163" s="1197"/>
      <c r="B163" s="627" t="s">
        <v>3528</v>
      </c>
      <c r="C163" s="628">
        <v>200</v>
      </c>
      <c r="D163" s="628">
        <v>200</v>
      </c>
      <c r="E163" s="629">
        <f t="shared" si="5"/>
        <v>100</v>
      </c>
    </row>
    <row r="164" spans="1:5" s="626" customFormat="1" x14ac:dyDescent="0.2">
      <c r="A164" s="1197"/>
      <c r="B164" s="627" t="s">
        <v>3667</v>
      </c>
      <c r="C164" s="628">
        <v>1000</v>
      </c>
      <c r="D164" s="628">
        <v>1000</v>
      </c>
      <c r="E164" s="629">
        <f t="shared" si="5"/>
        <v>100</v>
      </c>
    </row>
    <row r="165" spans="1:5" s="626" customFormat="1" x14ac:dyDescent="0.2">
      <c r="A165" s="1197"/>
      <c r="B165" s="627" t="s">
        <v>3668</v>
      </c>
      <c r="C165" s="628">
        <v>195</v>
      </c>
      <c r="D165" s="628">
        <v>195</v>
      </c>
      <c r="E165" s="629">
        <f t="shared" si="5"/>
        <v>100</v>
      </c>
    </row>
    <row r="166" spans="1:5" s="626" customFormat="1" x14ac:dyDescent="0.2">
      <c r="A166" s="1197"/>
      <c r="B166" s="627" t="s">
        <v>3669</v>
      </c>
      <c r="C166" s="628">
        <v>200</v>
      </c>
      <c r="D166" s="628">
        <v>200</v>
      </c>
      <c r="E166" s="629">
        <f t="shared" si="5"/>
        <v>100</v>
      </c>
    </row>
    <row r="167" spans="1:5" s="626" customFormat="1" x14ac:dyDescent="0.2">
      <c r="A167" s="1197"/>
      <c r="B167" s="627" t="s">
        <v>2413</v>
      </c>
      <c r="C167" s="628">
        <v>1000</v>
      </c>
      <c r="D167" s="628">
        <v>1000</v>
      </c>
      <c r="E167" s="629">
        <f t="shared" si="5"/>
        <v>100</v>
      </c>
    </row>
    <row r="168" spans="1:5" s="626" customFormat="1" ht="25.5" x14ac:dyDescent="0.2">
      <c r="A168" s="1197"/>
      <c r="B168" s="627" t="s">
        <v>518</v>
      </c>
      <c r="C168" s="628">
        <v>200</v>
      </c>
      <c r="D168" s="628">
        <v>200</v>
      </c>
      <c r="E168" s="629">
        <f t="shared" si="5"/>
        <v>100</v>
      </c>
    </row>
    <row r="169" spans="1:5" s="626" customFormat="1" ht="25.5" x14ac:dyDescent="0.2">
      <c r="A169" s="1197"/>
      <c r="B169" s="627" t="s">
        <v>3670</v>
      </c>
      <c r="C169" s="628">
        <v>200</v>
      </c>
      <c r="D169" s="628">
        <v>200</v>
      </c>
      <c r="E169" s="629">
        <f t="shared" si="5"/>
        <v>100</v>
      </c>
    </row>
    <row r="170" spans="1:5" s="626" customFormat="1" ht="25.5" x14ac:dyDescent="0.2">
      <c r="A170" s="1197"/>
      <c r="B170" s="627" t="s">
        <v>3671</v>
      </c>
      <c r="C170" s="628">
        <v>200</v>
      </c>
      <c r="D170" s="628">
        <v>0</v>
      </c>
      <c r="E170" s="629">
        <f t="shared" si="5"/>
        <v>0</v>
      </c>
    </row>
    <row r="171" spans="1:5" s="626" customFormat="1" x14ac:dyDescent="0.2">
      <c r="A171" s="1197"/>
      <c r="B171" s="627" t="s">
        <v>3672</v>
      </c>
      <c r="C171" s="628">
        <v>100</v>
      </c>
      <c r="D171" s="628">
        <v>100</v>
      </c>
      <c r="E171" s="629">
        <f t="shared" si="5"/>
        <v>100</v>
      </c>
    </row>
    <row r="172" spans="1:5" s="626" customFormat="1" ht="25.5" x14ac:dyDescent="0.2">
      <c r="A172" s="1197"/>
      <c r="B172" s="627" t="s">
        <v>3673</v>
      </c>
      <c r="C172" s="628">
        <v>120</v>
      </c>
      <c r="D172" s="628">
        <v>120</v>
      </c>
      <c r="E172" s="629">
        <f t="shared" si="5"/>
        <v>100</v>
      </c>
    </row>
    <row r="173" spans="1:5" s="626" customFormat="1" ht="25.5" x14ac:dyDescent="0.2">
      <c r="A173" s="1197"/>
      <c r="B173" s="627" t="s">
        <v>3674</v>
      </c>
      <c r="C173" s="628">
        <v>200</v>
      </c>
      <c r="D173" s="628">
        <v>200</v>
      </c>
      <c r="E173" s="629">
        <f t="shared" si="5"/>
        <v>100</v>
      </c>
    </row>
    <row r="174" spans="1:5" s="626" customFormat="1" x14ac:dyDescent="0.2">
      <c r="A174" s="1197"/>
      <c r="B174" s="627" t="s">
        <v>3321</v>
      </c>
      <c r="C174" s="628">
        <v>150</v>
      </c>
      <c r="D174" s="628">
        <v>0</v>
      </c>
      <c r="E174" s="629">
        <f t="shared" si="5"/>
        <v>0</v>
      </c>
    </row>
    <row r="175" spans="1:5" s="626" customFormat="1" ht="25.5" x14ac:dyDescent="0.2">
      <c r="A175" s="1197"/>
      <c r="B175" s="627" t="s">
        <v>3675</v>
      </c>
      <c r="C175" s="628">
        <v>100</v>
      </c>
      <c r="D175" s="628">
        <v>100</v>
      </c>
      <c r="E175" s="629">
        <f t="shared" si="5"/>
        <v>100</v>
      </c>
    </row>
    <row r="176" spans="1:5" s="626" customFormat="1" ht="25.5" x14ac:dyDescent="0.2">
      <c r="A176" s="1197"/>
      <c r="B176" s="627" t="s">
        <v>3676</v>
      </c>
      <c r="C176" s="628">
        <v>135</v>
      </c>
      <c r="D176" s="628">
        <v>135</v>
      </c>
      <c r="E176" s="629">
        <f t="shared" si="5"/>
        <v>100</v>
      </c>
    </row>
    <row r="177" spans="1:5" s="626" customFormat="1" x14ac:dyDescent="0.2">
      <c r="A177" s="1197"/>
      <c r="B177" s="627" t="s">
        <v>486</v>
      </c>
      <c r="C177" s="628">
        <v>1000</v>
      </c>
      <c r="D177" s="628">
        <v>1000</v>
      </c>
      <c r="E177" s="629">
        <f t="shared" si="5"/>
        <v>100</v>
      </c>
    </row>
    <row r="178" spans="1:5" s="626" customFormat="1" x14ac:dyDescent="0.2">
      <c r="A178" s="1197"/>
      <c r="B178" s="627" t="s">
        <v>537</v>
      </c>
      <c r="C178" s="628">
        <v>25000</v>
      </c>
      <c r="D178" s="628">
        <v>20725.65755</v>
      </c>
      <c r="E178" s="629">
        <f t="shared" si="5"/>
        <v>82.902630200000004</v>
      </c>
    </row>
    <row r="179" spans="1:5" s="626" customFormat="1" x14ac:dyDescent="0.2">
      <c r="A179" s="1197"/>
      <c r="B179" s="627" t="s">
        <v>487</v>
      </c>
      <c r="C179" s="628">
        <v>5000</v>
      </c>
      <c r="D179" s="628">
        <v>5000</v>
      </c>
      <c r="E179" s="629">
        <f t="shared" si="5"/>
        <v>100</v>
      </c>
    </row>
    <row r="180" spans="1:5" s="626" customFormat="1" ht="25.5" x14ac:dyDescent="0.2">
      <c r="A180" s="1197"/>
      <c r="B180" s="627" t="s">
        <v>3677</v>
      </c>
      <c r="C180" s="628">
        <v>196</v>
      </c>
      <c r="D180" s="628">
        <v>196</v>
      </c>
      <c r="E180" s="629">
        <f t="shared" si="5"/>
        <v>100</v>
      </c>
    </row>
    <row r="181" spans="1:5" s="626" customFormat="1" ht="25.5" x14ac:dyDescent="0.2">
      <c r="A181" s="1197" t="s">
        <v>519</v>
      </c>
      <c r="B181" s="627" t="s">
        <v>3678</v>
      </c>
      <c r="C181" s="628">
        <v>959</v>
      </c>
      <c r="D181" s="628">
        <v>959</v>
      </c>
      <c r="E181" s="629">
        <f t="shared" si="5"/>
        <v>100</v>
      </c>
    </row>
    <row r="182" spans="1:5" s="626" customFormat="1" x14ac:dyDescent="0.2">
      <c r="A182" s="1197"/>
      <c r="B182" s="627" t="s">
        <v>520</v>
      </c>
      <c r="C182" s="628">
        <v>1900</v>
      </c>
      <c r="D182" s="628">
        <v>1900</v>
      </c>
      <c r="E182" s="629">
        <f t="shared" si="5"/>
        <v>100</v>
      </c>
    </row>
    <row r="183" spans="1:5" s="626" customFormat="1" x14ac:dyDescent="0.2">
      <c r="A183" s="1197"/>
      <c r="B183" s="627" t="s">
        <v>487</v>
      </c>
      <c r="C183" s="628">
        <v>2322</v>
      </c>
      <c r="D183" s="628">
        <v>2322</v>
      </c>
      <c r="E183" s="629">
        <f t="shared" si="5"/>
        <v>100</v>
      </c>
    </row>
    <row r="184" spans="1:5" s="626" customFormat="1" x14ac:dyDescent="0.2">
      <c r="A184" s="1197"/>
      <c r="B184" s="627" t="s">
        <v>488</v>
      </c>
      <c r="C184" s="628">
        <v>4892.8999999999996</v>
      </c>
      <c r="D184" s="628">
        <v>4892.8999999999996</v>
      </c>
      <c r="E184" s="629">
        <f t="shared" si="5"/>
        <v>100</v>
      </c>
    </row>
    <row r="185" spans="1:5" s="626" customFormat="1" x14ac:dyDescent="0.2">
      <c r="A185" s="1197" t="s">
        <v>521</v>
      </c>
      <c r="B185" s="627" t="s">
        <v>3679</v>
      </c>
      <c r="C185" s="628">
        <v>110</v>
      </c>
      <c r="D185" s="628">
        <v>110</v>
      </c>
      <c r="E185" s="629">
        <f t="shared" ref="E185:E238" si="6">D185/C185*100</f>
        <v>100</v>
      </c>
    </row>
    <row r="186" spans="1:5" s="626" customFormat="1" ht="25.5" x14ac:dyDescent="0.2">
      <c r="A186" s="1197"/>
      <c r="B186" s="627" t="s">
        <v>3680</v>
      </c>
      <c r="C186" s="628">
        <v>300</v>
      </c>
      <c r="D186" s="628">
        <v>300</v>
      </c>
      <c r="E186" s="629">
        <f t="shared" si="6"/>
        <v>100</v>
      </c>
    </row>
    <row r="187" spans="1:5" s="626" customFormat="1" x14ac:dyDescent="0.2">
      <c r="A187" s="1197"/>
      <c r="B187" s="627" t="s">
        <v>425</v>
      </c>
      <c r="C187" s="628">
        <v>125</v>
      </c>
      <c r="D187" s="628">
        <v>125</v>
      </c>
      <c r="E187" s="629">
        <f t="shared" si="6"/>
        <v>100</v>
      </c>
    </row>
    <row r="188" spans="1:5" s="626" customFormat="1" x14ac:dyDescent="0.2">
      <c r="A188" s="1197"/>
      <c r="B188" s="627" t="s">
        <v>537</v>
      </c>
      <c r="C188" s="628">
        <v>20</v>
      </c>
      <c r="D188" s="628">
        <v>20</v>
      </c>
      <c r="E188" s="629">
        <f t="shared" si="6"/>
        <v>100</v>
      </c>
    </row>
    <row r="189" spans="1:5" s="626" customFormat="1" x14ac:dyDescent="0.2">
      <c r="A189" s="1197"/>
      <c r="B189" s="627" t="s">
        <v>488</v>
      </c>
      <c r="C189" s="628">
        <v>1200</v>
      </c>
      <c r="D189" s="628">
        <v>1200</v>
      </c>
      <c r="E189" s="629">
        <f t="shared" si="6"/>
        <v>100</v>
      </c>
    </row>
    <row r="190" spans="1:5" s="626" customFormat="1" x14ac:dyDescent="0.2">
      <c r="A190" s="1197" t="s">
        <v>524</v>
      </c>
      <c r="B190" s="627" t="s">
        <v>3681</v>
      </c>
      <c r="C190" s="628">
        <v>150</v>
      </c>
      <c r="D190" s="628">
        <v>150</v>
      </c>
      <c r="E190" s="629">
        <f t="shared" si="6"/>
        <v>100</v>
      </c>
    </row>
    <row r="191" spans="1:5" s="626" customFormat="1" x14ac:dyDescent="0.2">
      <c r="A191" s="1197"/>
      <c r="B191" s="627" t="s">
        <v>3682</v>
      </c>
      <c r="C191" s="628">
        <v>40</v>
      </c>
      <c r="D191" s="628">
        <v>40</v>
      </c>
      <c r="E191" s="629">
        <f t="shared" si="6"/>
        <v>100</v>
      </c>
    </row>
    <row r="192" spans="1:5" s="626" customFormat="1" x14ac:dyDescent="0.2">
      <c r="A192" s="1197"/>
      <c r="B192" s="627" t="s">
        <v>3683</v>
      </c>
      <c r="C192" s="628">
        <v>70</v>
      </c>
      <c r="D192" s="628">
        <v>70</v>
      </c>
      <c r="E192" s="629">
        <f t="shared" si="6"/>
        <v>100</v>
      </c>
    </row>
    <row r="193" spans="1:5" s="626" customFormat="1" ht="25.5" x14ac:dyDescent="0.2">
      <c r="A193" s="1197"/>
      <c r="B193" s="627" t="s">
        <v>522</v>
      </c>
      <c r="C193" s="628">
        <v>20</v>
      </c>
      <c r="D193" s="628">
        <v>20</v>
      </c>
      <c r="E193" s="629">
        <f t="shared" si="6"/>
        <v>100</v>
      </c>
    </row>
    <row r="194" spans="1:5" s="626" customFormat="1" x14ac:dyDescent="0.2">
      <c r="A194" s="1197"/>
      <c r="B194" s="627" t="s">
        <v>2234</v>
      </c>
      <c r="C194" s="628">
        <v>150</v>
      </c>
      <c r="D194" s="628">
        <v>150</v>
      </c>
      <c r="E194" s="629">
        <f t="shared" si="6"/>
        <v>100</v>
      </c>
    </row>
    <row r="195" spans="1:5" s="626" customFormat="1" x14ac:dyDescent="0.2">
      <c r="A195" s="1197"/>
      <c r="B195" s="627" t="s">
        <v>3684</v>
      </c>
      <c r="C195" s="628">
        <v>60.5</v>
      </c>
      <c r="D195" s="628">
        <v>60.5</v>
      </c>
      <c r="E195" s="629">
        <f t="shared" si="6"/>
        <v>100</v>
      </c>
    </row>
    <row r="196" spans="1:5" s="626" customFormat="1" x14ac:dyDescent="0.2">
      <c r="A196" s="1197"/>
      <c r="B196" s="627" t="s">
        <v>3685</v>
      </c>
      <c r="C196" s="628">
        <v>200</v>
      </c>
      <c r="D196" s="628">
        <v>200</v>
      </c>
      <c r="E196" s="629">
        <f t="shared" si="6"/>
        <v>100</v>
      </c>
    </row>
    <row r="197" spans="1:5" s="626" customFormat="1" x14ac:dyDescent="0.2">
      <c r="A197" s="1197"/>
      <c r="B197" s="627" t="s">
        <v>527</v>
      </c>
      <c r="C197" s="628">
        <v>130</v>
      </c>
      <c r="D197" s="628">
        <v>130</v>
      </c>
      <c r="E197" s="629">
        <f t="shared" si="6"/>
        <v>100</v>
      </c>
    </row>
    <row r="198" spans="1:5" s="626" customFormat="1" x14ac:dyDescent="0.2">
      <c r="A198" s="1197"/>
      <c r="B198" s="627" t="s">
        <v>3686</v>
      </c>
      <c r="C198" s="628">
        <v>350</v>
      </c>
      <c r="D198" s="628">
        <v>350</v>
      </c>
      <c r="E198" s="629">
        <f t="shared" si="6"/>
        <v>100</v>
      </c>
    </row>
    <row r="199" spans="1:5" s="626" customFormat="1" ht="25.5" x14ac:dyDescent="0.2">
      <c r="A199" s="1197"/>
      <c r="B199" s="627" t="s">
        <v>3687</v>
      </c>
      <c r="C199" s="628">
        <v>400</v>
      </c>
      <c r="D199" s="628">
        <v>400</v>
      </c>
      <c r="E199" s="629">
        <f t="shared" si="6"/>
        <v>100</v>
      </c>
    </row>
    <row r="200" spans="1:5" s="626" customFormat="1" x14ac:dyDescent="0.2">
      <c r="A200" s="1197"/>
      <c r="B200" s="627" t="s">
        <v>3688</v>
      </c>
      <c r="C200" s="628">
        <v>3000</v>
      </c>
      <c r="D200" s="628">
        <v>3000</v>
      </c>
      <c r="E200" s="629">
        <f t="shared" si="6"/>
        <v>100</v>
      </c>
    </row>
    <row r="201" spans="1:5" s="626" customFormat="1" x14ac:dyDescent="0.2">
      <c r="A201" s="1197"/>
      <c r="B201" s="627" t="s">
        <v>507</v>
      </c>
      <c r="C201" s="628">
        <v>600</v>
      </c>
      <c r="D201" s="628">
        <v>600</v>
      </c>
      <c r="E201" s="629">
        <f t="shared" si="6"/>
        <v>100</v>
      </c>
    </row>
    <row r="202" spans="1:5" s="626" customFormat="1" x14ac:dyDescent="0.2">
      <c r="A202" s="1197"/>
      <c r="B202" s="627" t="s">
        <v>599</v>
      </c>
      <c r="C202" s="628">
        <v>85</v>
      </c>
      <c r="D202" s="628">
        <v>85</v>
      </c>
      <c r="E202" s="629">
        <f t="shared" si="6"/>
        <v>100</v>
      </c>
    </row>
    <row r="203" spans="1:5" s="626" customFormat="1" x14ac:dyDescent="0.2">
      <c r="A203" s="1197"/>
      <c r="B203" s="627" t="s">
        <v>3689</v>
      </c>
      <c r="C203" s="628">
        <v>150</v>
      </c>
      <c r="D203" s="628">
        <v>150</v>
      </c>
      <c r="E203" s="629">
        <f t="shared" si="6"/>
        <v>100</v>
      </c>
    </row>
    <row r="204" spans="1:5" s="626" customFormat="1" ht="25.5" x14ac:dyDescent="0.2">
      <c r="A204" s="1197"/>
      <c r="B204" s="1004" t="s">
        <v>3690</v>
      </c>
      <c r="C204" s="628">
        <v>12.1</v>
      </c>
      <c r="D204" s="628">
        <v>12.1</v>
      </c>
      <c r="E204" s="629">
        <f t="shared" si="6"/>
        <v>100</v>
      </c>
    </row>
    <row r="205" spans="1:5" s="626" customFormat="1" x14ac:dyDescent="0.2">
      <c r="A205" s="1197"/>
      <c r="B205" s="1004" t="s">
        <v>2321</v>
      </c>
      <c r="C205" s="628">
        <v>127.6</v>
      </c>
      <c r="D205" s="628">
        <v>127.12</v>
      </c>
      <c r="E205" s="629">
        <f t="shared" si="6"/>
        <v>99.62382445141067</v>
      </c>
    </row>
    <row r="206" spans="1:5" s="626" customFormat="1" x14ac:dyDescent="0.2">
      <c r="A206" s="1197"/>
      <c r="B206" s="1004" t="s">
        <v>3691</v>
      </c>
      <c r="C206" s="628">
        <v>190</v>
      </c>
      <c r="D206" s="628">
        <v>190</v>
      </c>
      <c r="E206" s="629">
        <f t="shared" si="6"/>
        <v>100</v>
      </c>
    </row>
    <row r="207" spans="1:5" s="626" customFormat="1" ht="25.5" x14ac:dyDescent="0.2">
      <c r="A207" s="1197"/>
      <c r="B207" s="1004" t="s">
        <v>528</v>
      </c>
      <c r="C207" s="628">
        <v>200</v>
      </c>
      <c r="D207" s="628">
        <v>200</v>
      </c>
      <c r="E207" s="629">
        <f t="shared" si="6"/>
        <v>100</v>
      </c>
    </row>
    <row r="208" spans="1:5" s="626" customFormat="1" x14ac:dyDescent="0.2">
      <c r="A208" s="1197"/>
      <c r="B208" s="627" t="s">
        <v>1970</v>
      </c>
      <c r="C208" s="628">
        <v>200</v>
      </c>
      <c r="D208" s="628">
        <v>200</v>
      </c>
      <c r="E208" s="629">
        <f t="shared" si="6"/>
        <v>100</v>
      </c>
    </row>
    <row r="209" spans="1:5" s="626" customFormat="1" x14ac:dyDescent="0.2">
      <c r="A209" s="1197"/>
      <c r="B209" s="627" t="s">
        <v>455</v>
      </c>
      <c r="C209" s="628">
        <v>150</v>
      </c>
      <c r="D209" s="628">
        <v>150</v>
      </c>
      <c r="E209" s="629">
        <f t="shared" si="6"/>
        <v>100</v>
      </c>
    </row>
    <row r="210" spans="1:5" s="626" customFormat="1" ht="25.5" x14ac:dyDescent="0.2">
      <c r="A210" s="1197"/>
      <c r="B210" s="627" t="s">
        <v>530</v>
      </c>
      <c r="C210" s="628">
        <v>48</v>
      </c>
      <c r="D210" s="628">
        <v>47.976500000000001</v>
      </c>
      <c r="E210" s="629">
        <f t="shared" si="6"/>
        <v>99.951041666666669</v>
      </c>
    </row>
    <row r="211" spans="1:5" s="626" customFormat="1" x14ac:dyDescent="0.2">
      <c r="A211" s="1197"/>
      <c r="B211" s="627" t="s">
        <v>3692</v>
      </c>
      <c r="C211" s="628">
        <v>80</v>
      </c>
      <c r="D211" s="628">
        <v>80</v>
      </c>
      <c r="E211" s="629">
        <f t="shared" si="6"/>
        <v>100</v>
      </c>
    </row>
    <row r="212" spans="1:5" s="626" customFormat="1" ht="25.5" x14ac:dyDescent="0.2">
      <c r="A212" s="1197"/>
      <c r="B212" s="627" t="s">
        <v>3693</v>
      </c>
      <c r="C212" s="628">
        <v>150</v>
      </c>
      <c r="D212" s="628">
        <v>150</v>
      </c>
      <c r="E212" s="629">
        <f t="shared" si="6"/>
        <v>100</v>
      </c>
    </row>
    <row r="213" spans="1:5" s="626" customFormat="1" ht="25.5" x14ac:dyDescent="0.2">
      <c r="A213" s="1197"/>
      <c r="B213" s="627" t="s">
        <v>3694</v>
      </c>
      <c r="C213" s="628">
        <v>150</v>
      </c>
      <c r="D213" s="628">
        <v>150</v>
      </c>
      <c r="E213" s="629">
        <f t="shared" si="6"/>
        <v>100</v>
      </c>
    </row>
    <row r="214" spans="1:5" s="626" customFormat="1" ht="25.5" x14ac:dyDescent="0.2">
      <c r="A214" s="1197"/>
      <c r="B214" s="627" t="s">
        <v>531</v>
      </c>
      <c r="C214" s="628">
        <v>213.8</v>
      </c>
      <c r="D214" s="628">
        <v>213.76400000000001</v>
      </c>
      <c r="E214" s="629">
        <f t="shared" si="6"/>
        <v>99.983161833489248</v>
      </c>
    </row>
    <row r="215" spans="1:5" s="626" customFormat="1" ht="25.5" x14ac:dyDescent="0.2">
      <c r="A215" s="1197"/>
      <c r="B215" s="627" t="s">
        <v>3695</v>
      </c>
      <c r="C215" s="628">
        <v>90</v>
      </c>
      <c r="D215" s="628">
        <v>90</v>
      </c>
      <c r="E215" s="629">
        <f t="shared" si="6"/>
        <v>100</v>
      </c>
    </row>
    <row r="216" spans="1:5" s="626" customFormat="1" x14ac:dyDescent="0.2">
      <c r="A216" s="1197"/>
      <c r="B216" s="627" t="s">
        <v>479</v>
      </c>
      <c r="C216" s="628">
        <v>200</v>
      </c>
      <c r="D216" s="628">
        <v>200</v>
      </c>
      <c r="E216" s="629">
        <f t="shared" si="6"/>
        <v>100</v>
      </c>
    </row>
    <row r="217" spans="1:5" s="626" customFormat="1" x14ac:dyDescent="0.2">
      <c r="A217" s="1197"/>
      <c r="B217" s="627" t="s">
        <v>3696</v>
      </c>
      <c r="C217" s="628">
        <v>190</v>
      </c>
      <c r="D217" s="628">
        <v>190</v>
      </c>
      <c r="E217" s="629">
        <f t="shared" si="6"/>
        <v>100</v>
      </c>
    </row>
    <row r="218" spans="1:5" s="626" customFormat="1" x14ac:dyDescent="0.2">
      <c r="A218" s="1197"/>
      <c r="B218" s="627" t="s">
        <v>3520</v>
      </c>
      <c r="C218" s="628">
        <v>197.3</v>
      </c>
      <c r="D218" s="628">
        <v>197.3</v>
      </c>
      <c r="E218" s="629">
        <f t="shared" si="6"/>
        <v>100</v>
      </c>
    </row>
    <row r="219" spans="1:5" s="626" customFormat="1" ht="25.5" x14ac:dyDescent="0.2">
      <c r="A219" s="1197"/>
      <c r="B219" s="627" t="s">
        <v>2414</v>
      </c>
      <c r="C219" s="628">
        <v>80</v>
      </c>
      <c r="D219" s="628">
        <v>80</v>
      </c>
      <c r="E219" s="629">
        <f t="shared" si="6"/>
        <v>100</v>
      </c>
    </row>
    <row r="220" spans="1:5" s="626" customFormat="1" x14ac:dyDescent="0.2">
      <c r="A220" s="1197"/>
      <c r="B220" s="627" t="s">
        <v>3697</v>
      </c>
      <c r="C220" s="628">
        <v>40</v>
      </c>
      <c r="D220" s="628">
        <v>40</v>
      </c>
      <c r="E220" s="629">
        <f t="shared" si="6"/>
        <v>100</v>
      </c>
    </row>
    <row r="221" spans="1:5" s="626" customFormat="1" x14ac:dyDescent="0.2">
      <c r="A221" s="1197"/>
      <c r="B221" s="627" t="s">
        <v>535</v>
      </c>
      <c r="C221" s="628">
        <v>200</v>
      </c>
      <c r="D221" s="628">
        <v>200</v>
      </c>
      <c r="E221" s="629">
        <f t="shared" si="6"/>
        <v>100</v>
      </c>
    </row>
    <row r="222" spans="1:5" s="626" customFormat="1" ht="25.5" x14ac:dyDescent="0.2">
      <c r="A222" s="1197"/>
      <c r="B222" s="627" t="s">
        <v>2490</v>
      </c>
      <c r="C222" s="628">
        <v>195</v>
      </c>
      <c r="D222" s="628">
        <v>195</v>
      </c>
      <c r="E222" s="629">
        <f t="shared" si="6"/>
        <v>100</v>
      </c>
    </row>
    <row r="223" spans="1:5" s="626" customFormat="1" x14ac:dyDescent="0.2">
      <c r="A223" s="1197"/>
      <c r="B223" s="627" t="s">
        <v>536</v>
      </c>
      <c r="C223" s="628">
        <v>500</v>
      </c>
      <c r="D223" s="628">
        <v>500</v>
      </c>
      <c r="E223" s="629">
        <f t="shared" si="6"/>
        <v>100</v>
      </c>
    </row>
    <row r="224" spans="1:5" s="626" customFormat="1" x14ac:dyDescent="0.2">
      <c r="A224" s="1197"/>
      <c r="B224" s="627" t="s">
        <v>487</v>
      </c>
      <c r="C224" s="628">
        <v>230</v>
      </c>
      <c r="D224" s="628">
        <v>230</v>
      </c>
      <c r="E224" s="629">
        <f t="shared" si="6"/>
        <v>100</v>
      </c>
    </row>
    <row r="225" spans="1:5" s="626" customFormat="1" x14ac:dyDescent="0.2">
      <c r="A225" s="1197"/>
      <c r="B225" s="627" t="s">
        <v>488</v>
      </c>
      <c r="C225" s="628">
        <v>521</v>
      </c>
      <c r="D225" s="628">
        <v>521</v>
      </c>
      <c r="E225" s="629">
        <f t="shared" si="6"/>
        <v>100</v>
      </c>
    </row>
    <row r="226" spans="1:5" s="626" customFormat="1" x14ac:dyDescent="0.2">
      <c r="A226" s="1197"/>
      <c r="B226" s="627" t="s">
        <v>3698</v>
      </c>
      <c r="C226" s="628">
        <v>200</v>
      </c>
      <c r="D226" s="628">
        <v>200</v>
      </c>
      <c r="E226" s="629">
        <f t="shared" si="6"/>
        <v>100</v>
      </c>
    </row>
    <row r="227" spans="1:5" s="626" customFormat="1" ht="25.5" x14ac:dyDescent="0.2">
      <c r="A227" s="1197"/>
      <c r="B227" s="627" t="s">
        <v>3699</v>
      </c>
      <c r="C227" s="628">
        <v>190</v>
      </c>
      <c r="D227" s="628">
        <v>190</v>
      </c>
      <c r="E227" s="629">
        <f t="shared" si="6"/>
        <v>100</v>
      </c>
    </row>
    <row r="228" spans="1:5" s="626" customFormat="1" x14ac:dyDescent="0.2">
      <c r="A228" s="1197"/>
      <c r="B228" s="627" t="s">
        <v>3341</v>
      </c>
      <c r="C228" s="628">
        <v>80</v>
      </c>
      <c r="D228" s="628">
        <v>80</v>
      </c>
      <c r="E228" s="629">
        <f t="shared" si="6"/>
        <v>100</v>
      </c>
    </row>
    <row r="229" spans="1:5" s="626" customFormat="1" ht="25.5" x14ac:dyDescent="0.2">
      <c r="A229" s="1197"/>
      <c r="B229" s="627" t="s">
        <v>3582</v>
      </c>
      <c r="C229" s="628">
        <v>55</v>
      </c>
      <c r="D229" s="628">
        <v>55</v>
      </c>
      <c r="E229" s="629">
        <f t="shared" si="6"/>
        <v>100</v>
      </c>
    </row>
    <row r="230" spans="1:5" s="626" customFormat="1" ht="25.5" x14ac:dyDescent="0.2">
      <c r="A230" s="1197"/>
      <c r="B230" s="627" t="s">
        <v>3700</v>
      </c>
      <c r="C230" s="628">
        <v>150</v>
      </c>
      <c r="D230" s="628">
        <v>150</v>
      </c>
      <c r="E230" s="629">
        <f t="shared" si="6"/>
        <v>100</v>
      </c>
    </row>
    <row r="231" spans="1:5" s="626" customFormat="1" ht="25.5" x14ac:dyDescent="0.2">
      <c r="A231" s="1197"/>
      <c r="B231" s="627" t="s">
        <v>3701</v>
      </c>
      <c r="C231" s="628">
        <v>150</v>
      </c>
      <c r="D231" s="628">
        <v>150</v>
      </c>
      <c r="E231" s="629">
        <f t="shared" si="6"/>
        <v>100</v>
      </c>
    </row>
    <row r="232" spans="1:5" s="626" customFormat="1" x14ac:dyDescent="0.2">
      <c r="A232" s="1197"/>
      <c r="B232" s="627" t="s">
        <v>3702</v>
      </c>
      <c r="C232" s="628">
        <v>150</v>
      </c>
      <c r="D232" s="628">
        <v>150</v>
      </c>
      <c r="E232" s="629">
        <f t="shared" si="6"/>
        <v>100</v>
      </c>
    </row>
    <row r="233" spans="1:5" s="626" customFormat="1" ht="25.5" x14ac:dyDescent="0.2">
      <c r="A233" s="1197"/>
      <c r="B233" s="627" t="s">
        <v>3703</v>
      </c>
      <c r="C233" s="628">
        <v>200</v>
      </c>
      <c r="D233" s="628">
        <v>200</v>
      </c>
      <c r="E233" s="629">
        <f t="shared" si="6"/>
        <v>100</v>
      </c>
    </row>
    <row r="234" spans="1:5" s="626" customFormat="1" x14ac:dyDescent="0.2">
      <c r="A234" s="1197" t="s">
        <v>539</v>
      </c>
      <c r="B234" s="627" t="s">
        <v>3704</v>
      </c>
      <c r="C234" s="628">
        <v>20</v>
      </c>
      <c r="D234" s="628">
        <v>20</v>
      </c>
      <c r="E234" s="629">
        <f t="shared" si="6"/>
        <v>100</v>
      </c>
    </row>
    <row r="235" spans="1:5" s="626" customFormat="1" ht="25.5" x14ac:dyDescent="0.2">
      <c r="A235" s="1197"/>
      <c r="B235" s="627" t="s">
        <v>540</v>
      </c>
      <c r="C235" s="628">
        <v>100</v>
      </c>
      <c r="D235" s="628">
        <v>100</v>
      </c>
      <c r="E235" s="629">
        <f t="shared" si="6"/>
        <v>100</v>
      </c>
    </row>
    <row r="236" spans="1:5" s="626" customFormat="1" x14ac:dyDescent="0.2">
      <c r="A236" s="1197"/>
      <c r="B236" s="627" t="s">
        <v>3705</v>
      </c>
      <c r="C236" s="628">
        <v>50</v>
      </c>
      <c r="D236" s="628">
        <v>50</v>
      </c>
      <c r="E236" s="629">
        <f t="shared" si="6"/>
        <v>100</v>
      </c>
    </row>
    <row r="237" spans="1:5" s="626" customFormat="1" ht="25.5" x14ac:dyDescent="0.2">
      <c r="A237" s="1197"/>
      <c r="B237" s="627" t="s">
        <v>551</v>
      </c>
      <c r="C237" s="628">
        <v>199.5</v>
      </c>
      <c r="D237" s="628">
        <v>199.5</v>
      </c>
      <c r="E237" s="629">
        <f t="shared" si="6"/>
        <v>100</v>
      </c>
    </row>
    <row r="238" spans="1:5" s="626" customFormat="1" x14ac:dyDescent="0.2">
      <c r="A238" s="1198" t="s">
        <v>367</v>
      </c>
      <c r="B238" s="1199"/>
      <c r="C238" s="630">
        <f>SUM(C121:C237)</f>
        <v>95539.210000000021</v>
      </c>
      <c r="D238" s="630">
        <f>SUM(D121:D237)</f>
        <v>87919.084329999998</v>
      </c>
      <c r="E238" s="631">
        <f t="shared" si="6"/>
        <v>92.024085535143087</v>
      </c>
    </row>
    <row r="239" spans="1:5" s="626" customFormat="1" ht="18" customHeight="1" x14ac:dyDescent="0.2">
      <c r="A239" s="1200" t="s">
        <v>3706</v>
      </c>
      <c r="B239" s="1201"/>
      <c r="C239" s="1201"/>
      <c r="D239" s="1201"/>
      <c r="E239" s="1202"/>
    </row>
    <row r="240" spans="1:5" s="626" customFormat="1" ht="25.5" x14ac:dyDescent="0.2">
      <c r="A240" s="748" t="s">
        <v>3707</v>
      </c>
      <c r="B240" s="627" t="s">
        <v>551</v>
      </c>
      <c r="C240" s="628">
        <v>1997.12</v>
      </c>
      <c r="D240" s="628">
        <v>1997.12</v>
      </c>
      <c r="E240" s="629">
        <f t="shared" ref="E240:E246" si="7">D240/C240*100</f>
        <v>100</v>
      </c>
    </row>
    <row r="241" spans="1:5" s="626" customFormat="1" ht="25.5" x14ac:dyDescent="0.2">
      <c r="A241" s="1197" t="s">
        <v>544</v>
      </c>
      <c r="B241" s="627" t="s">
        <v>3708</v>
      </c>
      <c r="C241" s="628">
        <v>4000</v>
      </c>
      <c r="D241" s="628">
        <v>4000</v>
      </c>
      <c r="E241" s="629">
        <f t="shared" si="7"/>
        <v>100</v>
      </c>
    </row>
    <row r="242" spans="1:5" s="626" customFormat="1" ht="25.5" x14ac:dyDescent="0.2">
      <c r="A242" s="1197"/>
      <c r="B242" s="627" t="s">
        <v>545</v>
      </c>
      <c r="C242" s="628">
        <v>400</v>
      </c>
      <c r="D242" s="628">
        <v>400</v>
      </c>
      <c r="E242" s="629">
        <f t="shared" si="7"/>
        <v>100</v>
      </c>
    </row>
    <row r="243" spans="1:5" s="626" customFormat="1" ht="25.5" x14ac:dyDescent="0.2">
      <c r="A243" s="1197" t="s">
        <v>542</v>
      </c>
      <c r="B243" s="627" t="s">
        <v>3709</v>
      </c>
      <c r="C243" s="628">
        <v>50</v>
      </c>
      <c r="D243" s="628">
        <v>50</v>
      </c>
      <c r="E243" s="629">
        <f t="shared" si="7"/>
        <v>100</v>
      </c>
    </row>
    <row r="244" spans="1:5" s="626" customFormat="1" ht="25.5" x14ac:dyDescent="0.2">
      <c r="A244" s="1197"/>
      <c r="B244" s="627" t="s">
        <v>3710</v>
      </c>
      <c r="C244" s="628">
        <v>50</v>
      </c>
      <c r="D244" s="628">
        <v>50</v>
      </c>
      <c r="E244" s="629">
        <f t="shared" si="7"/>
        <v>100</v>
      </c>
    </row>
    <row r="245" spans="1:5" s="626" customFormat="1" x14ac:dyDescent="0.2">
      <c r="A245" s="1197"/>
      <c r="B245" s="627" t="s">
        <v>3322</v>
      </c>
      <c r="C245" s="628">
        <v>200</v>
      </c>
      <c r="D245" s="628">
        <v>200</v>
      </c>
      <c r="E245" s="629">
        <f t="shared" si="7"/>
        <v>100</v>
      </c>
    </row>
    <row r="246" spans="1:5" s="626" customFormat="1" x14ac:dyDescent="0.2">
      <c r="A246" s="1198" t="s">
        <v>3711</v>
      </c>
      <c r="B246" s="1199"/>
      <c r="C246" s="630">
        <f>SUM(C240:C245)</f>
        <v>6697.12</v>
      </c>
      <c r="D246" s="630">
        <f>SUM(D240:D245)</f>
        <v>6697.12</v>
      </c>
      <c r="E246" s="631">
        <f t="shared" si="7"/>
        <v>100</v>
      </c>
    </row>
    <row r="247" spans="1:5" s="626" customFormat="1" ht="18" customHeight="1" x14ac:dyDescent="0.2">
      <c r="A247" s="1200" t="s">
        <v>546</v>
      </c>
      <c r="B247" s="1201"/>
      <c r="C247" s="1201"/>
      <c r="D247" s="1201"/>
      <c r="E247" s="1202"/>
    </row>
    <row r="248" spans="1:5" s="626" customFormat="1" ht="25.5" x14ac:dyDescent="0.2">
      <c r="A248" s="747" t="s">
        <v>952</v>
      </c>
      <c r="B248" s="627" t="s">
        <v>426</v>
      </c>
      <c r="C248" s="628">
        <v>3000</v>
      </c>
      <c r="D248" s="628">
        <v>3000</v>
      </c>
      <c r="E248" s="629">
        <f t="shared" ref="E248:E261" si="8">D248/C248*100</f>
        <v>100</v>
      </c>
    </row>
    <row r="249" spans="1:5" s="626" customFormat="1" ht="25.5" x14ac:dyDescent="0.2">
      <c r="A249" s="747" t="s">
        <v>547</v>
      </c>
      <c r="B249" s="627" t="s">
        <v>425</v>
      </c>
      <c r="C249" s="628">
        <v>26932</v>
      </c>
      <c r="D249" s="628">
        <v>26932</v>
      </c>
      <c r="E249" s="629">
        <f t="shared" si="8"/>
        <v>100</v>
      </c>
    </row>
    <row r="250" spans="1:5" s="626" customFormat="1" ht="25.5" x14ac:dyDescent="0.2">
      <c r="A250" s="1197" t="s">
        <v>549</v>
      </c>
      <c r="B250" s="627" t="s">
        <v>2194</v>
      </c>
      <c r="C250" s="628">
        <v>100</v>
      </c>
      <c r="D250" s="628">
        <v>100</v>
      </c>
      <c r="E250" s="629">
        <f t="shared" si="8"/>
        <v>100</v>
      </c>
    </row>
    <row r="251" spans="1:5" s="626" customFormat="1" x14ac:dyDescent="0.2">
      <c r="A251" s="1197"/>
      <c r="B251" s="627" t="s">
        <v>550</v>
      </c>
      <c r="C251" s="628">
        <v>109.88</v>
      </c>
      <c r="D251" s="628">
        <v>109.88</v>
      </c>
      <c r="E251" s="629">
        <f t="shared" si="8"/>
        <v>100</v>
      </c>
    </row>
    <row r="252" spans="1:5" s="626" customFormat="1" x14ac:dyDescent="0.2">
      <c r="A252" s="1197"/>
      <c r="B252" s="627" t="s">
        <v>3499</v>
      </c>
      <c r="C252" s="628">
        <v>80</v>
      </c>
      <c r="D252" s="628">
        <v>80</v>
      </c>
      <c r="E252" s="629">
        <f t="shared" si="8"/>
        <v>100</v>
      </c>
    </row>
    <row r="253" spans="1:5" s="626" customFormat="1" x14ac:dyDescent="0.2">
      <c r="A253" s="1197"/>
      <c r="B253" s="627" t="s">
        <v>444</v>
      </c>
      <c r="C253" s="628">
        <v>318</v>
      </c>
      <c r="D253" s="628">
        <v>318</v>
      </c>
      <c r="E253" s="629">
        <f t="shared" si="8"/>
        <v>100</v>
      </c>
    </row>
    <row r="254" spans="1:5" s="626" customFormat="1" x14ac:dyDescent="0.2">
      <c r="A254" s="1197"/>
      <c r="B254" s="627" t="s">
        <v>2370</v>
      </c>
      <c r="C254" s="628">
        <v>300</v>
      </c>
      <c r="D254" s="628">
        <v>0</v>
      </c>
      <c r="E254" s="629">
        <f t="shared" si="8"/>
        <v>0</v>
      </c>
    </row>
    <row r="255" spans="1:5" s="626" customFormat="1" x14ac:dyDescent="0.2">
      <c r="A255" s="1197"/>
      <c r="B255" s="627" t="s">
        <v>2046</v>
      </c>
      <c r="C255" s="628">
        <v>1480</v>
      </c>
      <c r="D255" s="628">
        <v>1480</v>
      </c>
      <c r="E255" s="629">
        <f t="shared" si="8"/>
        <v>100</v>
      </c>
    </row>
    <row r="256" spans="1:5" s="626" customFormat="1" ht="25.5" x14ac:dyDescent="0.2">
      <c r="A256" s="1197"/>
      <c r="B256" s="627" t="s">
        <v>553</v>
      </c>
      <c r="C256" s="628">
        <v>40</v>
      </c>
      <c r="D256" s="628">
        <v>40</v>
      </c>
      <c r="E256" s="629">
        <f t="shared" si="8"/>
        <v>100</v>
      </c>
    </row>
    <row r="257" spans="1:5" s="626" customFormat="1" x14ac:dyDescent="0.2">
      <c r="A257" s="1197"/>
      <c r="B257" s="627" t="s">
        <v>554</v>
      </c>
      <c r="C257" s="628">
        <v>168</v>
      </c>
      <c r="D257" s="628">
        <v>168</v>
      </c>
      <c r="E257" s="629">
        <f t="shared" si="8"/>
        <v>100</v>
      </c>
    </row>
    <row r="258" spans="1:5" s="626" customFormat="1" ht="25.5" x14ac:dyDescent="0.2">
      <c r="A258" s="1197"/>
      <c r="B258" s="627" t="s">
        <v>556</v>
      </c>
      <c r="C258" s="628">
        <v>50</v>
      </c>
      <c r="D258" s="628">
        <v>50</v>
      </c>
      <c r="E258" s="629">
        <f t="shared" si="8"/>
        <v>100</v>
      </c>
    </row>
    <row r="259" spans="1:5" s="626" customFormat="1" x14ac:dyDescent="0.2">
      <c r="A259" s="1197"/>
      <c r="B259" s="627" t="s">
        <v>3324</v>
      </c>
      <c r="C259" s="628">
        <v>49</v>
      </c>
      <c r="D259" s="628">
        <v>0</v>
      </c>
      <c r="E259" s="629">
        <f t="shared" si="8"/>
        <v>0</v>
      </c>
    </row>
    <row r="260" spans="1:5" s="626" customFormat="1" ht="25.5" x14ac:dyDescent="0.2">
      <c r="A260" s="1197"/>
      <c r="B260" s="627" t="s">
        <v>426</v>
      </c>
      <c r="C260" s="628">
        <v>100</v>
      </c>
      <c r="D260" s="628">
        <v>0</v>
      </c>
      <c r="E260" s="629">
        <f t="shared" si="8"/>
        <v>0</v>
      </c>
    </row>
    <row r="261" spans="1:5" s="626" customFormat="1" x14ac:dyDescent="0.2">
      <c r="A261" s="1198" t="s">
        <v>376</v>
      </c>
      <c r="B261" s="1199"/>
      <c r="C261" s="630">
        <f>SUM(C248:C260)</f>
        <v>32726.880000000001</v>
      </c>
      <c r="D261" s="630">
        <f>SUM(D248:D260)</f>
        <v>32277.88</v>
      </c>
      <c r="E261" s="631">
        <f t="shared" si="8"/>
        <v>98.62803909202465</v>
      </c>
    </row>
    <row r="262" spans="1:5" s="626" customFormat="1" ht="18" customHeight="1" x14ac:dyDescent="0.2">
      <c r="A262" s="1200" t="s">
        <v>559</v>
      </c>
      <c r="B262" s="1201"/>
      <c r="C262" s="1201"/>
      <c r="D262" s="1201"/>
      <c r="E262" s="1202"/>
    </row>
    <row r="263" spans="1:5" s="626" customFormat="1" ht="25.5" x14ac:dyDescent="0.2">
      <c r="A263" s="747" t="s">
        <v>560</v>
      </c>
      <c r="B263" s="627" t="s">
        <v>506</v>
      </c>
      <c r="C263" s="628">
        <v>11000</v>
      </c>
      <c r="D263" s="628">
        <v>11000</v>
      </c>
      <c r="E263" s="629">
        <f t="shared" ref="E263:E308" si="9">D263/C263*100</f>
        <v>100</v>
      </c>
    </row>
    <row r="264" spans="1:5" s="626" customFormat="1" x14ac:dyDescent="0.2">
      <c r="A264" s="1197" t="s">
        <v>561</v>
      </c>
      <c r="B264" s="627" t="s">
        <v>562</v>
      </c>
      <c r="C264" s="628">
        <v>80</v>
      </c>
      <c r="D264" s="628">
        <v>80</v>
      </c>
      <c r="E264" s="629">
        <f t="shared" si="9"/>
        <v>100</v>
      </c>
    </row>
    <row r="265" spans="1:5" s="626" customFormat="1" x14ac:dyDescent="0.2">
      <c r="A265" s="1197"/>
      <c r="B265" s="627" t="s">
        <v>3712</v>
      </c>
      <c r="C265" s="628">
        <v>30</v>
      </c>
      <c r="D265" s="628">
        <v>30</v>
      </c>
      <c r="E265" s="629">
        <f t="shared" si="9"/>
        <v>100</v>
      </c>
    </row>
    <row r="266" spans="1:5" s="626" customFormat="1" x14ac:dyDescent="0.2">
      <c r="A266" s="1197"/>
      <c r="B266" s="627" t="s">
        <v>3713</v>
      </c>
      <c r="C266" s="628">
        <v>200</v>
      </c>
      <c r="D266" s="628">
        <v>200</v>
      </c>
      <c r="E266" s="629">
        <f t="shared" si="9"/>
        <v>100</v>
      </c>
    </row>
    <row r="267" spans="1:5" s="626" customFormat="1" x14ac:dyDescent="0.2">
      <c r="A267" s="1197"/>
      <c r="B267" s="627" t="s">
        <v>563</v>
      </c>
      <c r="C267" s="628">
        <v>200</v>
      </c>
      <c r="D267" s="628">
        <v>200</v>
      </c>
      <c r="E267" s="629">
        <f t="shared" si="9"/>
        <v>100</v>
      </c>
    </row>
    <row r="268" spans="1:5" s="626" customFormat="1" ht="25.5" x14ac:dyDescent="0.2">
      <c r="A268" s="1197"/>
      <c r="B268" s="627" t="s">
        <v>3714</v>
      </c>
      <c r="C268" s="628">
        <v>30</v>
      </c>
      <c r="D268" s="628">
        <v>0</v>
      </c>
      <c r="E268" s="629">
        <f t="shared" si="9"/>
        <v>0</v>
      </c>
    </row>
    <row r="269" spans="1:5" s="626" customFormat="1" x14ac:dyDescent="0.2">
      <c r="A269" s="1197"/>
      <c r="B269" s="627" t="s">
        <v>3715</v>
      </c>
      <c r="C269" s="628">
        <v>150</v>
      </c>
      <c r="D269" s="628">
        <v>0</v>
      </c>
      <c r="E269" s="629">
        <f t="shared" si="9"/>
        <v>0</v>
      </c>
    </row>
    <row r="270" spans="1:5" s="626" customFormat="1" x14ac:dyDescent="0.2">
      <c r="A270" s="1197"/>
      <c r="B270" s="627" t="s">
        <v>3716</v>
      </c>
      <c r="C270" s="628">
        <v>200</v>
      </c>
      <c r="D270" s="628">
        <v>200</v>
      </c>
      <c r="E270" s="629">
        <f t="shared" si="9"/>
        <v>100</v>
      </c>
    </row>
    <row r="271" spans="1:5" s="626" customFormat="1" x14ac:dyDescent="0.2">
      <c r="A271" s="1197"/>
      <c r="B271" s="627" t="s">
        <v>3717</v>
      </c>
      <c r="C271" s="628">
        <v>199</v>
      </c>
      <c r="D271" s="628">
        <v>0</v>
      </c>
      <c r="E271" s="629">
        <f t="shared" si="9"/>
        <v>0</v>
      </c>
    </row>
    <row r="272" spans="1:5" s="626" customFormat="1" x14ac:dyDescent="0.2">
      <c r="A272" s="1197"/>
      <c r="B272" s="627" t="s">
        <v>3704</v>
      </c>
      <c r="C272" s="628">
        <v>180</v>
      </c>
      <c r="D272" s="628">
        <v>180</v>
      </c>
      <c r="E272" s="629">
        <f t="shared" si="9"/>
        <v>100</v>
      </c>
    </row>
    <row r="273" spans="1:5" s="626" customFormat="1" x14ac:dyDescent="0.2">
      <c r="A273" s="1197"/>
      <c r="B273" s="627" t="s">
        <v>3718</v>
      </c>
      <c r="C273" s="628">
        <v>200</v>
      </c>
      <c r="D273" s="628">
        <v>200</v>
      </c>
      <c r="E273" s="629">
        <f t="shared" si="9"/>
        <v>100</v>
      </c>
    </row>
    <row r="274" spans="1:5" s="626" customFormat="1" x14ac:dyDescent="0.2">
      <c r="A274" s="1197"/>
      <c r="B274" s="627" t="s">
        <v>3719</v>
      </c>
      <c r="C274" s="628">
        <v>199</v>
      </c>
      <c r="D274" s="628">
        <v>199</v>
      </c>
      <c r="E274" s="629">
        <f t="shared" si="9"/>
        <v>100</v>
      </c>
    </row>
    <row r="275" spans="1:5" s="626" customFormat="1" x14ac:dyDescent="0.2">
      <c r="A275" s="1197"/>
      <c r="B275" s="627" t="s">
        <v>2306</v>
      </c>
      <c r="C275" s="628">
        <v>100.83</v>
      </c>
      <c r="D275" s="628">
        <v>50.417000000000002</v>
      </c>
      <c r="E275" s="629">
        <f t="shared" si="9"/>
        <v>50.001983536645845</v>
      </c>
    </row>
    <row r="276" spans="1:5" s="626" customFormat="1" x14ac:dyDescent="0.2">
      <c r="A276" s="1197"/>
      <c r="B276" s="627" t="s">
        <v>566</v>
      </c>
      <c r="C276" s="628">
        <v>150</v>
      </c>
      <c r="D276" s="628">
        <v>150</v>
      </c>
      <c r="E276" s="629">
        <f t="shared" si="9"/>
        <v>100</v>
      </c>
    </row>
    <row r="277" spans="1:5" s="626" customFormat="1" x14ac:dyDescent="0.2">
      <c r="A277" s="1197"/>
      <c r="B277" s="627" t="s">
        <v>567</v>
      </c>
      <c r="C277" s="628">
        <v>200</v>
      </c>
      <c r="D277" s="628">
        <v>200</v>
      </c>
      <c r="E277" s="629">
        <f t="shared" si="9"/>
        <v>100</v>
      </c>
    </row>
    <row r="278" spans="1:5" s="626" customFormat="1" x14ac:dyDescent="0.2">
      <c r="A278" s="1197"/>
      <c r="B278" s="627" t="s">
        <v>3325</v>
      </c>
      <c r="C278" s="628">
        <v>26.65</v>
      </c>
      <c r="D278" s="628">
        <v>26.646999999999998</v>
      </c>
      <c r="E278" s="629">
        <f t="shared" si="9"/>
        <v>99.988742964352724</v>
      </c>
    </row>
    <row r="279" spans="1:5" s="626" customFormat="1" x14ac:dyDescent="0.2">
      <c r="A279" s="1197"/>
      <c r="B279" s="627" t="s">
        <v>568</v>
      </c>
      <c r="C279" s="628">
        <v>200</v>
      </c>
      <c r="D279" s="628">
        <v>200</v>
      </c>
      <c r="E279" s="629">
        <f t="shared" si="9"/>
        <v>100</v>
      </c>
    </row>
    <row r="280" spans="1:5" s="626" customFormat="1" x14ac:dyDescent="0.2">
      <c r="A280" s="1197"/>
      <c r="B280" s="627" t="s">
        <v>3720</v>
      </c>
      <c r="C280" s="628">
        <v>150</v>
      </c>
      <c r="D280" s="628">
        <v>150</v>
      </c>
      <c r="E280" s="629">
        <f t="shared" si="9"/>
        <v>100</v>
      </c>
    </row>
    <row r="281" spans="1:5" s="626" customFormat="1" x14ac:dyDescent="0.2">
      <c r="A281" s="1197"/>
      <c r="B281" s="627" t="s">
        <v>447</v>
      </c>
      <c r="C281" s="628">
        <v>300</v>
      </c>
      <c r="D281" s="628">
        <v>300</v>
      </c>
      <c r="E281" s="629">
        <f t="shared" si="9"/>
        <v>100</v>
      </c>
    </row>
    <row r="282" spans="1:5" s="626" customFormat="1" x14ac:dyDescent="0.2">
      <c r="A282" s="1197"/>
      <c r="B282" s="627" t="s">
        <v>420</v>
      </c>
      <c r="C282" s="628">
        <v>180</v>
      </c>
      <c r="D282" s="628">
        <v>180</v>
      </c>
      <c r="E282" s="629">
        <f t="shared" si="9"/>
        <v>100</v>
      </c>
    </row>
    <row r="283" spans="1:5" s="626" customFormat="1" x14ac:dyDescent="0.2">
      <c r="A283" s="1197"/>
      <c r="B283" s="627" t="s">
        <v>3721</v>
      </c>
      <c r="C283" s="628">
        <v>120</v>
      </c>
      <c r="D283" s="628">
        <v>120</v>
      </c>
      <c r="E283" s="629">
        <f t="shared" si="9"/>
        <v>100</v>
      </c>
    </row>
    <row r="284" spans="1:5" s="626" customFormat="1" x14ac:dyDescent="0.2">
      <c r="A284" s="1197"/>
      <c r="B284" s="627" t="s">
        <v>570</v>
      </c>
      <c r="C284" s="628">
        <v>300</v>
      </c>
      <c r="D284" s="628">
        <v>300</v>
      </c>
      <c r="E284" s="629">
        <f t="shared" si="9"/>
        <v>100</v>
      </c>
    </row>
    <row r="285" spans="1:5" s="626" customFormat="1" x14ac:dyDescent="0.2">
      <c r="A285" s="1197"/>
      <c r="B285" s="627" t="s">
        <v>541</v>
      </c>
      <c r="C285" s="628">
        <v>400</v>
      </c>
      <c r="D285" s="628">
        <v>400</v>
      </c>
      <c r="E285" s="629">
        <f t="shared" si="9"/>
        <v>100</v>
      </c>
    </row>
    <row r="286" spans="1:5" s="626" customFormat="1" ht="25.5" x14ac:dyDescent="0.2">
      <c r="A286" s="1197"/>
      <c r="B286" s="627" t="s">
        <v>571</v>
      </c>
      <c r="C286" s="628">
        <v>200</v>
      </c>
      <c r="D286" s="628">
        <v>200</v>
      </c>
      <c r="E286" s="629">
        <f t="shared" si="9"/>
        <v>100</v>
      </c>
    </row>
    <row r="287" spans="1:5" s="626" customFormat="1" x14ac:dyDescent="0.2">
      <c r="A287" s="1197"/>
      <c r="B287" s="627" t="s">
        <v>3326</v>
      </c>
      <c r="C287" s="628">
        <v>500</v>
      </c>
      <c r="D287" s="628">
        <v>500</v>
      </c>
      <c r="E287" s="629">
        <f t="shared" si="9"/>
        <v>100</v>
      </c>
    </row>
    <row r="288" spans="1:5" s="626" customFormat="1" x14ac:dyDescent="0.2">
      <c r="A288" s="1197"/>
      <c r="B288" s="627" t="s">
        <v>3433</v>
      </c>
      <c r="C288" s="628">
        <v>300</v>
      </c>
      <c r="D288" s="628">
        <v>0</v>
      </c>
      <c r="E288" s="629">
        <f t="shared" si="9"/>
        <v>0</v>
      </c>
    </row>
    <row r="289" spans="1:5" s="626" customFormat="1" ht="25.5" x14ac:dyDescent="0.2">
      <c r="A289" s="1197"/>
      <c r="B289" s="627" t="s">
        <v>3722</v>
      </c>
      <c r="C289" s="628">
        <v>150</v>
      </c>
      <c r="D289" s="628">
        <v>150</v>
      </c>
      <c r="E289" s="629">
        <f t="shared" si="9"/>
        <v>100</v>
      </c>
    </row>
    <row r="290" spans="1:5" s="626" customFormat="1" x14ac:dyDescent="0.2">
      <c r="A290" s="1197"/>
      <c r="B290" s="627" t="s">
        <v>573</v>
      </c>
      <c r="C290" s="628">
        <v>30</v>
      </c>
      <c r="D290" s="628">
        <v>30</v>
      </c>
      <c r="E290" s="629">
        <f t="shared" si="9"/>
        <v>100</v>
      </c>
    </row>
    <row r="291" spans="1:5" s="626" customFormat="1" x14ac:dyDescent="0.2">
      <c r="A291" s="1197"/>
      <c r="B291" s="627" t="s">
        <v>574</v>
      </c>
      <c r="C291" s="628">
        <v>300</v>
      </c>
      <c r="D291" s="628">
        <v>150</v>
      </c>
      <c r="E291" s="629">
        <f t="shared" si="9"/>
        <v>50</v>
      </c>
    </row>
    <row r="292" spans="1:5" s="626" customFormat="1" ht="25.5" x14ac:dyDescent="0.2">
      <c r="A292" s="1197"/>
      <c r="B292" s="627" t="s">
        <v>3723</v>
      </c>
      <c r="C292" s="628">
        <v>30</v>
      </c>
      <c r="D292" s="628">
        <v>30</v>
      </c>
      <c r="E292" s="629">
        <f t="shared" si="9"/>
        <v>100</v>
      </c>
    </row>
    <row r="293" spans="1:5" s="626" customFormat="1" x14ac:dyDescent="0.2">
      <c r="A293" s="1197"/>
      <c r="B293" s="627" t="s">
        <v>2461</v>
      </c>
      <c r="C293" s="628">
        <v>150</v>
      </c>
      <c r="D293" s="628">
        <v>150</v>
      </c>
      <c r="E293" s="629">
        <f t="shared" si="9"/>
        <v>100</v>
      </c>
    </row>
    <row r="294" spans="1:5" s="626" customFormat="1" x14ac:dyDescent="0.2">
      <c r="A294" s="1197"/>
      <c r="B294" s="627" t="s">
        <v>575</v>
      </c>
      <c r="C294" s="628">
        <v>150</v>
      </c>
      <c r="D294" s="628">
        <v>150</v>
      </c>
      <c r="E294" s="629">
        <f t="shared" si="9"/>
        <v>100</v>
      </c>
    </row>
    <row r="295" spans="1:5" s="626" customFormat="1" x14ac:dyDescent="0.2">
      <c r="A295" s="1197"/>
      <c r="B295" s="627" t="s">
        <v>577</v>
      </c>
      <c r="C295" s="628">
        <v>700</v>
      </c>
      <c r="D295" s="628">
        <v>700</v>
      </c>
      <c r="E295" s="629">
        <f t="shared" si="9"/>
        <v>100</v>
      </c>
    </row>
    <row r="296" spans="1:5" s="626" customFormat="1" ht="25.5" x14ac:dyDescent="0.2">
      <c r="A296" s="1197"/>
      <c r="B296" s="627" t="s">
        <v>3724</v>
      </c>
      <c r="C296" s="628">
        <v>100</v>
      </c>
      <c r="D296" s="628">
        <v>100</v>
      </c>
      <c r="E296" s="629">
        <f t="shared" si="9"/>
        <v>100</v>
      </c>
    </row>
    <row r="297" spans="1:5" s="626" customFormat="1" ht="25.5" x14ac:dyDescent="0.2">
      <c r="A297" s="1197"/>
      <c r="B297" s="627" t="s">
        <v>3725</v>
      </c>
      <c r="C297" s="628">
        <v>200</v>
      </c>
      <c r="D297" s="628">
        <v>200</v>
      </c>
      <c r="E297" s="629">
        <f t="shared" si="9"/>
        <v>100</v>
      </c>
    </row>
    <row r="298" spans="1:5" s="626" customFormat="1" x14ac:dyDescent="0.2">
      <c r="A298" s="1197"/>
      <c r="B298" s="627" t="s">
        <v>3327</v>
      </c>
      <c r="C298" s="628">
        <v>124.13</v>
      </c>
      <c r="D298" s="628">
        <v>124.125</v>
      </c>
      <c r="E298" s="629">
        <f t="shared" si="9"/>
        <v>99.995971964875537</v>
      </c>
    </row>
    <row r="299" spans="1:5" s="626" customFormat="1" x14ac:dyDescent="0.2">
      <c r="A299" s="1197"/>
      <c r="B299" s="627" t="s">
        <v>3328</v>
      </c>
      <c r="C299" s="628">
        <v>200</v>
      </c>
      <c r="D299" s="628">
        <v>200</v>
      </c>
      <c r="E299" s="629">
        <f t="shared" si="9"/>
        <v>100</v>
      </c>
    </row>
    <row r="300" spans="1:5" s="626" customFormat="1" x14ac:dyDescent="0.2">
      <c r="A300" s="1197"/>
      <c r="B300" s="627" t="s">
        <v>537</v>
      </c>
      <c r="C300" s="628">
        <v>5000</v>
      </c>
      <c r="D300" s="628">
        <v>5000</v>
      </c>
      <c r="E300" s="629">
        <f t="shared" si="9"/>
        <v>100</v>
      </c>
    </row>
    <row r="301" spans="1:5" s="626" customFormat="1" ht="25.5" x14ac:dyDescent="0.2">
      <c r="A301" s="1197"/>
      <c r="B301" s="627" t="s">
        <v>579</v>
      </c>
      <c r="C301" s="628">
        <v>200</v>
      </c>
      <c r="D301" s="628">
        <v>200</v>
      </c>
      <c r="E301" s="629">
        <f t="shared" si="9"/>
        <v>100</v>
      </c>
    </row>
    <row r="302" spans="1:5" s="626" customFormat="1" x14ac:dyDescent="0.2">
      <c r="A302" s="1197"/>
      <c r="B302" s="627" t="s">
        <v>3330</v>
      </c>
      <c r="C302" s="628">
        <v>180</v>
      </c>
      <c r="D302" s="628">
        <v>180</v>
      </c>
      <c r="E302" s="629">
        <f t="shared" si="9"/>
        <v>100</v>
      </c>
    </row>
    <row r="303" spans="1:5" s="626" customFormat="1" x14ac:dyDescent="0.2">
      <c r="A303" s="1197"/>
      <c r="B303" s="627" t="s">
        <v>3331</v>
      </c>
      <c r="C303" s="628">
        <v>65.7</v>
      </c>
      <c r="D303" s="628">
        <v>65.7</v>
      </c>
      <c r="E303" s="629">
        <f t="shared" si="9"/>
        <v>100</v>
      </c>
    </row>
    <row r="304" spans="1:5" s="626" customFormat="1" ht="25.5" x14ac:dyDescent="0.2">
      <c r="A304" s="1197"/>
      <c r="B304" s="627" t="s">
        <v>3726</v>
      </c>
      <c r="C304" s="628">
        <v>40</v>
      </c>
      <c r="D304" s="628">
        <v>40</v>
      </c>
      <c r="E304" s="629">
        <f t="shared" si="9"/>
        <v>100</v>
      </c>
    </row>
    <row r="305" spans="1:5" s="626" customFormat="1" x14ac:dyDescent="0.2">
      <c r="A305" s="1197"/>
      <c r="B305" s="627" t="s">
        <v>3727</v>
      </c>
      <c r="C305" s="628">
        <v>200</v>
      </c>
      <c r="D305" s="628">
        <v>200</v>
      </c>
      <c r="E305" s="629">
        <f t="shared" si="9"/>
        <v>100</v>
      </c>
    </row>
    <row r="306" spans="1:5" s="626" customFormat="1" ht="25.5" x14ac:dyDescent="0.2">
      <c r="A306" s="747" t="s">
        <v>580</v>
      </c>
      <c r="B306" s="627" t="s">
        <v>426</v>
      </c>
      <c r="C306" s="628">
        <v>500</v>
      </c>
      <c r="D306" s="628">
        <v>500</v>
      </c>
      <c r="E306" s="629">
        <f t="shared" si="9"/>
        <v>100</v>
      </c>
    </row>
    <row r="307" spans="1:5" s="626" customFormat="1" x14ac:dyDescent="0.2">
      <c r="A307" s="747" t="s">
        <v>581</v>
      </c>
      <c r="B307" s="627" t="s">
        <v>582</v>
      </c>
      <c r="C307" s="628">
        <v>500</v>
      </c>
      <c r="D307" s="628">
        <v>500</v>
      </c>
      <c r="E307" s="629">
        <f t="shared" si="9"/>
        <v>100</v>
      </c>
    </row>
    <row r="308" spans="1:5" s="626" customFormat="1" x14ac:dyDescent="0.2">
      <c r="A308" s="1198" t="s">
        <v>384</v>
      </c>
      <c r="B308" s="1199"/>
      <c r="C308" s="630">
        <f>SUM(C263:C307)</f>
        <v>24615.31</v>
      </c>
      <c r="D308" s="630">
        <f>SUM(D263:D307)</f>
        <v>23735.888999999999</v>
      </c>
      <c r="E308" s="631">
        <f t="shared" si="9"/>
        <v>96.427341357878475</v>
      </c>
    </row>
    <row r="309" spans="1:5" s="626" customFormat="1" ht="18" customHeight="1" x14ac:dyDescent="0.2">
      <c r="A309" s="1200" t="s">
        <v>583</v>
      </c>
      <c r="B309" s="1201"/>
      <c r="C309" s="1201"/>
      <c r="D309" s="1201"/>
      <c r="E309" s="1202"/>
    </row>
    <row r="310" spans="1:5" s="626" customFormat="1" ht="25.5" x14ac:dyDescent="0.2">
      <c r="A310" s="748" t="s">
        <v>584</v>
      </c>
      <c r="B310" s="627" t="s">
        <v>586</v>
      </c>
      <c r="C310" s="628">
        <v>300</v>
      </c>
      <c r="D310" s="628">
        <v>300</v>
      </c>
      <c r="E310" s="629">
        <f t="shared" ref="E310:E346" si="10">D310/C310*100</f>
        <v>100</v>
      </c>
    </row>
    <row r="311" spans="1:5" s="626" customFormat="1" x14ac:dyDescent="0.2">
      <c r="A311" s="1197" t="s">
        <v>589</v>
      </c>
      <c r="B311" s="627" t="s">
        <v>3728</v>
      </c>
      <c r="C311" s="628">
        <v>195.4</v>
      </c>
      <c r="D311" s="628">
        <v>0</v>
      </c>
      <c r="E311" s="629">
        <f t="shared" si="10"/>
        <v>0</v>
      </c>
    </row>
    <row r="312" spans="1:5" s="626" customFormat="1" x14ac:dyDescent="0.2">
      <c r="A312" s="1197"/>
      <c r="B312" s="627" t="s">
        <v>590</v>
      </c>
      <c r="C312" s="628">
        <v>70</v>
      </c>
      <c r="D312" s="628">
        <v>70</v>
      </c>
      <c r="E312" s="629">
        <f t="shared" si="10"/>
        <v>100</v>
      </c>
    </row>
    <row r="313" spans="1:5" s="626" customFormat="1" x14ac:dyDescent="0.2">
      <c r="A313" s="1197"/>
      <c r="B313" s="627" t="s">
        <v>3729</v>
      </c>
      <c r="C313" s="628">
        <v>200</v>
      </c>
      <c r="D313" s="628">
        <v>200</v>
      </c>
      <c r="E313" s="629">
        <f t="shared" si="10"/>
        <v>100</v>
      </c>
    </row>
    <row r="314" spans="1:5" s="626" customFormat="1" ht="25.5" x14ac:dyDescent="0.2">
      <c r="A314" s="1197"/>
      <c r="B314" s="627" t="s">
        <v>591</v>
      </c>
      <c r="C314" s="628">
        <v>200</v>
      </c>
      <c r="D314" s="628">
        <v>200</v>
      </c>
      <c r="E314" s="629">
        <f t="shared" si="10"/>
        <v>100</v>
      </c>
    </row>
    <row r="315" spans="1:5" s="626" customFormat="1" x14ac:dyDescent="0.2">
      <c r="A315" s="1197"/>
      <c r="B315" s="627" t="s">
        <v>1970</v>
      </c>
      <c r="C315" s="628">
        <v>112.2</v>
      </c>
      <c r="D315" s="628">
        <v>112.2</v>
      </c>
      <c r="E315" s="629">
        <f t="shared" si="10"/>
        <v>100</v>
      </c>
    </row>
    <row r="316" spans="1:5" s="626" customFormat="1" x14ac:dyDescent="0.2">
      <c r="A316" s="1197"/>
      <c r="B316" s="627" t="s">
        <v>421</v>
      </c>
      <c r="C316" s="628">
        <v>72</v>
      </c>
      <c r="D316" s="628">
        <v>72</v>
      </c>
      <c r="E316" s="629">
        <f t="shared" si="10"/>
        <v>100</v>
      </c>
    </row>
    <row r="317" spans="1:5" s="626" customFormat="1" x14ac:dyDescent="0.2">
      <c r="A317" s="1197"/>
      <c r="B317" s="627" t="s">
        <v>2088</v>
      </c>
      <c r="C317" s="628">
        <v>120</v>
      </c>
      <c r="D317" s="628">
        <v>120</v>
      </c>
      <c r="E317" s="629">
        <f t="shared" si="10"/>
        <v>100</v>
      </c>
    </row>
    <row r="318" spans="1:5" s="626" customFormat="1" x14ac:dyDescent="0.2">
      <c r="A318" s="1197"/>
      <c r="B318" s="627" t="s">
        <v>3730</v>
      </c>
      <c r="C318" s="628">
        <v>73</v>
      </c>
      <c r="D318" s="628">
        <v>73</v>
      </c>
      <c r="E318" s="629">
        <f t="shared" si="10"/>
        <v>100</v>
      </c>
    </row>
    <row r="319" spans="1:5" s="626" customFormat="1" ht="38.25" x14ac:dyDescent="0.2">
      <c r="A319" s="1197"/>
      <c r="B319" s="627" t="s">
        <v>3531</v>
      </c>
      <c r="C319" s="628">
        <v>25</v>
      </c>
      <c r="D319" s="628">
        <v>25</v>
      </c>
      <c r="E319" s="629">
        <f t="shared" si="10"/>
        <v>100</v>
      </c>
    </row>
    <row r="320" spans="1:5" s="626" customFormat="1" ht="25.5" x14ac:dyDescent="0.2">
      <c r="A320" s="1197"/>
      <c r="B320" s="627" t="s">
        <v>3731</v>
      </c>
      <c r="C320" s="628">
        <v>30</v>
      </c>
      <c r="D320" s="628">
        <v>30</v>
      </c>
      <c r="E320" s="629">
        <f t="shared" si="10"/>
        <v>100</v>
      </c>
    </row>
    <row r="321" spans="1:5" s="626" customFormat="1" x14ac:dyDescent="0.2">
      <c r="A321" s="1197"/>
      <c r="B321" s="627" t="s">
        <v>592</v>
      </c>
      <c r="C321" s="628">
        <v>894.43</v>
      </c>
      <c r="D321" s="628">
        <v>894.43200000000002</v>
      </c>
      <c r="E321" s="629">
        <f t="shared" si="10"/>
        <v>100.0002236060955</v>
      </c>
    </row>
    <row r="322" spans="1:5" s="626" customFormat="1" x14ac:dyDescent="0.2">
      <c r="A322" s="1197"/>
      <c r="B322" s="627" t="s">
        <v>593</v>
      </c>
      <c r="C322" s="628">
        <v>171</v>
      </c>
      <c r="D322" s="628">
        <v>171</v>
      </c>
      <c r="E322" s="629">
        <f t="shared" si="10"/>
        <v>100</v>
      </c>
    </row>
    <row r="323" spans="1:5" s="626" customFormat="1" x14ac:dyDescent="0.2">
      <c r="A323" s="1197"/>
      <c r="B323" s="627" t="s">
        <v>487</v>
      </c>
      <c r="C323" s="628">
        <v>70</v>
      </c>
      <c r="D323" s="628">
        <v>70</v>
      </c>
      <c r="E323" s="629">
        <f t="shared" si="10"/>
        <v>100</v>
      </c>
    </row>
    <row r="324" spans="1:5" s="626" customFormat="1" x14ac:dyDescent="0.2">
      <c r="A324" s="1197"/>
      <c r="B324" s="627" t="s">
        <v>489</v>
      </c>
      <c r="C324" s="628">
        <v>78.400000000000006</v>
      </c>
      <c r="D324" s="628">
        <v>78.400000000000006</v>
      </c>
      <c r="E324" s="629">
        <f t="shared" si="10"/>
        <v>100</v>
      </c>
    </row>
    <row r="325" spans="1:5" s="626" customFormat="1" x14ac:dyDescent="0.2">
      <c r="A325" s="1197"/>
      <c r="B325" s="627" t="s">
        <v>594</v>
      </c>
      <c r="C325" s="628">
        <v>505</v>
      </c>
      <c r="D325" s="628">
        <v>505</v>
      </c>
      <c r="E325" s="629">
        <f t="shared" si="10"/>
        <v>100</v>
      </c>
    </row>
    <row r="326" spans="1:5" s="626" customFormat="1" ht="25.5" x14ac:dyDescent="0.2">
      <c r="A326" s="748" t="s">
        <v>595</v>
      </c>
      <c r="B326" s="627" t="s">
        <v>594</v>
      </c>
      <c r="C326" s="628">
        <v>412</v>
      </c>
      <c r="D326" s="628">
        <v>412</v>
      </c>
      <c r="E326" s="629">
        <f t="shared" si="10"/>
        <v>100</v>
      </c>
    </row>
    <row r="327" spans="1:5" s="626" customFormat="1" x14ac:dyDescent="0.2">
      <c r="A327" s="1197" t="s">
        <v>597</v>
      </c>
      <c r="B327" s="627" t="s">
        <v>2206</v>
      </c>
      <c r="C327" s="628">
        <v>150</v>
      </c>
      <c r="D327" s="628">
        <v>150</v>
      </c>
      <c r="E327" s="629">
        <f t="shared" si="10"/>
        <v>100</v>
      </c>
    </row>
    <row r="328" spans="1:5" s="626" customFormat="1" x14ac:dyDescent="0.2">
      <c r="A328" s="1197"/>
      <c r="B328" s="627" t="s">
        <v>3332</v>
      </c>
      <c r="C328" s="628">
        <v>75</v>
      </c>
      <c r="D328" s="628">
        <v>75</v>
      </c>
      <c r="E328" s="629">
        <f t="shared" si="10"/>
        <v>100</v>
      </c>
    </row>
    <row r="329" spans="1:5" s="626" customFormat="1" x14ac:dyDescent="0.2">
      <c r="A329" s="1197"/>
      <c r="B329" s="627" t="s">
        <v>2251</v>
      </c>
      <c r="C329" s="628">
        <v>200</v>
      </c>
      <c r="D329" s="628">
        <v>200</v>
      </c>
      <c r="E329" s="629">
        <f t="shared" si="10"/>
        <v>100</v>
      </c>
    </row>
    <row r="330" spans="1:5" s="626" customFormat="1" x14ac:dyDescent="0.2">
      <c r="A330" s="1197"/>
      <c r="B330" s="627" t="s">
        <v>598</v>
      </c>
      <c r="C330" s="628">
        <v>120</v>
      </c>
      <c r="D330" s="628">
        <v>120</v>
      </c>
      <c r="E330" s="629">
        <f t="shared" si="10"/>
        <v>100</v>
      </c>
    </row>
    <row r="331" spans="1:5" s="626" customFormat="1" ht="25.5" x14ac:dyDescent="0.2">
      <c r="A331" s="1197"/>
      <c r="B331" s="627" t="s">
        <v>3732</v>
      </c>
      <c r="C331" s="628">
        <v>100</v>
      </c>
      <c r="D331" s="628">
        <v>100</v>
      </c>
      <c r="E331" s="629">
        <f t="shared" si="10"/>
        <v>100</v>
      </c>
    </row>
    <row r="332" spans="1:5" s="626" customFormat="1" x14ac:dyDescent="0.2">
      <c r="A332" s="1197"/>
      <c r="B332" s="627" t="s">
        <v>661</v>
      </c>
      <c r="C332" s="628">
        <v>100</v>
      </c>
      <c r="D332" s="628">
        <v>100</v>
      </c>
      <c r="E332" s="629">
        <f t="shared" si="10"/>
        <v>100</v>
      </c>
    </row>
    <row r="333" spans="1:5" s="626" customFormat="1" ht="25.5" x14ac:dyDescent="0.2">
      <c r="A333" s="1197"/>
      <c r="B333" s="627" t="s">
        <v>3333</v>
      </c>
      <c r="C333" s="628">
        <v>200</v>
      </c>
      <c r="D333" s="628">
        <v>200</v>
      </c>
      <c r="E333" s="629">
        <f t="shared" si="10"/>
        <v>100</v>
      </c>
    </row>
    <row r="334" spans="1:5" s="626" customFormat="1" x14ac:dyDescent="0.2">
      <c r="A334" s="1197"/>
      <c r="B334" s="627" t="s">
        <v>464</v>
      </c>
      <c r="C334" s="628">
        <v>1600</v>
      </c>
      <c r="D334" s="628">
        <v>0</v>
      </c>
      <c r="E334" s="629">
        <f t="shared" si="10"/>
        <v>0</v>
      </c>
    </row>
    <row r="335" spans="1:5" s="626" customFormat="1" x14ac:dyDescent="0.2">
      <c r="A335" s="1197"/>
      <c r="B335" s="627" t="s">
        <v>1986</v>
      </c>
      <c r="C335" s="628">
        <v>1500</v>
      </c>
      <c r="D335" s="628">
        <v>1500</v>
      </c>
      <c r="E335" s="629">
        <f t="shared" si="10"/>
        <v>100</v>
      </c>
    </row>
    <row r="336" spans="1:5" s="626" customFormat="1" x14ac:dyDescent="0.2">
      <c r="A336" s="1197"/>
      <c r="B336" s="627" t="s">
        <v>1988</v>
      </c>
      <c r="C336" s="628">
        <v>1000</v>
      </c>
      <c r="D336" s="628">
        <v>0</v>
      </c>
      <c r="E336" s="629">
        <f t="shared" si="10"/>
        <v>0</v>
      </c>
    </row>
    <row r="337" spans="1:5" s="626" customFormat="1" x14ac:dyDescent="0.2">
      <c r="A337" s="1197"/>
      <c r="B337" s="627" t="s">
        <v>588</v>
      </c>
      <c r="C337" s="628">
        <v>550</v>
      </c>
      <c r="D337" s="628">
        <v>550</v>
      </c>
      <c r="E337" s="629">
        <f t="shared" si="10"/>
        <v>100</v>
      </c>
    </row>
    <row r="338" spans="1:5" s="626" customFormat="1" x14ac:dyDescent="0.2">
      <c r="A338" s="1197"/>
      <c r="B338" s="627" t="s">
        <v>3733</v>
      </c>
      <c r="C338" s="628">
        <v>150</v>
      </c>
      <c r="D338" s="628">
        <v>150</v>
      </c>
      <c r="E338" s="629">
        <f t="shared" si="10"/>
        <v>100</v>
      </c>
    </row>
    <row r="339" spans="1:5" s="626" customFormat="1" x14ac:dyDescent="0.2">
      <c r="A339" s="1197"/>
      <c r="B339" s="627" t="s">
        <v>3734</v>
      </c>
      <c r="C339" s="628">
        <v>49</v>
      </c>
      <c r="D339" s="628">
        <v>49</v>
      </c>
      <c r="E339" s="629">
        <f t="shared" si="10"/>
        <v>100</v>
      </c>
    </row>
    <row r="340" spans="1:5" s="626" customFormat="1" x14ac:dyDescent="0.2">
      <c r="A340" s="1197" t="s">
        <v>600</v>
      </c>
      <c r="B340" s="627" t="s">
        <v>2193</v>
      </c>
      <c r="C340" s="628">
        <v>200</v>
      </c>
      <c r="D340" s="628">
        <v>200</v>
      </c>
      <c r="E340" s="629">
        <f t="shared" si="10"/>
        <v>100</v>
      </c>
    </row>
    <row r="341" spans="1:5" s="626" customFormat="1" x14ac:dyDescent="0.2">
      <c r="A341" s="1197"/>
      <c r="B341" s="627" t="s">
        <v>3735</v>
      </c>
      <c r="C341" s="628">
        <v>150</v>
      </c>
      <c r="D341" s="628">
        <v>150</v>
      </c>
      <c r="E341" s="629">
        <f t="shared" si="10"/>
        <v>100</v>
      </c>
    </row>
    <row r="342" spans="1:5" s="626" customFormat="1" ht="25.5" x14ac:dyDescent="0.2">
      <c r="A342" s="1197"/>
      <c r="B342" s="627" t="s">
        <v>3736</v>
      </c>
      <c r="C342" s="628">
        <v>150</v>
      </c>
      <c r="D342" s="628">
        <v>150</v>
      </c>
      <c r="E342" s="629">
        <f t="shared" si="10"/>
        <v>100</v>
      </c>
    </row>
    <row r="343" spans="1:5" s="626" customFormat="1" ht="25.5" x14ac:dyDescent="0.2">
      <c r="A343" s="1197"/>
      <c r="B343" s="627" t="s">
        <v>3737</v>
      </c>
      <c r="C343" s="628">
        <v>50</v>
      </c>
      <c r="D343" s="628">
        <v>47.24709</v>
      </c>
      <c r="E343" s="629">
        <f t="shared" si="10"/>
        <v>94.49418</v>
      </c>
    </row>
    <row r="344" spans="1:5" s="626" customFormat="1" ht="25.5" x14ac:dyDescent="0.2">
      <c r="A344" s="1197"/>
      <c r="B344" s="627" t="s">
        <v>3738</v>
      </c>
      <c r="C344" s="628">
        <v>100</v>
      </c>
      <c r="D344" s="628">
        <v>100</v>
      </c>
      <c r="E344" s="629">
        <f t="shared" si="10"/>
        <v>100</v>
      </c>
    </row>
    <row r="345" spans="1:5" s="626" customFormat="1" x14ac:dyDescent="0.2">
      <c r="A345" s="1197"/>
      <c r="B345" s="627" t="s">
        <v>3739</v>
      </c>
      <c r="C345" s="628">
        <v>79.900000000000006</v>
      </c>
      <c r="D345" s="628">
        <v>79.900000000000006</v>
      </c>
      <c r="E345" s="629">
        <f t="shared" si="10"/>
        <v>100</v>
      </c>
    </row>
    <row r="346" spans="1:5" s="626" customFormat="1" x14ac:dyDescent="0.2">
      <c r="A346" s="1198" t="s">
        <v>393</v>
      </c>
      <c r="B346" s="1199"/>
      <c r="C346" s="630">
        <f>SUM(C310:C345)</f>
        <v>10052.33</v>
      </c>
      <c r="D346" s="630">
        <f>SUM(D310:D345)</f>
        <v>7254.1790899999996</v>
      </c>
      <c r="E346" s="631">
        <f t="shared" si="10"/>
        <v>72.164155872320151</v>
      </c>
    </row>
    <row r="347" spans="1:5" s="626" customFormat="1" ht="18" customHeight="1" x14ac:dyDescent="0.2">
      <c r="A347" s="1200" t="s">
        <v>604</v>
      </c>
      <c r="B347" s="1201"/>
      <c r="C347" s="1201"/>
      <c r="D347" s="1201"/>
      <c r="E347" s="1202"/>
    </row>
    <row r="348" spans="1:5" s="626" customFormat="1" x14ac:dyDescent="0.2">
      <c r="A348" s="1190" t="s">
        <v>607</v>
      </c>
      <c r="B348" s="627" t="s">
        <v>3740</v>
      </c>
      <c r="C348" s="628">
        <v>40</v>
      </c>
      <c r="D348" s="628">
        <v>40</v>
      </c>
      <c r="E348" s="629">
        <f t="shared" ref="E348:E411" si="11">D348/C348*100</f>
        <v>100</v>
      </c>
    </row>
    <row r="349" spans="1:5" s="626" customFormat="1" ht="25.5" x14ac:dyDescent="0.2">
      <c r="A349" s="1191"/>
      <c r="B349" s="627" t="s">
        <v>3323</v>
      </c>
      <c r="C349" s="628">
        <v>1343</v>
      </c>
      <c r="D349" s="628">
        <v>1343</v>
      </c>
      <c r="E349" s="629">
        <f t="shared" si="11"/>
        <v>100</v>
      </c>
    </row>
    <row r="350" spans="1:5" s="626" customFormat="1" x14ac:dyDescent="0.2">
      <c r="A350" s="1190" t="s">
        <v>608</v>
      </c>
      <c r="B350" s="627" t="s">
        <v>420</v>
      </c>
      <c r="C350" s="628">
        <v>27</v>
      </c>
      <c r="D350" s="628">
        <v>27</v>
      </c>
      <c r="E350" s="629">
        <f t="shared" si="11"/>
        <v>100</v>
      </c>
    </row>
    <row r="351" spans="1:5" s="626" customFormat="1" x14ac:dyDescent="0.2">
      <c r="A351" s="1196"/>
      <c r="B351" s="627" t="s">
        <v>510</v>
      </c>
      <c r="C351" s="628">
        <v>100</v>
      </c>
      <c r="D351" s="628">
        <v>100</v>
      </c>
      <c r="E351" s="629">
        <f t="shared" si="11"/>
        <v>100</v>
      </c>
    </row>
    <row r="352" spans="1:5" s="626" customFormat="1" x14ac:dyDescent="0.2">
      <c r="A352" s="1196"/>
      <c r="B352" s="627" t="s">
        <v>486</v>
      </c>
      <c r="C352" s="628">
        <v>95</v>
      </c>
      <c r="D352" s="628">
        <v>95</v>
      </c>
      <c r="E352" s="629">
        <f t="shared" si="11"/>
        <v>100</v>
      </c>
    </row>
    <row r="353" spans="1:5" s="626" customFormat="1" x14ac:dyDescent="0.2">
      <c r="A353" s="1196"/>
      <c r="B353" s="627" t="s">
        <v>537</v>
      </c>
      <c r="C353" s="628">
        <v>116</v>
      </c>
      <c r="D353" s="628">
        <v>116</v>
      </c>
      <c r="E353" s="629">
        <f t="shared" si="11"/>
        <v>100</v>
      </c>
    </row>
    <row r="354" spans="1:5" s="626" customFormat="1" x14ac:dyDescent="0.2">
      <c r="A354" s="1196"/>
      <c r="B354" s="627" t="s">
        <v>487</v>
      </c>
      <c r="C354" s="628">
        <v>107</v>
      </c>
      <c r="D354" s="628">
        <v>107</v>
      </c>
      <c r="E354" s="629">
        <f t="shared" si="11"/>
        <v>100</v>
      </c>
    </row>
    <row r="355" spans="1:5" s="626" customFormat="1" x14ac:dyDescent="0.2">
      <c r="A355" s="1191"/>
      <c r="B355" s="627" t="s">
        <v>488</v>
      </c>
      <c r="C355" s="628">
        <v>869</v>
      </c>
      <c r="D355" s="628">
        <v>294</v>
      </c>
      <c r="E355" s="629">
        <f t="shared" si="11"/>
        <v>33.831990794016107</v>
      </c>
    </row>
    <row r="356" spans="1:5" s="626" customFormat="1" x14ac:dyDescent="0.2">
      <c r="A356" s="1190" t="s">
        <v>610</v>
      </c>
      <c r="B356" s="627" t="s">
        <v>2189</v>
      </c>
      <c r="C356" s="628">
        <v>70</v>
      </c>
      <c r="D356" s="628">
        <v>70</v>
      </c>
      <c r="E356" s="629">
        <f t="shared" si="11"/>
        <v>100</v>
      </c>
    </row>
    <row r="357" spans="1:5" s="626" customFormat="1" ht="25.5" x14ac:dyDescent="0.2">
      <c r="A357" s="1196"/>
      <c r="B357" s="627" t="s">
        <v>612</v>
      </c>
      <c r="C357" s="628">
        <v>1000</v>
      </c>
      <c r="D357" s="628">
        <v>1000</v>
      </c>
      <c r="E357" s="629">
        <f t="shared" si="11"/>
        <v>100</v>
      </c>
    </row>
    <row r="358" spans="1:5" s="626" customFormat="1" x14ac:dyDescent="0.2">
      <c r="A358" s="1196"/>
      <c r="B358" s="627" t="s">
        <v>3335</v>
      </c>
      <c r="C358" s="628">
        <v>100</v>
      </c>
      <c r="D358" s="628">
        <v>100</v>
      </c>
      <c r="E358" s="629">
        <f t="shared" si="11"/>
        <v>100</v>
      </c>
    </row>
    <row r="359" spans="1:5" s="626" customFormat="1" ht="25.5" x14ac:dyDescent="0.2">
      <c r="A359" s="1196"/>
      <c r="B359" s="627" t="s">
        <v>3741</v>
      </c>
      <c r="C359" s="628">
        <v>190</v>
      </c>
      <c r="D359" s="628">
        <v>190</v>
      </c>
      <c r="E359" s="629">
        <f t="shared" si="11"/>
        <v>100</v>
      </c>
    </row>
    <row r="360" spans="1:5" s="626" customFormat="1" x14ac:dyDescent="0.2">
      <c r="A360" s="1196"/>
      <c r="B360" s="627" t="s">
        <v>2220</v>
      </c>
      <c r="C360" s="628">
        <v>400</v>
      </c>
      <c r="D360" s="628">
        <v>400</v>
      </c>
      <c r="E360" s="629">
        <f t="shared" si="11"/>
        <v>100</v>
      </c>
    </row>
    <row r="361" spans="1:5" s="626" customFormat="1" x14ac:dyDescent="0.2">
      <c r="A361" s="1196"/>
      <c r="B361" s="627" t="s">
        <v>3336</v>
      </c>
      <c r="C361" s="628">
        <v>17000</v>
      </c>
      <c r="D361" s="628">
        <v>17000</v>
      </c>
      <c r="E361" s="629">
        <f t="shared" si="11"/>
        <v>100</v>
      </c>
    </row>
    <row r="362" spans="1:5" s="626" customFormat="1" x14ac:dyDescent="0.2">
      <c r="A362" s="1196"/>
      <c r="B362" s="627" t="s">
        <v>613</v>
      </c>
      <c r="C362" s="628">
        <v>87</v>
      </c>
      <c r="D362" s="628">
        <v>87</v>
      </c>
      <c r="E362" s="629">
        <f t="shared" si="11"/>
        <v>100</v>
      </c>
    </row>
    <row r="363" spans="1:5" s="626" customFormat="1" x14ac:dyDescent="0.2">
      <c r="A363" s="1196"/>
      <c r="B363" s="627" t="s">
        <v>614</v>
      </c>
      <c r="C363" s="628">
        <v>80</v>
      </c>
      <c r="D363" s="628">
        <v>80</v>
      </c>
      <c r="E363" s="629">
        <f t="shared" si="11"/>
        <v>100</v>
      </c>
    </row>
    <row r="364" spans="1:5" s="626" customFormat="1" x14ac:dyDescent="0.2">
      <c r="A364" s="1196"/>
      <c r="B364" s="627" t="s">
        <v>3337</v>
      </c>
      <c r="C364" s="628">
        <v>50</v>
      </c>
      <c r="D364" s="628">
        <v>50</v>
      </c>
      <c r="E364" s="629">
        <f t="shared" si="11"/>
        <v>100</v>
      </c>
    </row>
    <row r="365" spans="1:5" s="626" customFormat="1" x14ac:dyDescent="0.2">
      <c r="A365" s="1196"/>
      <c r="B365" s="627" t="s">
        <v>3742</v>
      </c>
      <c r="C365" s="628">
        <v>200</v>
      </c>
      <c r="D365" s="628">
        <v>200</v>
      </c>
      <c r="E365" s="629">
        <f t="shared" si="11"/>
        <v>100</v>
      </c>
    </row>
    <row r="366" spans="1:5" s="626" customFormat="1" x14ac:dyDescent="0.2">
      <c r="A366" s="1196"/>
      <c r="B366" s="627" t="s">
        <v>3743</v>
      </c>
      <c r="C366" s="628">
        <v>20</v>
      </c>
      <c r="D366" s="628">
        <v>20</v>
      </c>
      <c r="E366" s="629">
        <f t="shared" si="11"/>
        <v>100</v>
      </c>
    </row>
    <row r="367" spans="1:5" s="626" customFormat="1" ht="38.25" x14ac:dyDescent="0.2">
      <c r="A367" s="1196"/>
      <c r="B367" s="627" t="s">
        <v>3744</v>
      </c>
      <c r="C367" s="628">
        <v>3500</v>
      </c>
      <c r="D367" s="628">
        <v>3500</v>
      </c>
      <c r="E367" s="629">
        <f t="shared" si="11"/>
        <v>100</v>
      </c>
    </row>
    <row r="368" spans="1:5" s="626" customFormat="1" x14ac:dyDescent="0.2">
      <c r="A368" s="1196"/>
      <c r="B368" s="627" t="s">
        <v>615</v>
      </c>
      <c r="C368" s="628">
        <v>800</v>
      </c>
      <c r="D368" s="628">
        <v>800</v>
      </c>
      <c r="E368" s="629">
        <f t="shared" si="11"/>
        <v>100</v>
      </c>
    </row>
    <row r="369" spans="1:5" s="626" customFormat="1" x14ac:dyDescent="0.2">
      <c r="A369" s="1196"/>
      <c r="B369" s="627" t="s">
        <v>616</v>
      </c>
      <c r="C369" s="628">
        <v>1400</v>
      </c>
      <c r="D369" s="628">
        <v>1400</v>
      </c>
      <c r="E369" s="629">
        <f t="shared" si="11"/>
        <v>100</v>
      </c>
    </row>
    <row r="370" spans="1:5" s="626" customFormat="1" ht="25.5" x14ac:dyDescent="0.2">
      <c r="A370" s="1196"/>
      <c r="B370" s="627" t="s">
        <v>617</v>
      </c>
      <c r="C370" s="628">
        <v>100</v>
      </c>
      <c r="D370" s="628">
        <v>100</v>
      </c>
      <c r="E370" s="629">
        <f t="shared" si="11"/>
        <v>100</v>
      </c>
    </row>
    <row r="371" spans="1:5" s="626" customFormat="1" x14ac:dyDescent="0.2">
      <c r="A371" s="1196"/>
      <c r="B371" s="627" t="s">
        <v>618</v>
      </c>
      <c r="C371" s="628">
        <v>560</v>
      </c>
      <c r="D371" s="628">
        <v>560</v>
      </c>
      <c r="E371" s="629">
        <f t="shared" si="11"/>
        <v>100</v>
      </c>
    </row>
    <row r="372" spans="1:5" s="626" customFormat="1" x14ac:dyDescent="0.2">
      <c r="A372" s="1196"/>
      <c r="B372" s="627" t="s">
        <v>3745</v>
      </c>
      <c r="C372" s="628">
        <v>200</v>
      </c>
      <c r="D372" s="628">
        <v>200</v>
      </c>
      <c r="E372" s="629">
        <f t="shared" si="11"/>
        <v>100</v>
      </c>
    </row>
    <row r="373" spans="1:5" s="626" customFormat="1" x14ac:dyDescent="0.2">
      <c r="A373" s="1196"/>
      <c r="B373" s="627" t="s">
        <v>3746</v>
      </c>
      <c r="C373" s="628">
        <v>50</v>
      </c>
      <c r="D373" s="628">
        <v>50</v>
      </c>
      <c r="E373" s="629">
        <f t="shared" si="11"/>
        <v>100</v>
      </c>
    </row>
    <row r="374" spans="1:5" s="626" customFormat="1" ht="25.5" x14ac:dyDescent="0.2">
      <c r="A374" s="1196"/>
      <c r="B374" s="627" t="s">
        <v>3747</v>
      </c>
      <c r="C374" s="628">
        <v>200</v>
      </c>
      <c r="D374" s="628">
        <v>200</v>
      </c>
      <c r="E374" s="629">
        <f t="shared" si="11"/>
        <v>100</v>
      </c>
    </row>
    <row r="375" spans="1:5" s="626" customFormat="1" ht="25.5" x14ac:dyDescent="0.2">
      <c r="A375" s="1196"/>
      <c r="B375" s="627" t="s">
        <v>3472</v>
      </c>
      <c r="C375" s="628">
        <v>94.95</v>
      </c>
      <c r="D375" s="628">
        <v>94.947000000000003</v>
      </c>
      <c r="E375" s="629">
        <f t="shared" si="11"/>
        <v>99.996840442338069</v>
      </c>
    </row>
    <row r="376" spans="1:5" s="626" customFormat="1" x14ac:dyDescent="0.2">
      <c r="A376" s="1196"/>
      <c r="B376" s="627" t="s">
        <v>507</v>
      </c>
      <c r="C376" s="628">
        <v>287.48</v>
      </c>
      <c r="D376" s="628">
        <v>287.48</v>
      </c>
      <c r="E376" s="629">
        <f t="shared" si="11"/>
        <v>100</v>
      </c>
    </row>
    <row r="377" spans="1:5" s="626" customFormat="1" x14ac:dyDescent="0.2">
      <c r="A377" s="1196"/>
      <c r="B377" s="627" t="s">
        <v>2282</v>
      </c>
      <c r="C377" s="628">
        <v>550</v>
      </c>
      <c r="D377" s="628">
        <v>550</v>
      </c>
      <c r="E377" s="629">
        <f t="shared" si="11"/>
        <v>100</v>
      </c>
    </row>
    <row r="378" spans="1:5" s="626" customFormat="1" x14ac:dyDescent="0.2">
      <c r="A378" s="1196"/>
      <c r="B378" s="627" t="s">
        <v>622</v>
      </c>
      <c r="C378" s="628">
        <v>480</v>
      </c>
      <c r="D378" s="628">
        <v>480</v>
      </c>
      <c r="E378" s="629">
        <f t="shared" si="11"/>
        <v>100</v>
      </c>
    </row>
    <row r="379" spans="1:5" s="626" customFormat="1" x14ac:dyDescent="0.2">
      <c r="A379" s="1196"/>
      <c r="B379" s="627" t="s">
        <v>3479</v>
      </c>
      <c r="C379" s="628">
        <v>78.489999999999995</v>
      </c>
      <c r="D379" s="628">
        <v>78.483999999999995</v>
      </c>
      <c r="E379" s="629">
        <f t="shared" si="11"/>
        <v>99.992355714103709</v>
      </c>
    </row>
    <row r="380" spans="1:5" s="626" customFormat="1" x14ac:dyDescent="0.2">
      <c r="A380" s="1196"/>
      <c r="B380" s="627" t="s">
        <v>2285</v>
      </c>
      <c r="C380" s="628">
        <v>195</v>
      </c>
      <c r="D380" s="628">
        <v>195</v>
      </c>
      <c r="E380" s="629">
        <f t="shared" si="11"/>
        <v>100</v>
      </c>
    </row>
    <row r="381" spans="1:5" s="626" customFormat="1" x14ac:dyDescent="0.2">
      <c r="A381" s="1196"/>
      <c r="B381" s="627" t="s">
        <v>650</v>
      </c>
      <c r="C381" s="628">
        <v>80</v>
      </c>
      <c r="D381" s="628">
        <v>80</v>
      </c>
      <c r="E381" s="629">
        <f t="shared" si="11"/>
        <v>100</v>
      </c>
    </row>
    <row r="382" spans="1:5" s="626" customFormat="1" x14ac:dyDescent="0.2">
      <c r="A382" s="1196"/>
      <c r="B382" s="627" t="s">
        <v>623</v>
      </c>
      <c r="C382" s="628">
        <v>608</v>
      </c>
      <c r="D382" s="628">
        <v>608</v>
      </c>
      <c r="E382" s="629">
        <f t="shared" si="11"/>
        <v>100</v>
      </c>
    </row>
    <row r="383" spans="1:5" s="626" customFormat="1" ht="25.5" x14ac:dyDescent="0.2">
      <c r="A383" s="1196"/>
      <c r="B383" s="627" t="s">
        <v>2313</v>
      </c>
      <c r="C383" s="628">
        <v>100</v>
      </c>
      <c r="D383" s="628">
        <v>100</v>
      </c>
      <c r="E383" s="629">
        <f t="shared" si="11"/>
        <v>100</v>
      </c>
    </row>
    <row r="384" spans="1:5" s="626" customFormat="1" x14ac:dyDescent="0.2">
      <c r="A384" s="1196"/>
      <c r="B384" s="627" t="s">
        <v>2325</v>
      </c>
      <c r="C384" s="628">
        <v>100</v>
      </c>
      <c r="D384" s="628">
        <v>100</v>
      </c>
      <c r="E384" s="629">
        <f t="shared" si="11"/>
        <v>100</v>
      </c>
    </row>
    <row r="385" spans="1:5" s="626" customFormat="1" x14ac:dyDescent="0.2">
      <c r="A385" s="1196"/>
      <c r="B385" s="627" t="s">
        <v>3748</v>
      </c>
      <c r="C385" s="628">
        <v>50</v>
      </c>
      <c r="D385" s="628">
        <v>50</v>
      </c>
      <c r="E385" s="629">
        <f t="shared" si="11"/>
        <v>100</v>
      </c>
    </row>
    <row r="386" spans="1:5" s="626" customFormat="1" ht="25.5" x14ac:dyDescent="0.2">
      <c r="A386" s="1196"/>
      <c r="B386" s="627" t="s">
        <v>3749</v>
      </c>
      <c r="C386" s="628">
        <v>1500</v>
      </c>
      <c r="D386" s="628">
        <v>1500</v>
      </c>
      <c r="E386" s="629">
        <f t="shared" si="11"/>
        <v>100</v>
      </c>
    </row>
    <row r="387" spans="1:5" s="626" customFormat="1" ht="25.5" x14ac:dyDescent="0.2">
      <c r="A387" s="1196"/>
      <c r="B387" s="627" t="s">
        <v>624</v>
      </c>
      <c r="C387" s="628">
        <v>90</v>
      </c>
      <c r="D387" s="628">
        <v>90</v>
      </c>
      <c r="E387" s="629">
        <f t="shared" si="11"/>
        <v>100</v>
      </c>
    </row>
    <row r="388" spans="1:5" s="626" customFormat="1" ht="25.5" x14ac:dyDescent="0.2">
      <c r="A388" s="1196"/>
      <c r="B388" s="627" t="s">
        <v>3750</v>
      </c>
      <c r="C388" s="628">
        <v>300</v>
      </c>
      <c r="D388" s="628">
        <v>300</v>
      </c>
      <c r="E388" s="629">
        <f t="shared" si="11"/>
        <v>100</v>
      </c>
    </row>
    <row r="389" spans="1:5" s="626" customFormat="1" ht="25.5" x14ac:dyDescent="0.2">
      <c r="A389" s="1196"/>
      <c r="B389" s="627" t="s">
        <v>606</v>
      </c>
      <c r="C389" s="628">
        <v>103.1</v>
      </c>
      <c r="D389" s="628">
        <v>103.1</v>
      </c>
      <c r="E389" s="629">
        <f t="shared" si="11"/>
        <v>100</v>
      </c>
    </row>
    <row r="390" spans="1:5" s="626" customFormat="1" ht="25.5" x14ac:dyDescent="0.2">
      <c r="A390" s="1196"/>
      <c r="B390" s="627" t="s">
        <v>3751</v>
      </c>
      <c r="C390" s="628">
        <v>50</v>
      </c>
      <c r="D390" s="628">
        <v>50</v>
      </c>
      <c r="E390" s="629">
        <f t="shared" si="11"/>
        <v>100</v>
      </c>
    </row>
    <row r="391" spans="1:5" s="626" customFormat="1" ht="25.5" x14ac:dyDescent="0.2">
      <c r="A391" s="1196"/>
      <c r="B391" s="627" t="s">
        <v>625</v>
      </c>
      <c r="C391" s="628">
        <v>380</v>
      </c>
      <c r="D391" s="628">
        <v>380</v>
      </c>
      <c r="E391" s="629">
        <f t="shared" si="11"/>
        <v>100</v>
      </c>
    </row>
    <row r="392" spans="1:5" s="626" customFormat="1" ht="38.25" x14ac:dyDescent="0.2">
      <c r="A392" s="1196"/>
      <c r="B392" s="627" t="s">
        <v>626</v>
      </c>
      <c r="C392" s="628">
        <v>300</v>
      </c>
      <c r="D392" s="628">
        <v>300</v>
      </c>
      <c r="E392" s="629">
        <f t="shared" si="11"/>
        <v>100</v>
      </c>
    </row>
    <row r="393" spans="1:5" s="626" customFormat="1" ht="25.5" x14ac:dyDescent="0.2">
      <c r="A393" s="1196"/>
      <c r="B393" s="627" t="s">
        <v>3752</v>
      </c>
      <c r="C393" s="628">
        <v>40</v>
      </c>
      <c r="D393" s="628">
        <v>40</v>
      </c>
      <c r="E393" s="629">
        <f t="shared" si="11"/>
        <v>100</v>
      </c>
    </row>
    <row r="394" spans="1:5" s="626" customFormat="1" ht="25.5" x14ac:dyDescent="0.2">
      <c r="A394" s="1196"/>
      <c r="B394" s="627" t="s">
        <v>627</v>
      </c>
      <c r="C394" s="628">
        <v>3000</v>
      </c>
      <c r="D394" s="628">
        <v>3000</v>
      </c>
      <c r="E394" s="629">
        <f t="shared" si="11"/>
        <v>100</v>
      </c>
    </row>
    <row r="395" spans="1:5" s="626" customFormat="1" x14ac:dyDescent="0.2">
      <c r="A395" s="1196"/>
      <c r="B395" s="627" t="s">
        <v>3753</v>
      </c>
      <c r="C395" s="628">
        <v>7300</v>
      </c>
      <c r="D395" s="628">
        <v>7300</v>
      </c>
      <c r="E395" s="629">
        <f t="shared" si="11"/>
        <v>100</v>
      </c>
    </row>
    <row r="396" spans="1:5" s="626" customFormat="1" x14ac:dyDescent="0.2">
      <c r="A396" s="1196"/>
      <c r="B396" s="1004" t="s">
        <v>3338</v>
      </c>
      <c r="C396" s="628">
        <v>150</v>
      </c>
      <c r="D396" s="628">
        <v>150</v>
      </c>
      <c r="E396" s="629">
        <f t="shared" si="11"/>
        <v>100</v>
      </c>
    </row>
    <row r="397" spans="1:5" s="626" customFormat="1" x14ac:dyDescent="0.2">
      <c r="A397" s="1196"/>
      <c r="B397" s="1004" t="s">
        <v>4036</v>
      </c>
      <c r="C397" s="628">
        <v>196.6</v>
      </c>
      <c r="D397" s="628">
        <v>196.6</v>
      </c>
      <c r="E397" s="629">
        <f t="shared" si="11"/>
        <v>100</v>
      </c>
    </row>
    <row r="398" spans="1:5" s="626" customFormat="1" x14ac:dyDescent="0.2">
      <c r="A398" s="1196"/>
      <c r="B398" s="1004" t="s">
        <v>3754</v>
      </c>
      <c r="C398" s="628">
        <v>3200</v>
      </c>
      <c r="D398" s="628">
        <v>3200</v>
      </c>
      <c r="E398" s="629">
        <f t="shared" si="11"/>
        <v>100</v>
      </c>
    </row>
    <row r="399" spans="1:5" s="626" customFormat="1" x14ac:dyDescent="0.2">
      <c r="A399" s="1196"/>
      <c r="B399" s="1004" t="s">
        <v>3339</v>
      </c>
      <c r="C399" s="628">
        <v>50</v>
      </c>
      <c r="D399" s="628">
        <v>50</v>
      </c>
      <c r="E399" s="629">
        <f t="shared" si="11"/>
        <v>100</v>
      </c>
    </row>
    <row r="400" spans="1:5" s="626" customFormat="1" x14ac:dyDescent="0.2">
      <c r="A400" s="1196"/>
      <c r="B400" s="1004" t="s">
        <v>4037</v>
      </c>
      <c r="C400" s="628">
        <v>3200</v>
      </c>
      <c r="D400" s="628">
        <v>3200</v>
      </c>
      <c r="E400" s="629">
        <f t="shared" si="11"/>
        <v>100</v>
      </c>
    </row>
    <row r="401" spans="1:5" s="626" customFormat="1" x14ac:dyDescent="0.2">
      <c r="A401" s="1196"/>
      <c r="B401" s="1004" t="s">
        <v>3755</v>
      </c>
      <c r="C401" s="628">
        <v>50</v>
      </c>
      <c r="D401" s="628">
        <v>50</v>
      </c>
      <c r="E401" s="629">
        <f t="shared" si="11"/>
        <v>100</v>
      </c>
    </row>
    <row r="402" spans="1:5" s="626" customFormat="1" x14ac:dyDescent="0.2">
      <c r="A402" s="1196"/>
      <c r="B402" s="1004" t="s">
        <v>629</v>
      </c>
      <c r="C402" s="628">
        <v>200</v>
      </c>
      <c r="D402" s="628">
        <v>200</v>
      </c>
      <c r="E402" s="629">
        <f t="shared" si="11"/>
        <v>100</v>
      </c>
    </row>
    <row r="403" spans="1:5" s="626" customFormat="1" x14ac:dyDescent="0.2">
      <c r="A403" s="1196"/>
      <c r="B403" s="1004" t="s">
        <v>630</v>
      </c>
      <c r="C403" s="628">
        <v>480</v>
      </c>
      <c r="D403" s="628">
        <v>480</v>
      </c>
      <c r="E403" s="629">
        <f t="shared" si="11"/>
        <v>100</v>
      </c>
    </row>
    <row r="404" spans="1:5" s="626" customFormat="1" ht="25.5" x14ac:dyDescent="0.2">
      <c r="A404" s="1196"/>
      <c r="B404" s="1004" t="s">
        <v>631</v>
      </c>
      <c r="C404" s="628">
        <v>6000</v>
      </c>
      <c r="D404" s="628">
        <v>6000</v>
      </c>
      <c r="E404" s="629">
        <f t="shared" si="11"/>
        <v>100</v>
      </c>
    </row>
    <row r="405" spans="1:5" s="626" customFormat="1" x14ac:dyDescent="0.2">
      <c r="A405" s="1196"/>
      <c r="B405" s="1004" t="s">
        <v>632</v>
      </c>
      <c r="C405" s="628">
        <v>30</v>
      </c>
      <c r="D405" s="628">
        <v>0</v>
      </c>
      <c r="E405" s="629">
        <f t="shared" si="11"/>
        <v>0</v>
      </c>
    </row>
    <row r="406" spans="1:5" s="626" customFormat="1" ht="25.5" x14ac:dyDescent="0.2">
      <c r="A406" s="1196"/>
      <c r="B406" s="1004" t="s">
        <v>3756</v>
      </c>
      <c r="C406" s="628">
        <v>150</v>
      </c>
      <c r="D406" s="628">
        <v>150</v>
      </c>
      <c r="E406" s="629">
        <f t="shared" si="11"/>
        <v>100</v>
      </c>
    </row>
    <row r="407" spans="1:5" s="626" customFormat="1" x14ac:dyDescent="0.2">
      <c r="A407" s="1196"/>
      <c r="B407" s="1004" t="s">
        <v>3757</v>
      </c>
      <c r="C407" s="628">
        <v>200</v>
      </c>
      <c r="D407" s="628">
        <v>200</v>
      </c>
      <c r="E407" s="629">
        <f t="shared" si="11"/>
        <v>100</v>
      </c>
    </row>
    <row r="408" spans="1:5" s="626" customFormat="1" x14ac:dyDescent="0.2">
      <c r="A408" s="1196"/>
      <c r="B408" s="1004" t="s">
        <v>3758</v>
      </c>
      <c r="C408" s="628">
        <v>100</v>
      </c>
      <c r="D408" s="628">
        <v>100</v>
      </c>
      <c r="E408" s="629">
        <f t="shared" si="11"/>
        <v>100</v>
      </c>
    </row>
    <row r="409" spans="1:5" s="626" customFormat="1" x14ac:dyDescent="0.2">
      <c r="A409" s="1196"/>
      <c r="B409" s="1004" t="s">
        <v>3340</v>
      </c>
      <c r="C409" s="628">
        <v>200</v>
      </c>
      <c r="D409" s="628">
        <v>200</v>
      </c>
      <c r="E409" s="629">
        <f t="shared" si="11"/>
        <v>100</v>
      </c>
    </row>
    <row r="410" spans="1:5" s="626" customFormat="1" ht="25.5" x14ac:dyDescent="0.2">
      <c r="A410" s="1196"/>
      <c r="B410" s="1004" t="s">
        <v>3759</v>
      </c>
      <c r="C410" s="628">
        <v>100</v>
      </c>
      <c r="D410" s="628">
        <v>100</v>
      </c>
      <c r="E410" s="629">
        <f t="shared" si="11"/>
        <v>100</v>
      </c>
    </row>
    <row r="411" spans="1:5" s="626" customFormat="1" x14ac:dyDescent="0.2">
      <c r="A411" s="1196"/>
      <c r="B411" s="1004" t="s">
        <v>3570</v>
      </c>
      <c r="C411" s="628">
        <v>600</v>
      </c>
      <c r="D411" s="628">
        <v>600</v>
      </c>
      <c r="E411" s="629">
        <f t="shared" si="11"/>
        <v>100</v>
      </c>
    </row>
    <row r="412" spans="1:5" s="626" customFormat="1" x14ac:dyDescent="0.2">
      <c r="A412" s="1196"/>
      <c r="B412" s="1004" t="s">
        <v>2464</v>
      </c>
      <c r="C412" s="628">
        <v>200</v>
      </c>
      <c r="D412" s="628">
        <v>200</v>
      </c>
      <c r="E412" s="629">
        <f t="shared" ref="E412:E461" si="12">D412/C412*100</f>
        <v>100</v>
      </c>
    </row>
    <row r="413" spans="1:5" s="626" customFormat="1" ht="25.5" x14ac:dyDescent="0.2">
      <c r="A413" s="1196"/>
      <c r="B413" s="1004" t="s">
        <v>633</v>
      </c>
      <c r="C413" s="628">
        <v>100</v>
      </c>
      <c r="D413" s="628">
        <v>100</v>
      </c>
      <c r="E413" s="629">
        <f t="shared" si="12"/>
        <v>100</v>
      </c>
    </row>
    <row r="414" spans="1:5" s="626" customFormat="1" x14ac:dyDescent="0.2">
      <c r="A414" s="1196"/>
      <c r="B414" s="1004" t="s">
        <v>634</v>
      </c>
      <c r="C414" s="628">
        <v>30</v>
      </c>
      <c r="D414" s="628">
        <v>30</v>
      </c>
      <c r="E414" s="629">
        <f t="shared" si="12"/>
        <v>100</v>
      </c>
    </row>
    <row r="415" spans="1:5" s="626" customFormat="1" x14ac:dyDescent="0.2">
      <c r="A415" s="1196"/>
      <c r="B415" s="1004" t="s">
        <v>3760</v>
      </c>
      <c r="C415" s="628">
        <v>50</v>
      </c>
      <c r="D415" s="628">
        <v>50</v>
      </c>
      <c r="E415" s="629">
        <f t="shared" si="12"/>
        <v>100</v>
      </c>
    </row>
    <row r="416" spans="1:5" s="626" customFormat="1" x14ac:dyDescent="0.2">
      <c r="A416" s="1196"/>
      <c r="B416" s="1004" t="s">
        <v>3761</v>
      </c>
      <c r="C416" s="628">
        <v>70</v>
      </c>
      <c r="D416" s="628">
        <v>70</v>
      </c>
      <c r="E416" s="629">
        <f t="shared" si="12"/>
        <v>100</v>
      </c>
    </row>
    <row r="417" spans="1:5" s="626" customFormat="1" ht="25.5" x14ac:dyDescent="0.2">
      <c r="A417" s="1196"/>
      <c r="B417" s="1004" t="s">
        <v>635</v>
      </c>
      <c r="C417" s="628">
        <v>240</v>
      </c>
      <c r="D417" s="628">
        <v>240</v>
      </c>
      <c r="E417" s="629">
        <f t="shared" si="12"/>
        <v>100</v>
      </c>
    </row>
    <row r="418" spans="1:5" s="626" customFormat="1" x14ac:dyDescent="0.2">
      <c r="A418" s="1196"/>
      <c r="B418" s="1004" t="s">
        <v>3762</v>
      </c>
      <c r="C418" s="628">
        <v>150</v>
      </c>
      <c r="D418" s="628">
        <v>150</v>
      </c>
      <c r="E418" s="629">
        <f t="shared" si="12"/>
        <v>100</v>
      </c>
    </row>
    <row r="419" spans="1:5" s="626" customFormat="1" ht="25.5" x14ac:dyDescent="0.2">
      <c r="A419" s="1196"/>
      <c r="B419" s="1004" t="s">
        <v>3763</v>
      </c>
      <c r="C419" s="628">
        <v>40</v>
      </c>
      <c r="D419" s="628">
        <v>40</v>
      </c>
      <c r="E419" s="629">
        <f t="shared" si="12"/>
        <v>100</v>
      </c>
    </row>
    <row r="420" spans="1:5" s="626" customFormat="1" x14ac:dyDescent="0.2">
      <c r="A420" s="1196"/>
      <c r="B420" s="1004" t="s">
        <v>3764</v>
      </c>
      <c r="C420" s="628">
        <v>50</v>
      </c>
      <c r="D420" s="628">
        <v>50</v>
      </c>
      <c r="E420" s="629">
        <f t="shared" si="12"/>
        <v>100</v>
      </c>
    </row>
    <row r="421" spans="1:5" s="626" customFormat="1" x14ac:dyDescent="0.2">
      <c r="A421" s="1196"/>
      <c r="B421" s="1004" t="s">
        <v>3765</v>
      </c>
      <c r="C421" s="628">
        <v>50</v>
      </c>
      <c r="D421" s="628">
        <v>50</v>
      </c>
      <c r="E421" s="629">
        <f t="shared" si="12"/>
        <v>100</v>
      </c>
    </row>
    <row r="422" spans="1:5" s="626" customFormat="1" ht="25.5" x14ac:dyDescent="0.2">
      <c r="A422" s="1196"/>
      <c r="B422" s="627" t="s">
        <v>638</v>
      </c>
      <c r="C422" s="628">
        <v>480</v>
      </c>
      <c r="D422" s="628">
        <v>480</v>
      </c>
      <c r="E422" s="629">
        <f t="shared" si="12"/>
        <v>100</v>
      </c>
    </row>
    <row r="423" spans="1:5" s="626" customFormat="1" ht="25.5" x14ac:dyDescent="0.2">
      <c r="A423" s="1196"/>
      <c r="B423" s="627" t="s">
        <v>639</v>
      </c>
      <c r="C423" s="628">
        <v>560</v>
      </c>
      <c r="D423" s="628">
        <v>560</v>
      </c>
      <c r="E423" s="629">
        <f t="shared" si="12"/>
        <v>100</v>
      </c>
    </row>
    <row r="424" spans="1:5" s="626" customFormat="1" x14ac:dyDescent="0.2">
      <c r="A424" s="1196"/>
      <c r="B424" s="627" t="s">
        <v>2519</v>
      </c>
      <c r="C424" s="628">
        <v>200</v>
      </c>
      <c r="D424" s="628">
        <v>200</v>
      </c>
      <c r="E424" s="629">
        <f t="shared" si="12"/>
        <v>100</v>
      </c>
    </row>
    <row r="425" spans="1:5" s="626" customFormat="1" ht="25.5" x14ac:dyDescent="0.2">
      <c r="A425" s="1196"/>
      <c r="B425" s="627" t="s">
        <v>640</v>
      </c>
      <c r="C425" s="628">
        <v>200</v>
      </c>
      <c r="D425" s="628">
        <v>200</v>
      </c>
      <c r="E425" s="629">
        <f t="shared" si="12"/>
        <v>100</v>
      </c>
    </row>
    <row r="426" spans="1:5" s="626" customFormat="1" x14ac:dyDescent="0.2">
      <c r="A426" s="1196"/>
      <c r="B426" s="627" t="s">
        <v>2522</v>
      </c>
      <c r="C426" s="628">
        <v>78</v>
      </c>
      <c r="D426" s="628">
        <v>78</v>
      </c>
      <c r="E426" s="629">
        <f t="shared" si="12"/>
        <v>100</v>
      </c>
    </row>
    <row r="427" spans="1:5" s="626" customFormat="1" ht="25.5" x14ac:dyDescent="0.2">
      <c r="A427" s="1196"/>
      <c r="B427" s="627" t="s">
        <v>3766</v>
      </c>
      <c r="C427" s="628">
        <v>169.7</v>
      </c>
      <c r="D427" s="628">
        <v>169.69800000000001</v>
      </c>
      <c r="E427" s="629">
        <f t="shared" si="12"/>
        <v>99.998821449616983</v>
      </c>
    </row>
    <row r="428" spans="1:5" s="626" customFormat="1" x14ac:dyDescent="0.2">
      <c r="A428" s="1196"/>
      <c r="B428" s="627" t="s">
        <v>3341</v>
      </c>
      <c r="C428" s="628">
        <v>91</v>
      </c>
      <c r="D428" s="628">
        <v>91</v>
      </c>
      <c r="E428" s="629">
        <f t="shared" si="12"/>
        <v>100</v>
      </c>
    </row>
    <row r="429" spans="1:5" s="626" customFormat="1" ht="25.5" x14ac:dyDescent="0.2">
      <c r="A429" s="1196"/>
      <c r="B429" s="627" t="s">
        <v>3767</v>
      </c>
      <c r="C429" s="628">
        <v>200</v>
      </c>
      <c r="D429" s="628">
        <v>200</v>
      </c>
      <c r="E429" s="629">
        <f t="shared" si="12"/>
        <v>100</v>
      </c>
    </row>
    <row r="430" spans="1:5" s="626" customFormat="1" ht="25.5" x14ac:dyDescent="0.2">
      <c r="A430" s="1196"/>
      <c r="B430" s="627" t="s">
        <v>641</v>
      </c>
      <c r="C430" s="628">
        <v>200</v>
      </c>
      <c r="D430" s="628">
        <v>200</v>
      </c>
      <c r="E430" s="629">
        <f t="shared" si="12"/>
        <v>100</v>
      </c>
    </row>
    <row r="431" spans="1:5" s="626" customFormat="1" ht="25.5" x14ac:dyDescent="0.2">
      <c r="A431" s="1196"/>
      <c r="B431" s="627" t="s">
        <v>3768</v>
      </c>
      <c r="C431" s="628">
        <v>140</v>
      </c>
      <c r="D431" s="628">
        <v>140</v>
      </c>
      <c r="E431" s="629">
        <f t="shared" si="12"/>
        <v>100</v>
      </c>
    </row>
    <row r="432" spans="1:5" s="626" customFormat="1" x14ac:dyDescent="0.2">
      <c r="A432" s="1196"/>
      <c r="B432" s="1004" t="s">
        <v>2524</v>
      </c>
      <c r="C432" s="628">
        <v>50</v>
      </c>
      <c r="D432" s="628">
        <v>50</v>
      </c>
      <c r="E432" s="629">
        <f t="shared" si="12"/>
        <v>100</v>
      </c>
    </row>
    <row r="433" spans="1:5" s="626" customFormat="1" x14ac:dyDescent="0.2">
      <c r="A433" s="1196"/>
      <c r="B433" s="627" t="s">
        <v>3769</v>
      </c>
      <c r="C433" s="628">
        <v>199.29</v>
      </c>
      <c r="D433" s="628">
        <v>199.28700000000001</v>
      </c>
      <c r="E433" s="629">
        <f t="shared" si="12"/>
        <v>99.99849465602891</v>
      </c>
    </row>
    <row r="434" spans="1:5" s="626" customFormat="1" x14ac:dyDescent="0.2">
      <c r="A434" s="1196"/>
      <c r="B434" s="627" t="s">
        <v>3342</v>
      </c>
      <c r="C434" s="628">
        <v>3000</v>
      </c>
      <c r="D434" s="628">
        <v>3000</v>
      </c>
      <c r="E434" s="629">
        <f t="shared" si="12"/>
        <v>100</v>
      </c>
    </row>
    <row r="435" spans="1:5" s="626" customFormat="1" ht="25.5" x14ac:dyDescent="0.2">
      <c r="A435" s="1196"/>
      <c r="B435" s="627" t="s">
        <v>3770</v>
      </c>
      <c r="C435" s="628">
        <v>80</v>
      </c>
      <c r="D435" s="628">
        <v>80</v>
      </c>
      <c r="E435" s="629">
        <f t="shared" si="12"/>
        <v>100</v>
      </c>
    </row>
    <row r="436" spans="1:5" s="626" customFormat="1" ht="38.25" x14ac:dyDescent="0.2">
      <c r="A436" s="1196"/>
      <c r="B436" s="627" t="s">
        <v>642</v>
      </c>
      <c r="C436" s="628">
        <v>200</v>
      </c>
      <c r="D436" s="628">
        <v>200</v>
      </c>
      <c r="E436" s="629">
        <f t="shared" si="12"/>
        <v>100</v>
      </c>
    </row>
    <row r="437" spans="1:5" s="626" customFormat="1" ht="25.5" x14ac:dyDescent="0.2">
      <c r="A437" s="1191"/>
      <c r="B437" s="627" t="s">
        <v>3343</v>
      </c>
      <c r="C437" s="628">
        <v>150</v>
      </c>
      <c r="D437" s="628">
        <v>150</v>
      </c>
      <c r="E437" s="629">
        <f t="shared" si="12"/>
        <v>100</v>
      </c>
    </row>
    <row r="438" spans="1:5" s="626" customFormat="1" ht="25.5" x14ac:dyDescent="0.2">
      <c r="A438" s="748" t="s">
        <v>643</v>
      </c>
      <c r="B438" s="627" t="s">
        <v>606</v>
      </c>
      <c r="C438" s="628">
        <v>29896.9</v>
      </c>
      <c r="D438" s="628">
        <v>29785</v>
      </c>
      <c r="E438" s="629">
        <f t="shared" si="12"/>
        <v>99.625713702758475</v>
      </c>
    </row>
    <row r="439" spans="1:5" s="626" customFormat="1" x14ac:dyDescent="0.2">
      <c r="A439" s="1190" t="s">
        <v>644</v>
      </c>
      <c r="B439" s="627" t="s">
        <v>3771</v>
      </c>
      <c r="C439" s="628">
        <v>25.1</v>
      </c>
      <c r="D439" s="628">
        <v>25.1</v>
      </c>
      <c r="E439" s="629">
        <f t="shared" si="12"/>
        <v>100</v>
      </c>
    </row>
    <row r="440" spans="1:5" s="626" customFormat="1" x14ac:dyDescent="0.2">
      <c r="A440" s="1196"/>
      <c r="B440" s="627" t="s">
        <v>645</v>
      </c>
      <c r="C440" s="628">
        <v>50</v>
      </c>
      <c r="D440" s="628">
        <v>50</v>
      </c>
      <c r="E440" s="629">
        <f t="shared" si="12"/>
        <v>100</v>
      </c>
    </row>
    <row r="441" spans="1:5" s="626" customFormat="1" x14ac:dyDescent="0.2">
      <c r="A441" s="1196"/>
      <c r="B441" s="627" t="s">
        <v>646</v>
      </c>
      <c r="C441" s="628">
        <v>60</v>
      </c>
      <c r="D441" s="628">
        <v>60</v>
      </c>
      <c r="E441" s="629">
        <f t="shared" si="12"/>
        <v>100</v>
      </c>
    </row>
    <row r="442" spans="1:5" s="626" customFormat="1" x14ac:dyDescent="0.2">
      <c r="A442" s="1196"/>
      <c r="B442" s="627" t="s">
        <v>507</v>
      </c>
      <c r="C442" s="628">
        <v>150</v>
      </c>
      <c r="D442" s="628">
        <v>100</v>
      </c>
      <c r="E442" s="629">
        <f t="shared" si="12"/>
        <v>66.666666666666657</v>
      </c>
    </row>
    <row r="443" spans="1:5" s="626" customFormat="1" x14ac:dyDescent="0.2">
      <c r="A443" s="1196"/>
      <c r="B443" s="627" t="s">
        <v>609</v>
      </c>
      <c r="C443" s="628">
        <v>30</v>
      </c>
      <c r="D443" s="628">
        <v>30</v>
      </c>
      <c r="E443" s="629">
        <f t="shared" si="12"/>
        <v>100</v>
      </c>
    </row>
    <row r="444" spans="1:5" s="626" customFormat="1" x14ac:dyDescent="0.2">
      <c r="A444" s="1196"/>
      <c r="B444" s="627" t="s">
        <v>3772</v>
      </c>
      <c r="C444" s="628">
        <v>10</v>
      </c>
      <c r="D444" s="628">
        <v>10</v>
      </c>
      <c r="E444" s="629">
        <f t="shared" si="12"/>
        <v>100</v>
      </c>
    </row>
    <row r="445" spans="1:5" s="626" customFormat="1" x14ac:dyDescent="0.2">
      <c r="A445" s="1191"/>
      <c r="B445" s="627" t="s">
        <v>3773</v>
      </c>
      <c r="C445" s="628">
        <v>45</v>
      </c>
      <c r="D445" s="628">
        <v>45</v>
      </c>
      <c r="E445" s="629">
        <f t="shared" si="12"/>
        <v>100</v>
      </c>
    </row>
    <row r="446" spans="1:5" s="626" customFormat="1" ht="25.5" x14ac:dyDescent="0.2">
      <c r="A446" s="748" t="s">
        <v>647</v>
      </c>
      <c r="B446" s="627" t="s">
        <v>648</v>
      </c>
      <c r="C446" s="628">
        <v>35</v>
      </c>
      <c r="D446" s="628">
        <v>35</v>
      </c>
      <c r="E446" s="629">
        <f t="shared" si="12"/>
        <v>100</v>
      </c>
    </row>
    <row r="447" spans="1:5" s="626" customFormat="1" x14ac:dyDescent="0.2">
      <c r="A447" s="748" t="s">
        <v>649</v>
      </c>
      <c r="B447" s="627" t="s">
        <v>507</v>
      </c>
      <c r="C447" s="628">
        <v>60</v>
      </c>
      <c r="D447" s="628">
        <v>60</v>
      </c>
      <c r="E447" s="629">
        <f t="shared" si="12"/>
        <v>100</v>
      </c>
    </row>
    <row r="448" spans="1:5" s="626" customFormat="1" x14ac:dyDescent="0.2">
      <c r="A448" s="1190" t="s">
        <v>3774</v>
      </c>
      <c r="B448" s="627" t="s">
        <v>619</v>
      </c>
      <c r="C448" s="628">
        <v>52.53</v>
      </c>
      <c r="D448" s="628">
        <v>52.53</v>
      </c>
      <c r="E448" s="629">
        <f t="shared" si="12"/>
        <v>100</v>
      </c>
    </row>
    <row r="449" spans="1:5" s="626" customFormat="1" x14ac:dyDescent="0.2">
      <c r="A449" s="1196"/>
      <c r="B449" s="627" t="s">
        <v>2314</v>
      </c>
      <c r="C449" s="628">
        <v>200</v>
      </c>
      <c r="D449" s="628">
        <v>200</v>
      </c>
      <c r="E449" s="629">
        <f t="shared" si="12"/>
        <v>100</v>
      </c>
    </row>
    <row r="450" spans="1:5" s="626" customFormat="1" ht="25.5" x14ac:dyDescent="0.2">
      <c r="A450" s="1196"/>
      <c r="B450" s="627" t="s">
        <v>3775</v>
      </c>
      <c r="C450" s="628">
        <v>195</v>
      </c>
      <c r="D450" s="628">
        <v>195</v>
      </c>
      <c r="E450" s="629">
        <f t="shared" si="12"/>
        <v>100</v>
      </c>
    </row>
    <row r="451" spans="1:5" s="626" customFormat="1" x14ac:dyDescent="0.2">
      <c r="A451" s="1196"/>
      <c r="B451" s="627" t="s">
        <v>652</v>
      </c>
      <c r="C451" s="628">
        <v>400</v>
      </c>
      <c r="D451" s="628">
        <v>400</v>
      </c>
      <c r="E451" s="629">
        <f t="shared" si="12"/>
        <v>100</v>
      </c>
    </row>
    <row r="452" spans="1:5" s="626" customFormat="1" ht="25.5" x14ac:dyDescent="0.2">
      <c r="A452" s="1196"/>
      <c r="B452" s="627" t="s">
        <v>3776</v>
      </c>
      <c r="C452" s="628">
        <v>45</v>
      </c>
      <c r="D452" s="628">
        <v>45</v>
      </c>
      <c r="E452" s="629">
        <f t="shared" si="12"/>
        <v>100</v>
      </c>
    </row>
    <row r="453" spans="1:5" s="626" customFormat="1" ht="25.5" x14ac:dyDescent="0.2">
      <c r="A453" s="1196"/>
      <c r="B453" s="627" t="s">
        <v>531</v>
      </c>
      <c r="C453" s="628">
        <v>30</v>
      </c>
      <c r="D453" s="628">
        <v>30</v>
      </c>
      <c r="E453" s="629">
        <f t="shared" si="12"/>
        <v>100</v>
      </c>
    </row>
    <row r="454" spans="1:5" s="626" customFormat="1" ht="25.5" x14ac:dyDescent="0.2">
      <c r="A454" s="1196"/>
      <c r="B454" s="627" t="s">
        <v>523</v>
      </c>
      <c r="C454" s="628">
        <v>660</v>
      </c>
      <c r="D454" s="628">
        <v>660</v>
      </c>
      <c r="E454" s="629">
        <f t="shared" si="12"/>
        <v>100</v>
      </c>
    </row>
    <row r="455" spans="1:5" s="626" customFormat="1" ht="25.5" x14ac:dyDescent="0.2">
      <c r="A455" s="1196"/>
      <c r="B455" s="627" t="s">
        <v>3777</v>
      </c>
      <c r="C455" s="628">
        <v>60</v>
      </c>
      <c r="D455" s="628">
        <v>60</v>
      </c>
      <c r="E455" s="629">
        <f t="shared" si="12"/>
        <v>100</v>
      </c>
    </row>
    <row r="456" spans="1:5" s="626" customFormat="1" x14ac:dyDescent="0.2">
      <c r="A456" s="1196"/>
      <c r="B456" s="627" t="s">
        <v>653</v>
      </c>
      <c r="C456" s="628">
        <v>200</v>
      </c>
      <c r="D456" s="628">
        <v>200</v>
      </c>
      <c r="E456" s="629">
        <f t="shared" si="12"/>
        <v>100</v>
      </c>
    </row>
    <row r="457" spans="1:5" s="626" customFormat="1" x14ac:dyDescent="0.2">
      <c r="A457" s="1191"/>
      <c r="B457" s="627" t="s">
        <v>3778</v>
      </c>
      <c r="C457" s="628">
        <v>50</v>
      </c>
      <c r="D457" s="628">
        <v>50</v>
      </c>
      <c r="E457" s="629">
        <f t="shared" si="12"/>
        <v>100</v>
      </c>
    </row>
    <row r="458" spans="1:5" s="626" customFormat="1" x14ac:dyDescent="0.2">
      <c r="A458" s="1190" t="s">
        <v>654</v>
      </c>
      <c r="B458" s="627" t="s">
        <v>3334</v>
      </c>
      <c r="C458" s="628">
        <v>30</v>
      </c>
      <c r="D458" s="628">
        <v>30</v>
      </c>
      <c r="E458" s="629">
        <f t="shared" si="12"/>
        <v>100</v>
      </c>
    </row>
    <row r="459" spans="1:5" s="626" customFormat="1" x14ac:dyDescent="0.2">
      <c r="A459" s="1196"/>
      <c r="B459" s="627" t="s">
        <v>3779</v>
      </c>
      <c r="C459" s="628">
        <v>200</v>
      </c>
      <c r="D459" s="628">
        <v>200</v>
      </c>
      <c r="E459" s="629">
        <f t="shared" si="12"/>
        <v>100</v>
      </c>
    </row>
    <row r="460" spans="1:5" s="626" customFormat="1" x14ac:dyDescent="0.2">
      <c r="A460" s="1191"/>
      <c r="B460" s="627" t="s">
        <v>3780</v>
      </c>
      <c r="C460" s="628">
        <v>200</v>
      </c>
      <c r="D460" s="628">
        <v>200</v>
      </c>
      <c r="E460" s="629">
        <f t="shared" si="12"/>
        <v>100</v>
      </c>
    </row>
    <row r="461" spans="1:5" s="626" customFormat="1" x14ac:dyDescent="0.2">
      <c r="A461" s="1198" t="s">
        <v>398</v>
      </c>
      <c r="B461" s="1199"/>
      <c r="C461" s="630">
        <f>SUM(C348:C460)</f>
        <v>98960.139999999985</v>
      </c>
      <c r="D461" s="630">
        <f>SUM(D348:D460)</f>
        <v>98193.225999999995</v>
      </c>
      <c r="E461" s="631">
        <f t="shared" si="12"/>
        <v>99.225027369605584</v>
      </c>
    </row>
    <row r="462" spans="1:5" s="626" customFormat="1" ht="18" customHeight="1" x14ac:dyDescent="0.2">
      <c r="A462" s="1200" t="s">
        <v>658</v>
      </c>
      <c r="B462" s="1201"/>
      <c r="C462" s="1201"/>
      <c r="D462" s="1201"/>
      <c r="E462" s="1202"/>
    </row>
    <row r="463" spans="1:5" s="626" customFormat="1" x14ac:dyDescent="0.2">
      <c r="A463" s="1197" t="s">
        <v>659</v>
      </c>
      <c r="B463" s="627" t="s">
        <v>3781</v>
      </c>
      <c r="C463" s="628">
        <v>150</v>
      </c>
      <c r="D463" s="628">
        <v>150</v>
      </c>
      <c r="E463" s="629">
        <f t="shared" ref="E463:E484" si="13">D463/C463*100</f>
        <v>100</v>
      </c>
    </row>
    <row r="464" spans="1:5" s="626" customFormat="1" x14ac:dyDescent="0.2">
      <c r="A464" s="1197"/>
      <c r="B464" s="627" t="s">
        <v>3344</v>
      </c>
      <c r="C464" s="628">
        <v>50</v>
      </c>
      <c r="D464" s="628">
        <v>50</v>
      </c>
      <c r="E464" s="629">
        <f t="shared" si="13"/>
        <v>100</v>
      </c>
    </row>
    <row r="465" spans="1:5" s="626" customFormat="1" x14ac:dyDescent="0.2">
      <c r="A465" s="1197"/>
      <c r="B465" s="627" t="s">
        <v>667</v>
      </c>
      <c r="C465" s="628">
        <v>200</v>
      </c>
      <c r="D465" s="628">
        <v>150</v>
      </c>
      <c r="E465" s="629">
        <f t="shared" si="13"/>
        <v>75</v>
      </c>
    </row>
    <row r="466" spans="1:5" s="626" customFormat="1" x14ac:dyDescent="0.2">
      <c r="A466" s="1197"/>
      <c r="B466" s="627" t="s">
        <v>660</v>
      </c>
      <c r="C466" s="628">
        <v>50</v>
      </c>
      <c r="D466" s="628">
        <v>50</v>
      </c>
      <c r="E466" s="629">
        <f t="shared" si="13"/>
        <v>100</v>
      </c>
    </row>
    <row r="467" spans="1:5" s="626" customFormat="1" x14ac:dyDescent="0.2">
      <c r="A467" s="1197"/>
      <c r="B467" s="627" t="s">
        <v>3782</v>
      </c>
      <c r="C467" s="628">
        <v>249</v>
      </c>
      <c r="D467" s="628">
        <v>249</v>
      </c>
      <c r="E467" s="629">
        <f t="shared" si="13"/>
        <v>100</v>
      </c>
    </row>
    <row r="468" spans="1:5" s="626" customFormat="1" x14ac:dyDescent="0.2">
      <c r="A468" s="1197"/>
      <c r="B468" s="627" t="s">
        <v>662</v>
      </c>
      <c r="C468" s="628">
        <v>40</v>
      </c>
      <c r="D468" s="628">
        <v>40</v>
      </c>
      <c r="E468" s="629">
        <f t="shared" si="13"/>
        <v>100</v>
      </c>
    </row>
    <row r="469" spans="1:5" s="626" customFormat="1" x14ac:dyDescent="0.2">
      <c r="A469" s="1197"/>
      <c r="B469" s="627" t="s">
        <v>425</v>
      </c>
      <c r="C469" s="628">
        <v>36</v>
      </c>
      <c r="D469" s="628">
        <v>36</v>
      </c>
      <c r="E469" s="629">
        <f t="shared" si="13"/>
        <v>100</v>
      </c>
    </row>
    <row r="470" spans="1:5" s="626" customFormat="1" ht="25.5" x14ac:dyDescent="0.2">
      <c r="A470" s="1197"/>
      <c r="B470" s="627" t="s">
        <v>3783</v>
      </c>
      <c r="C470" s="628">
        <v>50</v>
      </c>
      <c r="D470" s="628">
        <v>50</v>
      </c>
      <c r="E470" s="629">
        <f t="shared" si="13"/>
        <v>100</v>
      </c>
    </row>
    <row r="471" spans="1:5" s="626" customFormat="1" x14ac:dyDescent="0.2">
      <c r="A471" s="1197" t="s">
        <v>663</v>
      </c>
      <c r="B471" s="627" t="s">
        <v>3784</v>
      </c>
      <c r="C471" s="628">
        <v>199.73</v>
      </c>
      <c r="D471" s="628">
        <v>199.727</v>
      </c>
      <c r="E471" s="629">
        <f t="shared" si="13"/>
        <v>99.998497972262555</v>
      </c>
    </row>
    <row r="472" spans="1:5" s="626" customFormat="1" x14ac:dyDescent="0.2">
      <c r="A472" s="1197"/>
      <c r="B472" s="627" t="s">
        <v>3785</v>
      </c>
      <c r="C472" s="628">
        <v>800</v>
      </c>
      <c r="D472" s="628">
        <v>800</v>
      </c>
      <c r="E472" s="629">
        <f t="shared" si="13"/>
        <v>100</v>
      </c>
    </row>
    <row r="473" spans="1:5" s="626" customFormat="1" x14ac:dyDescent="0.2">
      <c r="A473" s="1197"/>
      <c r="B473" s="627" t="s">
        <v>588</v>
      </c>
      <c r="C473" s="628">
        <v>980.6</v>
      </c>
      <c r="D473" s="628">
        <v>980.6</v>
      </c>
      <c r="E473" s="629">
        <f t="shared" si="13"/>
        <v>100</v>
      </c>
    </row>
    <row r="474" spans="1:5" s="626" customFormat="1" x14ac:dyDescent="0.2">
      <c r="A474" s="1197"/>
      <c r="B474" s="627" t="s">
        <v>3573</v>
      </c>
      <c r="C474" s="628">
        <v>248.5</v>
      </c>
      <c r="D474" s="628">
        <v>248.5</v>
      </c>
      <c r="E474" s="629">
        <f t="shared" si="13"/>
        <v>100</v>
      </c>
    </row>
    <row r="475" spans="1:5" s="626" customFormat="1" x14ac:dyDescent="0.2">
      <c r="A475" s="748" t="s">
        <v>664</v>
      </c>
      <c r="B475" s="627" t="s">
        <v>488</v>
      </c>
      <c r="C475" s="628">
        <v>11000</v>
      </c>
      <c r="D475" s="628">
        <v>11000</v>
      </c>
      <c r="E475" s="629">
        <f t="shared" si="13"/>
        <v>100</v>
      </c>
    </row>
    <row r="476" spans="1:5" s="626" customFormat="1" ht="25.5" x14ac:dyDescent="0.2">
      <c r="A476" s="748" t="s">
        <v>3786</v>
      </c>
      <c r="B476" s="627" t="s">
        <v>425</v>
      </c>
      <c r="C476" s="628">
        <v>350</v>
      </c>
      <c r="D476" s="628">
        <v>350</v>
      </c>
      <c r="E476" s="629">
        <f t="shared" si="13"/>
        <v>100</v>
      </c>
    </row>
    <row r="477" spans="1:5" s="626" customFormat="1" ht="25.5" x14ac:dyDescent="0.2">
      <c r="A477" s="748" t="s">
        <v>665</v>
      </c>
      <c r="B477" s="627" t="s">
        <v>488</v>
      </c>
      <c r="C477" s="628">
        <v>473.55</v>
      </c>
      <c r="D477" s="628">
        <v>473.55</v>
      </c>
      <c r="E477" s="629">
        <f t="shared" si="13"/>
        <v>100</v>
      </c>
    </row>
    <row r="478" spans="1:5" s="626" customFormat="1" x14ac:dyDescent="0.2">
      <c r="A478" s="1197" t="s">
        <v>666</v>
      </c>
      <c r="B478" s="627" t="s">
        <v>3787</v>
      </c>
      <c r="C478" s="628">
        <v>200</v>
      </c>
      <c r="D478" s="628">
        <v>200</v>
      </c>
      <c r="E478" s="629">
        <f t="shared" si="13"/>
        <v>100</v>
      </c>
    </row>
    <row r="479" spans="1:5" s="626" customFormat="1" x14ac:dyDescent="0.2">
      <c r="A479" s="1197"/>
      <c r="B479" s="627" t="s">
        <v>2277</v>
      </c>
      <c r="C479" s="628">
        <v>150</v>
      </c>
      <c r="D479" s="628">
        <v>150</v>
      </c>
      <c r="E479" s="629">
        <f t="shared" si="13"/>
        <v>100</v>
      </c>
    </row>
    <row r="480" spans="1:5" s="626" customFormat="1" ht="25.5" x14ac:dyDescent="0.2">
      <c r="A480" s="1197"/>
      <c r="B480" s="627" t="s">
        <v>3732</v>
      </c>
      <c r="C480" s="628">
        <v>150</v>
      </c>
      <c r="D480" s="628">
        <v>150</v>
      </c>
      <c r="E480" s="629">
        <f t="shared" si="13"/>
        <v>100</v>
      </c>
    </row>
    <row r="481" spans="1:5" s="626" customFormat="1" x14ac:dyDescent="0.2">
      <c r="A481" s="1197"/>
      <c r="B481" s="627" t="s">
        <v>3788</v>
      </c>
      <c r="C481" s="628">
        <v>200</v>
      </c>
      <c r="D481" s="628">
        <v>200</v>
      </c>
      <c r="E481" s="629">
        <f t="shared" si="13"/>
        <v>100</v>
      </c>
    </row>
    <row r="482" spans="1:5" s="626" customFormat="1" x14ac:dyDescent="0.2">
      <c r="A482" s="1197"/>
      <c r="B482" s="627" t="s">
        <v>661</v>
      </c>
      <c r="C482" s="628">
        <v>200</v>
      </c>
      <c r="D482" s="628">
        <v>200</v>
      </c>
      <c r="E482" s="629">
        <f t="shared" si="13"/>
        <v>100</v>
      </c>
    </row>
    <row r="483" spans="1:5" s="626" customFormat="1" x14ac:dyDescent="0.2">
      <c r="A483" s="1197"/>
      <c r="B483" s="627" t="s">
        <v>3789</v>
      </c>
      <c r="C483" s="628">
        <v>200</v>
      </c>
      <c r="D483" s="628">
        <v>200</v>
      </c>
      <c r="E483" s="629">
        <f t="shared" si="13"/>
        <v>100</v>
      </c>
    </row>
    <row r="484" spans="1:5" s="626" customFormat="1" x14ac:dyDescent="0.2">
      <c r="A484" s="1198" t="s">
        <v>402</v>
      </c>
      <c r="B484" s="1199"/>
      <c r="C484" s="630">
        <f>SUM(C463:C483)</f>
        <v>15977.38</v>
      </c>
      <c r="D484" s="630">
        <f>SUM(D463:D483)</f>
        <v>15927.376999999999</v>
      </c>
      <c r="E484" s="631">
        <f t="shared" si="13"/>
        <v>99.687038801105061</v>
      </c>
    </row>
    <row r="485" spans="1:5" s="626" customFormat="1" ht="18" customHeight="1" x14ac:dyDescent="0.2">
      <c r="A485" s="1200" t="s">
        <v>669</v>
      </c>
      <c r="B485" s="1201"/>
      <c r="C485" s="1201"/>
      <c r="D485" s="1201"/>
      <c r="E485" s="1202"/>
    </row>
    <row r="486" spans="1:5" s="626" customFormat="1" x14ac:dyDescent="0.2">
      <c r="A486" s="1197" t="s">
        <v>670</v>
      </c>
      <c r="B486" s="627" t="s">
        <v>671</v>
      </c>
      <c r="C486" s="628">
        <v>1000</v>
      </c>
      <c r="D486" s="628">
        <v>1000</v>
      </c>
      <c r="E486" s="629">
        <f t="shared" ref="E486:E516" si="14">D486/C486*100</f>
        <v>100</v>
      </c>
    </row>
    <row r="487" spans="1:5" s="626" customFormat="1" ht="25.5" x14ac:dyDescent="0.2">
      <c r="A487" s="1197"/>
      <c r="B487" s="627" t="s">
        <v>426</v>
      </c>
      <c r="C487" s="628">
        <v>700</v>
      </c>
      <c r="D487" s="628">
        <v>700</v>
      </c>
      <c r="E487" s="629">
        <f t="shared" si="14"/>
        <v>100</v>
      </c>
    </row>
    <row r="488" spans="1:5" s="626" customFormat="1" x14ac:dyDescent="0.2">
      <c r="A488" s="1197"/>
      <c r="B488" s="627" t="s">
        <v>672</v>
      </c>
      <c r="C488" s="628">
        <v>1100</v>
      </c>
      <c r="D488" s="628">
        <v>1100</v>
      </c>
      <c r="E488" s="629">
        <f t="shared" si="14"/>
        <v>100</v>
      </c>
    </row>
    <row r="489" spans="1:5" s="626" customFormat="1" x14ac:dyDescent="0.2">
      <c r="A489" s="1197" t="s">
        <v>673</v>
      </c>
      <c r="B489" s="627" t="s">
        <v>3790</v>
      </c>
      <c r="C489" s="628">
        <v>200</v>
      </c>
      <c r="D489" s="628">
        <v>200</v>
      </c>
      <c r="E489" s="629">
        <f t="shared" si="14"/>
        <v>100</v>
      </c>
    </row>
    <row r="490" spans="1:5" s="626" customFormat="1" x14ac:dyDescent="0.2">
      <c r="A490" s="1197"/>
      <c r="B490" s="627" t="s">
        <v>3791</v>
      </c>
      <c r="C490" s="628">
        <v>200</v>
      </c>
      <c r="D490" s="628">
        <v>200</v>
      </c>
      <c r="E490" s="629">
        <f t="shared" si="14"/>
        <v>100</v>
      </c>
    </row>
    <row r="491" spans="1:5" s="626" customFormat="1" x14ac:dyDescent="0.2">
      <c r="A491" s="1197" t="s">
        <v>675</v>
      </c>
      <c r="B491" s="627" t="s">
        <v>3792</v>
      </c>
      <c r="C491" s="628">
        <v>1100</v>
      </c>
      <c r="D491" s="628">
        <v>1100</v>
      </c>
      <c r="E491" s="629">
        <f t="shared" si="14"/>
        <v>100</v>
      </c>
    </row>
    <row r="492" spans="1:5" s="626" customFormat="1" x14ac:dyDescent="0.2">
      <c r="A492" s="1197"/>
      <c r="B492" s="627" t="s">
        <v>676</v>
      </c>
      <c r="C492" s="628">
        <v>200</v>
      </c>
      <c r="D492" s="628">
        <v>200</v>
      </c>
      <c r="E492" s="629">
        <f t="shared" si="14"/>
        <v>100</v>
      </c>
    </row>
    <row r="493" spans="1:5" s="626" customFormat="1" x14ac:dyDescent="0.2">
      <c r="A493" s="748" t="s">
        <v>678</v>
      </c>
      <c r="B493" s="627" t="s">
        <v>679</v>
      </c>
      <c r="C493" s="628">
        <v>900</v>
      </c>
      <c r="D493" s="628">
        <v>900</v>
      </c>
      <c r="E493" s="629">
        <f t="shared" si="14"/>
        <v>100</v>
      </c>
    </row>
    <row r="494" spans="1:5" s="626" customFormat="1" x14ac:dyDescent="0.2">
      <c r="A494" s="748" t="s">
        <v>680</v>
      </c>
      <c r="B494" s="627" t="s">
        <v>488</v>
      </c>
      <c r="C494" s="628">
        <v>1000</v>
      </c>
      <c r="D494" s="628">
        <v>1000</v>
      </c>
      <c r="E494" s="629">
        <f t="shared" si="14"/>
        <v>100</v>
      </c>
    </row>
    <row r="495" spans="1:5" s="626" customFormat="1" x14ac:dyDescent="0.2">
      <c r="A495" s="1197" t="s">
        <v>683</v>
      </c>
      <c r="B495" s="627" t="s">
        <v>3793</v>
      </c>
      <c r="C495" s="628">
        <v>200</v>
      </c>
      <c r="D495" s="628">
        <v>200</v>
      </c>
      <c r="E495" s="629">
        <f t="shared" si="14"/>
        <v>100</v>
      </c>
    </row>
    <row r="496" spans="1:5" s="626" customFormat="1" x14ac:dyDescent="0.2">
      <c r="A496" s="1197"/>
      <c r="B496" s="627" t="s">
        <v>685</v>
      </c>
      <c r="C496" s="628">
        <v>30</v>
      </c>
      <c r="D496" s="628">
        <v>30</v>
      </c>
      <c r="E496" s="629">
        <f t="shared" si="14"/>
        <v>100</v>
      </c>
    </row>
    <row r="497" spans="1:5" s="626" customFormat="1" ht="25.5" x14ac:dyDescent="0.2">
      <c r="A497" s="1197"/>
      <c r="B497" s="627" t="s">
        <v>3794</v>
      </c>
      <c r="C497" s="628">
        <v>25</v>
      </c>
      <c r="D497" s="628">
        <v>25</v>
      </c>
      <c r="E497" s="629">
        <f t="shared" si="14"/>
        <v>100</v>
      </c>
    </row>
    <row r="498" spans="1:5" s="626" customFormat="1" ht="25.5" x14ac:dyDescent="0.2">
      <c r="A498" s="1197"/>
      <c r="B498" s="627" t="s">
        <v>686</v>
      </c>
      <c r="C498" s="628">
        <v>25</v>
      </c>
      <c r="D498" s="628">
        <v>25</v>
      </c>
      <c r="E498" s="629">
        <f t="shared" si="14"/>
        <v>100</v>
      </c>
    </row>
    <row r="499" spans="1:5" s="626" customFormat="1" ht="25.5" x14ac:dyDescent="0.2">
      <c r="A499" s="1197"/>
      <c r="B499" s="627" t="s">
        <v>3795</v>
      </c>
      <c r="C499" s="628">
        <v>30</v>
      </c>
      <c r="D499" s="628">
        <v>23.8612</v>
      </c>
      <c r="E499" s="629">
        <f t="shared" si="14"/>
        <v>79.537333333333336</v>
      </c>
    </row>
    <row r="500" spans="1:5" s="626" customFormat="1" ht="25.5" x14ac:dyDescent="0.2">
      <c r="A500" s="1197"/>
      <c r="B500" s="627" t="s">
        <v>3345</v>
      </c>
      <c r="C500" s="628">
        <v>50</v>
      </c>
      <c r="D500" s="628">
        <v>50</v>
      </c>
      <c r="E500" s="629">
        <f t="shared" si="14"/>
        <v>100</v>
      </c>
    </row>
    <row r="501" spans="1:5" s="626" customFormat="1" ht="25.5" x14ac:dyDescent="0.2">
      <c r="A501" s="1197"/>
      <c r="B501" s="627" t="s">
        <v>3796</v>
      </c>
      <c r="C501" s="628">
        <v>100</v>
      </c>
      <c r="D501" s="628">
        <v>100</v>
      </c>
      <c r="E501" s="629">
        <f t="shared" si="14"/>
        <v>100</v>
      </c>
    </row>
    <row r="502" spans="1:5" s="626" customFormat="1" x14ac:dyDescent="0.2">
      <c r="A502" s="1197"/>
      <c r="B502" s="627" t="s">
        <v>687</v>
      </c>
      <c r="C502" s="628">
        <v>200</v>
      </c>
      <c r="D502" s="628">
        <v>200</v>
      </c>
      <c r="E502" s="629">
        <f t="shared" si="14"/>
        <v>100</v>
      </c>
    </row>
    <row r="503" spans="1:5" s="626" customFormat="1" x14ac:dyDescent="0.2">
      <c r="A503" s="1197"/>
      <c r="B503" s="627" t="s">
        <v>3797</v>
      </c>
      <c r="C503" s="628">
        <v>151.4</v>
      </c>
      <c r="D503" s="628">
        <v>151.4</v>
      </c>
      <c r="E503" s="629">
        <f t="shared" si="14"/>
        <v>100</v>
      </c>
    </row>
    <row r="504" spans="1:5" s="626" customFormat="1" x14ac:dyDescent="0.2">
      <c r="A504" s="1197"/>
      <c r="B504" s="627" t="s">
        <v>3798</v>
      </c>
      <c r="C504" s="628">
        <v>50</v>
      </c>
      <c r="D504" s="628">
        <v>50</v>
      </c>
      <c r="E504" s="629">
        <f t="shared" si="14"/>
        <v>100</v>
      </c>
    </row>
    <row r="505" spans="1:5" s="626" customFormat="1" ht="25.5" x14ac:dyDescent="0.2">
      <c r="A505" s="1197"/>
      <c r="B505" s="627" t="s">
        <v>3799</v>
      </c>
      <c r="C505" s="628">
        <v>155</v>
      </c>
      <c r="D505" s="628">
        <v>155</v>
      </c>
      <c r="E505" s="629">
        <f t="shared" si="14"/>
        <v>100</v>
      </c>
    </row>
    <row r="506" spans="1:5" s="626" customFormat="1" ht="25.5" x14ac:dyDescent="0.2">
      <c r="A506" s="1197"/>
      <c r="B506" s="627" t="s">
        <v>3346</v>
      </c>
      <c r="C506" s="628">
        <v>200</v>
      </c>
      <c r="D506" s="628">
        <v>200</v>
      </c>
      <c r="E506" s="629">
        <f t="shared" si="14"/>
        <v>100</v>
      </c>
    </row>
    <row r="507" spans="1:5" s="626" customFormat="1" x14ac:dyDescent="0.2">
      <c r="A507" s="1197"/>
      <c r="B507" s="627" t="s">
        <v>688</v>
      </c>
      <c r="C507" s="628">
        <v>200</v>
      </c>
      <c r="D507" s="628">
        <v>200</v>
      </c>
      <c r="E507" s="629">
        <f t="shared" si="14"/>
        <v>100</v>
      </c>
    </row>
    <row r="508" spans="1:5" s="626" customFormat="1" ht="38.25" x14ac:dyDescent="0.2">
      <c r="A508" s="1190" t="s">
        <v>689</v>
      </c>
      <c r="B508" s="627" t="s">
        <v>3800</v>
      </c>
      <c r="C508" s="628">
        <v>500</v>
      </c>
      <c r="D508" s="628">
        <v>0</v>
      </c>
      <c r="E508" s="629">
        <f t="shared" si="14"/>
        <v>0</v>
      </c>
    </row>
    <row r="509" spans="1:5" s="626" customFormat="1" ht="25.5" x14ac:dyDescent="0.2">
      <c r="A509" s="1196"/>
      <c r="B509" s="627" t="s">
        <v>3801</v>
      </c>
      <c r="C509" s="628">
        <v>50</v>
      </c>
      <c r="D509" s="628">
        <v>50</v>
      </c>
      <c r="E509" s="629">
        <f t="shared" si="14"/>
        <v>100</v>
      </c>
    </row>
    <row r="510" spans="1:5" s="626" customFormat="1" x14ac:dyDescent="0.2">
      <c r="A510" s="1196"/>
      <c r="B510" s="1004" t="s">
        <v>681</v>
      </c>
      <c r="C510" s="628">
        <v>66.5</v>
      </c>
      <c r="D510" s="628">
        <v>66.5</v>
      </c>
      <c r="E510" s="629">
        <f t="shared" si="14"/>
        <v>100</v>
      </c>
    </row>
    <row r="511" spans="1:5" s="626" customFormat="1" x14ac:dyDescent="0.2">
      <c r="A511" s="1196"/>
      <c r="B511" s="1004" t="s">
        <v>2009</v>
      </c>
      <c r="C511" s="628">
        <v>200</v>
      </c>
      <c r="D511" s="628">
        <v>200</v>
      </c>
      <c r="E511" s="629">
        <f t="shared" si="14"/>
        <v>100</v>
      </c>
    </row>
    <row r="512" spans="1:5" s="626" customFormat="1" x14ac:dyDescent="0.2">
      <c r="A512" s="1196"/>
      <c r="B512" s="1004" t="s">
        <v>4038</v>
      </c>
      <c r="C512" s="628">
        <v>50</v>
      </c>
      <c r="D512" s="628">
        <v>50</v>
      </c>
      <c r="E512" s="629">
        <f>D512/C512*100</f>
        <v>100</v>
      </c>
    </row>
    <row r="513" spans="1:5" s="626" customFormat="1" x14ac:dyDescent="0.2">
      <c r="A513" s="1196"/>
      <c r="B513" s="1004" t="s">
        <v>3802</v>
      </c>
      <c r="C513" s="628">
        <v>90</v>
      </c>
      <c r="D513" s="628">
        <v>0</v>
      </c>
      <c r="E513" s="629">
        <f t="shared" si="14"/>
        <v>0</v>
      </c>
    </row>
    <row r="514" spans="1:5" s="626" customFormat="1" ht="25.5" x14ac:dyDescent="0.2">
      <c r="A514" s="1196"/>
      <c r="B514" s="1004" t="s">
        <v>3803</v>
      </c>
      <c r="C514" s="628">
        <v>120</v>
      </c>
      <c r="D514" s="628">
        <v>120</v>
      </c>
      <c r="E514" s="629">
        <f t="shared" si="14"/>
        <v>100</v>
      </c>
    </row>
    <row r="515" spans="1:5" s="626" customFormat="1" ht="25.5" x14ac:dyDescent="0.2">
      <c r="A515" s="1191"/>
      <c r="B515" s="627" t="s">
        <v>691</v>
      </c>
      <c r="C515" s="628">
        <v>200</v>
      </c>
      <c r="D515" s="628">
        <v>200</v>
      </c>
      <c r="E515" s="629">
        <f t="shared" si="14"/>
        <v>100</v>
      </c>
    </row>
    <row r="516" spans="1:5" s="626" customFormat="1" x14ac:dyDescent="0.2">
      <c r="A516" s="1198" t="s">
        <v>411</v>
      </c>
      <c r="B516" s="1199"/>
      <c r="C516" s="630">
        <f>SUM(C486:C515)</f>
        <v>9092.9</v>
      </c>
      <c r="D516" s="630">
        <f>SUM(D486:D515)</f>
        <v>8496.7612000000008</v>
      </c>
      <c r="E516" s="631">
        <f t="shared" si="14"/>
        <v>93.443908983932531</v>
      </c>
    </row>
    <row r="517" spans="1:5" s="626" customFormat="1" ht="18" customHeight="1" x14ac:dyDescent="0.25">
      <c r="A517" s="1207" t="s">
        <v>3804</v>
      </c>
      <c r="B517" s="1208"/>
      <c r="C517" s="1208"/>
      <c r="D517" s="1208"/>
      <c r="E517" s="1209"/>
    </row>
    <row r="518" spans="1:5" s="626" customFormat="1" ht="38.25" x14ac:dyDescent="0.2">
      <c r="A518" s="747" t="s">
        <v>3302</v>
      </c>
      <c r="B518" s="627" t="s">
        <v>693</v>
      </c>
      <c r="C518" s="628">
        <v>192.65</v>
      </c>
      <c r="D518" s="628">
        <v>192.64398</v>
      </c>
      <c r="E518" s="629">
        <f t="shared" ref="E518:E520" si="15">D518/C518*100</f>
        <v>99.996875162211268</v>
      </c>
    </row>
    <row r="519" spans="1:5" s="626" customFormat="1" ht="38.25" x14ac:dyDescent="0.2">
      <c r="A519" s="747" t="s">
        <v>692</v>
      </c>
      <c r="B519" s="627" t="s">
        <v>693</v>
      </c>
      <c r="C519" s="628">
        <v>400</v>
      </c>
      <c r="D519" s="628">
        <v>171.56094000000002</v>
      </c>
      <c r="E519" s="629">
        <f t="shared" si="15"/>
        <v>42.890235000000004</v>
      </c>
    </row>
    <row r="520" spans="1:5" s="626" customFormat="1" ht="25.5" x14ac:dyDescent="0.2">
      <c r="A520" s="747" t="s">
        <v>3303</v>
      </c>
      <c r="B520" s="627" t="s">
        <v>548</v>
      </c>
      <c r="C520" s="628">
        <v>60</v>
      </c>
      <c r="D520" s="628">
        <v>30</v>
      </c>
      <c r="E520" s="629">
        <f t="shared" si="15"/>
        <v>50</v>
      </c>
    </row>
    <row r="521" spans="1:5" s="626" customFormat="1" x14ac:dyDescent="0.2">
      <c r="A521" s="1203" t="s">
        <v>3805</v>
      </c>
      <c r="B521" s="1204"/>
      <c r="C521" s="630">
        <f>SUM(C518:C520)</f>
        <v>652.65</v>
      </c>
      <c r="D521" s="630">
        <f>SUM(D518:D520)</f>
        <v>394.20492000000002</v>
      </c>
      <c r="E521" s="631">
        <f>D521/C521*100</f>
        <v>60.400661916800736</v>
      </c>
    </row>
    <row r="522" spans="1:5" s="626" customFormat="1" ht="18" customHeight="1" thickBot="1" x14ac:dyDescent="0.25">
      <c r="A522" s="1205" t="s">
        <v>412</v>
      </c>
      <c r="B522" s="1206"/>
      <c r="C522" s="632">
        <f>C17+C20+C119+C238+C246+C261+C308+C346+C461+C484+C516+C521</f>
        <v>445291.53</v>
      </c>
      <c r="D522" s="632">
        <f>D17+D20+D119+D238+D246+D261+D308+D346+D461+D484+D516+D521</f>
        <v>408446.47516999999</v>
      </c>
      <c r="E522" s="633">
        <f t="shared" ref="E522" si="16">D522/C522*100</f>
        <v>91.725633130726735</v>
      </c>
    </row>
  </sheetData>
  <mergeCells count="62">
    <mergeCell ref="A521:B521"/>
    <mergeCell ref="A522:B522"/>
    <mergeCell ref="A489:A490"/>
    <mergeCell ref="A491:A492"/>
    <mergeCell ref="A495:A507"/>
    <mergeCell ref="A508:A515"/>
    <mergeCell ref="A516:B516"/>
    <mergeCell ref="A517:E517"/>
    <mergeCell ref="A486:A488"/>
    <mergeCell ref="A356:A437"/>
    <mergeCell ref="A439:A445"/>
    <mergeCell ref="A448:A457"/>
    <mergeCell ref="A458:A460"/>
    <mergeCell ref="A461:B461"/>
    <mergeCell ref="A462:E462"/>
    <mergeCell ref="A463:A470"/>
    <mergeCell ref="A471:A474"/>
    <mergeCell ref="A478:A483"/>
    <mergeCell ref="A484:B484"/>
    <mergeCell ref="A485:E485"/>
    <mergeCell ref="A350:A355"/>
    <mergeCell ref="A261:B261"/>
    <mergeCell ref="A262:E262"/>
    <mergeCell ref="A264:A305"/>
    <mergeCell ref="A308:B308"/>
    <mergeCell ref="A309:E309"/>
    <mergeCell ref="A311:A325"/>
    <mergeCell ref="A327:A339"/>
    <mergeCell ref="A340:A345"/>
    <mergeCell ref="A346:B346"/>
    <mergeCell ref="A347:E347"/>
    <mergeCell ref="A348:A349"/>
    <mergeCell ref="A250:A260"/>
    <mergeCell ref="A141:A180"/>
    <mergeCell ref="A181:A184"/>
    <mergeCell ref="A185:A189"/>
    <mergeCell ref="A190:A233"/>
    <mergeCell ref="A234:A237"/>
    <mergeCell ref="A238:B238"/>
    <mergeCell ref="A239:E239"/>
    <mergeCell ref="A241:A242"/>
    <mergeCell ref="A243:A245"/>
    <mergeCell ref="A246:B246"/>
    <mergeCell ref="A247:E247"/>
    <mergeCell ref="A121:A140"/>
    <mergeCell ref="A17:B17"/>
    <mergeCell ref="A18:E18"/>
    <mergeCell ref="A20:B20"/>
    <mergeCell ref="A21:E21"/>
    <mergeCell ref="A23:A24"/>
    <mergeCell ref="A26:A28"/>
    <mergeCell ref="A30:A37"/>
    <mergeCell ref="A40:A109"/>
    <mergeCell ref="A113:A118"/>
    <mergeCell ref="A119:B119"/>
    <mergeCell ref="A120:E120"/>
    <mergeCell ref="A15:A16"/>
    <mergeCell ref="A2:E2"/>
    <mergeCell ref="A4:E4"/>
    <mergeCell ref="A8:E8"/>
    <mergeCell ref="A10:A12"/>
    <mergeCell ref="A13:A14"/>
  </mergeCells>
  <pageMargins left="0.39370078740157483" right="0.39370078740157483" top="0.59055118110236227" bottom="0.39370078740157483" header="0.31496062992125984" footer="0.11811023622047245"/>
  <pageSetup paperSize="9" scale="82" firstPageNumber="244" fitToHeight="0" orientation="portrait" useFirstPageNumber="1" r:id="rId1"/>
  <headerFooter>
    <oddHeader>&amp;L&amp;"Tahoma,Kurzíva"Závěrečný účet za rok 2021&amp;R&amp;"Tahoma,Kurzíva"Tabulka č. 5</oddHeader>
    <oddFooter>&amp;C&amp;"Tahoma,Obyčejné"&amp;P&amp;L&amp;1#&amp;"Calibri"&amp;9&amp;K000000Klasifikace informací: Veřejná</oddFooter>
  </headerFooter>
  <rowBreaks count="10" manualBreakCount="10">
    <brk id="52" max="16383" man="1"/>
    <brk id="110" max="16383" man="1"/>
    <brk id="158" max="16383" man="1"/>
    <brk id="207" max="16383" man="1"/>
    <brk id="251" max="16383" man="1"/>
    <brk id="303" max="16383" man="1"/>
    <brk id="353" max="16383" man="1"/>
    <brk id="401" max="16383" man="1"/>
    <brk id="447" max="16383" man="1"/>
    <brk id="49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33AC2-1833-47E8-85B2-0354EEF08D50}">
  <sheetPr>
    <pageSetUpPr fitToPage="1"/>
  </sheetPr>
  <dimension ref="A1:P145"/>
  <sheetViews>
    <sheetView zoomScaleNormal="100" zoomScaleSheetLayoutView="100" workbookViewId="0">
      <selection activeCell="G21" sqref="G21"/>
    </sheetView>
  </sheetViews>
  <sheetFormatPr defaultColWidth="9.140625" defaultRowHeight="15" x14ac:dyDescent="0.25"/>
  <cols>
    <col min="1" max="1" width="47.5703125" style="635" customWidth="1"/>
    <col min="2" max="2" width="8.7109375" style="635" hidden="1" customWidth="1"/>
    <col min="3" max="3" width="13.5703125" style="635" customWidth="1"/>
    <col min="4" max="11" width="10.7109375" style="635" customWidth="1"/>
    <col min="12" max="12" width="10.7109375" style="657" customWidth="1"/>
    <col min="13" max="13" width="15.7109375" style="634" hidden="1" customWidth="1"/>
    <col min="14" max="16" width="9.140625" style="634" hidden="1" customWidth="1"/>
    <col min="17" max="16384" width="9.140625" style="634"/>
  </cols>
  <sheetData>
    <row r="1" spans="1:16" ht="34.5" customHeight="1" x14ac:dyDescent="0.25">
      <c r="A1" s="1211" t="s">
        <v>3806</v>
      </c>
      <c r="B1" s="1211"/>
      <c r="C1" s="1211"/>
      <c r="D1" s="1211"/>
      <c r="E1" s="1211"/>
      <c r="F1" s="1211"/>
      <c r="G1" s="1211"/>
      <c r="H1" s="1211"/>
      <c r="I1" s="1211"/>
      <c r="J1" s="1211"/>
      <c r="K1" s="1211"/>
      <c r="L1" s="1211"/>
    </row>
    <row r="2" spans="1:16" ht="15.75" thickBot="1" x14ac:dyDescent="0.3">
      <c r="L2" s="636" t="s">
        <v>2</v>
      </c>
    </row>
    <row r="3" spans="1:16" s="637" customFormat="1" ht="15" customHeight="1" x14ac:dyDescent="0.2">
      <c r="A3" s="1212" t="s">
        <v>696</v>
      </c>
      <c r="B3" s="1214" t="s">
        <v>3355</v>
      </c>
      <c r="C3" s="1216" t="s">
        <v>764</v>
      </c>
      <c r="D3" s="1218" t="s">
        <v>765</v>
      </c>
      <c r="E3" s="1219"/>
      <c r="F3" s="1219"/>
      <c r="G3" s="1219"/>
      <c r="H3" s="1219"/>
      <c r="I3" s="1219"/>
      <c r="J3" s="1219"/>
      <c r="K3" s="1220" t="s">
        <v>766</v>
      </c>
      <c r="L3" s="1222" t="s">
        <v>3605</v>
      </c>
    </row>
    <row r="4" spans="1:16" s="637" customFormat="1" ht="31.5" customHeight="1" thickBot="1" x14ac:dyDescent="0.25">
      <c r="A4" s="1213" t="s">
        <v>696</v>
      </c>
      <c r="B4" s="1215" t="s">
        <v>3355</v>
      </c>
      <c r="C4" s="1217" t="s">
        <v>764</v>
      </c>
      <c r="D4" s="375">
        <v>2015</v>
      </c>
      <c r="E4" s="375" t="s">
        <v>3357</v>
      </c>
      <c r="F4" s="375" t="s">
        <v>3358</v>
      </c>
      <c r="G4" s="375" t="s">
        <v>701</v>
      </c>
      <c r="H4" s="375" t="s">
        <v>3359</v>
      </c>
      <c r="I4" s="375" t="s">
        <v>3360</v>
      </c>
      <c r="J4" s="376" t="s">
        <v>3807</v>
      </c>
      <c r="K4" s="1221"/>
      <c r="L4" s="1223" t="s">
        <v>3356</v>
      </c>
    </row>
    <row r="5" spans="1:16" s="637" customFormat="1" ht="27" customHeight="1" x14ac:dyDescent="0.2">
      <c r="A5" s="146" t="s">
        <v>767</v>
      </c>
      <c r="B5" s="377">
        <f>COUNT(B6:B8)</f>
        <v>3</v>
      </c>
      <c r="C5" s="147">
        <f>SUM(C6:C8)</f>
        <v>14820.470000000001</v>
      </c>
      <c r="D5" s="147">
        <f t="shared" ref="D5:K5" si="0">SUM(D6:D8)</f>
        <v>0</v>
      </c>
      <c r="E5" s="147">
        <f t="shared" si="0"/>
        <v>0</v>
      </c>
      <c r="F5" s="147">
        <f t="shared" si="0"/>
        <v>0</v>
      </c>
      <c r="G5" s="147">
        <f t="shared" si="0"/>
        <v>605.28000000000009</v>
      </c>
      <c r="H5" s="147">
        <f t="shared" si="0"/>
        <v>624</v>
      </c>
      <c r="I5" s="147">
        <f t="shared" si="0"/>
        <v>666.63</v>
      </c>
      <c r="J5" s="147">
        <f t="shared" si="0"/>
        <v>2233.4899999999998</v>
      </c>
      <c r="K5" s="147">
        <f t="shared" si="0"/>
        <v>10691.07</v>
      </c>
      <c r="L5" s="378" t="s">
        <v>176</v>
      </c>
      <c r="M5" s="637" t="s">
        <v>3808</v>
      </c>
      <c r="N5" s="637" t="s">
        <v>3809</v>
      </c>
      <c r="O5" s="637" t="s">
        <v>3810</v>
      </c>
      <c r="P5" s="637" t="s">
        <v>3811</v>
      </c>
    </row>
    <row r="6" spans="1:16" s="383" customFormat="1" ht="15" customHeight="1" x14ac:dyDescent="0.2">
      <c r="A6" s="638" t="s">
        <v>768</v>
      </c>
      <c r="B6" s="639">
        <v>3396</v>
      </c>
      <c r="C6" s="640">
        <f>SUM(D6:K6)</f>
        <v>2792.9700000000003</v>
      </c>
      <c r="D6" s="641">
        <v>0</v>
      </c>
      <c r="E6" s="641">
        <v>0</v>
      </c>
      <c r="F6" s="641">
        <v>0</v>
      </c>
      <c r="G6" s="641">
        <v>605.28000000000009</v>
      </c>
      <c r="H6" s="641">
        <v>624</v>
      </c>
      <c r="I6" s="641">
        <v>666.63</v>
      </c>
      <c r="J6" s="642">
        <v>897.06</v>
      </c>
      <c r="K6" s="643">
        <v>0</v>
      </c>
      <c r="L6" s="644">
        <v>0.95</v>
      </c>
      <c r="M6" s="645" t="s">
        <v>3812</v>
      </c>
      <c r="N6" s="383" t="s">
        <v>3813</v>
      </c>
      <c r="O6" s="383" t="s">
        <v>3814</v>
      </c>
      <c r="P6" s="383" t="s">
        <v>3815</v>
      </c>
    </row>
    <row r="7" spans="1:16" s="383" customFormat="1" ht="15" customHeight="1" x14ac:dyDescent="0.2">
      <c r="A7" s="638" t="s">
        <v>1115</v>
      </c>
      <c r="B7" s="639">
        <v>3472</v>
      </c>
      <c r="C7" s="640">
        <f t="shared" ref="C7:C8" si="1">SUM(D7:K7)</f>
        <v>1740</v>
      </c>
      <c r="D7" s="641">
        <v>0</v>
      </c>
      <c r="E7" s="641">
        <v>0</v>
      </c>
      <c r="F7" s="641">
        <v>0</v>
      </c>
      <c r="G7" s="641">
        <v>0</v>
      </c>
      <c r="H7" s="641">
        <v>0</v>
      </c>
      <c r="I7" s="641">
        <v>0</v>
      </c>
      <c r="J7" s="642">
        <v>1336.43</v>
      </c>
      <c r="K7" s="643">
        <v>403.57</v>
      </c>
      <c r="L7" s="644">
        <v>0.6</v>
      </c>
      <c r="M7" s="645" t="s">
        <v>3816</v>
      </c>
      <c r="N7" s="383" t="s">
        <v>3817</v>
      </c>
      <c r="O7" s="383" t="s">
        <v>3818</v>
      </c>
    </row>
    <row r="8" spans="1:16" s="383" customFormat="1" ht="15" customHeight="1" x14ac:dyDescent="0.2">
      <c r="A8" s="638" t="s">
        <v>3305</v>
      </c>
      <c r="B8" s="639">
        <v>3458</v>
      </c>
      <c r="C8" s="640">
        <f t="shared" si="1"/>
        <v>10287.5</v>
      </c>
      <c r="D8" s="641">
        <v>0</v>
      </c>
      <c r="E8" s="641">
        <v>0</v>
      </c>
      <c r="F8" s="641">
        <v>0</v>
      </c>
      <c r="G8" s="641">
        <v>0</v>
      </c>
      <c r="H8" s="641">
        <v>0</v>
      </c>
      <c r="I8" s="641">
        <v>0</v>
      </c>
      <c r="J8" s="642">
        <v>0</v>
      </c>
      <c r="K8" s="643">
        <v>10287.5</v>
      </c>
      <c r="L8" s="644">
        <v>0.95</v>
      </c>
      <c r="M8" s="645" t="s">
        <v>3812</v>
      </c>
      <c r="N8" s="383" t="s">
        <v>3813</v>
      </c>
      <c r="O8" s="383" t="s">
        <v>3814</v>
      </c>
      <c r="P8" s="383" t="s">
        <v>3815</v>
      </c>
    </row>
    <row r="9" spans="1:16" s="637" customFormat="1" ht="18.75" customHeight="1" x14ac:dyDescent="0.2">
      <c r="A9" s="146" t="s">
        <v>3819</v>
      </c>
      <c r="B9" s="377">
        <f>COUNT(B10:B10)</f>
        <v>1</v>
      </c>
      <c r="C9" s="147">
        <f>SUM(C10)</f>
        <v>84.7</v>
      </c>
      <c r="D9" s="147">
        <f t="shared" ref="D9:K9" si="2">SUM(D10)</f>
        <v>0</v>
      </c>
      <c r="E9" s="147">
        <f t="shared" si="2"/>
        <v>0</v>
      </c>
      <c r="F9" s="147">
        <f t="shared" si="2"/>
        <v>59.29</v>
      </c>
      <c r="G9" s="147">
        <f t="shared" si="2"/>
        <v>0</v>
      </c>
      <c r="H9" s="147">
        <f t="shared" si="2"/>
        <v>0</v>
      </c>
      <c r="I9" s="147">
        <f t="shared" si="2"/>
        <v>0</v>
      </c>
      <c r="J9" s="147">
        <f t="shared" si="2"/>
        <v>0</v>
      </c>
      <c r="K9" s="147">
        <f t="shared" si="2"/>
        <v>25.41</v>
      </c>
      <c r="L9" s="378" t="s">
        <v>176</v>
      </c>
      <c r="M9" s="645"/>
      <c r="N9" s="383"/>
    </row>
    <row r="10" spans="1:16" s="383" customFormat="1" ht="15" customHeight="1" x14ac:dyDescent="0.2">
      <c r="A10" s="638" t="s">
        <v>1108</v>
      </c>
      <c r="B10" s="639">
        <v>3384</v>
      </c>
      <c r="C10" s="640">
        <f>SUM(D10:K10)</f>
        <v>84.7</v>
      </c>
      <c r="D10" s="641">
        <v>0</v>
      </c>
      <c r="E10" s="641">
        <v>0</v>
      </c>
      <c r="F10" s="641">
        <v>59.29</v>
      </c>
      <c r="G10" s="641">
        <v>0</v>
      </c>
      <c r="H10" s="641">
        <v>0</v>
      </c>
      <c r="I10" s="641">
        <v>0</v>
      </c>
      <c r="J10" s="642">
        <v>0</v>
      </c>
      <c r="K10" s="643">
        <v>25.41</v>
      </c>
      <c r="L10" s="644">
        <v>0.9</v>
      </c>
      <c r="M10" s="645" t="s">
        <v>3820</v>
      </c>
      <c r="N10" s="383" t="s">
        <v>3821</v>
      </c>
      <c r="O10" s="383" t="s">
        <v>3818</v>
      </c>
    </row>
    <row r="11" spans="1:16" s="637" customFormat="1" ht="18.75" customHeight="1" x14ac:dyDescent="0.2">
      <c r="A11" s="146" t="s">
        <v>3643</v>
      </c>
      <c r="B11" s="377">
        <f>COUNT(B12:B27)</f>
        <v>16</v>
      </c>
      <c r="C11" s="147">
        <f>SUM(C12:C27)</f>
        <v>1395680.38</v>
      </c>
      <c r="D11" s="147">
        <f t="shared" ref="D11:K11" si="3">SUM(D12:D27)</f>
        <v>184.48</v>
      </c>
      <c r="E11" s="147">
        <f t="shared" si="3"/>
        <v>39.64</v>
      </c>
      <c r="F11" s="147">
        <f t="shared" si="3"/>
        <v>1321.6699999999998</v>
      </c>
      <c r="G11" s="147">
        <f t="shared" si="3"/>
        <v>147903.79999999999</v>
      </c>
      <c r="H11" s="147">
        <f t="shared" si="3"/>
        <v>222576.34</v>
      </c>
      <c r="I11" s="147">
        <f t="shared" si="3"/>
        <v>109628.32</v>
      </c>
      <c r="J11" s="147">
        <f t="shared" si="3"/>
        <v>259733.34999999998</v>
      </c>
      <c r="K11" s="147">
        <f t="shared" si="3"/>
        <v>654292.78</v>
      </c>
      <c r="L11" s="378" t="s">
        <v>176</v>
      </c>
      <c r="M11" s="645"/>
      <c r="N11" s="383"/>
    </row>
    <row r="12" spans="1:16" s="383" customFormat="1" ht="15" customHeight="1" x14ac:dyDescent="0.2">
      <c r="A12" s="638" t="s">
        <v>3205</v>
      </c>
      <c r="B12" s="639">
        <v>3454</v>
      </c>
      <c r="C12" s="640">
        <f>SUM(D12:K12)</f>
        <v>12346.989999999998</v>
      </c>
      <c r="D12" s="641">
        <v>0</v>
      </c>
      <c r="E12" s="641">
        <v>0</v>
      </c>
      <c r="F12" s="641">
        <v>0</v>
      </c>
      <c r="G12" s="641">
        <v>0</v>
      </c>
      <c r="H12" s="641">
        <v>0</v>
      </c>
      <c r="I12" s="641">
        <v>0</v>
      </c>
      <c r="J12" s="642">
        <v>6379.73</v>
      </c>
      <c r="K12" s="643">
        <v>5967.2599999999993</v>
      </c>
      <c r="L12" s="644">
        <v>0.4</v>
      </c>
      <c r="M12" s="645" t="s">
        <v>3816</v>
      </c>
      <c r="N12" s="383" t="s">
        <v>3817</v>
      </c>
      <c r="O12" s="383" t="s">
        <v>3818</v>
      </c>
    </row>
    <row r="13" spans="1:16" s="383" customFormat="1" ht="15" customHeight="1" x14ac:dyDescent="0.2">
      <c r="A13" s="638" t="s">
        <v>3204</v>
      </c>
      <c r="B13" s="639">
        <v>3453</v>
      </c>
      <c r="C13" s="640">
        <f>SUM(D13:K13)</f>
        <v>15797.83</v>
      </c>
      <c r="D13" s="641">
        <v>0</v>
      </c>
      <c r="E13" s="641">
        <v>0</v>
      </c>
      <c r="F13" s="641">
        <v>0</v>
      </c>
      <c r="G13" s="641">
        <v>0</v>
      </c>
      <c r="H13" s="641">
        <v>0</v>
      </c>
      <c r="I13" s="641">
        <v>0</v>
      </c>
      <c r="J13" s="642">
        <v>54.32</v>
      </c>
      <c r="K13" s="643">
        <v>15743.51</v>
      </c>
      <c r="L13" s="644">
        <v>0.4</v>
      </c>
      <c r="M13" s="645" t="s">
        <v>3816</v>
      </c>
      <c r="N13" s="383" t="s">
        <v>3817</v>
      </c>
      <c r="O13" s="383" t="s">
        <v>3818</v>
      </c>
    </row>
    <row r="14" spans="1:16" s="383" customFormat="1" ht="15" customHeight="1" x14ac:dyDescent="0.2">
      <c r="A14" s="638" t="s">
        <v>3206</v>
      </c>
      <c r="B14" s="639">
        <v>3455</v>
      </c>
      <c r="C14" s="640">
        <f>SUM(D14:K14)</f>
        <v>54.32</v>
      </c>
      <c r="D14" s="641">
        <v>0</v>
      </c>
      <c r="E14" s="641">
        <v>0</v>
      </c>
      <c r="F14" s="641">
        <v>0</v>
      </c>
      <c r="G14" s="641">
        <v>0</v>
      </c>
      <c r="H14" s="641">
        <v>0</v>
      </c>
      <c r="I14" s="641">
        <v>0</v>
      </c>
      <c r="J14" s="642">
        <v>54.32</v>
      </c>
      <c r="K14" s="643">
        <v>0</v>
      </c>
      <c r="L14" s="644">
        <v>0.4</v>
      </c>
      <c r="M14" s="645" t="s">
        <v>3816</v>
      </c>
      <c r="N14" s="383" t="s">
        <v>3821</v>
      </c>
      <c r="O14" s="383" t="s">
        <v>3818</v>
      </c>
    </row>
    <row r="15" spans="1:16" s="383" customFormat="1" ht="15" customHeight="1" x14ac:dyDescent="0.2">
      <c r="A15" s="638" t="s">
        <v>3361</v>
      </c>
      <c r="B15" s="639">
        <v>3392</v>
      </c>
      <c r="C15" s="640">
        <f t="shared" ref="C15:C24" si="4">SUM(D15:K15)</f>
        <v>87135.44</v>
      </c>
      <c r="D15" s="641">
        <v>0</v>
      </c>
      <c r="E15" s="641">
        <v>0</v>
      </c>
      <c r="F15" s="641">
        <v>66.92</v>
      </c>
      <c r="G15" s="641">
        <v>32.25</v>
      </c>
      <c r="H15" s="641">
        <v>49.86</v>
      </c>
      <c r="I15" s="641">
        <v>2.79</v>
      </c>
      <c r="J15" s="642">
        <v>61791.380000000005</v>
      </c>
      <c r="K15" s="643">
        <v>25192.239999999998</v>
      </c>
      <c r="L15" s="644">
        <v>0.9</v>
      </c>
      <c r="M15" s="645" t="s">
        <v>3820</v>
      </c>
      <c r="N15" s="383" t="s">
        <v>3817</v>
      </c>
      <c r="O15" s="383" t="s">
        <v>3818</v>
      </c>
    </row>
    <row r="16" spans="1:16" s="383" customFormat="1" ht="15" customHeight="1" x14ac:dyDescent="0.2">
      <c r="A16" s="638" t="s">
        <v>3210</v>
      </c>
      <c r="B16" s="639">
        <v>3484</v>
      </c>
      <c r="C16" s="640">
        <f>SUM(D16:K16)</f>
        <v>166000.59</v>
      </c>
      <c r="D16" s="641">
        <v>0</v>
      </c>
      <c r="E16" s="641">
        <v>0</v>
      </c>
      <c r="F16" s="641">
        <v>0</v>
      </c>
      <c r="G16" s="641">
        <v>0</v>
      </c>
      <c r="H16" s="641">
        <v>0</v>
      </c>
      <c r="I16" s="641">
        <v>46.59</v>
      </c>
      <c r="J16" s="642">
        <v>19.97</v>
      </c>
      <c r="K16" s="643">
        <v>165934.03</v>
      </c>
      <c r="L16" s="644">
        <v>0.9</v>
      </c>
      <c r="M16" s="645" t="s">
        <v>3822</v>
      </c>
      <c r="N16" s="383" t="s">
        <v>3817</v>
      </c>
      <c r="O16" s="383" t="s">
        <v>3818</v>
      </c>
    </row>
    <row r="17" spans="1:15" s="383" customFormat="1" ht="21" x14ac:dyDescent="0.2">
      <c r="A17" s="638" t="s">
        <v>3208</v>
      </c>
      <c r="B17" s="639">
        <v>3481</v>
      </c>
      <c r="C17" s="640">
        <f>SUM(D17:K17)</f>
        <v>130129.11</v>
      </c>
      <c r="D17" s="641">
        <v>0</v>
      </c>
      <c r="E17" s="641">
        <v>0</v>
      </c>
      <c r="F17" s="641">
        <v>0</v>
      </c>
      <c r="G17" s="641">
        <v>0</v>
      </c>
      <c r="H17" s="641">
        <v>0</v>
      </c>
      <c r="I17" s="641">
        <v>0</v>
      </c>
      <c r="J17" s="642">
        <v>66.56</v>
      </c>
      <c r="K17" s="643">
        <v>130062.55</v>
      </c>
      <c r="L17" s="644">
        <v>0.9</v>
      </c>
      <c r="M17" s="645" t="s">
        <v>3820</v>
      </c>
      <c r="N17" s="383" t="s">
        <v>3817</v>
      </c>
      <c r="O17" s="383" t="s">
        <v>3818</v>
      </c>
    </row>
    <row r="18" spans="1:15" s="383" customFormat="1" ht="15" customHeight="1" x14ac:dyDescent="0.2">
      <c r="A18" s="638" t="s">
        <v>891</v>
      </c>
      <c r="B18" s="639">
        <v>3405</v>
      </c>
      <c r="C18" s="640">
        <f t="shared" si="4"/>
        <v>71677.069999999992</v>
      </c>
      <c r="D18" s="641">
        <v>0</v>
      </c>
      <c r="E18" s="641">
        <v>0</v>
      </c>
      <c r="F18" s="641">
        <v>0</v>
      </c>
      <c r="G18" s="641">
        <v>66.55</v>
      </c>
      <c r="H18" s="641">
        <v>0</v>
      </c>
      <c r="I18" s="641">
        <v>399.17</v>
      </c>
      <c r="J18" s="642">
        <v>50615.899999999994</v>
      </c>
      <c r="K18" s="643">
        <v>20595.449999999997</v>
      </c>
      <c r="L18" s="644">
        <v>0.9</v>
      </c>
      <c r="M18" s="645" t="s">
        <v>3820</v>
      </c>
      <c r="N18" s="383" t="s">
        <v>3817</v>
      </c>
      <c r="O18" s="383" t="s">
        <v>3818</v>
      </c>
    </row>
    <row r="19" spans="1:15" s="383" customFormat="1" ht="24" customHeight="1" x14ac:dyDescent="0.2">
      <c r="A19" s="638" t="s">
        <v>3823</v>
      </c>
      <c r="B19" s="639">
        <v>3409</v>
      </c>
      <c r="C19" s="640">
        <f t="shared" si="4"/>
        <v>87667.42</v>
      </c>
      <c r="D19" s="641">
        <v>0</v>
      </c>
      <c r="E19" s="641">
        <v>0</v>
      </c>
      <c r="F19" s="641">
        <v>0</v>
      </c>
      <c r="G19" s="641">
        <v>46.59</v>
      </c>
      <c r="H19" s="641">
        <v>76.84</v>
      </c>
      <c r="I19" s="641">
        <v>0</v>
      </c>
      <c r="J19" s="642">
        <v>40158.93</v>
      </c>
      <c r="K19" s="643">
        <v>47385.06</v>
      </c>
      <c r="L19" s="644">
        <v>0.9</v>
      </c>
      <c r="M19" s="645" t="s">
        <v>3820</v>
      </c>
      <c r="N19" s="383" t="s">
        <v>3817</v>
      </c>
      <c r="O19" s="383" t="s">
        <v>3818</v>
      </c>
    </row>
    <row r="20" spans="1:15" s="383" customFormat="1" ht="15" customHeight="1" x14ac:dyDescent="0.2">
      <c r="A20" s="638" t="s">
        <v>3203</v>
      </c>
      <c r="B20" s="639">
        <v>3430</v>
      </c>
      <c r="C20" s="640">
        <f t="shared" si="4"/>
        <v>49355.619999999995</v>
      </c>
      <c r="D20" s="641">
        <v>0</v>
      </c>
      <c r="E20" s="641">
        <v>0</v>
      </c>
      <c r="F20" s="641">
        <v>0</v>
      </c>
      <c r="G20" s="641">
        <v>0</v>
      </c>
      <c r="H20" s="641">
        <v>0</v>
      </c>
      <c r="I20" s="641">
        <v>46.59</v>
      </c>
      <c r="J20" s="642">
        <v>49309.03</v>
      </c>
      <c r="K20" s="643">
        <v>0</v>
      </c>
      <c r="L20" s="644">
        <v>0.9</v>
      </c>
      <c r="M20" s="645" t="s">
        <v>3822</v>
      </c>
      <c r="N20" s="383" t="s">
        <v>3817</v>
      </c>
      <c r="O20" s="383" t="s">
        <v>3818</v>
      </c>
    </row>
    <row r="21" spans="1:15" s="383" customFormat="1" ht="15" customHeight="1" x14ac:dyDescent="0.2">
      <c r="A21" s="638" t="s">
        <v>771</v>
      </c>
      <c r="B21" s="639">
        <v>3431</v>
      </c>
      <c r="C21" s="640">
        <f t="shared" si="4"/>
        <v>67233.84</v>
      </c>
      <c r="D21" s="641">
        <v>0</v>
      </c>
      <c r="E21" s="641">
        <v>0</v>
      </c>
      <c r="F21" s="641">
        <v>0</v>
      </c>
      <c r="G21" s="641">
        <v>0</v>
      </c>
      <c r="H21" s="641">
        <v>284.53999999999996</v>
      </c>
      <c r="I21" s="641">
        <v>41843.42</v>
      </c>
      <c r="J21" s="642">
        <v>25105.879999999997</v>
      </c>
      <c r="K21" s="643">
        <v>0</v>
      </c>
      <c r="L21" s="644">
        <v>0.9</v>
      </c>
      <c r="M21" s="645" t="s">
        <v>3820</v>
      </c>
      <c r="N21" s="383" t="s">
        <v>3817</v>
      </c>
      <c r="O21" s="383" t="s">
        <v>3818</v>
      </c>
    </row>
    <row r="22" spans="1:15" s="383" customFormat="1" ht="15" customHeight="1" x14ac:dyDescent="0.2">
      <c r="A22" s="638" t="s">
        <v>770</v>
      </c>
      <c r="B22" s="639">
        <v>3429</v>
      </c>
      <c r="C22" s="640">
        <f t="shared" si="4"/>
        <v>71566.55</v>
      </c>
      <c r="D22" s="641">
        <v>0</v>
      </c>
      <c r="E22" s="641">
        <v>0</v>
      </c>
      <c r="F22" s="641">
        <v>0</v>
      </c>
      <c r="G22" s="641">
        <v>0</v>
      </c>
      <c r="H22" s="641">
        <v>46.59</v>
      </c>
      <c r="I22" s="641">
        <v>19.97</v>
      </c>
      <c r="J22" s="642">
        <v>19724.98</v>
      </c>
      <c r="K22" s="643">
        <v>51775.01</v>
      </c>
      <c r="L22" s="644">
        <v>0.9</v>
      </c>
      <c r="M22" s="645" t="s">
        <v>3820</v>
      </c>
      <c r="N22" s="383" t="s">
        <v>3817</v>
      </c>
      <c r="O22" s="383" t="s">
        <v>3818</v>
      </c>
    </row>
    <row r="23" spans="1:15" s="383" customFormat="1" ht="15" customHeight="1" x14ac:dyDescent="0.2">
      <c r="A23" s="638" t="s">
        <v>894</v>
      </c>
      <c r="B23" s="639">
        <v>3456</v>
      </c>
      <c r="C23" s="640">
        <f t="shared" si="4"/>
        <v>40000.100000000006</v>
      </c>
      <c r="D23" s="641">
        <v>0</v>
      </c>
      <c r="E23" s="641">
        <v>0</v>
      </c>
      <c r="F23" s="641">
        <v>0</v>
      </c>
      <c r="G23" s="641">
        <v>0</v>
      </c>
      <c r="H23" s="641">
        <v>0</v>
      </c>
      <c r="I23" s="641">
        <v>66.55</v>
      </c>
      <c r="J23" s="642">
        <v>0</v>
      </c>
      <c r="K23" s="643">
        <v>39933.550000000003</v>
      </c>
      <c r="L23" s="644">
        <v>0.9</v>
      </c>
      <c r="M23" s="645" t="s">
        <v>3820</v>
      </c>
      <c r="N23" s="383" t="s">
        <v>3817</v>
      </c>
      <c r="O23" s="383" t="s">
        <v>3818</v>
      </c>
    </row>
    <row r="24" spans="1:15" s="383" customFormat="1" ht="21" x14ac:dyDescent="0.2">
      <c r="A24" s="638" t="s">
        <v>3209</v>
      </c>
      <c r="B24" s="639">
        <v>3482</v>
      </c>
      <c r="C24" s="640">
        <f t="shared" si="4"/>
        <v>89066.540000000008</v>
      </c>
      <c r="D24" s="641">
        <v>0</v>
      </c>
      <c r="E24" s="641">
        <v>0</v>
      </c>
      <c r="F24" s="641">
        <v>0</v>
      </c>
      <c r="G24" s="641">
        <v>0</v>
      </c>
      <c r="H24" s="641">
        <v>0</v>
      </c>
      <c r="I24" s="641">
        <v>66.55</v>
      </c>
      <c r="J24" s="642">
        <v>6295.87</v>
      </c>
      <c r="K24" s="643">
        <v>82704.12000000001</v>
      </c>
      <c r="L24" s="644">
        <v>0.9</v>
      </c>
      <c r="M24" s="645" t="s">
        <v>3820</v>
      </c>
      <c r="N24" s="383" t="s">
        <v>3817</v>
      </c>
      <c r="O24" s="383" t="s">
        <v>3818</v>
      </c>
    </row>
    <row r="25" spans="1:15" s="383" customFormat="1" ht="15" customHeight="1" x14ac:dyDescent="0.2">
      <c r="A25" s="638" t="s">
        <v>862</v>
      </c>
      <c r="B25" s="639">
        <v>3321</v>
      </c>
      <c r="C25" s="640">
        <f>SUM(D25:K25)</f>
        <v>133276.83999999997</v>
      </c>
      <c r="D25" s="641">
        <v>0</v>
      </c>
      <c r="E25" s="641">
        <v>0</v>
      </c>
      <c r="F25" s="641">
        <v>1030.8999999999999</v>
      </c>
      <c r="G25" s="641">
        <v>69975.37</v>
      </c>
      <c r="H25" s="641">
        <v>62220.460000000006</v>
      </c>
      <c r="I25" s="641">
        <v>0</v>
      </c>
      <c r="J25" s="642">
        <v>50.11</v>
      </c>
      <c r="K25" s="643">
        <v>0</v>
      </c>
      <c r="L25" s="644">
        <v>0.9</v>
      </c>
      <c r="M25" s="645" t="s">
        <v>3820</v>
      </c>
      <c r="N25" s="383" t="s">
        <v>3817</v>
      </c>
      <c r="O25" s="383" t="s">
        <v>3818</v>
      </c>
    </row>
    <row r="26" spans="1:15" s="383" customFormat="1" ht="24" customHeight="1" x14ac:dyDescent="0.2">
      <c r="A26" s="638" t="s">
        <v>861</v>
      </c>
      <c r="B26" s="639">
        <v>3319</v>
      </c>
      <c r="C26" s="640">
        <f>SUM(D26:K26)</f>
        <v>305372.12</v>
      </c>
      <c r="D26" s="641">
        <v>184.48</v>
      </c>
      <c r="E26" s="641">
        <v>39.64</v>
      </c>
      <c r="F26" s="641">
        <v>223.85</v>
      </c>
      <c r="G26" s="641">
        <v>77783.039999999994</v>
      </c>
      <c r="H26" s="641">
        <v>159898.04999999999</v>
      </c>
      <c r="I26" s="641">
        <v>67136.69</v>
      </c>
      <c r="J26" s="642">
        <v>106.37</v>
      </c>
      <c r="K26" s="643">
        <v>0</v>
      </c>
      <c r="L26" s="644">
        <v>0.9</v>
      </c>
      <c r="M26" s="645" t="s">
        <v>3820</v>
      </c>
      <c r="N26" s="383" t="s">
        <v>3817</v>
      </c>
      <c r="O26" s="383" t="s">
        <v>3818</v>
      </c>
    </row>
    <row r="27" spans="1:15" s="383" customFormat="1" ht="24" customHeight="1" x14ac:dyDescent="0.2">
      <c r="A27" s="638" t="s">
        <v>893</v>
      </c>
      <c r="B27" s="639">
        <v>3424</v>
      </c>
      <c r="C27" s="640">
        <f>SUM(D27:K27)</f>
        <v>69000</v>
      </c>
      <c r="D27" s="641">
        <v>0</v>
      </c>
      <c r="E27" s="641">
        <v>0</v>
      </c>
      <c r="F27" s="641">
        <v>0</v>
      </c>
      <c r="G27" s="641">
        <v>0</v>
      </c>
      <c r="H27" s="641">
        <v>0</v>
      </c>
      <c r="I27" s="641">
        <v>0</v>
      </c>
      <c r="J27" s="642">
        <v>0</v>
      </c>
      <c r="K27" s="643">
        <v>69000</v>
      </c>
      <c r="L27" s="644">
        <v>0.9</v>
      </c>
      <c r="M27" s="645" t="s">
        <v>3824</v>
      </c>
      <c r="N27" s="383" t="s">
        <v>3817</v>
      </c>
      <c r="O27" s="383" t="s">
        <v>3818</v>
      </c>
    </row>
    <row r="28" spans="1:15" s="637" customFormat="1" ht="18.75" customHeight="1" x14ac:dyDescent="0.2">
      <c r="A28" s="146" t="s">
        <v>3825</v>
      </c>
      <c r="B28" s="377">
        <f>COUNT(B29:B30)</f>
        <v>2</v>
      </c>
      <c r="C28" s="147">
        <f>SUM(C29:C30)</f>
        <v>273048.84999999998</v>
      </c>
      <c r="D28" s="147">
        <f t="shared" ref="D28:K28" si="5">SUM(D29:D30)</f>
        <v>0</v>
      </c>
      <c r="E28" s="147">
        <f t="shared" si="5"/>
        <v>183.17999999999998</v>
      </c>
      <c r="F28" s="147">
        <f t="shared" si="5"/>
        <v>751.76</v>
      </c>
      <c r="G28" s="147">
        <f t="shared" si="5"/>
        <v>759.51</v>
      </c>
      <c r="H28" s="147">
        <f t="shared" si="5"/>
        <v>563.4</v>
      </c>
      <c r="I28" s="147">
        <f t="shared" si="5"/>
        <v>148.88999999999999</v>
      </c>
      <c r="J28" s="147">
        <f t="shared" si="5"/>
        <v>52.39</v>
      </c>
      <c r="K28" s="147">
        <f t="shared" si="5"/>
        <v>270589.71999999997</v>
      </c>
      <c r="L28" s="378" t="s">
        <v>176</v>
      </c>
      <c r="M28" s="645"/>
      <c r="N28" s="383"/>
    </row>
    <row r="29" spans="1:15" s="383" customFormat="1" ht="15" customHeight="1" x14ac:dyDescent="0.2">
      <c r="A29" s="638" t="s">
        <v>892</v>
      </c>
      <c r="B29" s="639">
        <v>3411</v>
      </c>
      <c r="C29" s="640">
        <f>SUM(D29:K29)</f>
        <v>269000</v>
      </c>
      <c r="D29" s="641">
        <v>0</v>
      </c>
      <c r="E29" s="641">
        <v>0</v>
      </c>
      <c r="F29" s="641">
        <v>0</v>
      </c>
      <c r="G29" s="641">
        <v>0</v>
      </c>
      <c r="H29" s="641">
        <v>0</v>
      </c>
      <c r="I29" s="641">
        <v>0</v>
      </c>
      <c r="J29" s="642">
        <v>0</v>
      </c>
      <c r="K29" s="643">
        <v>269000</v>
      </c>
      <c r="L29" s="644">
        <v>0.85</v>
      </c>
      <c r="M29" s="645" t="s">
        <v>3826</v>
      </c>
      <c r="N29" s="383" t="s">
        <v>3817</v>
      </c>
      <c r="O29" s="383" t="s">
        <v>3818</v>
      </c>
    </row>
    <row r="30" spans="1:15" s="383" customFormat="1" ht="34.5" customHeight="1" x14ac:dyDescent="0.2">
      <c r="A30" s="638" t="s">
        <v>769</v>
      </c>
      <c r="B30" s="639">
        <v>3262</v>
      </c>
      <c r="C30" s="640">
        <f t="shared" ref="C30" si="6">SUM(D30:K30)</f>
        <v>4048.8499999999995</v>
      </c>
      <c r="D30" s="641">
        <v>0</v>
      </c>
      <c r="E30" s="641">
        <v>183.17999999999998</v>
      </c>
      <c r="F30" s="641">
        <v>751.76</v>
      </c>
      <c r="G30" s="641">
        <v>759.51</v>
      </c>
      <c r="H30" s="641">
        <v>563.4</v>
      </c>
      <c r="I30" s="641">
        <v>148.88999999999999</v>
      </c>
      <c r="J30" s="642">
        <v>52.39</v>
      </c>
      <c r="K30" s="643">
        <v>1589.72</v>
      </c>
      <c r="L30" s="644">
        <v>0.85</v>
      </c>
      <c r="M30" s="645" t="s">
        <v>3827</v>
      </c>
      <c r="N30" s="383" t="s">
        <v>3813</v>
      </c>
      <c r="O30" s="383" t="s">
        <v>3814</v>
      </c>
    </row>
    <row r="31" spans="1:15" s="637" customFormat="1" ht="18.75" customHeight="1" x14ac:dyDescent="0.2">
      <c r="A31" s="146" t="s">
        <v>772</v>
      </c>
      <c r="B31" s="377">
        <f>COUNT(B32:B34)</f>
        <v>3</v>
      </c>
      <c r="C31" s="147">
        <f>SUM(C32:C34)</f>
        <v>195240.43</v>
      </c>
      <c r="D31" s="147">
        <f t="shared" ref="D31:K31" si="7">SUM(D32:D34)</f>
        <v>0</v>
      </c>
      <c r="E31" s="147">
        <f t="shared" si="7"/>
        <v>0</v>
      </c>
      <c r="F31" s="147">
        <f t="shared" si="7"/>
        <v>263.77999999999997</v>
      </c>
      <c r="G31" s="147">
        <f t="shared" si="7"/>
        <v>0</v>
      </c>
      <c r="H31" s="147">
        <f t="shared" si="7"/>
        <v>0</v>
      </c>
      <c r="I31" s="147">
        <f t="shared" si="7"/>
        <v>0</v>
      </c>
      <c r="J31" s="147">
        <f t="shared" si="7"/>
        <v>240.43</v>
      </c>
      <c r="K31" s="147">
        <f t="shared" si="7"/>
        <v>194736.22</v>
      </c>
      <c r="L31" s="378" t="s">
        <v>176</v>
      </c>
      <c r="M31" s="645"/>
      <c r="N31" s="383"/>
    </row>
    <row r="32" spans="1:15" s="383" customFormat="1" ht="15" customHeight="1" x14ac:dyDescent="0.2">
      <c r="A32" s="638" t="s">
        <v>908</v>
      </c>
      <c r="B32" s="639">
        <v>3208</v>
      </c>
      <c r="C32" s="640">
        <f t="shared" ref="C32:C34" si="8">SUM(D32:K32)</f>
        <v>95000</v>
      </c>
      <c r="D32" s="641">
        <v>0</v>
      </c>
      <c r="E32" s="641">
        <v>0</v>
      </c>
      <c r="F32" s="641">
        <v>131.88999999999999</v>
      </c>
      <c r="G32" s="641">
        <v>0</v>
      </c>
      <c r="H32" s="641">
        <v>0</v>
      </c>
      <c r="I32" s="641">
        <v>0</v>
      </c>
      <c r="J32" s="642">
        <v>0</v>
      </c>
      <c r="K32" s="643">
        <v>94868.11</v>
      </c>
      <c r="L32" s="644">
        <v>0.85</v>
      </c>
      <c r="M32" s="645" t="s">
        <v>3826</v>
      </c>
      <c r="N32" s="383" t="s">
        <v>3817</v>
      </c>
      <c r="O32" s="383" t="s">
        <v>3818</v>
      </c>
    </row>
    <row r="33" spans="1:15" s="383" customFormat="1" ht="15" customHeight="1" x14ac:dyDescent="0.2">
      <c r="A33" s="638" t="s">
        <v>907</v>
      </c>
      <c r="B33" s="639">
        <v>3207</v>
      </c>
      <c r="C33" s="640">
        <f t="shared" si="8"/>
        <v>100000</v>
      </c>
      <c r="D33" s="641">
        <v>0</v>
      </c>
      <c r="E33" s="641">
        <v>0</v>
      </c>
      <c r="F33" s="641">
        <v>131.88999999999999</v>
      </c>
      <c r="G33" s="641">
        <v>0</v>
      </c>
      <c r="H33" s="641">
        <v>0</v>
      </c>
      <c r="I33" s="641">
        <v>0</v>
      </c>
      <c r="J33" s="642">
        <v>0</v>
      </c>
      <c r="K33" s="643">
        <v>99868.11</v>
      </c>
      <c r="L33" s="644">
        <v>0.85</v>
      </c>
      <c r="M33" s="645" t="s">
        <v>3826</v>
      </c>
      <c r="N33" s="383" t="s">
        <v>3817</v>
      </c>
      <c r="O33" s="383" t="s">
        <v>3818</v>
      </c>
    </row>
    <row r="34" spans="1:15" s="383" customFormat="1" ht="24" customHeight="1" x14ac:dyDescent="0.2">
      <c r="A34" s="638" t="s">
        <v>3216</v>
      </c>
      <c r="B34" s="639">
        <v>3485</v>
      </c>
      <c r="C34" s="640">
        <f t="shared" si="8"/>
        <v>240.43</v>
      </c>
      <c r="D34" s="641">
        <v>0</v>
      </c>
      <c r="E34" s="641">
        <v>0</v>
      </c>
      <c r="F34" s="641">
        <v>0</v>
      </c>
      <c r="G34" s="641">
        <v>0</v>
      </c>
      <c r="H34" s="641">
        <v>0</v>
      </c>
      <c r="I34" s="641">
        <v>0</v>
      </c>
      <c r="J34" s="642">
        <v>240.43</v>
      </c>
      <c r="K34" s="643">
        <v>0</v>
      </c>
      <c r="L34" s="644">
        <v>0.8</v>
      </c>
      <c r="M34" s="645" t="s">
        <v>3816</v>
      </c>
      <c r="N34" s="383" t="s">
        <v>3821</v>
      </c>
      <c r="O34" s="383" t="s">
        <v>3818</v>
      </c>
    </row>
    <row r="35" spans="1:15" s="637" customFormat="1" ht="18.75" customHeight="1" x14ac:dyDescent="0.2">
      <c r="A35" s="146" t="s">
        <v>720</v>
      </c>
      <c r="B35" s="377">
        <f>COUNT(B36:B45)</f>
        <v>10</v>
      </c>
      <c r="C35" s="147">
        <f>SUM(C36:C45)</f>
        <v>2472518.9204000002</v>
      </c>
      <c r="D35" s="147">
        <f t="shared" ref="D35:K35" si="9">SUM(D36:D45)</f>
        <v>0</v>
      </c>
      <c r="E35" s="147">
        <f t="shared" si="9"/>
        <v>259.16000000000003</v>
      </c>
      <c r="F35" s="147">
        <f t="shared" si="9"/>
        <v>368.94000000000005</v>
      </c>
      <c r="G35" s="147">
        <f t="shared" si="9"/>
        <v>12830.756939999999</v>
      </c>
      <c r="H35" s="147">
        <f t="shared" si="9"/>
        <v>45501.39817</v>
      </c>
      <c r="I35" s="147">
        <f t="shared" si="9"/>
        <v>163650.98056000003</v>
      </c>
      <c r="J35" s="147">
        <f t="shared" si="9"/>
        <v>90369.194730000003</v>
      </c>
      <c r="K35" s="147">
        <f t="shared" si="9"/>
        <v>2159538.4900000002</v>
      </c>
      <c r="L35" s="378" t="s">
        <v>176</v>
      </c>
      <c r="M35" s="645"/>
      <c r="N35" s="383"/>
    </row>
    <row r="36" spans="1:15" s="383" customFormat="1" ht="15" customHeight="1" x14ac:dyDescent="0.2">
      <c r="A36" s="638" t="s">
        <v>3828</v>
      </c>
      <c r="B36" s="639">
        <v>3505</v>
      </c>
      <c r="C36" s="640">
        <f>SUM(D36:K36)</f>
        <v>1977116.36</v>
      </c>
      <c r="D36" s="641">
        <v>0</v>
      </c>
      <c r="E36" s="641">
        <v>0</v>
      </c>
      <c r="F36" s="641">
        <v>0</v>
      </c>
      <c r="G36" s="641">
        <v>0</v>
      </c>
      <c r="H36" s="641">
        <v>0</v>
      </c>
      <c r="I36" s="641">
        <v>0</v>
      </c>
      <c r="J36" s="642">
        <v>54.6</v>
      </c>
      <c r="K36" s="643">
        <v>1977061.76</v>
      </c>
      <c r="L36" s="644">
        <v>0.85</v>
      </c>
      <c r="M36" s="645" t="s">
        <v>3829</v>
      </c>
      <c r="N36" s="383" t="s">
        <v>3817</v>
      </c>
      <c r="O36" s="383" t="s">
        <v>3818</v>
      </c>
    </row>
    <row r="37" spans="1:15" s="383" customFormat="1" ht="15" customHeight="1" x14ac:dyDescent="0.2">
      <c r="A37" s="638" t="s">
        <v>776</v>
      </c>
      <c r="B37" s="639">
        <v>3305</v>
      </c>
      <c r="C37" s="640">
        <f t="shared" ref="C37:C45" si="10">SUM(D37:K37)</f>
        <v>171135.61</v>
      </c>
      <c r="D37" s="641">
        <v>0</v>
      </c>
      <c r="E37" s="641">
        <v>52.28</v>
      </c>
      <c r="F37" s="641">
        <v>19.529999999999998</v>
      </c>
      <c r="G37" s="641">
        <v>556.6</v>
      </c>
      <c r="H37" s="641">
        <v>20362.560000000001</v>
      </c>
      <c r="I37" s="641">
        <v>108185.19</v>
      </c>
      <c r="J37" s="642">
        <v>41959.45</v>
      </c>
      <c r="K37" s="643">
        <v>0</v>
      </c>
      <c r="L37" s="644">
        <v>0.9</v>
      </c>
      <c r="M37" s="645" t="s">
        <v>3820</v>
      </c>
      <c r="N37" s="383" t="s">
        <v>3817</v>
      </c>
      <c r="O37" s="383" t="s">
        <v>3818</v>
      </c>
    </row>
    <row r="38" spans="1:15" s="383" customFormat="1" ht="15" customHeight="1" x14ac:dyDescent="0.2">
      <c r="A38" s="638" t="s">
        <v>3830</v>
      </c>
      <c r="B38" s="639">
        <v>7009</v>
      </c>
      <c r="C38" s="640">
        <f>SUM(D38:K38)</f>
        <v>5478.5124300000007</v>
      </c>
      <c r="D38" s="641">
        <v>0</v>
      </c>
      <c r="E38" s="641">
        <v>0</v>
      </c>
      <c r="F38" s="641">
        <v>0</v>
      </c>
      <c r="G38" s="641">
        <v>0</v>
      </c>
      <c r="H38" s="641">
        <v>128.24754000000001</v>
      </c>
      <c r="I38" s="641">
        <v>466.70190000000002</v>
      </c>
      <c r="J38" s="642">
        <v>4069.5829899999999</v>
      </c>
      <c r="K38" s="643">
        <v>813.98</v>
      </c>
      <c r="L38" s="644">
        <v>0.9</v>
      </c>
      <c r="M38" s="645" t="s">
        <v>3820</v>
      </c>
      <c r="N38" s="383" t="s">
        <v>3817</v>
      </c>
      <c r="O38" s="383" t="s">
        <v>3818</v>
      </c>
    </row>
    <row r="39" spans="1:15" s="383" customFormat="1" ht="15" customHeight="1" x14ac:dyDescent="0.2">
      <c r="A39" s="638" t="s">
        <v>775</v>
      </c>
      <c r="B39" s="639">
        <v>3250</v>
      </c>
      <c r="C39" s="640">
        <f>SUM(D39:K39)</f>
        <v>40950.1</v>
      </c>
      <c r="D39" s="641">
        <v>0</v>
      </c>
      <c r="E39" s="641">
        <v>198.68</v>
      </c>
      <c r="F39" s="641">
        <v>170.44</v>
      </c>
      <c r="G39" s="641">
        <v>217.13</v>
      </c>
      <c r="H39" s="641">
        <v>11038.75</v>
      </c>
      <c r="I39" s="641">
        <v>22509.78</v>
      </c>
      <c r="J39" s="642">
        <v>6815.32</v>
      </c>
      <c r="K39" s="643">
        <v>0</v>
      </c>
      <c r="L39" s="644">
        <v>0.9</v>
      </c>
      <c r="M39" s="645" t="s">
        <v>3820</v>
      </c>
      <c r="N39" s="383" t="s">
        <v>3817</v>
      </c>
      <c r="O39" s="383" t="s">
        <v>3818</v>
      </c>
    </row>
    <row r="40" spans="1:15" s="383" customFormat="1" ht="15" customHeight="1" x14ac:dyDescent="0.2">
      <c r="A40" s="638" t="s">
        <v>3831</v>
      </c>
      <c r="B40" s="639">
        <v>7000</v>
      </c>
      <c r="C40" s="640">
        <f>SUM(D40:K40)</f>
        <v>5598.3779699999996</v>
      </c>
      <c r="D40" s="641">
        <v>0</v>
      </c>
      <c r="E40" s="641">
        <v>0</v>
      </c>
      <c r="F40" s="641">
        <v>69</v>
      </c>
      <c r="G40" s="641">
        <v>261.70694000000003</v>
      </c>
      <c r="H40" s="641">
        <v>1427.9206299999996</v>
      </c>
      <c r="I40" s="641">
        <v>3356.19866</v>
      </c>
      <c r="J40" s="642">
        <v>483.55174</v>
      </c>
      <c r="K40" s="643">
        <v>0</v>
      </c>
      <c r="L40" s="644">
        <v>0.9</v>
      </c>
      <c r="M40" s="645" t="s">
        <v>3832</v>
      </c>
      <c r="N40" s="383" t="s">
        <v>3817</v>
      </c>
      <c r="O40" s="383" t="s">
        <v>3818</v>
      </c>
    </row>
    <row r="41" spans="1:15" s="383" customFormat="1" ht="24" customHeight="1" x14ac:dyDescent="0.2">
      <c r="A41" s="638" t="s">
        <v>931</v>
      </c>
      <c r="B41" s="639">
        <v>3234</v>
      </c>
      <c r="C41" s="640">
        <f t="shared" si="10"/>
        <v>55695.88</v>
      </c>
      <c r="D41" s="641">
        <v>0</v>
      </c>
      <c r="E41" s="641">
        <v>0</v>
      </c>
      <c r="F41" s="641">
        <v>0</v>
      </c>
      <c r="G41" s="641">
        <v>8696.26</v>
      </c>
      <c r="H41" s="641">
        <v>0</v>
      </c>
      <c r="I41" s="641">
        <v>2119.04</v>
      </c>
      <c r="J41" s="642">
        <v>22974.120000000003</v>
      </c>
      <c r="K41" s="643">
        <v>21906.46</v>
      </c>
      <c r="L41" s="644">
        <v>0.9</v>
      </c>
      <c r="M41" s="645" t="s">
        <v>3820</v>
      </c>
      <c r="N41" s="383" t="s">
        <v>3817</v>
      </c>
      <c r="O41" s="383" t="s">
        <v>3818</v>
      </c>
    </row>
    <row r="42" spans="1:15" s="383" customFormat="1" ht="15" customHeight="1" x14ac:dyDescent="0.2">
      <c r="A42" s="638" t="s">
        <v>773</v>
      </c>
      <c r="B42" s="639">
        <v>3233</v>
      </c>
      <c r="C42" s="640">
        <f>SUM(D42:K42)</f>
        <v>25573.850000000002</v>
      </c>
      <c r="D42" s="641">
        <v>0</v>
      </c>
      <c r="E42" s="641">
        <v>8.1999999999999993</v>
      </c>
      <c r="F42" s="641">
        <v>73.67</v>
      </c>
      <c r="G42" s="641">
        <v>2839.34</v>
      </c>
      <c r="H42" s="641">
        <v>12461.150000000001</v>
      </c>
      <c r="I42" s="641">
        <v>10145.51</v>
      </c>
      <c r="J42" s="642">
        <v>45.980000000000004</v>
      </c>
      <c r="K42" s="643">
        <v>0</v>
      </c>
      <c r="L42" s="644">
        <v>0.9</v>
      </c>
      <c r="M42" s="645" t="s">
        <v>3820</v>
      </c>
      <c r="N42" s="383" t="s">
        <v>3817</v>
      </c>
      <c r="O42" s="383" t="s">
        <v>3818</v>
      </c>
    </row>
    <row r="43" spans="1:15" s="383" customFormat="1" ht="15" customHeight="1" x14ac:dyDescent="0.2">
      <c r="A43" s="638" t="s">
        <v>3833</v>
      </c>
      <c r="B43" s="639">
        <v>3236</v>
      </c>
      <c r="C43" s="640">
        <f>SUM(D43:K43)</f>
        <v>19349.28</v>
      </c>
      <c r="D43" s="641">
        <v>0</v>
      </c>
      <c r="E43" s="641">
        <v>0</v>
      </c>
      <c r="F43" s="641">
        <v>36.300000000000004</v>
      </c>
      <c r="G43" s="641">
        <v>259.66999999999996</v>
      </c>
      <c r="H43" s="641">
        <v>28.32</v>
      </c>
      <c r="I43" s="641">
        <v>0</v>
      </c>
      <c r="J43" s="642">
        <v>301.62</v>
      </c>
      <c r="K43" s="643">
        <v>18723.37</v>
      </c>
      <c r="L43" s="644">
        <v>0.9</v>
      </c>
      <c r="M43" s="645" t="s">
        <v>3820</v>
      </c>
      <c r="N43" s="383" t="s">
        <v>3817</v>
      </c>
      <c r="O43" s="383" t="s">
        <v>3818</v>
      </c>
    </row>
    <row r="44" spans="1:15" s="383" customFormat="1" ht="24" customHeight="1" x14ac:dyDescent="0.2">
      <c r="A44" s="638" t="s">
        <v>774</v>
      </c>
      <c r="B44" s="639">
        <v>3247</v>
      </c>
      <c r="C44" s="640">
        <f>SUM(D44:K44)</f>
        <v>30120.949999999997</v>
      </c>
      <c r="D44" s="641">
        <v>0</v>
      </c>
      <c r="E44" s="641">
        <v>0</v>
      </c>
      <c r="F44" s="641">
        <v>0</v>
      </c>
      <c r="G44" s="641">
        <v>0.05</v>
      </c>
      <c r="H44" s="641">
        <v>54.45</v>
      </c>
      <c r="I44" s="641">
        <v>16868.559999999998</v>
      </c>
      <c r="J44" s="642">
        <v>13197.890000000001</v>
      </c>
      <c r="K44" s="643">
        <v>0</v>
      </c>
      <c r="L44" s="644">
        <v>0.9</v>
      </c>
      <c r="M44" s="645" t="s">
        <v>3824</v>
      </c>
      <c r="N44" s="383" t="s">
        <v>3817</v>
      </c>
      <c r="O44" s="383" t="s">
        <v>3818</v>
      </c>
    </row>
    <row r="45" spans="1:15" s="383" customFormat="1" ht="15" customHeight="1" x14ac:dyDescent="0.2">
      <c r="A45" s="638" t="s">
        <v>3834</v>
      </c>
      <c r="B45" s="639">
        <v>3514</v>
      </c>
      <c r="C45" s="640">
        <f t="shared" si="10"/>
        <v>141499.99999999997</v>
      </c>
      <c r="D45" s="641">
        <v>0</v>
      </c>
      <c r="E45" s="641">
        <v>0</v>
      </c>
      <c r="F45" s="641">
        <v>0</v>
      </c>
      <c r="G45" s="641">
        <v>0</v>
      </c>
      <c r="H45" s="641">
        <v>0</v>
      </c>
      <c r="I45" s="641">
        <v>0</v>
      </c>
      <c r="J45" s="642">
        <v>467.08</v>
      </c>
      <c r="K45" s="643">
        <v>141032.91999999998</v>
      </c>
      <c r="L45" s="644">
        <v>0.85</v>
      </c>
      <c r="M45" s="645" t="s">
        <v>3826</v>
      </c>
      <c r="N45" s="383" t="s">
        <v>3817</v>
      </c>
      <c r="O45" s="383" t="s">
        <v>3818</v>
      </c>
    </row>
    <row r="46" spans="1:15" s="637" customFormat="1" ht="18.75" customHeight="1" x14ac:dyDescent="0.2">
      <c r="A46" s="146" t="s">
        <v>777</v>
      </c>
      <c r="B46" s="377">
        <f>COUNT(B47:B50)</f>
        <v>4</v>
      </c>
      <c r="C46" s="147">
        <f>SUM(C47:C50)</f>
        <v>18027.93865</v>
      </c>
      <c r="D46" s="147">
        <f t="shared" ref="D46:K46" si="11">SUM(D47:D50)</f>
        <v>0</v>
      </c>
      <c r="E46" s="147">
        <f t="shared" si="11"/>
        <v>0</v>
      </c>
      <c r="F46" s="147">
        <f t="shared" si="11"/>
        <v>0</v>
      </c>
      <c r="G46" s="147">
        <f t="shared" si="11"/>
        <v>1038.43992</v>
      </c>
      <c r="H46" s="147">
        <f t="shared" si="11"/>
        <v>1380.6287000000002</v>
      </c>
      <c r="I46" s="147">
        <f t="shared" si="11"/>
        <v>6394.4752799999997</v>
      </c>
      <c r="J46" s="147">
        <f t="shared" si="11"/>
        <v>6928.4047500000006</v>
      </c>
      <c r="K46" s="147">
        <f t="shared" si="11"/>
        <v>2285.9899999999998</v>
      </c>
      <c r="L46" s="378" t="s">
        <v>176</v>
      </c>
      <c r="M46" s="645"/>
      <c r="N46" s="383"/>
    </row>
    <row r="47" spans="1:15" s="383" customFormat="1" ht="24" customHeight="1" x14ac:dyDescent="0.2">
      <c r="A47" s="638" t="s">
        <v>3228</v>
      </c>
      <c r="B47" s="639">
        <v>3470</v>
      </c>
      <c r="C47" s="640">
        <f>SUM(D47:K47)</f>
        <v>10891.32575</v>
      </c>
      <c r="D47" s="641">
        <v>0</v>
      </c>
      <c r="E47" s="641">
        <v>0</v>
      </c>
      <c r="F47" s="641">
        <v>0</v>
      </c>
      <c r="G47" s="641">
        <v>0</v>
      </c>
      <c r="H47" s="641">
        <v>0</v>
      </c>
      <c r="I47" s="641">
        <v>5013.2510000000002</v>
      </c>
      <c r="J47" s="642">
        <v>5878.0747499999998</v>
      </c>
      <c r="K47" s="643">
        <v>0</v>
      </c>
      <c r="L47" s="644">
        <v>1</v>
      </c>
      <c r="M47" s="645" t="s">
        <v>3835</v>
      </c>
      <c r="N47" s="383" t="s">
        <v>3813</v>
      </c>
    </row>
    <row r="48" spans="1:15" s="383" customFormat="1" ht="15" customHeight="1" x14ac:dyDescent="0.2">
      <c r="A48" s="638" t="s">
        <v>778</v>
      </c>
      <c r="B48" s="639">
        <v>3280</v>
      </c>
      <c r="C48" s="640">
        <f t="shared" ref="C48:C50" si="12">SUM(D48:K48)</f>
        <v>4074.3</v>
      </c>
      <c r="D48" s="641">
        <v>0</v>
      </c>
      <c r="E48" s="641">
        <v>0</v>
      </c>
      <c r="F48" s="641">
        <v>0</v>
      </c>
      <c r="G48" s="641">
        <v>503.01</v>
      </c>
      <c r="H48" s="641">
        <v>739.7</v>
      </c>
      <c r="I48" s="641">
        <v>965.11</v>
      </c>
      <c r="J48" s="642">
        <v>752.44</v>
      </c>
      <c r="K48" s="643">
        <v>1114.04</v>
      </c>
      <c r="L48" s="644">
        <v>0.9</v>
      </c>
      <c r="M48" s="645" t="s">
        <v>3824</v>
      </c>
      <c r="N48" s="383" t="s">
        <v>3813</v>
      </c>
    </row>
    <row r="49" spans="1:16" s="383" customFormat="1" ht="24" customHeight="1" x14ac:dyDescent="0.2">
      <c r="A49" s="638" t="s">
        <v>779</v>
      </c>
      <c r="B49" s="639">
        <v>3300</v>
      </c>
      <c r="C49" s="640">
        <f t="shared" si="12"/>
        <v>1622.3128999999999</v>
      </c>
      <c r="D49" s="641">
        <v>0</v>
      </c>
      <c r="E49" s="641">
        <v>0</v>
      </c>
      <c r="F49" s="641">
        <v>0</v>
      </c>
      <c r="G49" s="641">
        <v>535.42992000000004</v>
      </c>
      <c r="H49" s="641">
        <v>640.92870000000005</v>
      </c>
      <c r="I49" s="641">
        <v>416.11428000000001</v>
      </c>
      <c r="J49" s="642">
        <v>29.84</v>
      </c>
      <c r="K49" s="643">
        <v>0</v>
      </c>
      <c r="L49" s="644">
        <v>0.9</v>
      </c>
      <c r="M49" s="645" t="s">
        <v>3836</v>
      </c>
      <c r="N49" s="383" t="s">
        <v>3813</v>
      </c>
    </row>
    <row r="50" spans="1:16" s="383" customFormat="1" ht="15" customHeight="1" x14ac:dyDescent="0.2">
      <c r="A50" s="638" t="s">
        <v>3837</v>
      </c>
      <c r="B50" s="639">
        <v>3489</v>
      </c>
      <c r="C50" s="640">
        <f t="shared" si="12"/>
        <v>1440</v>
      </c>
      <c r="D50" s="641">
        <v>0</v>
      </c>
      <c r="E50" s="641">
        <v>0</v>
      </c>
      <c r="F50" s="641">
        <v>0</v>
      </c>
      <c r="G50" s="641">
        <v>0</v>
      </c>
      <c r="H50" s="641">
        <v>0</v>
      </c>
      <c r="I50" s="641">
        <v>0</v>
      </c>
      <c r="J50" s="642">
        <v>268.05</v>
      </c>
      <c r="K50" s="643">
        <v>1171.95</v>
      </c>
      <c r="L50" s="644">
        <v>0.9</v>
      </c>
      <c r="M50" s="645" t="s">
        <v>3836</v>
      </c>
      <c r="N50" s="383" t="s">
        <v>3813</v>
      </c>
    </row>
    <row r="51" spans="1:16" s="637" customFormat="1" ht="18.75" customHeight="1" x14ac:dyDescent="0.2">
      <c r="A51" s="146" t="s">
        <v>730</v>
      </c>
      <c r="B51" s="377">
        <f>COUNT(B52:B74)</f>
        <v>23</v>
      </c>
      <c r="C51" s="147">
        <f>SUM(C52:C74)</f>
        <v>1649834.6100000003</v>
      </c>
      <c r="D51" s="147">
        <f t="shared" ref="D51:K51" si="13">SUM(D52:D74)</f>
        <v>0</v>
      </c>
      <c r="E51" s="147">
        <f t="shared" si="13"/>
        <v>1837.6999999999998</v>
      </c>
      <c r="F51" s="147">
        <f t="shared" si="13"/>
        <v>104429.19999999998</v>
      </c>
      <c r="G51" s="147">
        <f t="shared" si="13"/>
        <v>121424.83</v>
      </c>
      <c r="H51" s="147">
        <f t="shared" si="13"/>
        <v>191999.33</v>
      </c>
      <c r="I51" s="147">
        <f t="shared" si="13"/>
        <v>236299.24999999997</v>
      </c>
      <c r="J51" s="147">
        <f t="shared" si="13"/>
        <v>402615.58000000013</v>
      </c>
      <c r="K51" s="147">
        <f t="shared" si="13"/>
        <v>591228.71999999986</v>
      </c>
      <c r="L51" s="378" t="s">
        <v>176</v>
      </c>
      <c r="M51" s="645"/>
      <c r="N51" s="383"/>
    </row>
    <row r="52" spans="1:16" s="383" customFormat="1" ht="15" customHeight="1" x14ac:dyDescent="0.2">
      <c r="A52" s="638" t="s">
        <v>787</v>
      </c>
      <c r="B52" s="639">
        <v>3372</v>
      </c>
      <c r="C52" s="640">
        <f>SUM(D52:K52)</f>
        <v>38999.269999999997</v>
      </c>
      <c r="D52" s="641">
        <v>0</v>
      </c>
      <c r="E52" s="641">
        <v>0</v>
      </c>
      <c r="F52" s="641">
        <v>201.47</v>
      </c>
      <c r="G52" s="641">
        <v>546.92000000000007</v>
      </c>
      <c r="H52" s="641">
        <v>154.88</v>
      </c>
      <c r="I52" s="641">
        <v>341.01</v>
      </c>
      <c r="J52" s="642">
        <v>54.32</v>
      </c>
      <c r="K52" s="643">
        <v>37700.67</v>
      </c>
      <c r="L52" s="644">
        <v>0.9</v>
      </c>
      <c r="M52" s="645" t="s">
        <v>3820</v>
      </c>
      <c r="N52" s="383" t="s">
        <v>3817</v>
      </c>
      <c r="O52" s="383" t="s">
        <v>3818</v>
      </c>
    </row>
    <row r="53" spans="1:16" s="383" customFormat="1" ht="24" customHeight="1" x14ac:dyDescent="0.2">
      <c r="A53" s="638" t="s">
        <v>781</v>
      </c>
      <c r="B53" s="639">
        <v>3210</v>
      </c>
      <c r="C53" s="640">
        <f>SUM(D53:K53)</f>
        <v>57999.5</v>
      </c>
      <c r="D53" s="641">
        <v>0</v>
      </c>
      <c r="E53" s="641">
        <v>196.01999999999998</v>
      </c>
      <c r="F53" s="641">
        <v>1046.2</v>
      </c>
      <c r="G53" s="641">
        <v>48.64</v>
      </c>
      <c r="H53" s="641">
        <v>214.26999999999998</v>
      </c>
      <c r="I53" s="641">
        <v>19712.78</v>
      </c>
      <c r="J53" s="642">
        <v>24357.559999999998</v>
      </c>
      <c r="K53" s="643">
        <v>12424.03</v>
      </c>
      <c r="L53" s="644">
        <v>0.9</v>
      </c>
      <c r="M53" s="645" t="s">
        <v>3820</v>
      </c>
      <c r="N53" s="383" t="s">
        <v>3817</v>
      </c>
      <c r="O53" s="383" t="s">
        <v>3818</v>
      </c>
    </row>
    <row r="54" spans="1:16" s="383" customFormat="1" ht="15" customHeight="1" x14ac:dyDescent="0.2">
      <c r="A54" s="638" t="s">
        <v>783</v>
      </c>
      <c r="B54" s="639">
        <v>3213</v>
      </c>
      <c r="C54" s="640">
        <f t="shared" ref="C54:C74" si="14">SUM(D54:K54)</f>
        <v>11157.17</v>
      </c>
      <c r="D54" s="641">
        <v>0</v>
      </c>
      <c r="E54" s="641">
        <v>1057.6799999999998</v>
      </c>
      <c r="F54" s="641">
        <v>1360.6800000000003</v>
      </c>
      <c r="G54" s="641">
        <v>3409.58</v>
      </c>
      <c r="H54" s="641">
        <v>678.57999999999993</v>
      </c>
      <c r="I54" s="641">
        <v>0</v>
      </c>
      <c r="J54" s="642">
        <v>4650.6499999999996</v>
      </c>
      <c r="K54" s="643">
        <v>0</v>
      </c>
      <c r="L54" s="644">
        <v>0.95</v>
      </c>
      <c r="M54" s="645" t="s">
        <v>3812</v>
      </c>
      <c r="N54" s="383" t="s">
        <v>3813</v>
      </c>
      <c r="O54" s="383" t="s">
        <v>3814</v>
      </c>
      <c r="P54" s="383" t="s">
        <v>3815</v>
      </c>
    </row>
    <row r="55" spans="1:16" s="383" customFormat="1" ht="15" customHeight="1" x14ac:dyDescent="0.2">
      <c r="A55" s="638" t="s">
        <v>791</v>
      </c>
      <c r="B55" s="639">
        <v>3415</v>
      </c>
      <c r="C55" s="640">
        <f>SUM(D55:K55)</f>
        <v>3112.8399999999997</v>
      </c>
      <c r="D55" s="641">
        <v>0</v>
      </c>
      <c r="E55" s="641">
        <v>0</v>
      </c>
      <c r="F55" s="641">
        <v>0</v>
      </c>
      <c r="G55" s="641">
        <v>2905.5</v>
      </c>
      <c r="H55" s="641">
        <v>29.64</v>
      </c>
      <c r="I55" s="641">
        <v>12.7</v>
      </c>
      <c r="J55" s="642">
        <v>0</v>
      </c>
      <c r="K55" s="643">
        <v>165</v>
      </c>
      <c r="L55" s="644">
        <v>0.9</v>
      </c>
      <c r="M55" s="645" t="s">
        <v>3820</v>
      </c>
      <c r="N55" s="383" t="s">
        <v>3817</v>
      </c>
      <c r="O55" s="383" t="s">
        <v>3818</v>
      </c>
    </row>
    <row r="56" spans="1:16" s="383" customFormat="1" ht="15" customHeight="1" x14ac:dyDescent="0.2">
      <c r="A56" s="638" t="s">
        <v>782</v>
      </c>
      <c r="B56" s="639">
        <v>3211</v>
      </c>
      <c r="C56" s="640">
        <f>SUM(D56:K56)</f>
        <v>27470.35</v>
      </c>
      <c r="D56" s="641">
        <v>0</v>
      </c>
      <c r="E56" s="641">
        <v>196.08</v>
      </c>
      <c r="F56" s="641">
        <v>336.74</v>
      </c>
      <c r="G56" s="641">
        <v>551.52</v>
      </c>
      <c r="H56" s="641">
        <v>229.84</v>
      </c>
      <c r="I56" s="641">
        <v>6884.24</v>
      </c>
      <c r="J56" s="642">
        <v>17227.28</v>
      </c>
      <c r="K56" s="643">
        <v>2044.65</v>
      </c>
      <c r="L56" s="644">
        <v>0.9</v>
      </c>
      <c r="M56" s="645" t="s">
        <v>3820</v>
      </c>
      <c r="N56" s="383" t="s">
        <v>3817</v>
      </c>
      <c r="O56" s="383" t="s">
        <v>3818</v>
      </c>
    </row>
    <row r="57" spans="1:16" s="383" customFormat="1" ht="15" customHeight="1" x14ac:dyDescent="0.2">
      <c r="A57" s="638" t="s">
        <v>796</v>
      </c>
      <c r="B57" s="639">
        <v>3459</v>
      </c>
      <c r="C57" s="640">
        <f t="shared" si="14"/>
        <v>28402.489999999998</v>
      </c>
      <c r="D57" s="641">
        <v>0</v>
      </c>
      <c r="E57" s="641">
        <v>0</v>
      </c>
      <c r="F57" s="641">
        <v>0</v>
      </c>
      <c r="G57" s="641">
        <v>0</v>
      </c>
      <c r="H57" s="641">
        <v>789.83</v>
      </c>
      <c r="I57" s="641">
        <v>5718.97</v>
      </c>
      <c r="J57" s="642">
        <v>6514.34</v>
      </c>
      <c r="K57" s="643">
        <v>15379.35</v>
      </c>
      <c r="L57" s="644">
        <v>0.95</v>
      </c>
      <c r="M57" s="645" t="s">
        <v>3812</v>
      </c>
      <c r="N57" s="383" t="s">
        <v>3813</v>
      </c>
      <c r="O57" s="383" t="s">
        <v>3814</v>
      </c>
      <c r="P57" s="383" t="s">
        <v>3815</v>
      </c>
    </row>
    <row r="58" spans="1:16" s="383" customFormat="1" ht="15" customHeight="1" x14ac:dyDescent="0.2">
      <c r="A58" s="638" t="s">
        <v>991</v>
      </c>
      <c r="B58" s="639">
        <v>3417</v>
      </c>
      <c r="C58" s="640">
        <f t="shared" si="14"/>
        <v>6941.38</v>
      </c>
      <c r="D58" s="641">
        <v>0</v>
      </c>
      <c r="E58" s="641">
        <v>0</v>
      </c>
      <c r="F58" s="641">
        <v>0</v>
      </c>
      <c r="G58" s="641">
        <v>0</v>
      </c>
      <c r="H58" s="641">
        <v>0</v>
      </c>
      <c r="I58" s="641">
        <v>70.87</v>
      </c>
      <c r="J58" s="642">
        <v>523.41</v>
      </c>
      <c r="K58" s="643">
        <v>6347.1</v>
      </c>
      <c r="L58" s="644">
        <v>0.95</v>
      </c>
      <c r="M58" s="645" t="s">
        <v>3812</v>
      </c>
      <c r="N58" s="383" t="s">
        <v>3813</v>
      </c>
      <c r="O58" s="383" t="s">
        <v>3814</v>
      </c>
      <c r="P58" s="383" t="s">
        <v>3815</v>
      </c>
    </row>
    <row r="59" spans="1:16" s="383" customFormat="1" ht="24" customHeight="1" x14ac:dyDescent="0.2">
      <c r="A59" s="638" t="s">
        <v>785</v>
      </c>
      <c r="B59" s="639">
        <v>3337</v>
      </c>
      <c r="C59" s="640">
        <f>SUM(D59:K59)</f>
        <v>22004.41</v>
      </c>
      <c r="D59" s="641">
        <v>0</v>
      </c>
      <c r="E59" s="641">
        <v>0</v>
      </c>
      <c r="F59" s="641">
        <v>0</v>
      </c>
      <c r="G59" s="641">
        <v>0</v>
      </c>
      <c r="H59" s="641">
        <v>393.63</v>
      </c>
      <c r="I59" s="641">
        <v>1975.37</v>
      </c>
      <c r="J59" s="642">
        <v>2888.5</v>
      </c>
      <c r="K59" s="643">
        <v>16746.91</v>
      </c>
      <c r="L59" s="644">
        <v>0.95</v>
      </c>
      <c r="M59" s="645" t="s">
        <v>3812</v>
      </c>
      <c r="N59" s="383" t="s">
        <v>3813</v>
      </c>
      <c r="O59" s="383" t="s">
        <v>3814</v>
      </c>
      <c r="P59" s="383" t="s">
        <v>3815</v>
      </c>
    </row>
    <row r="60" spans="1:16" s="383" customFormat="1" ht="15" customHeight="1" x14ac:dyDescent="0.2">
      <c r="A60" s="638" t="s">
        <v>793</v>
      </c>
      <c r="B60" s="639">
        <v>3419</v>
      </c>
      <c r="C60" s="640">
        <f t="shared" si="14"/>
        <v>14582.66</v>
      </c>
      <c r="D60" s="641">
        <v>0</v>
      </c>
      <c r="E60" s="641">
        <v>0</v>
      </c>
      <c r="F60" s="641">
        <v>0</v>
      </c>
      <c r="G60" s="641">
        <v>0</v>
      </c>
      <c r="H60" s="641">
        <v>772.43</v>
      </c>
      <c r="I60" s="641">
        <v>1405.27</v>
      </c>
      <c r="J60" s="642">
        <v>2108.54</v>
      </c>
      <c r="K60" s="643">
        <v>10296.42</v>
      </c>
      <c r="L60" s="644">
        <v>0.95</v>
      </c>
      <c r="M60" s="645" t="s">
        <v>3812</v>
      </c>
      <c r="N60" s="383" t="s">
        <v>3813</v>
      </c>
      <c r="O60" s="383" t="s">
        <v>3814</v>
      </c>
      <c r="P60" s="383" t="s">
        <v>3815</v>
      </c>
    </row>
    <row r="61" spans="1:16" s="383" customFormat="1" ht="15" customHeight="1" x14ac:dyDescent="0.2">
      <c r="A61" s="638" t="s">
        <v>789</v>
      </c>
      <c r="B61" s="639">
        <v>3401</v>
      </c>
      <c r="C61" s="640">
        <f t="shared" si="14"/>
        <v>22196.760000000002</v>
      </c>
      <c r="D61" s="641">
        <v>0</v>
      </c>
      <c r="E61" s="641">
        <v>0</v>
      </c>
      <c r="F61" s="641">
        <v>0</v>
      </c>
      <c r="G61" s="641">
        <v>0</v>
      </c>
      <c r="H61" s="641">
        <v>1970.93</v>
      </c>
      <c r="I61" s="641">
        <v>5520.1100000000006</v>
      </c>
      <c r="J61" s="642">
        <v>7389.47</v>
      </c>
      <c r="K61" s="643">
        <v>7316.25</v>
      </c>
      <c r="L61" s="644">
        <v>0.95</v>
      </c>
      <c r="M61" s="645" t="s">
        <v>3812</v>
      </c>
      <c r="N61" s="383" t="s">
        <v>3813</v>
      </c>
      <c r="O61" s="383" t="s">
        <v>3814</v>
      </c>
      <c r="P61" s="383" t="s">
        <v>3815</v>
      </c>
    </row>
    <row r="62" spans="1:16" s="383" customFormat="1" ht="15" customHeight="1" x14ac:dyDescent="0.2">
      <c r="A62" s="638" t="s">
        <v>993</v>
      </c>
      <c r="B62" s="639">
        <v>3463</v>
      </c>
      <c r="C62" s="640">
        <f t="shared" si="14"/>
        <v>32256.93</v>
      </c>
      <c r="D62" s="641">
        <v>0</v>
      </c>
      <c r="E62" s="641">
        <v>0</v>
      </c>
      <c r="F62" s="641">
        <v>0</v>
      </c>
      <c r="G62" s="641">
        <v>0</v>
      </c>
      <c r="H62" s="641">
        <v>0</v>
      </c>
      <c r="I62" s="641">
        <v>826.89</v>
      </c>
      <c r="J62" s="642">
        <v>4097.38</v>
      </c>
      <c r="K62" s="643">
        <v>27332.66</v>
      </c>
      <c r="L62" s="644">
        <v>0.95</v>
      </c>
      <c r="M62" s="645" t="s">
        <v>3812</v>
      </c>
      <c r="N62" s="383" t="s">
        <v>3813</v>
      </c>
      <c r="O62" s="383" t="s">
        <v>3814</v>
      </c>
      <c r="P62" s="383" t="s">
        <v>3815</v>
      </c>
    </row>
    <row r="63" spans="1:16" s="383" customFormat="1" ht="24" customHeight="1" x14ac:dyDescent="0.2">
      <c r="A63" s="638" t="s">
        <v>3240</v>
      </c>
      <c r="B63" s="639">
        <v>3460</v>
      </c>
      <c r="C63" s="640">
        <f t="shared" si="14"/>
        <v>12286.77</v>
      </c>
      <c r="D63" s="641">
        <v>0</v>
      </c>
      <c r="E63" s="641">
        <v>0</v>
      </c>
      <c r="F63" s="641">
        <v>0</v>
      </c>
      <c r="G63" s="641">
        <v>0</v>
      </c>
      <c r="H63" s="641">
        <v>0</v>
      </c>
      <c r="I63" s="641">
        <v>188.46</v>
      </c>
      <c r="J63" s="642">
        <v>674.81999999999994</v>
      </c>
      <c r="K63" s="643">
        <v>11423.49</v>
      </c>
      <c r="L63" s="644">
        <v>0.95</v>
      </c>
      <c r="M63" s="645" t="s">
        <v>3812</v>
      </c>
      <c r="N63" s="383" t="s">
        <v>3813</v>
      </c>
      <c r="O63" s="383" t="s">
        <v>3814</v>
      </c>
      <c r="P63" s="383" t="s">
        <v>3815</v>
      </c>
    </row>
    <row r="64" spans="1:16" s="383" customFormat="1" ht="15" customHeight="1" x14ac:dyDescent="0.2">
      <c r="A64" s="638" t="s">
        <v>784</v>
      </c>
      <c r="B64" s="639">
        <v>3281</v>
      </c>
      <c r="C64" s="640">
        <f t="shared" si="14"/>
        <v>338680.42000000004</v>
      </c>
      <c r="D64" s="641">
        <v>0</v>
      </c>
      <c r="E64" s="641">
        <v>0</v>
      </c>
      <c r="F64" s="641">
        <v>100173.37999999999</v>
      </c>
      <c r="G64" s="641">
        <v>103380.58</v>
      </c>
      <c r="H64" s="641">
        <v>132290.07</v>
      </c>
      <c r="I64" s="641">
        <v>2836.39</v>
      </c>
      <c r="J64" s="642">
        <v>0</v>
      </c>
      <c r="K64" s="643">
        <v>0</v>
      </c>
      <c r="L64" s="644">
        <v>0.95</v>
      </c>
      <c r="M64" s="645" t="s">
        <v>3812</v>
      </c>
      <c r="N64" s="383" t="s">
        <v>3813</v>
      </c>
      <c r="O64" s="383" t="s">
        <v>3814</v>
      </c>
      <c r="P64" s="383" t="s">
        <v>3815</v>
      </c>
    </row>
    <row r="65" spans="1:16" s="383" customFormat="1" ht="15" customHeight="1" x14ac:dyDescent="0.2">
      <c r="A65" s="638" t="s">
        <v>992</v>
      </c>
      <c r="B65" s="639">
        <v>3461</v>
      </c>
      <c r="C65" s="640">
        <f t="shared" si="14"/>
        <v>499038.02</v>
      </c>
      <c r="D65" s="641">
        <v>0</v>
      </c>
      <c r="E65" s="641">
        <v>0</v>
      </c>
      <c r="F65" s="641">
        <v>0</v>
      </c>
      <c r="G65" s="641">
        <v>0</v>
      </c>
      <c r="H65" s="641">
        <v>0</v>
      </c>
      <c r="I65" s="641">
        <v>117914.26000000001</v>
      </c>
      <c r="J65" s="642">
        <v>277807.77</v>
      </c>
      <c r="K65" s="643">
        <v>103315.98999999999</v>
      </c>
      <c r="L65" s="644">
        <v>0.95</v>
      </c>
      <c r="M65" s="645" t="s">
        <v>3812</v>
      </c>
      <c r="N65" s="383" t="s">
        <v>3813</v>
      </c>
      <c r="O65" s="383" t="s">
        <v>3814</v>
      </c>
      <c r="P65" s="383" t="s">
        <v>3815</v>
      </c>
    </row>
    <row r="66" spans="1:16" s="383" customFormat="1" ht="15" customHeight="1" x14ac:dyDescent="0.2">
      <c r="A66" s="638" t="s">
        <v>788</v>
      </c>
      <c r="B66" s="639">
        <v>3398</v>
      </c>
      <c r="C66" s="640">
        <f t="shared" si="14"/>
        <v>108678.77</v>
      </c>
      <c r="D66" s="641">
        <v>0</v>
      </c>
      <c r="E66" s="641">
        <v>0</v>
      </c>
      <c r="F66" s="641">
        <v>0</v>
      </c>
      <c r="G66" s="641">
        <v>8873.09</v>
      </c>
      <c r="H66" s="641">
        <v>48723.37</v>
      </c>
      <c r="I66" s="641">
        <v>50696.53</v>
      </c>
      <c r="J66" s="642">
        <v>385.78</v>
      </c>
      <c r="K66" s="643">
        <v>0</v>
      </c>
      <c r="L66" s="644">
        <v>0.95</v>
      </c>
      <c r="M66" s="645" t="s">
        <v>3812</v>
      </c>
      <c r="N66" s="383" t="s">
        <v>3813</v>
      </c>
      <c r="O66" s="383" t="s">
        <v>3814</v>
      </c>
      <c r="P66" s="383" t="s">
        <v>3815</v>
      </c>
    </row>
    <row r="67" spans="1:16" s="383" customFormat="1" ht="15" customHeight="1" x14ac:dyDescent="0.2">
      <c r="A67" s="638" t="s">
        <v>794</v>
      </c>
      <c r="B67" s="639">
        <v>3420</v>
      </c>
      <c r="C67" s="640">
        <f t="shared" si="14"/>
        <v>23768.36</v>
      </c>
      <c r="D67" s="641">
        <v>0</v>
      </c>
      <c r="E67" s="641">
        <v>0</v>
      </c>
      <c r="F67" s="641">
        <v>0</v>
      </c>
      <c r="G67" s="641">
        <v>0</v>
      </c>
      <c r="H67" s="641">
        <v>13.37</v>
      </c>
      <c r="I67" s="641">
        <v>937.77</v>
      </c>
      <c r="J67" s="642">
        <v>10806.21</v>
      </c>
      <c r="K67" s="643">
        <v>12011.01</v>
      </c>
      <c r="L67" s="644">
        <v>0.95</v>
      </c>
      <c r="M67" s="645" t="s">
        <v>3812</v>
      </c>
      <c r="N67" s="383" t="s">
        <v>3813</v>
      </c>
      <c r="O67" s="383" t="s">
        <v>3814</v>
      </c>
      <c r="P67" s="383" t="s">
        <v>3815</v>
      </c>
    </row>
    <row r="68" spans="1:16" s="383" customFormat="1" ht="24" customHeight="1" x14ac:dyDescent="0.2">
      <c r="A68" s="638" t="s">
        <v>795</v>
      </c>
      <c r="B68" s="639">
        <v>3421</v>
      </c>
      <c r="C68" s="640">
        <f t="shared" si="14"/>
        <v>16680.849999999999</v>
      </c>
      <c r="D68" s="641">
        <v>0</v>
      </c>
      <c r="E68" s="641">
        <v>0</v>
      </c>
      <c r="F68" s="641">
        <v>0</v>
      </c>
      <c r="G68" s="641">
        <v>0</v>
      </c>
      <c r="H68" s="641">
        <v>889.99</v>
      </c>
      <c r="I68" s="641">
        <v>3249.74</v>
      </c>
      <c r="J68" s="642">
        <v>5565.21</v>
      </c>
      <c r="K68" s="643">
        <v>6975.91</v>
      </c>
      <c r="L68" s="644">
        <v>0.95</v>
      </c>
      <c r="M68" s="645" t="s">
        <v>3812</v>
      </c>
      <c r="N68" s="383" t="s">
        <v>3813</v>
      </c>
      <c r="O68" s="383" t="s">
        <v>3814</v>
      </c>
      <c r="P68" s="383" t="s">
        <v>3815</v>
      </c>
    </row>
    <row r="69" spans="1:16" s="383" customFormat="1" ht="15" customHeight="1" x14ac:dyDescent="0.2">
      <c r="A69" s="638" t="s">
        <v>790</v>
      </c>
      <c r="B69" s="639">
        <v>3402</v>
      </c>
      <c r="C69" s="640">
        <f>SUM(D69:K69)</f>
        <v>209999.99</v>
      </c>
      <c r="D69" s="641">
        <v>0</v>
      </c>
      <c r="E69" s="641">
        <v>214.78</v>
      </c>
      <c r="F69" s="641">
        <v>157.30000000000001</v>
      </c>
      <c r="G69" s="641">
        <v>1130.1399999999999</v>
      </c>
      <c r="H69" s="641">
        <v>832.48</v>
      </c>
      <c r="I69" s="641">
        <v>1073.27</v>
      </c>
      <c r="J69" s="642">
        <v>6353.2100000000009</v>
      </c>
      <c r="K69" s="643">
        <v>200238.81</v>
      </c>
      <c r="L69" s="644">
        <v>0.32</v>
      </c>
      <c r="M69" s="645" t="s">
        <v>3816</v>
      </c>
      <c r="N69" s="383" t="s">
        <v>3817</v>
      </c>
      <c r="O69" s="383" t="s">
        <v>3818</v>
      </c>
    </row>
    <row r="70" spans="1:16" s="383" customFormat="1" ht="24" customHeight="1" x14ac:dyDescent="0.2">
      <c r="A70" s="638" t="s">
        <v>786</v>
      </c>
      <c r="B70" s="639">
        <v>3371</v>
      </c>
      <c r="C70" s="640">
        <f>SUM(D70:K70)</f>
        <v>50000.17</v>
      </c>
      <c r="D70" s="641">
        <v>0</v>
      </c>
      <c r="E70" s="641">
        <v>0</v>
      </c>
      <c r="F70" s="641">
        <v>249.26</v>
      </c>
      <c r="G70" s="641">
        <v>59.29</v>
      </c>
      <c r="H70" s="641">
        <v>976.70999999999992</v>
      </c>
      <c r="I70" s="641">
        <v>36.909999999999997</v>
      </c>
      <c r="J70" s="642">
        <v>55.42</v>
      </c>
      <c r="K70" s="643">
        <v>48622.58</v>
      </c>
      <c r="L70" s="644">
        <v>0.9</v>
      </c>
      <c r="M70" s="645" t="s">
        <v>3820</v>
      </c>
      <c r="N70" s="383" t="s">
        <v>3817</v>
      </c>
      <c r="O70" s="383" t="s">
        <v>3818</v>
      </c>
    </row>
    <row r="71" spans="1:16" s="383" customFormat="1" ht="24" customHeight="1" x14ac:dyDescent="0.2">
      <c r="A71" s="638" t="s">
        <v>780</v>
      </c>
      <c r="B71" s="639">
        <v>3209</v>
      </c>
      <c r="C71" s="640">
        <f>SUM(D71:K71)</f>
        <v>44709.11</v>
      </c>
      <c r="D71" s="641">
        <v>0</v>
      </c>
      <c r="E71" s="641">
        <v>173.14</v>
      </c>
      <c r="F71" s="641">
        <v>904.17</v>
      </c>
      <c r="G71" s="641">
        <v>39.57</v>
      </c>
      <c r="H71" s="641">
        <v>176.26</v>
      </c>
      <c r="I71" s="641">
        <v>13532.76</v>
      </c>
      <c r="J71" s="642">
        <v>20313.89</v>
      </c>
      <c r="K71" s="643">
        <v>9569.32</v>
      </c>
      <c r="L71" s="644">
        <v>0.9</v>
      </c>
      <c r="M71" s="645" t="s">
        <v>3820</v>
      </c>
      <c r="N71" s="383" t="s">
        <v>3817</v>
      </c>
      <c r="O71" s="383" t="s">
        <v>3818</v>
      </c>
    </row>
    <row r="72" spans="1:16" s="383" customFormat="1" ht="24" customHeight="1" x14ac:dyDescent="0.2">
      <c r="A72" s="638" t="s">
        <v>3239</v>
      </c>
      <c r="B72" s="639">
        <v>3425</v>
      </c>
      <c r="C72" s="640">
        <f>SUM(D72:K72)</f>
        <v>55000</v>
      </c>
      <c r="D72" s="641">
        <v>0</v>
      </c>
      <c r="E72" s="641">
        <v>0</v>
      </c>
      <c r="F72" s="641">
        <v>0</v>
      </c>
      <c r="G72" s="641">
        <v>480</v>
      </c>
      <c r="H72" s="641">
        <v>0</v>
      </c>
      <c r="I72" s="641">
        <v>0</v>
      </c>
      <c r="J72" s="642">
        <v>3597.53</v>
      </c>
      <c r="K72" s="643">
        <v>50922.47</v>
      </c>
      <c r="L72" s="644">
        <v>0.35</v>
      </c>
      <c r="M72" s="645" t="s">
        <v>3816</v>
      </c>
      <c r="N72" s="383" t="s">
        <v>3817</v>
      </c>
      <c r="O72" s="383" t="s">
        <v>3818</v>
      </c>
    </row>
    <row r="73" spans="1:16" s="383" customFormat="1" ht="24" customHeight="1" x14ac:dyDescent="0.2">
      <c r="A73" s="638" t="s">
        <v>792</v>
      </c>
      <c r="B73" s="639">
        <v>3418</v>
      </c>
      <c r="C73" s="640">
        <f>SUM(D73:K73)</f>
        <v>13597.18</v>
      </c>
      <c r="D73" s="641">
        <v>0</v>
      </c>
      <c r="E73" s="641">
        <v>0</v>
      </c>
      <c r="F73" s="641">
        <v>0</v>
      </c>
      <c r="G73" s="641">
        <v>0</v>
      </c>
      <c r="H73" s="641">
        <v>2863.05</v>
      </c>
      <c r="I73" s="641">
        <v>3281.46</v>
      </c>
      <c r="J73" s="642">
        <v>3369.3199999999997</v>
      </c>
      <c r="K73" s="643">
        <v>4083.35</v>
      </c>
      <c r="L73" s="644">
        <v>0.95</v>
      </c>
      <c r="M73" s="645" t="s">
        <v>3812</v>
      </c>
      <c r="N73" s="383" t="s">
        <v>3813</v>
      </c>
      <c r="O73" s="383" t="s">
        <v>3814</v>
      </c>
      <c r="P73" s="383" t="s">
        <v>3815</v>
      </c>
    </row>
    <row r="74" spans="1:16" s="383" customFormat="1" ht="15" customHeight="1" x14ac:dyDescent="0.2">
      <c r="A74" s="638" t="s">
        <v>3241</v>
      </c>
      <c r="B74" s="639">
        <v>3471</v>
      </c>
      <c r="C74" s="640">
        <f t="shared" si="14"/>
        <v>12271.21</v>
      </c>
      <c r="D74" s="641">
        <v>0</v>
      </c>
      <c r="E74" s="641">
        <v>0</v>
      </c>
      <c r="F74" s="641">
        <v>0</v>
      </c>
      <c r="G74" s="641">
        <v>0</v>
      </c>
      <c r="H74" s="641">
        <v>0</v>
      </c>
      <c r="I74" s="641">
        <v>83.49</v>
      </c>
      <c r="J74" s="642">
        <v>3874.97</v>
      </c>
      <c r="K74" s="643">
        <v>8312.75</v>
      </c>
      <c r="L74" s="644">
        <v>0.95</v>
      </c>
      <c r="M74" s="645" t="s">
        <v>3812</v>
      </c>
      <c r="N74" s="383" t="s">
        <v>3813</v>
      </c>
      <c r="O74" s="383" t="s">
        <v>3814</v>
      </c>
      <c r="P74" s="383" t="s">
        <v>3815</v>
      </c>
    </row>
    <row r="75" spans="1:16" s="637" customFormat="1" ht="18.75" customHeight="1" x14ac:dyDescent="0.2">
      <c r="A75" s="146" t="s">
        <v>737</v>
      </c>
      <c r="B75" s="377">
        <f>COUNT(B76:B111)</f>
        <v>36</v>
      </c>
      <c r="C75" s="147">
        <f>SUM(C76:C111)</f>
        <v>2438907.9480000003</v>
      </c>
      <c r="D75" s="147">
        <f t="shared" ref="D75:K75" si="15">SUM(D76:D111)</f>
        <v>3</v>
      </c>
      <c r="E75" s="147">
        <f t="shared" si="15"/>
        <v>2799.0899999999997</v>
      </c>
      <c r="F75" s="147">
        <f t="shared" si="15"/>
        <v>3563.5</v>
      </c>
      <c r="G75" s="147">
        <f t="shared" si="15"/>
        <v>90959.58</v>
      </c>
      <c r="H75" s="147">
        <f t="shared" si="15"/>
        <v>41772.21</v>
      </c>
      <c r="I75" s="147">
        <f t="shared" si="15"/>
        <v>74291.48</v>
      </c>
      <c r="J75" s="147">
        <f t="shared" si="15"/>
        <v>230952.73000000004</v>
      </c>
      <c r="K75" s="147">
        <f t="shared" si="15"/>
        <v>1994566.358</v>
      </c>
      <c r="L75" s="378" t="s">
        <v>176</v>
      </c>
      <c r="M75" s="645"/>
      <c r="N75" s="383"/>
    </row>
    <row r="76" spans="1:16" s="383" customFormat="1" ht="24" customHeight="1" x14ac:dyDescent="0.2">
      <c r="A76" s="638" t="s">
        <v>1027</v>
      </c>
      <c r="B76" s="639">
        <v>3219</v>
      </c>
      <c r="C76" s="640">
        <f t="shared" ref="C76:C111" si="16">SUM(D76:K76)</f>
        <v>1611.7199999999998</v>
      </c>
      <c r="D76" s="641">
        <v>0</v>
      </c>
      <c r="E76" s="641">
        <v>320.64999999999998</v>
      </c>
      <c r="F76" s="641">
        <v>356.95</v>
      </c>
      <c r="G76" s="641">
        <v>718.74</v>
      </c>
      <c r="H76" s="641">
        <v>0</v>
      </c>
      <c r="I76" s="641">
        <v>121</v>
      </c>
      <c r="J76" s="642">
        <v>0</v>
      </c>
      <c r="K76" s="643">
        <v>94.38</v>
      </c>
      <c r="L76" s="644">
        <v>0.9</v>
      </c>
      <c r="M76" s="645" t="s">
        <v>3820</v>
      </c>
      <c r="N76" s="383" t="s">
        <v>3817</v>
      </c>
      <c r="O76" s="383" t="s">
        <v>3818</v>
      </c>
    </row>
    <row r="77" spans="1:16" s="383" customFormat="1" ht="24" customHeight="1" x14ac:dyDescent="0.2">
      <c r="A77" s="638" t="s">
        <v>3838</v>
      </c>
      <c r="B77" s="639">
        <v>3440</v>
      </c>
      <c r="C77" s="640">
        <f t="shared" si="16"/>
        <v>14737.18</v>
      </c>
      <c r="D77" s="641">
        <v>0</v>
      </c>
      <c r="E77" s="641">
        <v>0</v>
      </c>
      <c r="F77" s="641">
        <v>0</v>
      </c>
      <c r="G77" s="641">
        <v>0</v>
      </c>
      <c r="H77" s="641">
        <v>419.39</v>
      </c>
      <c r="I77" s="641">
        <v>0</v>
      </c>
      <c r="J77" s="642">
        <v>21.05</v>
      </c>
      <c r="K77" s="643">
        <v>14296.74</v>
      </c>
      <c r="L77" s="644" t="s">
        <v>3839</v>
      </c>
      <c r="M77" s="645" t="s">
        <v>3816</v>
      </c>
      <c r="N77" s="383" t="s">
        <v>3817</v>
      </c>
      <c r="O77" s="383" t="s">
        <v>3818</v>
      </c>
    </row>
    <row r="78" spans="1:16" s="383" customFormat="1" ht="15" customHeight="1" x14ac:dyDescent="0.2">
      <c r="A78" s="638" t="s">
        <v>3840</v>
      </c>
      <c r="B78" s="639">
        <v>3442</v>
      </c>
      <c r="C78" s="640">
        <f t="shared" si="16"/>
        <v>12340.43</v>
      </c>
      <c r="D78" s="641">
        <v>0</v>
      </c>
      <c r="E78" s="641">
        <v>0</v>
      </c>
      <c r="F78" s="641">
        <v>0</v>
      </c>
      <c r="G78" s="641">
        <v>0</v>
      </c>
      <c r="H78" s="641">
        <v>434.4</v>
      </c>
      <c r="I78" s="641">
        <v>90.62</v>
      </c>
      <c r="J78" s="642">
        <v>0</v>
      </c>
      <c r="K78" s="643">
        <v>11815.41</v>
      </c>
      <c r="L78" s="644" t="s">
        <v>3841</v>
      </c>
      <c r="M78" s="645" t="s">
        <v>3816</v>
      </c>
      <c r="N78" s="383" t="s">
        <v>3817</v>
      </c>
      <c r="O78" s="383" t="s">
        <v>3818</v>
      </c>
    </row>
    <row r="79" spans="1:16" s="383" customFormat="1" ht="15" customHeight="1" x14ac:dyDescent="0.2">
      <c r="A79" s="638" t="s">
        <v>3842</v>
      </c>
      <c r="B79" s="639">
        <v>3443</v>
      </c>
      <c r="C79" s="640">
        <f t="shared" si="16"/>
        <v>16288.19</v>
      </c>
      <c r="D79" s="641">
        <v>0</v>
      </c>
      <c r="E79" s="641">
        <v>0</v>
      </c>
      <c r="F79" s="641">
        <v>0</v>
      </c>
      <c r="G79" s="641">
        <v>0</v>
      </c>
      <c r="H79" s="641">
        <v>359.37</v>
      </c>
      <c r="I79" s="641">
        <v>0</v>
      </c>
      <c r="J79" s="642">
        <v>52.03</v>
      </c>
      <c r="K79" s="643">
        <v>15876.79</v>
      </c>
      <c r="L79" s="644" t="s">
        <v>3839</v>
      </c>
      <c r="M79" s="645" t="s">
        <v>3816</v>
      </c>
      <c r="N79" s="383" t="s">
        <v>3817</v>
      </c>
      <c r="O79" s="383" t="s">
        <v>3818</v>
      </c>
    </row>
    <row r="80" spans="1:16" s="383" customFormat="1" ht="15" customHeight="1" x14ac:dyDescent="0.2">
      <c r="A80" s="638" t="s">
        <v>3843</v>
      </c>
      <c r="B80" s="639">
        <v>3444</v>
      </c>
      <c r="C80" s="640">
        <f t="shared" si="16"/>
        <v>31057.190000000002</v>
      </c>
      <c r="D80" s="641">
        <v>0</v>
      </c>
      <c r="E80" s="641">
        <v>0</v>
      </c>
      <c r="F80" s="641">
        <v>0</v>
      </c>
      <c r="G80" s="641">
        <v>0</v>
      </c>
      <c r="H80" s="641">
        <v>0</v>
      </c>
      <c r="I80" s="641">
        <v>516.33000000000004</v>
      </c>
      <c r="J80" s="642">
        <v>0</v>
      </c>
      <c r="K80" s="643">
        <v>30540.86</v>
      </c>
      <c r="L80" s="644" t="s">
        <v>3839</v>
      </c>
      <c r="M80" s="645" t="s">
        <v>3816</v>
      </c>
      <c r="N80" s="383" t="s">
        <v>3817</v>
      </c>
      <c r="O80" s="383" t="s">
        <v>3818</v>
      </c>
    </row>
    <row r="81" spans="1:16" s="383" customFormat="1" ht="15" customHeight="1" x14ac:dyDescent="0.2">
      <c r="A81" s="638" t="s">
        <v>3844</v>
      </c>
      <c r="B81" s="639">
        <v>3445</v>
      </c>
      <c r="C81" s="640">
        <f t="shared" si="16"/>
        <v>45264.55</v>
      </c>
      <c r="D81" s="641">
        <v>0</v>
      </c>
      <c r="E81" s="641">
        <v>0</v>
      </c>
      <c r="F81" s="641">
        <v>0</v>
      </c>
      <c r="G81" s="641">
        <v>0</v>
      </c>
      <c r="H81" s="641">
        <v>1355.81</v>
      </c>
      <c r="I81" s="641">
        <v>150.04</v>
      </c>
      <c r="J81" s="642">
        <v>292.01</v>
      </c>
      <c r="K81" s="643">
        <v>43466.69</v>
      </c>
      <c r="L81" s="644" t="s">
        <v>3839</v>
      </c>
      <c r="M81" s="645" t="s">
        <v>3816</v>
      </c>
      <c r="N81" s="383" t="s">
        <v>3817</v>
      </c>
      <c r="O81" s="383" t="s">
        <v>3818</v>
      </c>
    </row>
    <row r="82" spans="1:16" s="383" customFormat="1" ht="15" customHeight="1" x14ac:dyDescent="0.2">
      <c r="A82" s="638" t="s">
        <v>811</v>
      </c>
      <c r="B82" s="639">
        <v>3446</v>
      </c>
      <c r="C82" s="640">
        <f t="shared" si="16"/>
        <v>7767.1900000000005</v>
      </c>
      <c r="D82" s="641">
        <v>0</v>
      </c>
      <c r="E82" s="641">
        <v>0</v>
      </c>
      <c r="F82" s="641">
        <v>0</v>
      </c>
      <c r="G82" s="641">
        <v>0</v>
      </c>
      <c r="H82" s="641">
        <v>354.53</v>
      </c>
      <c r="I82" s="641">
        <v>0</v>
      </c>
      <c r="J82" s="642">
        <v>0</v>
      </c>
      <c r="K82" s="643">
        <v>7412.6600000000008</v>
      </c>
      <c r="L82" s="644">
        <v>0.35</v>
      </c>
      <c r="M82" s="645" t="s">
        <v>3816</v>
      </c>
      <c r="N82" s="383" t="s">
        <v>3817</v>
      </c>
      <c r="O82" s="383" t="s">
        <v>3818</v>
      </c>
    </row>
    <row r="83" spans="1:16" s="383" customFormat="1" ht="15" customHeight="1" x14ac:dyDescent="0.2">
      <c r="A83" s="638" t="s">
        <v>3845</v>
      </c>
      <c r="B83" s="639">
        <v>3448</v>
      </c>
      <c r="C83" s="640">
        <f t="shared" si="16"/>
        <v>30755.89</v>
      </c>
      <c r="D83" s="641">
        <v>0</v>
      </c>
      <c r="E83" s="641">
        <v>0</v>
      </c>
      <c r="F83" s="641">
        <v>0</v>
      </c>
      <c r="G83" s="641">
        <v>0</v>
      </c>
      <c r="H83" s="641">
        <v>429.07</v>
      </c>
      <c r="I83" s="641">
        <v>44.77</v>
      </c>
      <c r="J83" s="642">
        <v>0</v>
      </c>
      <c r="K83" s="643">
        <v>30282.05</v>
      </c>
      <c r="L83" s="644" t="s">
        <v>3839</v>
      </c>
      <c r="M83" s="645" t="s">
        <v>3816</v>
      </c>
      <c r="N83" s="383" t="s">
        <v>3817</v>
      </c>
      <c r="O83" s="383" t="s">
        <v>3818</v>
      </c>
    </row>
    <row r="84" spans="1:16" s="383" customFormat="1" ht="15" customHeight="1" x14ac:dyDescent="0.2">
      <c r="A84" s="638" t="s">
        <v>813</v>
      </c>
      <c r="B84" s="639">
        <v>3449</v>
      </c>
      <c r="C84" s="640">
        <f t="shared" si="16"/>
        <v>63062.51</v>
      </c>
      <c r="D84" s="641">
        <v>0</v>
      </c>
      <c r="E84" s="641">
        <v>0</v>
      </c>
      <c r="F84" s="641">
        <v>0</v>
      </c>
      <c r="G84" s="641">
        <v>0</v>
      </c>
      <c r="H84" s="641">
        <v>616.62</v>
      </c>
      <c r="I84" s="641">
        <v>101.64</v>
      </c>
      <c r="J84" s="642">
        <v>56.14</v>
      </c>
      <c r="K84" s="643">
        <v>62288.11</v>
      </c>
      <c r="L84" s="644">
        <v>0.5</v>
      </c>
      <c r="M84" s="645" t="s">
        <v>3816</v>
      </c>
      <c r="N84" s="383" t="s">
        <v>3817</v>
      </c>
      <c r="O84" s="383" t="s">
        <v>3818</v>
      </c>
    </row>
    <row r="85" spans="1:16" s="383" customFormat="1" ht="15" customHeight="1" x14ac:dyDescent="0.2">
      <c r="A85" s="638" t="s">
        <v>3846</v>
      </c>
      <c r="B85" s="639">
        <v>3450</v>
      </c>
      <c r="C85" s="640">
        <f t="shared" si="16"/>
        <v>17976.440000000002</v>
      </c>
      <c r="D85" s="641">
        <v>0</v>
      </c>
      <c r="E85" s="641">
        <v>0</v>
      </c>
      <c r="F85" s="641">
        <v>0</v>
      </c>
      <c r="G85" s="641">
        <v>0</v>
      </c>
      <c r="H85" s="641">
        <v>513.83000000000004</v>
      </c>
      <c r="I85" s="641">
        <v>40.14</v>
      </c>
      <c r="J85" s="642">
        <v>1</v>
      </c>
      <c r="K85" s="643">
        <v>17421.47</v>
      </c>
      <c r="L85" s="644" t="s">
        <v>3839</v>
      </c>
      <c r="M85" s="645" t="s">
        <v>3816</v>
      </c>
      <c r="N85" s="383" t="s">
        <v>3817</v>
      </c>
      <c r="O85" s="383" t="s">
        <v>3818</v>
      </c>
    </row>
    <row r="86" spans="1:16" s="383" customFormat="1" ht="15" customHeight="1" x14ac:dyDescent="0.2">
      <c r="A86" s="638" t="s">
        <v>3847</v>
      </c>
      <c r="B86" s="639">
        <v>3490</v>
      </c>
      <c r="C86" s="640">
        <f t="shared" si="16"/>
        <v>12347</v>
      </c>
      <c r="D86" s="641">
        <v>0</v>
      </c>
      <c r="E86" s="641">
        <v>0</v>
      </c>
      <c r="F86" s="641">
        <v>0</v>
      </c>
      <c r="G86" s="641">
        <v>0</v>
      </c>
      <c r="H86" s="641">
        <v>0</v>
      </c>
      <c r="I86" s="641">
        <v>0</v>
      </c>
      <c r="J86" s="642">
        <v>296.20999999999998</v>
      </c>
      <c r="K86" s="643">
        <v>12050.79</v>
      </c>
      <c r="L86" s="644">
        <v>0.7</v>
      </c>
      <c r="M86" s="645" t="s">
        <v>3816</v>
      </c>
      <c r="N86" s="383" t="s">
        <v>3817</v>
      </c>
      <c r="O86" s="383" t="s">
        <v>3818</v>
      </c>
    </row>
    <row r="87" spans="1:16" s="383" customFormat="1" ht="15" customHeight="1" x14ac:dyDescent="0.2">
      <c r="A87" s="638" t="s">
        <v>3848</v>
      </c>
      <c r="B87" s="639">
        <v>3491</v>
      </c>
      <c r="C87" s="640">
        <f t="shared" si="16"/>
        <v>544.5</v>
      </c>
      <c r="D87" s="641">
        <v>0</v>
      </c>
      <c r="E87" s="641">
        <v>0</v>
      </c>
      <c r="F87" s="641">
        <v>0</v>
      </c>
      <c r="G87" s="641">
        <v>0</v>
      </c>
      <c r="H87" s="641">
        <v>0</v>
      </c>
      <c r="I87" s="641">
        <v>0</v>
      </c>
      <c r="J87" s="642">
        <v>490.05</v>
      </c>
      <c r="K87" s="643">
        <v>54.45</v>
      </c>
      <c r="L87" s="644">
        <v>0.7</v>
      </c>
      <c r="M87" s="645" t="s">
        <v>3816</v>
      </c>
      <c r="N87" s="383" t="s">
        <v>3817</v>
      </c>
      <c r="O87" s="383" t="s">
        <v>3818</v>
      </c>
    </row>
    <row r="88" spans="1:16" s="383" customFormat="1" ht="15" customHeight="1" x14ac:dyDescent="0.2">
      <c r="A88" s="638" t="s">
        <v>3849</v>
      </c>
      <c r="B88" s="639">
        <v>3492</v>
      </c>
      <c r="C88" s="640">
        <f t="shared" si="16"/>
        <v>14741</v>
      </c>
      <c r="D88" s="641">
        <v>0</v>
      </c>
      <c r="E88" s="641">
        <v>0</v>
      </c>
      <c r="F88" s="641">
        <v>0</v>
      </c>
      <c r="G88" s="641">
        <v>0</v>
      </c>
      <c r="H88" s="641">
        <v>0</v>
      </c>
      <c r="I88" s="641">
        <v>0</v>
      </c>
      <c r="J88" s="642">
        <v>380.07</v>
      </c>
      <c r="K88" s="643">
        <v>14360.93</v>
      </c>
      <c r="L88" s="644">
        <v>0.7</v>
      </c>
      <c r="M88" s="645" t="s">
        <v>3816</v>
      </c>
      <c r="N88" s="383" t="s">
        <v>3817</v>
      </c>
      <c r="O88" s="383" t="s">
        <v>3818</v>
      </c>
    </row>
    <row r="89" spans="1:16" s="383" customFormat="1" ht="15" customHeight="1" x14ac:dyDescent="0.2">
      <c r="A89" s="638" t="s">
        <v>3850</v>
      </c>
      <c r="B89" s="639">
        <v>3493</v>
      </c>
      <c r="C89" s="640">
        <f t="shared" si="16"/>
        <v>17699</v>
      </c>
      <c r="D89" s="641">
        <v>0</v>
      </c>
      <c r="E89" s="641">
        <v>0</v>
      </c>
      <c r="F89" s="641">
        <v>0</v>
      </c>
      <c r="G89" s="641">
        <v>0</v>
      </c>
      <c r="H89" s="641">
        <v>0</v>
      </c>
      <c r="I89" s="641">
        <v>0</v>
      </c>
      <c r="J89" s="642">
        <v>412.74</v>
      </c>
      <c r="K89" s="643">
        <v>17286.259999999998</v>
      </c>
      <c r="L89" s="644">
        <v>0.7</v>
      </c>
      <c r="M89" s="645" t="s">
        <v>3816</v>
      </c>
      <c r="N89" s="383" t="s">
        <v>3817</v>
      </c>
      <c r="O89" s="383" t="s">
        <v>3818</v>
      </c>
    </row>
    <row r="90" spans="1:16" s="383" customFormat="1" ht="24" customHeight="1" x14ac:dyDescent="0.2">
      <c r="A90" s="638" t="s">
        <v>3851</v>
      </c>
      <c r="B90" s="639">
        <v>3494</v>
      </c>
      <c r="C90" s="640">
        <f t="shared" si="16"/>
        <v>22304</v>
      </c>
      <c r="D90" s="641">
        <v>0</v>
      </c>
      <c r="E90" s="641">
        <v>0</v>
      </c>
      <c r="F90" s="641">
        <v>0</v>
      </c>
      <c r="G90" s="641">
        <v>0</v>
      </c>
      <c r="H90" s="641">
        <v>0</v>
      </c>
      <c r="I90" s="641">
        <v>0</v>
      </c>
      <c r="J90" s="642">
        <v>414</v>
      </c>
      <c r="K90" s="643">
        <v>21890</v>
      </c>
      <c r="L90" s="380">
        <v>0.7</v>
      </c>
      <c r="M90" s="645" t="s">
        <v>3816</v>
      </c>
      <c r="N90" s="383" t="s">
        <v>3817</v>
      </c>
      <c r="O90" s="383" t="s">
        <v>3818</v>
      </c>
    </row>
    <row r="91" spans="1:16" s="383" customFormat="1" ht="15" customHeight="1" x14ac:dyDescent="0.2">
      <c r="A91" s="638" t="s">
        <v>799</v>
      </c>
      <c r="B91" s="639">
        <v>3343</v>
      </c>
      <c r="C91" s="640">
        <f t="shared" si="16"/>
        <v>13192.130000000001</v>
      </c>
      <c r="D91" s="641">
        <v>0</v>
      </c>
      <c r="E91" s="641">
        <v>160.32999999999998</v>
      </c>
      <c r="F91" s="641">
        <v>342.32</v>
      </c>
      <c r="G91" s="641">
        <v>1</v>
      </c>
      <c r="H91" s="641">
        <v>3313.48</v>
      </c>
      <c r="I91" s="641">
        <v>418.66</v>
      </c>
      <c r="J91" s="642">
        <v>8956.34</v>
      </c>
      <c r="K91" s="643">
        <v>0</v>
      </c>
      <c r="L91" s="644">
        <v>0.35</v>
      </c>
      <c r="M91" s="645" t="s">
        <v>3816</v>
      </c>
      <c r="N91" s="383" t="s">
        <v>3817</v>
      </c>
      <c r="O91" s="383" t="s">
        <v>3818</v>
      </c>
    </row>
    <row r="92" spans="1:16" s="383" customFormat="1" ht="15" customHeight="1" x14ac:dyDescent="0.2">
      <c r="A92" s="638" t="s">
        <v>1028</v>
      </c>
      <c r="B92" s="639">
        <v>3428</v>
      </c>
      <c r="C92" s="640">
        <f t="shared" si="16"/>
        <v>43589.590000000004</v>
      </c>
      <c r="D92" s="641">
        <v>0</v>
      </c>
      <c r="E92" s="641">
        <v>0</v>
      </c>
      <c r="F92" s="641">
        <v>0</v>
      </c>
      <c r="G92" s="641">
        <v>0</v>
      </c>
      <c r="H92" s="641">
        <v>0</v>
      </c>
      <c r="I92" s="641">
        <v>6931.26</v>
      </c>
      <c r="J92" s="642">
        <v>36658.33</v>
      </c>
      <c r="K92" s="643">
        <v>0</v>
      </c>
      <c r="L92" s="644">
        <v>0.4</v>
      </c>
      <c r="M92" s="645" t="s">
        <v>3816</v>
      </c>
      <c r="N92" s="383" t="s">
        <v>3817</v>
      </c>
      <c r="O92" s="383" t="s">
        <v>3818</v>
      </c>
    </row>
    <row r="93" spans="1:16" s="383" customFormat="1" ht="15" customHeight="1" x14ac:dyDescent="0.2">
      <c r="A93" s="638" t="s">
        <v>797</v>
      </c>
      <c r="B93" s="639">
        <v>3230</v>
      </c>
      <c r="C93" s="640">
        <f t="shared" si="16"/>
        <v>26346.82</v>
      </c>
      <c r="D93" s="641">
        <v>3</v>
      </c>
      <c r="E93" s="641">
        <v>2318.1099999999997</v>
      </c>
      <c r="F93" s="641">
        <v>2864.23</v>
      </c>
      <c r="G93" s="641">
        <v>2965.06</v>
      </c>
      <c r="H93" s="641">
        <v>4106.66</v>
      </c>
      <c r="I93" s="641">
        <v>2984.74</v>
      </c>
      <c r="J93" s="642">
        <v>4446.82</v>
      </c>
      <c r="K93" s="643">
        <v>6658.2000000000007</v>
      </c>
      <c r="L93" s="644">
        <v>0.95</v>
      </c>
      <c r="M93" s="645" t="s">
        <v>3852</v>
      </c>
      <c r="N93" s="383" t="s">
        <v>3813</v>
      </c>
      <c r="O93" s="383" t="s">
        <v>3814</v>
      </c>
      <c r="P93" s="383" t="s">
        <v>3815</v>
      </c>
    </row>
    <row r="94" spans="1:16" s="383" customFormat="1" ht="15" customHeight="1" x14ac:dyDescent="0.2">
      <c r="A94" s="638" t="s">
        <v>3853</v>
      </c>
      <c r="B94" s="639">
        <v>3495</v>
      </c>
      <c r="C94" s="640">
        <f t="shared" si="16"/>
        <v>12300</v>
      </c>
      <c r="D94" s="641">
        <v>0</v>
      </c>
      <c r="E94" s="641">
        <v>0</v>
      </c>
      <c r="F94" s="641">
        <v>0</v>
      </c>
      <c r="G94" s="641">
        <v>0</v>
      </c>
      <c r="H94" s="641">
        <v>0</v>
      </c>
      <c r="I94" s="641">
        <v>0</v>
      </c>
      <c r="J94" s="642">
        <v>0</v>
      </c>
      <c r="K94" s="643">
        <v>12300</v>
      </c>
      <c r="L94" s="644">
        <v>0.95</v>
      </c>
      <c r="M94" s="645" t="s">
        <v>3852</v>
      </c>
      <c r="N94" s="383" t="s">
        <v>3813</v>
      </c>
      <c r="O94" s="383" t="s">
        <v>3814</v>
      </c>
      <c r="P94" s="383" t="s">
        <v>3815</v>
      </c>
    </row>
    <row r="95" spans="1:16" s="383" customFormat="1" ht="24" customHeight="1" x14ac:dyDescent="0.2">
      <c r="A95" s="638" t="s">
        <v>806</v>
      </c>
      <c r="B95" s="639">
        <v>3437</v>
      </c>
      <c r="C95" s="640">
        <f t="shared" si="16"/>
        <v>2999.99</v>
      </c>
      <c r="D95" s="641">
        <v>0</v>
      </c>
      <c r="E95" s="641">
        <v>0</v>
      </c>
      <c r="F95" s="641">
        <v>0</v>
      </c>
      <c r="G95" s="641">
        <v>0</v>
      </c>
      <c r="H95" s="641">
        <v>29.65</v>
      </c>
      <c r="I95" s="641">
        <v>0</v>
      </c>
      <c r="J95" s="642">
        <v>224.66</v>
      </c>
      <c r="K95" s="643">
        <v>2745.68</v>
      </c>
      <c r="L95" s="644">
        <v>0.9</v>
      </c>
      <c r="M95" s="645" t="s">
        <v>3820</v>
      </c>
      <c r="N95" s="383" t="s">
        <v>3817</v>
      </c>
      <c r="O95" s="383" t="s">
        <v>3818</v>
      </c>
    </row>
    <row r="96" spans="1:16" s="383" customFormat="1" ht="15" customHeight="1" x14ac:dyDescent="0.2">
      <c r="A96" s="638" t="s">
        <v>803</v>
      </c>
      <c r="B96" s="639">
        <v>3423</v>
      </c>
      <c r="C96" s="640">
        <f t="shared" si="16"/>
        <v>7999.99</v>
      </c>
      <c r="D96" s="641">
        <v>0</v>
      </c>
      <c r="E96" s="641">
        <v>0</v>
      </c>
      <c r="F96" s="641">
        <v>0</v>
      </c>
      <c r="G96" s="641">
        <v>0</v>
      </c>
      <c r="H96" s="641">
        <v>84.7</v>
      </c>
      <c r="I96" s="641">
        <v>2039.89</v>
      </c>
      <c r="J96" s="642">
        <v>301.54000000000002</v>
      </c>
      <c r="K96" s="643">
        <v>5573.86</v>
      </c>
      <c r="L96" s="644">
        <v>0.9</v>
      </c>
      <c r="M96" s="645" t="s">
        <v>3820</v>
      </c>
      <c r="N96" s="383" t="s">
        <v>3817</v>
      </c>
      <c r="O96" s="383" t="s">
        <v>3818</v>
      </c>
    </row>
    <row r="97" spans="1:16" s="383" customFormat="1" ht="15" customHeight="1" x14ac:dyDescent="0.2">
      <c r="A97" s="638" t="s">
        <v>3854</v>
      </c>
      <c r="B97" s="639">
        <v>3486</v>
      </c>
      <c r="C97" s="640">
        <f t="shared" si="16"/>
        <v>20320</v>
      </c>
      <c r="D97" s="641">
        <v>0</v>
      </c>
      <c r="E97" s="641">
        <v>0</v>
      </c>
      <c r="F97" s="641">
        <v>0</v>
      </c>
      <c r="G97" s="641">
        <v>0</v>
      </c>
      <c r="H97" s="641">
        <v>0</v>
      </c>
      <c r="I97" s="641">
        <v>0</v>
      </c>
      <c r="J97" s="642">
        <v>84.7</v>
      </c>
      <c r="K97" s="643">
        <v>20235.3</v>
      </c>
      <c r="L97" s="644">
        <v>0.9</v>
      </c>
      <c r="M97" s="645" t="s">
        <v>3820</v>
      </c>
      <c r="N97" s="383" t="s">
        <v>3817</v>
      </c>
      <c r="O97" s="383" t="s">
        <v>3818</v>
      </c>
    </row>
    <row r="98" spans="1:16" s="383" customFormat="1" ht="15" customHeight="1" x14ac:dyDescent="0.2">
      <c r="A98" s="638" t="s">
        <v>800</v>
      </c>
      <c r="B98" s="639">
        <v>3385</v>
      </c>
      <c r="C98" s="640">
        <f t="shared" si="16"/>
        <v>199669.64</v>
      </c>
      <c r="D98" s="641">
        <v>0</v>
      </c>
      <c r="E98" s="641">
        <v>0</v>
      </c>
      <c r="F98" s="641">
        <v>0</v>
      </c>
      <c r="G98" s="641">
        <v>87274.78</v>
      </c>
      <c r="H98" s="641">
        <v>28546.510000000002</v>
      </c>
      <c r="I98" s="641">
        <v>42786.13</v>
      </c>
      <c r="J98" s="642">
        <v>9189.9700000000012</v>
      </c>
      <c r="K98" s="643">
        <v>31872.25</v>
      </c>
      <c r="L98" s="644">
        <v>0.95</v>
      </c>
      <c r="M98" s="645" t="s">
        <v>3852</v>
      </c>
      <c r="N98" s="383" t="s">
        <v>3813</v>
      </c>
      <c r="O98" s="383" t="s">
        <v>3814</v>
      </c>
      <c r="P98" s="383" t="s">
        <v>3815</v>
      </c>
    </row>
    <row r="99" spans="1:16" s="383" customFormat="1" ht="15" customHeight="1" x14ac:dyDescent="0.2">
      <c r="A99" s="638" t="s">
        <v>3855</v>
      </c>
      <c r="B99" s="639">
        <v>3464</v>
      </c>
      <c r="C99" s="640">
        <f t="shared" si="16"/>
        <v>454086.42000000004</v>
      </c>
      <c r="D99" s="641">
        <v>0</v>
      </c>
      <c r="E99" s="641">
        <v>0</v>
      </c>
      <c r="F99" s="641">
        <v>0</v>
      </c>
      <c r="G99" s="641">
        <v>0</v>
      </c>
      <c r="H99" s="641">
        <v>0</v>
      </c>
      <c r="I99" s="641">
        <v>0</v>
      </c>
      <c r="J99" s="642">
        <v>138278.31000000003</v>
      </c>
      <c r="K99" s="643">
        <v>315808.11</v>
      </c>
      <c r="L99" s="644">
        <v>0.95</v>
      </c>
      <c r="M99" s="645" t="s">
        <v>3852</v>
      </c>
      <c r="N99" s="383" t="s">
        <v>3813</v>
      </c>
      <c r="O99" s="383" t="s">
        <v>3814</v>
      </c>
      <c r="P99" s="383" t="s">
        <v>3815</v>
      </c>
    </row>
    <row r="100" spans="1:16" s="383" customFormat="1" ht="24" customHeight="1" x14ac:dyDescent="0.2">
      <c r="A100" s="638" t="s">
        <v>3271</v>
      </c>
      <c r="B100" s="639">
        <v>3476</v>
      </c>
      <c r="C100" s="640">
        <f t="shared" si="16"/>
        <v>28924.07</v>
      </c>
      <c r="D100" s="641">
        <v>0</v>
      </c>
      <c r="E100" s="641">
        <v>0</v>
      </c>
      <c r="F100" s="641">
        <v>0</v>
      </c>
      <c r="G100" s="641">
        <v>0</v>
      </c>
      <c r="H100" s="641">
        <v>0</v>
      </c>
      <c r="I100" s="641">
        <v>6985.17</v>
      </c>
      <c r="J100" s="642">
        <v>220</v>
      </c>
      <c r="K100" s="643">
        <v>21718.9</v>
      </c>
      <c r="L100" s="644">
        <v>1</v>
      </c>
      <c r="M100" s="645" t="s">
        <v>3856</v>
      </c>
      <c r="N100" s="383" t="s">
        <v>3813</v>
      </c>
      <c r="O100" s="383" t="s">
        <v>3814</v>
      </c>
      <c r="P100" s="383" t="s">
        <v>3815</v>
      </c>
    </row>
    <row r="101" spans="1:16" s="383" customFormat="1" ht="24" customHeight="1" x14ac:dyDescent="0.2">
      <c r="A101" s="638" t="s">
        <v>3857</v>
      </c>
      <c r="B101" s="639">
        <v>3496</v>
      </c>
      <c r="C101" s="640">
        <f t="shared" si="16"/>
        <v>14499.83</v>
      </c>
      <c r="D101" s="641">
        <v>0</v>
      </c>
      <c r="E101" s="641">
        <v>0</v>
      </c>
      <c r="F101" s="641">
        <v>0</v>
      </c>
      <c r="G101" s="641">
        <v>0</v>
      </c>
      <c r="H101" s="641">
        <v>0</v>
      </c>
      <c r="I101" s="641">
        <v>0</v>
      </c>
      <c r="J101" s="642">
        <v>7047.75</v>
      </c>
      <c r="K101" s="643">
        <v>7452.08</v>
      </c>
      <c r="L101" s="644">
        <v>1</v>
      </c>
      <c r="M101" s="645" t="s">
        <v>3856</v>
      </c>
      <c r="N101" s="383" t="s">
        <v>3813</v>
      </c>
      <c r="O101" s="383" t="s">
        <v>3814</v>
      </c>
      <c r="P101" s="383" t="s">
        <v>3815</v>
      </c>
    </row>
    <row r="102" spans="1:16" s="383" customFormat="1" ht="15" customHeight="1" x14ac:dyDescent="0.2">
      <c r="A102" s="638" t="s">
        <v>798</v>
      </c>
      <c r="B102" s="639">
        <v>3285</v>
      </c>
      <c r="C102" s="640">
        <f t="shared" si="16"/>
        <v>34000</v>
      </c>
      <c r="D102" s="641">
        <v>0</v>
      </c>
      <c r="E102" s="641">
        <v>0</v>
      </c>
      <c r="F102" s="641">
        <v>0</v>
      </c>
      <c r="G102" s="641">
        <v>0</v>
      </c>
      <c r="H102" s="641">
        <v>84.7</v>
      </c>
      <c r="I102" s="641">
        <v>3197.71</v>
      </c>
      <c r="J102" s="642">
        <v>10372.9</v>
      </c>
      <c r="K102" s="643">
        <v>20344.690000000002</v>
      </c>
      <c r="L102" s="644">
        <v>0.9</v>
      </c>
      <c r="M102" s="645" t="s">
        <v>3822</v>
      </c>
      <c r="N102" s="383" t="s">
        <v>3817</v>
      </c>
      <c r="O102" s="383" t="s">
        <v>3818</v>
      </c>
    </row>
    <row r="103" spans="1:16" s="383" customFormat="1" ht="15" customHeight="1" x14ac:dyDescent="0.2">
      <c r="A103" s="638" t="s">
        <v>801</v>
      </c>
      <c r="B103" s="639">
        <v>3413</v>
      </c>
      <c r="C103" s="640">
        <f t="shared" si="16"/>
        <v>8628.34</v>
      </c>
      <c r="D103" s="641">
        <v>0</v>
      </c>
      <c r="E103" s="641">
        <v>0</v>
      </c>
      <c r="F103" s="641">
        <v>0</v>
      </c>
      <c r="G103" s="641">
        <v>0</v>
      </c>
      <c r="H103" s="641">
        <v>84.7</v>
      </c>
      <c r="I103" s="641">
        <v>4893.17</v>
      </c>
      <c r="J103" s="642">
        <v>3650.4700000000003</v>
      </c>
      <c r="K103" s="643">
        <v>0</v>
      </c>
      <c r="L103" s="644">
        <v>0.9</v>
      </c>
      <c r="M103" s="645" t="s">
        <v>3822</v>
      </c>
      <c r="N103" s="383" t="s">
        <v>3817</v>
      </c>
      <c r="O103" s="383" t="s">
        <v>3818</v>
      </c>
    </row>
    <row r="104" spans="1:16" s="383" customFormat="1" ht="24" customHeight="1" x14ac:dyDescent="0.2">
      <c r="A104" s="638" t="s">
        <v>3362</v>
      </c>
      <c r="B104" s="646">
        <v>3433</v>
      </c>
      <c r="C104" s="640">
        <f t="shared" si="16"/>
        <v>19.36</v>
      </c>
      <c r="D104" s="641">
        <v>0</v>
      </c>
      <c r="E104" s="641">
        <v>0</v>
      </c>
      <c r="F104" s="641">
        <v>0</v>
      </c>
      <c r="G104" s="641">
        <v>0</v>
      </c>
      <c r="H104" s="641">
        <v>0</v>
      </c>
      <c r="I104" s="641">
        <v>0</v>
      </c>
      <c r="J104" s="642">
        <v>19.36</v>
      </c>
      <c r="K104" s="643">
        <v>0</v>
      </c>
      <c r="L104" s="644">
        <v>0.9</v>
      </c>
      <c r="M104" s="645" t="s">
        <v>3820</v>
      </c>
      <c r="N104" s="383" t="s">
        <v>3821</v>
      </c>
      <c r="O104" s="383" t="s">
        <v>3818</v>
      </c>
    </row>
    <row r="105" spans="1:16" s="383" customFormat="1" ht="24" customHeight="1" x14ac:dyDescent="0.2">
      <c r="A105" s="638" t="s">
        <v>804</v>
      </c>
      <c r="B105" s="639">
        <v>3434</v>
      </c>
      <c r="C105" s="640">
        <f t="shared" si="16"/>
        <v>800.42000000000007</v>
      </c>
      <c r="D105" s="641">
        <v>0</v>
      </c>
      <c r="E105" s="641">
        <v>0</v>
      </c>
      <c r="F105" s="641">
        <v>0</v>
      </c>
      <c r="G105" s="641">
        <v>0</v>
      </c>
      <c r="H105" s="641">
        <v>644.33000000000004</v>
      </c>
      <c r="I105" s="641">
        <v>22.67</v>
      </c>
      <c r="J105" s="642">
        <v>47.19</v>
      </c>
      <c r="K105" s="643">
        <v>86.23</v>
      </c>
      <c r="L105" s="644">
        <v>0.9</v>
      </c>
      <c r="M105" s="645" t="s">
        <v>3820</v>
      </c>
      <c r="N105" s="383" t="s">
        <v>3817</v>
      </c>
      <c r="O105" s="383" t="s">
        <v>3818</v>
      </c>
    </row>
    <row r="106" spans="1:16" s="383" customFormat="1" ht="34.5" customHeight="1" x14ac:dyDescent="0.2">
      <c r="A106" s="638" t="s">
        <v>1029</v>
      </c>
      <c r="B106" s="639">
        <v>3435</v>
      </c>
      <c r="C106" s="640">
        <f t="shared" si="16"/>
        <v>526.36</v>
      </c>
      <c r="D106" s="641">
        <v>0</v>
      </c>
      <c r="E106" s="641">
        <v>0</v>
      </c>
      <c r="F106" s="641">
        <v>0</v>
      </c>
      <c r="G106" s="641">
        <v>0</v>
      </c>
      <c r="H106" s="641">
        <v>0</v>
      </c>
      <c r="I106" s="641">
        <v>474.93</v>
      </c>
      <c r="J106" s="642">
        <v>15.13</v>
      </c>
      <c r="K106" s="643">
        <v>36.299999999999997</v>
      </c>
      <c r="L106" s="644">
        <v>0.9</v>
      </c>
      <c r="M106" s="645" t="s">
        <v>3820</v>
      </c>
      <c r="N106" s="383" t="s">
        <v>3817</v>
      </c>
      <c r="O106" s="383" t="s">
        <v>3818</v>
      </c>
    </row>
    <row r="107" spans="1:16" s="383" customFormat="1" ht="24" customHeight="1" x14ac:dyDescent="0.2">
      <c r="A107" s="638" t="s">
        <v>805</v>
      </c>
      <c r="B107" s="639">
        <v>3436</v>
      </c>
      <c r="C107" s="640">
        <f t="shared" si="16"/>
        <v>999.99</v>
      </c>
      <c r="D107" s="641">
        <v>0</v>
      </c>
      <c r="E107" s="641">
        <v>0</v>
      </c>
      <c r="F107" s="641">
        <v>0</v>
      </c>
      <c r="G107" s="641">
        <v>0</v>
      </c>
      <c r="H107" s="641">
        <v>309.76</v>
      </c>
      <c r="I107" s="641">
        <v>286.16000000000003</v>
      </c>
      <c r="J107" s="642">
        <v>0</v>
      </c>
      <c r="K107" s="643">
        <v>404.07</v>
      </c>
      <c r="L107" s="644">
        <v>0.9</v>
      </c>
      <c r="M107" s="645" t="s">
        <v>3820</v>
      </c>
      <c r="N107" s="383" t="s">
        <v>3817</v>
      </c>
      <c r="O107" s="383" t="s">
        <v>3818</v>
      </c>
    </row>
    <row r="108" spans="1:16" s="383" customFormat="1" ht="24" customHeight="1" x14ac:dyDescent="0.2">
      <c r="A108" s="638" t="s">
        <v>802</v>
      </c>
      <c r="B108" s="639">
        <v>3414</v>
      </c>
      <c r="C108" s="640">
        <f t="shared" si="16"/>
        <v>9073.9600000000009</v>
      </c>
      <c r="D108" s="641">
        <v>0</v>
      </c>
      <c r="E108" s="641">
        <v>0</v>
      </c>
      <c r="F108" s="641">
        <v>0</v>
      </c>
      <c r="G108" s="641">
        <v>0</v>
      </c>
      <c r="H108" s="641">
        <v>84.7</v>
      </c>
      <c r="I108" s="641">
        <v>1393.58</v>
      </c>
      <c r="J108" s="642">
        <v>7595.68</v>
      </c>
      <c r="K108" s="643">
        <v>0</v>
      </c>
      <c r="L108" s="644">
        <v>0.9</v>
      </c>
      <c r="M108" s="645" t="s">
        <v>3822</v>
      </c>
      <c r="N108" s="383" t="s">
        <v>3817</v>
      </c>
      <c r="O108" s="383" t="s">
        <v>3818</v>
      </c>
    </row>
    <row r="109" spans="1:16" s="383" customFormat="1" ht="24" customHeight="1" x14ac:dyDescent="0.2">
      <c r="A109" s="638" t="s">
        <v>3270</v>
      </c>
      <c r="B109" s="639">
        <v>3474</v>
      </c>
      <c r="C109" s="640">
        <f t="shared" si="16"/>
        <v>11434.248</v>
      </c>
      <c r="D109" s="641">
        <v>0</v>
      </c>
      <c r="E109" s="641">
        <v>0</v>
      </c>
      <c r="F109" s="641">
        <v>0</v>
      </c>
      <c r="G109" s="641">
        <v>0</v>
      </c>
      <c r="H109" s="641">
        <v>0</v>
      </c>
      <c r="I109" s="641">
        <v>812.87</v>
      </c>
      <c r="J109" s="642">
        <v>621.35</v>
      </c>
      <c r="K109" s="643">
        <v>10000.028</v>
      </c>
      <c r="L109" s="644">
        <v>1</v>
      </c>
      <c r="M109" s="645" t="s">
        <v>3858</v>
      </c>
      <c r="N109" s="383" t="s">
        <v>3813</v>
      </c>
      <c r="O109" s="383" t="s">
        <v>3814</v>
      </c>
      <c r="P109" s="383" t="s">
        <v>3815</v>
      </c>
    </row>
    <row r="110" spans="1:16" s="383" customFormat="1" ht="24" customHeight="1" x14ac:dyDescent="0.2">
      <c r="A110" s="638" t="s">
        <v>3859</v>
      </c>
      <c r="B110" s="639">
        <v>3502</v>
      </c>
      <c r="C110" s="640">
        <f>SUM(D110:K110)</f>
        <v>1220000</v>
      </c>
      <c r="D110" s="641">
        <v>0</v>
      </c>
      <c r="E110" s="641">
        <v>0</v>
      </c>
      <c r="F110" s="641">
        <v>0</v>
      </c>
      <c r="G110" s="641">
        <v>0</v>
      </c>
      <c r="H110" s="641">
        <v>0</v>
      </c>
      <c r="I110" s="641">
        <v>0</v>
      </c>
      <c r="J110" s="642">
        <v>722.23</v>
      </c>
      <c r="K110" s="643">
        <v>1219277.77</v>
      </c>
      <c r="L110" s="380">
        <v>0.85</v>
      </c>
      <c r="M110" s="645" t="s">
        <v>3829</v>
      </c>
      <c r="N110" s="383" t="s">
        <v>3817</v>
      </c>
      <c r="O110" s="383" t="s">
        <v>3818</v>
      </c>
    </row>
    <row r="111" spans="1:16" s="383" customFormat="1" ht="15" customHeight="1" x14ac:dyDescent="0.2">
      <c r="A111" s="638" t="s">
        <v>3269</v>
      </c>
      <c r="B111" s="639">
        <v>3465</v>
      </c>
      <c r="C111" s="640">
        <f t="shared" si="16"/>
        <v>21000</v>
      </c>
      <c r="D111" s="641">
        <v>0</v>
      </c>
      <c r="E111" s="641">
        <v>0</v>
      </c>
      <c r="F111" s="641">
        <v>0</v>
      </c>
      <c r="G111" s="641"/>
      <c r="H111" s="641">
        <v>0</v>
      </c>
      <c r="I111" s="641">
        <v>0</v>
      </c>
      <c r="J111" s="642">
        <v>84.7</v>
      </c>
      <c r="K111" s="643">
        <v>20915.3</v>
      </c>
      <c r="L111" s="644">
        <v>0.9</v>
      </c>
      <c r="M111" s="645" t="s">
        <v>3820</v>
      </c>
      <c r="N111" s="383" t="s">
        <v>3817</v>
      </c>
      <c r="O111" s="383" t="s">
        <v>3818</v>
      </c>
    </row>
    <row r="112" spans="1:16" s="637" customFormat="1" ht="18.75" customHeight="1" x14ac:dyDescent="0.2">
      <c r="A112" s="146" t="s">
        <v>3860</v>
      </c>
      <c r="B112" s="377">
        <f>COUNT(B113:B113)</f>
        <v>1</v>
      </c>
      <c r="C112" s="147">
        <f>SUM(C113)</f>
        <v>236095</v>
      </c>
      <c r="D112" s="147">
        <f t="shared" ref="D112:K112" si="17">SUM(D113)</f>
        <v>0</v>
      </c>
      <c r="E112" s="147">
        <f t="shared" si="17"/>
        <v>0</v>
      </c>
      <c r="F112" s="147">
        <f t="shared" si="17"/>
        <v>0</v>
      </c>
      <c r="G112" s="147">
        <f t="shared" si="17"/>
        <v>0</v>
      </c>
      <c r="H112" s="147">
        <f t="shared" si="17"/>
        <v>0</v>
      </c>
      <c r="I112" s="147">
        <f t="shared" si="17"/>
        <v>0</v>
      </c>
      <c r="J112" s="147">
        <f t="shared" si="17"/>
        <v>0</v>
      </c>
      <c r="K112" s="147">
        <f t="shared" si="17"/>
        <v>236095</v>
      </c>
      <c r="L112" s="378" t="s">
        <v>176</v>
      </c>
      <c r="M112" s="645"/>
      <c r="N112" s="383"/>
    </row>
    <row r="113" spans="1:15" s="383" customFormat="1" ht="15.75" customHeight="1" x14ac:dyDescent="0.2">
      <c r="A113" s="638" t="s">
        <v>3364</v>
      </c>
      <c r="B113" s="639">
        <v>3468</v>
      </c>
      <c r="C113" s="640">
        <f>SUM(D113:K113)</f>
        <v>236095</v>
      </c>
      <c r="D113" s="641">
        <v>0</v>
      </c>
      <c r="E113" s="641">
        <v>0</v>
      </c>
      <c r="F113" s="641">
        <v>0</v>
      </c>
      <c r="G113" s="641">
        <v>0</v>
      </c>
      <c r="H113" s="641">
        <v>0</v>
      </c>
      <c r="I113" s="641">
        <v>0</v>
      </c>
      <c r="J113" s="642">
        <v>0</v>
      </c>
      <c r="K113" s="643">
        <v>236095</v>
      </c>
      <c r="L113" s="644">
        <v>0.85</v>
      </c>
      <c r="M113" s="645" t="s">
        <v>3861</v>
      </c>
      <c r="N113" s="383" t="s">
        <v>3817</v>
      </c>
      <c r="O113" s="383" t="s">
        <v>3818</v>
      </c>
    </row>
    <row r="114" spans="1:15" s="637" customFormat="1" ht="18.75" customHeight="1" x14ac:dyDescent="0.2">
      <c r="A114" s="146" t="s">
        <v>754</v>
      </c>
      <c r="B114" s="377">
        <f>COUNT(B115:B125)</f>
        <v>11</v>
      </c>
      <c r="C114" s="147">
        <f>SUM(C115:C125)</f>
        <v>552638.64999999991</v>
      </c>
      <c r="D114" s="147">
        <f t="shared" ref="D114:K114" si="18">SUM(D115:D125)</f>
        <v>0</v>
      </c>
      <c r="E114" s="147">
        <f t="shared" si="18"/>
        <v>776.1</v>
      </c>
      <c r="F114" s="147">
        <f t="shared" si="18"/>
        <v>3279.5299999999997</v>
      </c>
      <c r="G114" s="147">
        <f t="shared" si="18"/>
        <v>160</v>
      </c>
      <c r="H114" s="147">
        <f t="shared" si="18"/>
        <v>341.5</v>
      </c>
      <c r="I114" s="147">
        <f t="shared" si="18"/>
        <v>95346.55</v>
      </c>
      <c r="J114" s="147">
        <f t="shared" si="18"/>
        <v>111512.9</v>
      </c>
      <c r="K114" s="147">
        <f t="shared" si="18"/>
        <v>341222.07</v>
      </c>
      <c r="L114" s="378" t="s">
        <v>176</v>
      </c>
      <c r="M114" s="645"/>
      <c r="N114" s="383"/>
    </row>
    <row r="115" spans="1:15" s="383" customFormat="1" ht="24" customHeight="1" x14ac:dyDescent="0.2">
      <c r="A115" s="638" t="s">
        <v>3862</v>
      </c>
      <c r="B115" s="639">
        <v>7032</v>
      </c>
      <c r="C115" s="640">
        <f>SUM(D115:K115)</f>
        <v>15353.43</v>
      </c>
      <c r="D115" s="641">
        <v>0</v>
      </c>
      <c r="E115" s="641">
        <v>0</v>
      </c>
      <c r="F115" s="641">
        <v>0</v>
      </c>
      <c r="G115" s="641">
        <v>0</v>
      </c>
      <c r="H115" s="641">
        <v>0</v>
      </c>
      <c r="I115" s="641">
        <v>1509.27</v>
      </c>
      <c r="J115" s="642">
        <v>13844.16</v>
      </c>
      <c r="K115" s="643">
        <v>0</v>
      </c>
      <c r="L115" s="644">
        <v>0.9</v>
      </c>
      <c r="M115" s="645" t="s">
        <v>3820</v>
      </c>
      <c r="N115" s="383" t="s">
        <v>3817</v>
      </c>
      <c r="O115" s="383" t="s">
        <v>3818</v>
      </c>
    </row>
    <row r="116" spans="1:15" s="383" customFormat="1" ht="24" customHeight="1" x14ac:dyDescent="0.2">
      <c r="A116" s="638" t="s">
        <v>3363</v>
      </c>
      <c r="B116" s="639">
        <v>7031</v>
      </c>
      <c r="C116" s="640">
        <f>SUM(D116:K116)</f>
        <v>25341.589999999997</v>
      </c>
      <c r="D116" s="641">
        <v>0</v>
      </c>
      <c r="E116" s="641">
        <v>0</v>
      </c>
      <c r="F116" s="641">
        <v>0</v>
      </c>
      <c r="G116" s="641">
        <v>0</v>
      </c>
      <c r="H116" s="641">
        <v>0</v>
      </c>
      <c r="I116" s="641">
        <v>1543.9</v>
      </c>
      <c r="J116" s="642">
        <v>23797.689999999995</v>
      </c>
      <c r="K116" s="641">
        <v>0</v>
      </c>
      <c r="L116" s="644">
        <v>0.9</v>
      </c>
      <c r="M116" s="645" t="s">
        <v>3820</v>
      </c>
      <c r="N116" s="383" t="s">
        <v>3817</v>
      </c>
      <c r="O116" s="383" t="s">
        <v>3818</v>
      </c>
    </row>
    <row r="117" spans="1:15" s="383" customFormat="1" ht="24" customHeight="1" x14ac:dyDescent="0.2">
      <c r="A117" s="638" t="s">
        <v>3863</v>
      </c>
      <c r="B117" s="639">
        <v>7001</v>
      </c>
      <c r="C117" s="640">
        <f>SUM(D117:K117)</f>
        <v>58577.52</v>
      </c>
      <c r="D117" s="641">
        <v>0</v>
      </c>
      <c r="E117" s="641">
        <v>0</v>
      </c>
      <c r="F117" s="641">
        <v>1028.5</v>
      </c>
      <c r="G117" s="641">
        <v>0</v>
      </c>
      <c r="H117" s="641">
        <v>0</v>
      </c>
      <c r="I117" s="641">
        <v>0</v>
      </c>
      <c r="J117" s="642">
        <v>5522.53</v>
      </c>
      <c r="K117" s="643">
        <v>52026.49</v>
      </c>
      <c r="L117" s="644">
        <v>0.9</v>
      </c>
      <c r="M117" s="645" t="s">
        <v>3820</v>
      </c>
      <c r="N117" s="383" t="s">
        <v>3817</v>
      </c>
      <c r="O117" s="383" t="s">
        <v>3818</v>
      </c>
    </row>
    <row r="118" spans="1:15" s="383" customFormat="1" ht="24" customHeight="1" x14ac:dyDescent="0.2">
      <c r="A118" s="638" t="s">
        <v>3864</v>
      </c>
      <c r="B118" s="639">
        <v>7005</v>
      </c>
      <c r="C118" s="640">
        <f>SUM(D118:K118)</f>
        <v>51410</v>
      </c>
      <c r="D118" s="641">
        <v>0</v>
      </c>
      <c r="E118" s="641">
        <v>0</v>
      </c>
      <c r="F118" s="641">
        <v>0</v>
      </c>
      <c r="G118" s="641">
        <v>0</v>
      </c>
      <c r="H118" s="641">
        <v>0</v>
      </c>
      <c r="I118" s="641">
        <v>4518.18</v>
      </c>
      <c r="J118" s="642">
        <v>622.82000000000005</v>
      </c>
      <c r="K118" s="643">
        <v>46269</v>
      </c>
      <c r="L118" s="644">
        <v>0.9</v>
      </c>
      <c r="M118" s="645" t="s">
        <v>3820</v>
      </c>
      <c r="N118" s="383" t="s">
        <v>3817</v>
      </c>
      <c r="O118" s="383" t="s">
        <v>3818</v>
      </c>
    </row>
    <row r="119" spans="1:15" s="383" customFormat="1" ht="15" customHeight="1" x14ac:dyDescent="0.2">
      <c r="A119" s="638" t="s">
        <v>3865</v>
      </c>
      <c r="B119" s="639">
        <v>7029</v>
      </c>
      <c r="C119" s="640">
        <f>SUM(D119:K119)</f>
        <v>67635.049999999988</v>
      </c>
      <c r="D119" s="641">
        <v>0</v>
      </c>
      <c r="E119" s="641">
        <v>0</v>
      </c>
      <c r="F119" s="641">
        <v>0</v>
      </c>
      <c r="G119" s="641">
        <v>0</v>
      </c>
      <c r="H119" s="641">
        <v>0</v>
      </c>
      <c r="I119" s="641">
        <v>8026.25</v>
      </c>
      <c r="J119" s="642">
        <v>59608.799999999996</v>
      </c>
      <c r="K119" s="643">
        <v>0</v>
      </c>
      <c r="L119" s="644">
        <v>0.9</v>
      </c>
      <c r="M119" s="645" t="s">
        <v>3820</v>
      </c>
      <c r="N119" s="383" t="s">
        <v>3817</v>
      </c>
      <c r="O119" s="383" t="s">
        <v>3818</v>
      </c>
    </row>
    <row r="120" spans="1:15" s="383" customFormat="1" ht="15" customHeight="1" x14ac:dyDescent="0.2">
      <c r="A120" s="638" t="s">
        <v>3866</v>
      </c>
      <c r="B120" s="639">
        <v>3497</v>
      </c>
      <c r="C120" s="640">
        <f t="shared" ref="C120:C125" si="19">SUM(D120:K120)</f>
        <v>49563</v>
      </c>
      <c r="D120" s="641">
        <v>0</v>
      </c>
      <c r="E120" s="641">
        <v>0</v>
      </c>
      <c r="F120" s="641">
        <v>0</v>
      </c>
      <c r="G120" s="641">
        <v>0</v>
      </c>
      <c r="H120" s="641">
        <v>0</v>
      </c>
      <c r="I120" s="641">
        <v>0</v>
      </c>
      <c r="J120" s="642">
        <v>0</v>
      </c>
      <c r="K120" s="643">
        <v>49563</v>
      </c>
      <c r="L120" s="644">
        <v>0.9</v>
      </c>
      <c r="M120" s="645" t="s">
        <v>3867</v>
      </c>
      <c r="N120" s="383" t="s">
        <v>3817</v>
      </c>
      <c r="O120" s="383" t="s">
        <v>3818</v>
      </c>
    </row>
    <row r="121" spans="1:15" s="383" customFormat="1" ht="15" customHeight="1" x14ac:dyDescent="0.2">
      <c r="A121" s="638" t="s">
        <v>816</v>
      </c>
      <c r="B121" s="639">
        <v>3292</v>
      </c>
      <c r="C121" s="640">
        <f>SUM(D121:K121)</f>
        <v>139999.6</v>
      </c>
      <c r="D121" s="641">
        <v>0</v>
      </c>
      <c r="E121" s="641">
        <v>0</v>
      </c>
      <c r="F121" s="641">
        <v>435.6</v>
      </c>
      <c r="G121" s="641">
        <v>160</v>
      </c>
      <c r="H121" s="641">
        <v>160</v>
      </c>
      <c r="I121" s="641">
        <v>108.9</v>
      </c>
      <c r="J121" s="642">
        <v>1333.52</v>
      </c>
      <c r="K121" s="643">
        <v>137801.58000000002</v>
      </c>
      <c r="L121" s="644">
        <v>0.85</v>
      </c>
      <c r="M121" s="645" t="s">
        <v>3826</v>
      </c>
      <c r="N121" s="383" t="s">
        <v>3817</v>
      </c>
      <c r="O121" s="383" t="s">
        <v>3818</v>
      </c>
    </row>
    <row r="122" spans="1:15" s="383" customFormat="1" ht="15" customHeight="1" x14ac:dyDescent="0.2">
      <c r="A122" s="638" t="s">
        <v>3868</v>
      </c>
      <c r="B122" s="639">
        <v>3498</v>
      </c>
      <c r="C122" s="640">
        <f t="shared" si="19"/>
        <v>19587</v>
      </c>
      <c r="D122" s="641">
        <v>0</v>
      </c>
      <c r="E122" s="641">
        <v>0</v>
      </c>
      <c r="F122" s="641">
        <v>0</v>
      </c>
      <c r="G122" s="641">
        <v>0</v>
      </c>
      <c r="H122" s="641">
        <v>0</v>
      </c>
      <c r="I122" s="641">
        <v>0</v>
      </c>
      <c r="J122" s="642">
        <v>0</v>
      </c>
      <c r="K122" s="643">
        <v>19587</v>
      </c>
      <c r="L122" s="644">
        <v>0.9</v>
      </c>
      <c r="M122" s="645" t="s">
        <v>3867</v>
      </c>
      <c r="N122" s="383" t="s">
        <v>3817</v>
      </c>
      <c r="O122" s="383" t="s">
        <v>3818</v>
      </c>
    </row>
    <row r="123" spans="1:15" s="383" customFormat="1" ht="15" customHeight="1" x14ac:dyDescent="0.2">
      <c r="A123" s="638" t="s">
        <v>3869</v>
      </c>
      <c r="B123" s="639">
        <v>3501</v>
      </c>
      <c r="C123" s="640">
        <f t="shared" si="19"/>
        <v>25851</v>
      </c>
      <c r="D123" s="641">
        <v>0</v>
      </c>
      <c r="E123" s="641">
        <v>0</v>
      </c>
      <c r="F123" s="641">
        <v>0</v>
      </c>
      <c r="G123" s="641">
        <v>0</v>
      </c>
      <c r="H123" s="641">
        <v>0</v>
      </c>
      <c r="I123" s="641">
        <v>0</v>
      </c>
      <c r="J123" s="642">
        <v>0</v>
      </c>
      <c r="K123" s="643">
        <v>25851</v>
      </c>
      <c r="L123" s="644">
        <v>0.9</v>
      </c>
      <c r="M123" s="645" t="s">
        <v>3867</v>
      </c>
      <c r="N123" s="383" t="s">
        <v>3817</v>
      </c>
      <c r="O123" s="383" t="s">
        <v>3818</v>
      </c>
    </row>
    <row r="124" spans="1:15" s="383" customFormat="1" ht="24" customHeight="1" x14ac:dyDescent="0.2">
      <c r="A124" s="638" t="s">
        <v>815</v>
      </c>
      <c r="B124" s="639">
        <v>3249</v>
      </c>
      <c r="C124" s="640">
        <f t="shared" si="19"/>
        <v>82812.38</v>
      </c>
      <c r="D124" s="641">
        <v>0</v>
      </c>
      <c r="E124" s="641">
        <v>776.1</v>
      </c>
      <c r="F124" s="641">
        <v>1815.43</v>
      </c>
      <c r="G124" s="641">
        <v>0</v>
      </c>
      <c r="H124" s="641">
        <v>181.5</v>
      </c>
      <c r="I124" s="641">
        <v>79640.05</v>
      </c>
      <c r="J124" s="642">
        <v>399.3</v>
      </c>
      <c r="K124" s="643">
        <v>0</v>
      </c>
      <c r="L124" s="644">
        <v>0.5</v>
      </c>
      <c r="M124" s="645" t="s">
        <v>3816</v>
      </c>
      <c r="N124" s="383" t="s">
        <v>3817</v>
      </c>
      <c r="O124" s="383" t="s">
        <v>3818</v>
      </c>
    </row>
    <row r="125" spans="1:15" s="383" customFormat="1" ht="24" customHeight="1" x14ac:dyDescent="0.2">
      <c r="A125" s="638" t="s">
        <v>3870</v>
      </c>
      <c r="B125" s="639">
        <v>7038</v>
      </c>
      <c r="C125" s="640">
        <f t="shared" si="19"/>
        <v>16508.080000000002</v>
      </c>
      <c r="D125" s="641">
        <v>0</v>
      </c>
      <c r="E125" s="641">
        <v>0</v>
      </c>
      <c r="F125" s="641">
        <v>0</v>
      </c>
      <c r="G125" s="641">
        <v>0</v>
      </c>
      <c r="H125" s="641">
        <v>0</v>
      </c>
      <c r="I125" s="641">
        <v>0</v>
      </c>
      <c r="J125" s="642">
        <v>6384.08</v>
      </c>
      <c r="K125" s="641">
        <v>10124</v>
      </c>
      <c r="L125" s="644">
        <v>0.85</v>
      </c>
      <c r="M125" s="645" t="s">
        <v>3816</v>
      </c>
      <c r="N125" s="383" t="s">
        <v>3817</v>
      </c>
      <c r="O125" s="383" t="s">
        <v>3818</v>
      </c>
    </row>
    <row r="126" spans="1:15" s="637" customFormat="1" ht="18.75" customHeight="1" x14ac:dyDescent="0.2">
      <c r="A126" s="146" t="s">
        <v>817</v>
      </c>
      <c r="B126" s="377">
        <f>COUNT(B127:B137)</f>
        <v>11</v>
      </c>
      <c r="C126" s="147">
        <f t="shared" ref="C126:K126" si="20">SUM(C127:C137)</f>
        <v>3225197.7818</v>
      </c>
      <c r="D126" s="147">
        <f t="shared" si="20"/>
        <v>0</v>
      </c>
      <c r="E126" s="147">
        <f t="shared" si="20"/>
        <v>349.05</v>
      </c>
      <c r="F126" s="147">
        <f t="shared" si="20"/>
        <v>23442.240000000002</v>
      </c>
      <c r="G126" s="147">
        <f t="shared" si="20"/>
        <v>579009.17180000001</v>
      </c>
      <c r="H126" s="147">
        <f t="shared" si="20"/>
        <v>390119.28500000003</v>
      </c>
      <c r="I126" s="147">
        <f t="shared" si="20"/>
        <v>303642.47500000003</v>
      </c>
      <c r="J126" s="147">
        <f t="shared" si="20"/>
        <v>165875.04</v>
      </c>
      <c r="K126" s="147">
        <f t="shared" si="20"/>
        <v>1762760.52</v>
      </c>
      <c r="L126" s="378" t="s">
        <v>176</v>
      </c>
      <c r="M126" s="645"/>
      <c r="N126" s="383"/>
    </row>
    <row r="127" spans="1:15" s="383" customFormat="1" ht="15" customHeight="1" x14ac:dyDescent="0.2">
      <c r="A127" s="638" t="s">
        <v>823</v>
      </c>
      <c r="B127" s="646">
        <v>3410</v>
      </c>
      <c r="C127" s="640">
        <f t="shared" ref="C127:C136" si="21">SUM(D127:K127)</f>
        <v>7264.25</v>
      </c>
      <c r="D127" s="641">
        <v>0</v>
      </c>
      <c r="E127" s="641">
        <v>0</v>
      </c>
      <c r="F127" s="641">
        <v>0</v>
      </c>
      <c r="G127" s="641">
        <v>247.51999999999998</v>
      </c>
      <c r="H127" s="641">
        <v>70.400000000000006</v>
      </c>
      <c r="I127" s="641">
        <v>88.61</v>
      </c>
      <c r="J127" s="642">
        <v>3513.85</v>
      </c>
      <c r="K127" s="643">
        <v>3343.87</v>
      </c>
      <c r="L127" s="644">
        <v>0</v>
      </c>
      <c r="M127" s="645" t="s">
        <v>3871</v>
      </c>
      <c r="N127" s="383" t="s">
        <v>3813</v>
      </c>
      <c r="O127" s="383" t="s">
        <v>3814</v>
      </c>
    </row>
    <row r="128" spans="1:15" s="383" customFormat="1" ht="15" customHeight="1" x14ac:dyDescent="0.2">
      <c r="A128" s="638" t="s">
        <v>819</v>
      </c>
      <c r="B128" s="646">
        <v>3294</v>
      </c>
      <c r="C128" s="640">
        <f>SUM(D128:K128)</f>
        <v>1300.8</v>
      </c>
      <c r="D128" s="641">
        <v>0</v>
      </c>
      <c r="E128" s="641">
        <v>69.2</v>
      </c>
      <c r="F128" s="641">
        <v>0</v>
      </c>
      <c r="G128" s="641">
        <v>0</v>
      </c>
      <c r="H128" s="641">
        <v>36</v>
      </c>
      <c r="I128" s="641">
        <v>11.6</v>
      </c>
      <c r="J128" s="642">
        <v>739.63</v>
      </c>
      <c r="K128" s="643">
        <v>444.37</v>
      </c>
      <c r="L128" s="644">
        <v>1</v>
      </c>
      <c r="M128" s="645" t="s">
        <v>3816</v>
      </c>
      <c r="N128" s="383" t="s">
        <v>3813</v>
      </c>
      <c r="O128" s="383" t="s">
        <v>3814</v>
      </c>
    </row>
    <row r="129" spans="1:16" s="383" customFormat="1" ht="15" customHeight="1" x14ac:dyDescent="0.2">
      <c r="A129" s="638" t="s">
        <v>821</v>
      </c>
      <c r="B129" s="646">
        <v>3377</v>
      </c>
      <c r="C129" s="640">
        <f>SUM(D129:K129)</f>
        <v>8738.85</v>
      </c>
      <c r="D129" s="641">
        <v>0</v>
      </c>
      <c r="E129" s="641">
        <v>279.85000000000002</v>
      </c>
      <c r="F129" s="641">
        <v>0</v>
      </c>
      <c r="G129" s="641">
        <v>0</v>
      </c>
      <c r="H129" s="641">
        <v>82.31</v>
      </c>
      <c r="I129" s="641">
        <v>0</v>
      </c>
      <c r="J129" s="642">
        <v>613.80999999999995</v>
      </c>
      <c r="K129" s="643">
        <v>7762.88</v>
      </c>
      <c r="L129" s="644">
        <v>1</v>
      </c>
      <c r="M129" s="645" t="s">
        <v>3816</v>
      </c>
      <c r="N129" s="383" t="s">
        <v>3813</v>
      </c>
      <c r="O129" s="383" t="s">
        <v>3814</v>
      </c>
    </row>
    <row r="130" spans="1:16" s="383" customFormat="1" ht="15" customHeight="1" x14ac:dyDescent="0.2">
      <c r="A130" s="638" t="s">
        <v>3300</v>
      </c>
      <c r="B130" s="646">
        <v>3452</v>
      </c>
      <c r="C130" s="640">
        <f t="shared" si="21"/>
        <v>437325</v>
      </c>
      <c r="D130" s="641">
        <v>0</v>
      </c>
      <c r="E130" s="641">
        <v>0</v>
      </c>
      <c r="F130" s="641">
        <v>0</v>
      </c>
      <c r="G130" s="641">
        <v>0</v>
      </c>
      <c r="H130" s="641">
        <v>194.93</v>
      </c>
      <c r="I130" s="641">
        <v>829.84</v>
      </c>
      <c r="J130" s="642">
        <v>389.01</v>
      </c>
      <c r="K130" s="643">
        <v>435911.22</v>
      </c>
      <c r="L130" s="644">
        <v>0.6</v>
      </c>
      <c r="M130" s="645" t="s">
        <v>3872</v>
      </c>
      <c r="N130" s="383" t="s">
        <v>3813</v>
      </c>
      <c r="O130" s="383" t="s">
        <v>3814</v>
      </c>
      <c r="P130" s="383" t="s">
        <v>3815</v>
      </c>
    </row>
    <row r="131" spans="1:16" s="383" customFormat="1" ht="15" customHeight="1" x14ac:dyDescent="0.2">
      <c r="A131" s="638" t="s">
        <v>3873</v>
      </c>
      <c r="B131" s="646">
        <v>3487</v>
      </c>
      <c r="C131" s="640">
        <f>SUM(D131:K131)</f>
        <v>17730.54</v>
      </c>
      <c r="D131" s="641">
        <v>0</v>
      </c>
      <c r="E131" s="641">
        <v>0</v>
      </c>
      <c r="F131" s="641">
        <v>0</v>
      </c>
      <c r="G131" s="641">
        <v>0</v>
      </c>
      <c r="H131" s="641">
        <v>0</v>
      </c>
      <c r="I131" s="641">
        <v>0</v>
      </c>
      <c r="J131" s="642">
        <v>2352.9</v>
      </c>
      <c r="K131" s="643">
        <v>15377.64</v>
      </c>
      <c r="L131" s="644">
        <v>1</v>
      </c>
      <c r="M131" s="645" t="s">
        <v>3874</v>
      </c>
      <c r="N131" s="383" t="s">
        <v>3813</v>
      </c>
      <c r="O131" s="383" t="s">
        <v>3814</v>
      </c>
      <c r="P131" s="383" t="s">
        <v>3815</v>
      </c>
    </row>
    <row r="132" spans="1:16" s="383" customFormat="1" ht="15" customHeight="1" x14ac:dyDescent="0.2">
      <c r="A132" s="638" t="s">
        <v>822</v>
      </c>
      <c r="B132" s="646">
        <v>3382</v>
      </c>
      <c r="C132" s="640">
        <f>SUM(D132:K132)</f>
        <v>942834.41280000005</v>
      </c>
      <c r="D132" s="641">
        <v>0</v>
      </c>
      <c r="E132" s="641">
        <v>0</v>
      </c>
      <c r="F132" s="641">
        <v>23302.38</v>
      </c>
      <c r="G132" s="641">
        <v>578532.85179999995</v>
      </c>
      <c r="H132" s="641">
        <v>271967.49599999998</v>
      </c>
      <c r="I132" s="641">
        <v>69026.684999999998</v>
      </c>
      <c r="J132" s="642">
        <v>5</v>
      </c>
      <c r="K132" s="643">
        <v>0</v>
      </c>
      <c r="L132" s="644" t="s">
        <v>176</v>
      </c>
      <c r="M132" s="645" t="s">
        <v>3816</v>
      </c>
      <c r="N132" s="383" t="s">
        <v>3813</v>
      </c>
      <c r="O132" s="383" t="s">
        <v>3818</v>
      </c>
      <c r="P132" s="383" t="s">
        <v>3815</v>
      </c>
    </row>
    <row r="133" spans="1:16" s="383" customFormat="1" ht="15" customHeight="1" x14ac:dyDescent="0.2">
      <c r="A133" s="638" t="s">
        <v>824</v>
      </c>
      <c r="B133" s="646">
        <v>3427</v>
      </c>
      <c r="C133" s="640">
        <f>SUM(D133:K133)</f>
        <v>752829.36900000006</v>
      </c>
      <c r="D133" s="641">
        <v>0</v>
      </c>
      <c r="E133" s="641">
        <v>0</v>
      </c>
      <c r="F133" s="641">
        <v>0</v>
      </c>
      <c r="G133" s="641">
        <v>0</v>
      </c>
      <c r="H133" s="641">
        <v>116891.55900000004</v>
      </c>
      <c r="I133" s="641">
        <v>233471.85</v>
      </c>
      <c r="J133" s="642">
        <v>154557.96</v>
      </c>
      <c r="K133" s="643">
        <v>247908</v>
      </c>
      <c r="L133" s="644" t="s">
        <v>176</v>
      </c>
      <c r="M133" s="645" t="s">
        <v>3816</v>
      </c>
      <c r="N133" s="383" t="s">
        <v>3813</v>
      </c>
      <c r="O133" s="383" t="s">
        <v>3818</v>
      </c>
      <c r="P133" s="383" t="s">
        <v>3815</v>
      </c>
    </row>
    <row r="134" spans="1:16" s="383" customFormat="1" ht="15" customHeight="1" x14ac:dyDescent="0.2">
      <c r="A134" s="638" t="s">
        <v>3875</v>
      </c>
      <c r="B134" s="646">
        <v>3504</v>
      </c>
      <c r="C134" s="640">
        <f>SUM(D134:K134)</f>
        <v>1000920</v>
      </c>
      <c r="D134" s="641">
        <v>0</v>
      </c>
      <c r="E134" s="641">
        <v>0</v>
      </c>
      <c r="F134" s="641">
        <v>0</v>
      </c>
      <c r="G134" s="641">
        <v>0</v>
      </c>
      <c r="H134" s="641">
        <v>0</v>
      </c>
      <c r="I134" s="641">
        <v>0</v>
      </c>
      <c r="J134" s="642">
        <v>0</v>
      </c>
      <c r="K134" s="643">
        <v>1000920</v>
      </c>
      <c r="L134" s="644" t="s">
        <v>176</v>
      </c>
      <c r="M134" s="645" t="s">
        <v>3816</v>
      </c>
      <c r="N134" s="383" t="s">
        <v>3813</v>
      </c>
      <c r="O134" s="383" t="s">
        <v>3818</v>
      </c>
      <c r="P134" s="383" t="s">
        <v>3815</v>
      </c>
    </row>
    <row r="135" spans="1:16" s="383" customFormat="1" ht="15" customHeight="1" x14ac:dyDescent="0.2">
      <c r="A135" s="638" t="s">
        <v>820</v>
      </c>
      <c r="B135" s="646">
        <v>3334</v>
      </c>
      <c r="C135" s="640">
        <f t="shared" si="21"/>
        <v>40710.880000000005</v>
      </c>
      <c r="D135" s="641">
        <v>0</v>
      </c>
      <c r="E135" s="641">
        <v>0</v>
      </c>
      <c r="F135" s="641">
        <v>139.86000000000001</v>
      </c>
      <c r="G135" s="641">
        <v>217.8</v>
      </c>
      <c r="H135" s="641">
        <v>711.48</v>
      </c>
      <c r="I135" s="641">
        <v>211.75</v>
      </c>
      <c r="J135" s="642">
        <v>637.45000000000005</v>
      </c>
      <c r="K135" s="643">
        <v>38792.54</v>
      </c>
      <c r="L135" s="644">
        <v>1</v>
      </c>
      <c r="M135" s="645" t="s">
        <v>3816</v>
      </c>
      <c r="N135" s="383" t="s">
        <v>3817</v>
      </c>
      <c r="O135" s="383" t="s">
        <v>3818</v>
      </c>
    </row>
    <row r="136" spans="1:16" s="383" customFormat="1" ht="15" customHeight="1" x14ac:dyDescent="0.2">
      <c r="A136" s="638" t="s">
        <v>818</v>
      </c>
      <c r="B136" s="646">
        <v>3244</v>
      </c>
      <c r="C136" s="640">
        <f t="shared" si="21"/>
        <v>3243.68</v>
      </c>
      <c r="D136" s="641">
        <v>0</v>
      </c>
      <c r="E136" s="641">
        <v>0</v>
      </c>
      <c r="F136" s="641">
        <v>0</v>
      </c>
      <c r="G136" s="641">
        <v>11</v>
      </c>
      <c r="H136" s="641">
        <v>165.11</v>
      </c>
      <c r="I136" s="641">
        <v>2.14</v>
      </c>
      <c r="J136" s="642">
        <v>3065.43</v>
      </c>
      <c r="K136" s="643">
        <v>0</v>
      </c>
      <c r="L136" s="644">
        <v>1</v>
      </c>
      <c r="M136" s="645" t="s">
        <v>3816</v>
      </c>
      <c r="N136" s="383" t="s">
        <v>3813</v>
      </c>
      <c r="O136" s="383" t="s">
        <v>3814</v>
      </c>
    </row>
    <row r="137" spans="1:16" s="383" customFormat="1" ht="15" customHeight="1" thickBot="1" x14ac:dyDescent="0.25">
      <c r="A137" s="647" t="s">
        <v>3876</v>
      </c>
      <c r="B137" s="648">
        <v>3499</v>
      </c>
      <c r="C137" s="649">
        <f>SUM(D137:K137)</f>
        <v>12300</v>
      </c>
      <c r="D137" s="650">
        <v>0</v>
      </c>
      <c r="E137" s="650">
        <v>0</v>
      </c>
      <c r="F137" s="650">
        <v>0</v>
      </c>
      <c r="G137" s="650">
        <v>0</v>
      </c>
      <c r="H137" s="650">
        <v>0</v>
      </c>
      <c r="I137" s="650">
        <v>0</v>
      </c>
      <c r="J137" s="651">
        <v>0</v>
      </c>
      <c r="K137" s="652">
        <v>12300</v>
      </c>
      <c r="L137" s="653">
        <v>0.6</v>
      </c>
      <c r="M137" s="645" t="s">
        <v>3872</v>
      </c>
      <c r="N137" s="383" t="s">
        <v>3813</v>
      </c>
      <c r="O137" s="383" t="s">
        <v>3814</v>
      </c>
      <c r="P137" s="383" t="s">
        <v>3815</v>
      </c>
    </row>
    <row r="138" spans="1:16" s="637" customFormat="1" ht="19.5" customHeight="1" thickBot="1" x14ac:dyDescent="0.25">
      <c r="A138" s="157" t="s">
        <v>10</v>
      </c>
      <c r="B138" s="381">
        <f t="shared" ref="B138" si="22">B5+B9+B11+B28+B31+B35+B46+B51+B75+B112+B114+B126</f>
        <v>121</v>
      </c>
      <c r="C138" s="158">
        <f>C5+C9+C11+C28+C31+C35+C46+C51+C75+C112+C114+C126</f>
        <v>12472095.678850001</v>
      </c>
      <c r="D138" s="158">
        <f t="shared" ref="D138:K138" si="23">D5+D9+D11+D28+D31+D35+D46+D51+D75+D112+D114+D126</f>
        <v>187.48</v>
      </c>
      <c r="E138" s="158">
        <f t="shared" si="23"/>
        <v>6243.92</v>
      </c>
      <c r="F138" s="158">
        <f t="shared" si="23"/>
        <v>137479.90999999997</v>
      </c>
      <c r="G138" s="158">
        <f t="shared" si="23"/>
        <v>954691.36866000004</v>
      </c>
      <c r="H138" s="158">
        <f t="shared" si="23"/>
        <v>894878.09187000012</v>
      </c>
      <c r="I138" s="158">
        <f t="shared" si="23"/>
        <v>990069.05084000016</v>
      </c>
      <c r="J138" s="158">
        <f t="shared" si="23"/>
        <v>1270513.50948</v>
      </c>
      <c r="K138" s="158">
        <f t="shared" si="23"/>
        <v>8218032.3480000012</v>
      </c>
      <c r="L138" s="382" t="s">
        <v>176</v>
      </c>
      <c r="M138" s="645"/>
      <c r="N138" s="383"/>
    </row>
    <row r="139" spans="1:16" s="658" customFormat="1" ht="15" customHeight="1" x14ac:dyDescent="0.25">
      <c r="A139" s="654"/>
      <c r="B139" s="655"/>
      <c r="C139" s="656"/>
      <c r="D139" s="656"/>
      <c r="E139" s="656"/>
      <c r="F139" s="656"/>
      <c r="G139" s="656"/>
      <c r="H139" s="656"/>
      <c r="I139" s="656"/>
      <c r="J139" s="656"/>
      <c r="K139" s="656"/>
      <c r="L139" s="657"/>
    </row>
    <row r="140" spans="1:16" ht="12.75" customHeight="1" x14ac:dyDescent="0.25">
      <c r="A140" s="148" t="s">
        <v>825</v>
      </c>
    </row>
    <row r="141" spans="1:16" ht="12.75" customHeight="1" x14ac:dyDescent="0.25">
      <c r="A141" s="148" t="s">
        <v>3877</v>
      </c>
    </row>
    <row r="142" spans="1:16" ht="12.75" customHeight="1" x14ac:dyDescent="0.25">
      <c r="A142" s="148" t="s">
        <v>3878</v>
      </c>
    </row>
    <row r="143" spans="1:16" ht="12.75" customHeight="1" x14ac:dyDescent="0.25">
      <c r="A143" s="148" t="s">
        <v>3365</v>
      </c>
    </row>
    <row r="144" spans="1:16" ht="23.25" customHeight="1" x14ac:dyDescent="0.25">
      <c r="A144" s="1210" t="s">
        <v>3879</v>
      </c>
      <c r="B144" s="1210"/>
      <c r="C144" s="1210"/>
      <c r="D144" s="1210"/>
      <c r="E144" s="1210"/>
      <c r="F144" s="1210"/>
      <c r="G144" s="1210"/>
      <c r="H144" s="1210"/>
      <c r="I144" s="1210"/>
      <c r="J144" s="1210"/>
      <c r="K144" s="1210"/>
      <c r="L144" s="1210"/>
    </row>
    <row r="145" spans="1:12" x14ac:dyDescent="0.25">
      <c r="A145" s="744"/>
      <c r="B145" s="744"/>
      <c r="C145" s="744"/>
      <c r="D145" s="744"/>
      <c r="E145" s="744"/>
      <c r="F145" s="744"/>
      <c r="G145" s="744"/>
      <c r="H145" s="744"/>
      <c r="I145" s="744"/>
      <c r="J145" s="744"/>
      <c r="K145" s="744"/>
      <c r="L145" s="744"/>
    </row>
  </sheetData>
  <autoFilter ref="M5:P138" xr:uid="{D65F2A94-9BE7-412C-84D1-8703E3C08B44}"/>
  <mergeCells count="8">
    <mergeCell ref="A144:L144"/>
    <mergeCell ref="A1:L1"/>
    <mergeCell ref="A3:A4"/>
    <mergeCell ref="B3:B4"/>
    <mergeCell ref="C3:C4"/>
    <mergeCell ref="D3:J3"/>
    <mergeCell ref="K3:K4"/>
    <mergeCell ref="L3:L4"/>
  </mergeCells>
  <pageMargins left="0.39370078740157483" right="0.39370078740157483" top="0.59055118110236227" bottom="0.39370078740157483" header="0.31496062992125984" footer="0.11811023622047245"/>
  <pageSetup paperSize="9" scale="90" firstPageNumber="255" fitToHeight="0" orientation="landscape" useFirstPageNumber="1" r:id="rId1"/>
  <headerFooter>
    <oddHeader>&amp;L&amp;"Tahoma,Kurzíva"&amp;9Závěrečný účet za rok 2021&amp;R&amp;"Tahoma,Kurzíva"&amp;9Tabulka č. 6</oddHeader>
    <oddFooter>&amp;C&amp;"Tahoma,Obyčejné"&amp;P&amp;L&amp;1#&amp;"Calibri"&amp;9&amp;K000000Klasifikace informací: Veřejná</oddFooter>
  </headerFooter>
  <rowBreaks count="3" manualBreakCount="3">
    <brk id="60" max="16383" man="1"/>
    <brk id="89" max="16383" man="1"/>
    <brk id="11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1A39-E0B9-43F4-B2BC-D5332F670CC0}">
  <sheetPr>
    <pageSetUpPr fitToPage="1"/>
  </sheetPr>
  <dimension ref="A1:J70"/>
  <sheetViews>
    <sheetView zoomScaleNormal="100" zoomScaleSheetLayoutView="100" workbookViewId="0">
      <selection activeCell="M27" sqref="M27"/>
    </sheetView>
  </sheetViews>
  <sheetFormatPr defaultColWidth="9.140625" defaultRowHeight="12.75" x14ac:dyDescent="0.2"/>
  <cols>
    <col min="1" max="1" width="20.7109375" style="728" customWidth="1"/>
    <col min="2" max="2" width="7.42578125" style="155" customWidth="1"/>
    <col min="3" max="3" width="42.85546875" style="107" customWidth="1"/>
    <col min="4" max="5" width="18.85546875" style="107" bestFit="1" customWidth="1"/>
    <col min="6" max="6" width="15.85546875" style="107" bestFit="1" customWidth="1"/>
    <col min="7" max="7" width="14.7109375" style="107" bestFit="1" customWidth="1"/>
    <col min="8" max="8" width="15.140625" style="725" bestFit="1" customWidth="1"/>
    <col min="9" max="9" width="13.5703125" style="725" bestFit="1" customWidth="1"/>
    <col min="10" max="10" width="14.28515625" style="725" customWidth="1"/>
    <col min="11" max="16384" width="9.140625" style="107"/>
  </cols>
  <sheetData>
    <row r="1" spans="1:10" ht="30" customHeight="1" x14ac:dyDescent="0.2">
      <c r="A1" s="1225" t="s">
        <v>3989</v>
      </c>
      <c r="B1" s="1225"/>
      <c r="C1" s="1225"/>
      <c r="D1" s="1225"/>
      <c r="E1" s="1225"/>
      <c r="F1" s="1225"/>
      <c r="G1" s="1225"/>
      <c r="H1" s="1225"/>
      <c r="I1" s="1225"/>
      <c r="J1" s="1225"/>
    </row>
    <row r="2" spans="1:10" ht="15.75" customHeight="1" thickBot="1" x14ac:dyDescent="0.25">
      <c r="A2" s="749"/>
      <c r="B2" s="749"/>
      <c r="C2" s="749"/>
      <c r="D2" s="749"/>
      <c r="E2" s="749"/>
      <c r="F2" s="749"/>
      <c r="G2" s="749"/>
      <c r="H2" s="749"/>
      <c r="I2" s="749"/>
      <c r="J2" s="750" t="s">
        <v>826</v>
      </c>
    </row>
    <row r="3" spans="1:10" s="724" customFormat="1" ht="36" customHeight="1" thickBot="1" x14ac:dyDescent="0.25">
      <c r="A3" s="770" t="s">
        <v>827</v>
      </c>
      <c r="B3" s="751" t="s">
        <v>3990</v>
      </c>
      <c r="C3" s="751" t="s">
        <v>828</v>
      </c>
      <c r="D3" s="374" t="s">
        <v>4039</v>
      </c>
      <c r="E3" s="751" t="s">
        <v>4040</v>
      </c>
      <c r="F3" s="751" t="s">
        <v>3991</v>
      </c>
      <c r="G3" s="751" t="s">
        <v>4043</v>
      </c>
      <c r="H3" s="751" t="s">
        <v>4044</v>
      </c>
      <c r="I3" s="751" t="s">
        <v>3992</v>
      </c>
      <c r="J3" s="752" t="s">
        <v>4045</v>
      </c>
    </row>
    <row r="4" spans="1:10" x14ac:dyDescent="0.2">
      <c r="A4" s="1226" t="s">
        <v>829</v>
      </c>
      <c r="B4" s="753" t="s">
        <v>4046</v>
      </c>
      <c r="C4" s="771" t="s">
        <v>830</v>
      </c>
      <c r="D4" s="773">
        <v>89881792.160000011</v>
      </c>
      <c r="E4" s="754">
        <v>86233850.239999995</v>
      </c>
      <c r="F4" s="754">
        <f t="shared" ref="F4:F7" si="0">D4-E4</f>
        <v>3647941.9200000167</v>
      </c>
      <c r="G4" s="755">
        <v>3647941.92</v>
      </c>
      <c r="H4" s="756">
        <v>0</v>
      </c>
      <c r="I4" s="755">
        <v>0</v>
      </c>
      <c r="J4" s="757">
        <v>0</v>
      </c>
    </row>
    <row r="5" spans="1:10" x14ac:dyDescent="0.2">
      <c r="A5" s="1224"/>
      <c r="B5" s="758">
        <v>33082</v>
      </c>
      <c r="C5" s="759" t="s">
        <v>3993</v>
      </c>
      <c r="D5" s="774">
        <v>388800</v>
      </c>
      <c r="E5" s="760">
        <v>388800</v>
      </c>
      <c r="F5" s="760">
        <f t="shared" si="0"/>
        <v>0</v>
      </c>
      <c r="G5" s="760">
        <v>0</v>
      </c>
      <c r="H5" s="761">
        <f t="shared" ref="H5:H7" si="1">F5-G5</f>
        <v>0</v>
      </c>
      <c r="I5" s="762">
        <v>0</v>
      </c>
      <c r="J5" s="763">
        <v>0</v>
      </c>
    </row>
    <row r="6" spans="1:10" ht="24" customHeight="1" x14ac:dyDescent="0.2">
      <c r="A6" s="1224"/>
      <c r="B6" s="758">
        <v>33083</v>
      </c>
      <c r="C6" s="759" t="s">
        <v>3994</v>
      </c>
      <c r="D6" s="774">
        <v>6666400</v>
      </c>
      <c r="E6" s="760">
        <v>6361345</v>
      </c>
      <c r="F6" s="760">
        <f t="shared" si="0"/>
        <v>305055</v>
      </c>
      <c r="G6" s="760">
        <v>255185</v>
      </c>
      <c r="H6" s="761">
        <f t="shared" si="1"/>
        <v>49870</v>
      </c>
      <c r="I6" s="762">
        <v>49870</v>
      </c>
      <c r="J6" s="763">
        <v>0</v>
      </c>
    </row>
    <row r="7" spans="1:10" x14ac:dyDescent="0.2">
      <c r="A7" s="1224"/>
      <c r="B7" s="758">
        <v>33084</v>
      </c>
      <c r="C7" s="759" t="s">
        <v>3995</v>
      </c>
      <c r="D7" s="774">
        <v>1000000</v>
      </c>
      <c r="E7" s="760">
        <v>990042.56</v>
      </c>
      <c r="F7" s="760">
        <f t="shared" si="0"/>
        <v>9957.4399999999441</v>
      </c>
      <c r="G7" s="760">
        <v>9862.4</v>
      </c>
      <c r="H7" s="761">
        <f t="shared" si="1"/>
        <v>95.039999999944484</v>
      </c>
      <c r="I7" s="762">
        <v>95.04</v>
      </c>
      <c r="J7" s="763">
        <v>0</v>
      </c>
    </row>
    <row r="8" spans="1:10" ht="24" customHeight="1" x14ac:dyDescent="0.2">
      <c r="A8" s="1224"/>
      <c r="B8" s="758">
        <v>33085</v>
      </c>
      <c r="C8" s="764" t="s">
        <v>3996</v>
      </c>
      <c r="D8" s="774">
        <v>2100980</v>
      </c>
      <c r="E8" s="760">
        <v>2095530</v>
      </c>
      <c r="F8" s="760">
        <f>D8-E8</f>
        <v>5450</v>
      </c>
      <c r="G8" s="762">
        <v>0</v>
      </c>
      <c r="H8" s="761">
        <f>F8-G8</f>
        <v>5450</v>
      </c>
      <c r="I8" s="762">
        <v>5450</v>
      </c>
      <c r="J8" s="763">
        <v>0</v>
      </c>
    </row>
    <row r="9" spans="1:10" x14ac:dyDescent="0.2">
      <c r="A9" s="1224"/>
      <c r="B9" s="758">
        <v>33155</v>
      </c>
      <c r="C9" s="764" t="s">
        <v>831</v>
      </c>
      <c r="D9" s="774">
        <v>1106924356</v>
      </c>
      <c r="E9" s="760">
        <v>1106924356</v>
      </c>
      <c r="F9" s="760">
        <f t="shared" ref="F9:F13" si="2">D9-E9</f>
        <v>0</v>
      </c>
      <c r="G9" s="762">
        <v>0</v>
      </c>
      <c r="H9" s="761">
        <f t="shared" ref="H9:H13" si="3">F9-G9</f>
        <v>0</v>
      </c>
      <c r="I9" s="762">
        <v>0</v>
      </c>
      <c r="J9" s="763">
        <v>0</v>
      </c>
    </row>
    <row r="10" spans="1:10" x14ac:dyDescent="0.2">
      <c r="A10" s="1224"/>
      <c r="B10" s="758">
        <v>33160</v>
      </c>
      <c r="C10" s="764" t="s">
        <v>832</v>
      </c>
      <c r="D10" s="774">
        <v>238840</v>
      </c>
      <c r="E10" s="760">
        <v>79924.100000000006</v>
      </c>
      <c r="F10" s="760">
        <f t="shared" si="2"/>
        <v>158915.9</v>
      </c>
      <c r="G10" s="762">
        <v>84745.9</v>
      </c>
      <c r="H10" s="761">
        <f t="shared" si="3"/>
        <v>74170</v>
      </c>
      <c r="I10" s="762">
        <v>74170</v>
      </c>
      <c r="J10" s="763">
        <v>0</v>
      </c>
    </row>
    <row r="11" spans="1:10" ht="21" x14ac:dyDescent="0.2">
      <c r="A11" s="1224"/>
      <c r="B11" s="758">
        <v>33192</v>
      </c>
      <c r="C11" s="764" t="s">
        <v>833</v>
      </c>
      <c r="D11" s="774">
        <v>104784</v>
      </c>
      <c r="E11" s="760">
        <v>104784</v>
      </c>
      <c r="F11" s="760">
        <f t="shared" si="2"/>
        <v>0</v>
      </c>
      <c r="G11" s="762">
        <v>0</v>
      </c>
      <c r="H11" s="761">
        <f t="shared" si="3"/>
        <v>0</v>
      </c>
      <c r="I11" s="762">
        <v>0</v>
      </c>
      <c r="J11" s="763">
        <v>0</v>
      </c>
    </row>
    <row r="12" spans="1:10" ht="12" customHeight="1" x14ac:dyDescent="0.2">
      <c r="A12" s="1224"/>
      <c r="B12" s="758">
        <v>33353</v>
      </c>
      <c r="C12" s="759" t="s">
        <v>834</v>
      </c>
      <c r="D12" s="774">
        <v>18011779710</v>
      </c>
      <c r="E12" s="760">
        <v>17986576454.259998</v>
      </c>
      <c r="F12" s="760">
        <f t="shared" si="2"/>
        <v>25203255.740001678</v>
      </c>
      <c r="G12" s="762">
        <v>16897243</v>
      </c>
      <c r="H12" s="761">
        <f t="shared" si="3"/>
        <v>8306012.7400016785</v>
      </c>
      <c r="I12" s="762">
        <v>8306009.7400000002</v>
      </c>
      <c r="J12" s="763">
        <v>3</v>
      </c>
    </row>
    <row r="13" spans="1:10" x14ac:dyDescent="0.2">
      <c r="A13" s="1224"/>
      <c r="B13" s="758">
        <v>33354</v>
      </c>
      <c r="C13" s="759" t="s">
        <v>835</v>
      </c>
      <c r="D13" s="774">
        <v>3433000</v>
      </c>
      <c r="E13" s="760">
        <v>3433000</v>
      </c>
      <c r="F13" s="760">
        <f t="shared" si="2"/>
        <v>0</v>
      </c>
      <c r="G13" s="762">
        <v>0</v>
      </c>
      <c r="H13" s="761">
        <f t="shared" si="3"/>
        <v>0</v>
      </c>
      <c r="I13" s="762">
        <v>0</v>
      </c>
      <c r="J13" s="763">
        <v>0</v>
      </c>
    </row>
    <row r="14" spans="1:10" s="725" customFormat="1" ht="15.75" customHeight="1" x14ac:dyDescent="0.2">
      <c r="A14" s="781" t="s">
        <v>4049</v>
      </c>
      <c r="B14" s="782"/>
      <c r="C14" s="779"/>
      <c r="D14" s="775">
        <f>SUM(D4:D13)</f>
        <v>19222518662.16</v>
      </c>
      <c r="E14" s="775">
        <f t="shared" ref="E14:J14" si="4">SUM(E4:E13)</f>
        <v>19193188086.16</v>
      </c>
      <c r="F14" s="775">
        <f>SUM(F4:F13)</f>
        <v>29330576.000001695</v>
      </c>
      <c r="G14" s="775">
        <f t="shared" si="4"/>
        <v>20894978.219999999</v>
      </c>
      <c r="H14" s="775">
        <f t="shared" si="4"/>
        <v>8435597.7800016776</v>
      </c>
      <c r="I14" s="775">
        <f t="shared" si="4"/>
        <v>8435594.7799999993</v>
      </c>
      <c r="J14" s="780">
        <f t="shared" si="4"/>
        <v>3</v>
      </c>
    </row>
    <row r="15" spans="1:10" s="725" customFormat="1" ht="24" customHeight="1" x14ac:dyDescent="0.2">
      <c r="A15" s="765" t="s">
        <v>836</v>
      </c>
      <c r="B15" s="758">
        <v>27355</v>
      </c>
      <c r="C15" s="759" t="s">
        <v>837</v>
      </c>
      <c r="D15" s="776">
        <v>336492874</v>
      </c>
      <c r="E15" s="762">
        <v>336070229.94999999</v>
      </c>
      <c r="F15" s="760">
        <f>D15-E15</f>
        <v>422644.05000001192</v>
      </c>
      <c r="G15" s="762">
        <v>0</v>
      </c>
      <c r="H15" s="761">
        <f>F15-G15</f>
        <v>422644.05000001192</v>
      </c>
      <c r="I15" s="762">
        <v>0</v>
      </c>
      <c r="J15" s="763">
        <v>422644.05</v>
      </c>
    </row>
    <row r="16" spans="1:10" s="725" customFormat="1" ht="15.75" customHeight="1" x14ac:dyDescent="0.2">
      <c r="A16" s="781" t="s">
        <v>3997</v>
      </c>
      <c r="B16" s="782"/>
      <c r="C16" s="779"/>
      <c r="D16" s="775">
        <f>SUM(D15:D15)</f>
        <v>336492874</v>
      </c>
      <c r="E16" s="775">
        <f t="shared" ref="E16:J16" si="5">SUM(E15:E15)</f>
        <v>336070229.94999999</v>
      </c>
      <c r="F16" s="775">
        <f t="shared" si="5"/>
        <v>422644.05000001192</v>
      </c>
      <c r="G16" s="775">
        <f t="shared" si="5"/>
        <v>0</v>
      </c>
      <c r="H16" s="775">
        <f t="shared" si="5"/>
        <v>422644.05000001192</v>
      </c>
      <c r="I16" s="775">
        <f t="shared" si="5"/>
        <v>0</v>
      </c>
      <c r="J16" s="780">
        <f t="shared" si="5"/>
        <v>422644.05</v>
      </c>
    </row>
    <row r="17" spans="1:10" s="725" customFormat="1" x14ac:dyDescent="0.2">
      <c r="A17" s="1224" t="s">
        <v>838</v>
      </c>
      <c r="B17" s="758" t="s">
        <v>4041</v>
      </c>
      <c r="C17" s="759" t="s">
        <v>839</v>
      </c>
      <c r="D17" s="776">
        <v>439524069.20999998</v>
      </c>
      <c r="E17" s="762">
        <v>434194088.60000002</v>
      </c>
      <c r="F17" s="760">
        <f t="shared" ref="F17:F24" si="6">D17-E17</f>
        <v>5329980.6099999547</v>
      </c>
      <c r="G17" s="762">
        <v>5329980.6100000003</v>
      </c>
      <c r="H17" s="761">
        <v>0</v>
      </c>
      <c r="I17" s="762">
        <v>0</v>
      </c>
      <c r="J17" s="763">
        <v>0</v>
      </c>
    </row>
    <row r="18" spans="1:10" s="725" customFormat="1" ht="34.5" customHeight="1" x14ac:dyDescent="0.2">
      <c r="A18" s="1224"/>
      <c r="B18" s="758">
        <v>13014</v>
      </c>
      <c r="C18" s="759" t="s">
        <v>3998</v>
      </c>
      <c r="D18" s="776">
        <v>220000</v>
      </c>
      <c r="E18" s="762">
        <v>220000</v>
      </c>
      <c r="F18" s="760">
        <f t="shared" si="6"/>
        <v>0</v>
      </c>
      <c r="G18" s="762">
        <v>0</v>
      </c>
      <c r="H18" s="761">
        <v>0</v>
      </c>
      <c r="I18" s="762">
        <v>0</v>
      </c>
      <c r="J18" s="763">
        <v>0</v>
      </c>
    </row>
    <row r="19" spans="1:10" s="725" customFormat="1" ht="24" customHeight="1" x14ac:dyDescent="0.2">
      <c r="A19" s="1224"/>
      <c r="B19" s="758">
        <v>13015</v>
      </c>
      <c r="C19" s="759" t="s">
        <v>840</v>
      </c>
      <c r="D19" s="776">
        <v>1947030</v>
      </c>
      <c r="E19" s="762">
        <v>1898873</v>
      </c>
      <c r="F19" s="760">
        <f t="shared" si="6"/>
        <v>48157</v>
      </c>
      <c r="G19" s="762">
        <v>0</v>
      </c>
      <c r="H19" s="761">
        <f>F19-G19</f>
        <v>48157</v>
      </c>
      <c r="I19" s="762">
        <v>0</v>
      </c>
      <c r="J19" s="763">
        <v>48157</v>
      </c>
    </row>
    <row r="20" spans="1:10" s="725" customFormat="1" ht="24" customHeight="1" x14ac:dyDescent="0.2">
      <c r="A20" s="1224"/>
      <c r="B20" s="758">
        <v>13019</v>
      </c>
      <c r="C20" s="759" t="s">
        <v>3347</v>
      </c>
      <c r="D20" s="776">
        <v>426488</v>
      </c>
      <c r="E20" s="762">
        <v>426488</v>
      </c>
      <c r="F20" s="760">
        <f t="shared" si="6"/>
        <v>0</v>
      </c>
      <c r="G20" s="762">
        <v>0</v>
      </c>
      <c r="H20" s="761">
        <f>F20-G20</f>
        <v>0</v>
      </c>
      <c r="I20" s="762">
        <v>0</v>
      </c>
      <c r="J20" s="763">
        <v>0</v>
      </c>
    </row>
    <row r="21" spans="1:10" s="725" customFormat="1" ht="24" customHeight="1" x14ac:dyDescent="0.2">
      <c r="A21" s="1224"/>
      <c r="B21" s="758">
        <v>13020</v>
      </c>
      <c r="C21" s="759" t="s">
        <v>3999</v>
      </c>
      <c r="D21" s="776">
        <v>96000</v>
      </c>
      <c r="E21" s="762">
        <v>91948</v>
      </c>
      <c r="F21" s="760">
        <f t="shared" si="6"/>
        <v>4052</v>
      </c>
      <c r="G21" s="762">
        <v>0</v>
      </c>
      <c r="H21" s="761">
        <f>F21-G21</f>
        <v>4052</v>
      </c>
      <c r="I21" s="762">
        <v>4052</v>
      </c>
      <c r="J21" s="763">
        <v>0</v>
      </c>
    </row>
    <row r="22" spans="1:10" s="725" customFormat="1" ht="24" customHeight="1" x14ac:dyDescent="0.2">
      <c r="A22" s="1224"/>
      <c r="B22" s="758">
        <v>13305</v>
      </c>
      <c r="C22" s="759" t="s">
        <v>3348</v>
      </c>
      <c r="D22" s="776">
        <v>2504902535</v>
      </c>
      <c r="E22" s="762">
        <v>2502677396.4099998</v>
      </c>
      <c r="F22" s="760">
        <f t="shared" si="6"/>
        <v>2225138.5900001526</v>
      </c>
      <c r="G22" s="762">
        <v>0</v>
      </c>
      <c r="H22" s="761">
        <f>F22-G22</f>
        <v>2225138.5900001526</v>
      </c>
      <c r="I22" s="762">
        <v>2023138.59</v>
      </c>
      <c r="J22" s="763">
        <v>202000</v>
      </c>
    </row>
    <row r="23" spans="1:10" s="725" customFormat="1" ht="24" customHeight="1" x14ac:dyDescent="0.2">
      <c r="A23" s="1224"/>
      <c r="B23" s="758">
        <v>13307</v>
      </c>
      <c r="C23" s="759" t="s">
        <v>841</v>
      </c>
      <c r="D23" s="776">
        <v>18513116</v>
      </c>
      <c r="E23" s="762">
        <v>12419876</v>
      </c>
      <c r="F23" s="760">
        <f t="shared" si="6"/>
        <v>6093240</v>
      </c>
      <c r="G23" s="762">
        <v>0</v>
      </c>
      <c r="H23" s="761">
        <f t="shared" ref="H23:H24" si="7">F23-G23</f>
        <v>6093240</v>
      </c>
      <c r="I23" s="762">
        <v>0</v>
      </c>
      <c r="J23" s="763">
        <v>6093240</v>
      </c>
    </row>
    <row r="24" spans="1:10" s="725" customFormat="1" ht="24" customHeight="1" x14ac:dyDescent="0.2">
      <c r="A24" s="1224"/>
      <c r="B24" s="758">
        <v>13351</v>
      </c>
      <c r="C24" s="759" t="s">
        <v>3349</v>
      </c>
      <c r="D24" s="776">
        <v>124557549</v>
      </c>
      <c r="E24" s="762">
        <v>124513918.22</v>
      </c>
      <c r="F24" s="760">
        <f t="shared" si="6"/>
        <v>43630.780000001192</v>
      </c>
      <c r="G24" s="762">
        <v>0</v>
      </c>
      <c r="H24" s="761">
        <f t="shared" si="7"/>
        <v>43630.780000001192</v>
      </c>
      <c r="I24" s="762">
        <v>43630.78</v>
      </c>
      <c r="J24" s="763">
        <v>0</v>
      </c>
    </row>
    <row r="25" spans="1:10" s="725" customFormat="1" ht="15.75" customHeight="1" x14ac:dyDescent="0.2">
      <c r="A25" s="781" t="s">
        <v>4000</v>
      </c>
      <c r="B25" s="782"/>
      <c r="C25" s="779"/>
      <c r="D25" s="775">
        <f>SUM(D17:D24)</f>
        <v>3090186787.21</v>
      </c>
      <c r="E25" s="775">
        <f t="shared" ref="E25:J25" si="8">SUM(E17:E24)</f>
        <v>3076442588.2299995</v>
      </c>
      <c r="F25" s="775">
        <f t="shared" si="8"/>
        <v>13744198.980000108</v>
      </c>
      <c r="G25" s="775">
        <f t="shared" si="8"/>
        <v>5329980.6100000003</v>
      </c>
      <c r="H25" s="775">
        <f t="shared" si="8"/>
        <v>8414218.3700001538</v>
      </c>
      <c r="I25" s="775">
        <f t="shared" si="8"/>
        <v>2070821.37</v>
      </c>
      <c r="J25" s="780">
        <f t="shared" si="8"/>
        <v>6343397</v>
      </c>
    </row>
    <row r="26" spans="1:10" s="726" customFormat="1" x14ac:dyDescent="0.2">
      <c r="A26" s="1224" t="s">
        <v>842</v>
      </c>
      <c r="B26" s="758">
        <v>98032</v>
      </c>
      <c r="C26" s="759" t="s">
        <v>4001</v>
      </c>
      <c r="D26" s="774">
        <v>10000000</v>
      </c>
      <c r="E26" s="760">
        <v>10000000</v>
      </c>
      <c r="F26" s="760">
        <f>D26-E26</f>
        <v>0</v>
      </c>
      <c r="G26" s="760">
        <v>0</v>
      </c>
      <c r="H26" s="761">
        <f>F26-G26</f>
        <v>0</v>
      </c>
      <c r="I26" s="762">
        <v>0</v>
      </c>
      <c r="J26" s="763">
        <v>0</v>
      </c>
    </row>
    <row r="27" spans="1:10" s="726" customFormat="1" ht="24" customHeight="1" x14ac:dyDescent="0.2">
      <c r="A27" s="1224"/>
      <c r="B27" s="758">
        <v>98071</v>
      </c>
      <c r="C27" s="759" t="s">
        <v>4002</v>
      </c>
      <c r="D27" s="774">
        <v>1300000</v>
      </c>
      <c r="E27" s="760">
        <v>433424.53</v>
      </c>
      <c r="F27" s="760">
        <f>D27-E27</f>
        <v>866575.47</v>
      </c>
      <c r="G27" s="760">
        <v>0</v>
      </c>
      <c r="H27" s="761">
        <f>F27-G27</f>
        <v>866575.47</v>
      </c>
      <c r="I27" s="762">
        <v>0</v>
      </c>
      <c r="J27" s="763">
        <v>866575.47</v>
      </c>
    </row>
    <row r="28" spans="1:10" s="726" customFormat="1" ht="24" customHeight="1" x14ac:dyDescent="0.2">
      <c r="A28" s="1224"/>
      <c r="B28" s="758">
        <v>98074</v>
      </c>
      <c r="C28" s="759" t="s">
        <v>843</v>
      </c>
      <c r="D28" s="774">
        <v>15000</v>
      </c>
      <c r="E28" s="760">
        <v>0</v>
      </c>
      <c r="F28" s="760">
        <f>D28-E28</f>
        <v>15000</v>
      </c>
      <c r="G28" s="760">
        <v>0</v>
      </c>
      <c r="H28" s="761">
        <f t="shared" ref="H28:H29" si="9">F28-G28</f>
        <v>15000</v>
      </c>
      <c r="I28" s="762">
        <v>0</v>
      </c>
      <c r="J28" s="763">
        <v>15000</v>
      </c>
    </row>
    <row r="29" spans="1:10" s="726" customFormat="1" ht="24" customHeight="1" x14ac:dyDescent="0.2">
      <c r="A29" s="1224"/>
      <c r="B29" s="758">
        <v>98278</v>
      </c>
      <c r="C29" s="759" t="s">
        <v>4003</v>
      </c>
      <c r="D29" s="774">
        <v>6652603.4000000004</v>
      </c>
      <c r="E29" s="760">
        <v>6652603.4000000004</v>
      </c>
      <c r="F29" s="760">
        <f>D29-E29</f>
        <v>0</v>
      </c>
      <c r="G29" s="760">
        <v>0</v>
      </c>
      <c r="H29" s="761">
        <f t="shared" si="9"/>
        <v>0</v>
      </c>
      <c r="I29" s="762">
        <v>0</v>
      </c>
      <c r="J29" s="763">
        <v>0</v>
      </c>
    </row>
    <row r="30" spans="1:10" s="725" customFormat="1" ht="15.75" customHeight="1" x14ac:dyDescent="0.2">
      <c r="A30" s="781" t="s">
        <v>4004</v>
      </c>
      <c r="B30" s="782"/>
      <c r="C30" s="779"/>
      <c r="D30" s="775">
        <f>SUM(D26:D29)</f>
        <v>17967603.399999999</v>
      </c>
      <c r="E30" s="775">
        <f t="shared" ref="E30:J30" si="10">SUM(E26:E29)</f>
        <v>17086027.93</v>
      </c>
      <c r="F30" s="775">
        <f t="shared" si="10"/>
        <v>881575.47</v>
      </c>
      <c r="G30" s="775">
        <f t="shared" si="10"/>
        <v>0</v>
      </c>
      <c r="H30" s="775">
        <f t="shared" si="10"/>
        <v>881575.47</v>
      </c>
      <c r="I30" s="775">
        <f t="shared" si="10"/>
        <v>0</v>
      </c>
      <c r="J30" s="780">
        <f t="shared" si="10"/>
        <v>881575.47</v>
      </c>
    </row>
    <row r="31" spans="1:10" s="726" customFormat="1" ht="24" customHeight="1" x14ac:dyDescent="0.2">
      <c r="A31" s="1224" t="s">
        <v>844</v>
      </c>
      <c r="B31" s="758">
        <v>14032</v>
      </c>
      <c r="C31" s="759" t="s">
        <v>4005</v>
      </c>
      <c r="D31" s="776">
        <v>66600</v>
      </c>
      <c r="E31" s="762">
        <v>66600</v>
      </c>
      <c r="F31" s="760">
        <f>D31-E31</f>
        <v>0</v>
      </c>
      <c r="G31" s="762">
        <v>0</v>
      </c>
      <c r="H31" s="761">
        <f>F31-G31</f>
        <v>0</v>
      </c>
      <c r="I31" s="762">
        <v>0</v>
      </c>
      <c r="J31" s="766">
        <v>0</v>
      </c>
    </row>
    <row r="32" spans="1:10" s="726" customFormat="1" ht="34.5" customHeight="1" x14ac:dyDescent="0.2">
      <c r="A32" s="1224"/>
      <c r="B32" s="758">
        <v>14034</v>
      </c>
      <c r="C32" s="759" t="s">
        <v>845</v>
      </c>
      <c r="D32" s="776">
        <v>1250000</v>
      </c>
      <c r="E32" s="762">
        <v>262328</v>
      </c>
      <c r="F32" s="760">
        <f>D32-E32</f>
        <v>987672</v>
      </c>
      <c r="G32" s="762">
        <v>987672</v>
      </c>
      <c r="H32" s="761">
        <f>F32-G32</f>
        <v>0</v>
      </c>
      <c r="I32" s="762">
        <v>0</v>
      </c>
      <c r="J32" s="766">
        <v>0</v>
      </c>
    </row>
    <row r="33" spans="1:10" s="725" customFormat="1" ht="15.75" customHeight="1" x14ac:dyDescent="0.2">
      <c r="A33" s="781" t="s">
        <v>4006</v>
      </c>
      <c r="B33" s="782"/>
      <c r="C33" s="779"/>
      <c r="D33" s="775">
        <f t="shared" ref="D33:I33" si="11">SUM(D31:D32)</f>
        <v>1316600</v>
      </c>
      <c r="E33" s="775">
        <f t="shared" si="11"/>
        <v>328928</v>
      </c>
      <c r="F33" s="775">
        <f t="shared" si="11"/>
        <v>987672</v>
      </c>
      <c r="G33" s="775">
        <f t="shared" si="11"/>
        <v>987672</v>
      </c>
      <c r="H33" s="775">
        <f t="shared" si="11"/>
        <v>0</v>
      </c>
      <c r="I33" s="775">
        <f t="shared" si="11"/>
        <v>0</v>
      </c>
      <c r="J33" s="780">
        <f>SUM(J31:J32)</f>
        <v>0</v>
      </c>
    </row>
    <row r="34" spans="1:10" s="725" customFormat="1" ht="24" customHeight="1" x14ac:dyDescent="0.2">
      <c r="A34" s="1224" t="s">
        <v>4007</v>
      </c>
      <c r="B34" s="758" t="s">
        <v>4047</v>
      </c>
      <c r="C34" s="759" t="s">
        <v>4008</v>
      </c>
      <c r="D34" s="776">
        <v>26289382.57</v>
      </c>
      <c r="E34" s="762">
        <v>24736291</v>
      </c>
      <c r="F34" s="760">
        <f t="shared" ref="F34:F35" si="12">D34-E34</f>
        <v>1553091.5700000003</v>
      </c>
      <c r="G34" s="762">
        <v>1553091.57</v>
      </c>
      <c r="H34" s="761">
        <f>F34-G34</f>
        <v>0</v>
      </c>
      <c r="I34" s="762">
        <v>0</v>
      </c>
      <c r="J34" s="763">
        <v>0</v>
      </c>
    </row>
    <row r="35" spans="1:10" s="725" customFormat="1" ht="24" customHeight="1" x14ac:dyDescent="0.2">
      <c r="A35" s="1224"/>
      <c r="B35" s="758" t="s">
        <v>4048</v>
      </c>
      <c r="C35" s="759" t="s">
        <v>4009</v>
      </c>
      <c r="D35" s="776">
        <v>864058252.42999995</v>
      </c>
      <c r="E35" s="762">
        <v>827160528</v>
      </c>
      <c r="F35" s="760">
        <f t="shared" si="12"/>
        <v>36897724.429999948</v>
      </c>
      <c r="G35" s="762">
        <v>36897724.43</v>
      </c>
      <c r="H35" s="761">
        <f>F35-G35</f>
        <v>0</v>
      </c>
      <c r="I35" s="762">
        <v>0</v>
      </c>
      <c r="J35" s="763">
        <v>0</v>
      </c>
    </row>
    <row r="36" spans="1:10" s="725" customFormat="1" ht="15.75" customHeight="1" x14ac:dyDescent="0.2">
      <c r="A36" s="781" t="s">
        <v>4010</v>
      </c>
      <c r="B36" s="782"/>
      <c r="C36" s="779"/>
      <c r="D36" s="775">
        <f>SUM(D34:D35)</f>
        <v>890347635</v>
      </c>
      <c r="E36" s="775">
        <f t="shared" ref="E36:J36" si="13">SUM(E34:E35)</f>
        <v>851896819</v>
      </c>
      <c r="F36" s="775">
        <f t="shared" si="13"/>
        <v>38450815.999999948</v>
      </c>
      <c r="G36" s="775">
        <f t="shared" si="13"/>
        <v>38450816</v>
      </c>
      <c r="H36" s="775">
        <f t="shared" si="13"/>
        <v>0</v>
      </c>
      <c r="I36" s="775">
        <f t="shared" si="13"/>
        <v>0</v>
      </c>
      <c r="J36" s="780">
        <f t="shared" si="13"/>
        <v>0</v>
      </c>
    </row>
    <row r="37" spans="1:10" s="725" customFormat="1" ht="24" customHeight="1" x14ac:dyDescent="0.2">
      <c r="A37" s="1227" t="s">
        <v>846</v>
      </c>
      <c r="B37" s="758">
        <v>35015</v>
      </c>
      <c r="C37" s="759" t="s">
        <v>847</v>
      </c>
      <c r="D37" s="776">
        <v>11989677</v>
      </c>
      <c r="E37" s="762">
        <v>10966344</v>
      </c>
      <c r="F37" s="760">
        <f t="shared" ref="F37:F44" si="14">D37-E37</f>
        <v>1023333</v>
      </c>
      <c r="G37" s="762">
        <v>1023333</v>
      </c>
      <c r="H37" s="761">
        <f>F37-G37</f>
        <v>0</v>
      </c>
      <c r="I37" s="760">
        <v>0</v>
      </c>
      <c r="J37" s="767">
        <v>0</v>
      </c>
    </row>
    <row r="38" spans="1:10" s="725" customFormat="1" ht="24" customHeight="1" x14ac:dyDescent="0.2">
      <c r="A38" s="1227"/>
      <c r="B38" s="758">
        <v>35018</v>
      </c>
      <c r="C38" s="759" t="s">
        <v>848</v>
      </c>
      <c r="D38" s="776">
        <v>9428340</v>
      </c>
      <c r="E38" s="762">
        <v>9428340</v>
      </c>
      <c r="F38" s="760">
        <f t="shared" si="14"/>
        <v>0</v>
      </c>
      <c r="G38" s="762">
        <v>0</v>
      </c>
      <c r="H38" s="761">
        <f t="shared" ref="H38:H44" si="15">F38-G38</f>
        <v>0</v>
      </c>
      <c r="I38" s="760">
        <v>0</v>
      </c>
      <c r="J38" s="767">
        <v>0</v>
      </c>
    </row>
    <row r="39" spans="1:10" s="725" customFormat="1" x14ac:dyDescent="0.2">
      <c r="A39" s="1227"/>
      <c r="B39" s="758" t="s">
        <v>4042</v>
      </c>
      <c r="C39" s="759" t="s">
        <v>849</v>
      </c>
      <c r="D39" s="776">
        <v>2246958</v>
      </c>
      <c r="E39" s="762">
        <v>1719470</v>
      </c>
      <c r="F39" s="760">
        <f t="shared" si="14"/>
        <v>527488</v>
      </c>
      <c r="G39" s="762">
        <v>323674</v>
      </c>
      <c r="H39" s="761">
        <f t="shared" si="15"/>
        <v>203814</v>
      </c>
      <c r="I39" s="762">
        <f>140675+63139</f>
        <v>203814</v>
      </c>
      <c r="J39" s="763">
        <v>0</v>
      </c>
    </row>
    <row r="40" spans="1:10" s="725" customFormat="1" x14ac:dyDescent="0.2">
      <c r="A40" s="1227"/>
      <c r="B40" s="758">
        <v>35024</v>
      </c>
      <c r="C40" s="772" t="s">
        <v>4011</v>
      </c>
      <c r="D40" s="776">
        <v>1795227</v>
      </c>
      <c r="E40" s="762">
        <v>1795227</v>
      </c>
      <c r="F40" s="760">
        <f t="shared" si="14"/>
        <v>0</v>
      </c>
      <c r="G40" s="762">
        <v>0</v>
      </c>
      <c r="H40" s="761">
        <f t="shared" si="15"/>
        <v>0</v>
      </c>
      <c r="I40" s="762">
        <v>0</v>
      </c>
      <c r="J40" s="763">
        <v>0</v>
      </c>
    </row>
    <row r="41" spans="1:10" s="725" customFormat="1" x14ac:dyDescent="0.2">
      <c r="A41" s="1227"/>
      <c r="B41" s="758">
        <v>35025</v>
      </c>
      <c r="C41" s="759" t="s">
        <v>3350</v>
      </c>
      <c r="D41" s="776">
        <v>501813727</v>
      </c>
      <c r="E41" s="762">
        <v>477380612.86000001</v>
      </c>
      <c r="F41" s="760">
        <f t="shared" si="14"/>
        <v>24433114.139999986</v>
      </c>
      <c r="G41" s="762">
        <v>0</v>
      </c>
      <c r="H41" s="761">
        <f t="shared" si="15"/>
        <v>24433114.139999986</v>
      </c>
      <c r="I41" s="762">
        <v>24433114.140000001</v>
      </c>
      <c r="J41" s="763">
        <v>0</v>
      </c>
    </row>
    <row r="42" spans="1:10" s="725" customFormat="1" ht="52.5" x14ac:dyDescent="0.2">
      <c r="A42" s="1227"/>
      <c r="B42" s="758">
        <v>35026</v>
      </c>
      <c r="C42" s="759" t="s">
        <v>4012</v>
      </c>
      <c r="D42" s="776">
        <v>43624000</v>
      </c>
      <c r="E42" s="762">
        <v>15076887</v>
      </c>
      <c r="F42" s="760">
        <f t="shared" si="14"/>
        <v>28547113</v>
      </c>
      <c r="G42" s="762">
        <v>0</v>
      </c>
      <c r="H42" s="761">
        <f t="shared" si="15"/>
        <v>28547113</v>
      </c>
      <c r="I42" s="762">
        <v>24133309</v>
      </c>
      <c r="J42" s="763">
        <v>4413804</v>
      </c>
    </row>
    <row r="43" spans="1:10" s="727" customFormat="1" x14ac:dyDescent="0.2">
      <c r="A43" s="1227"/>
      <c r="B43" s="758">
        <v>35442</v>
      </c>
      <c r="C43" s="759" t="s">
        <v>850</v>
      </c>
      <c r="D43" s="776">
        <v>60000</v>
      </c>
      <c r="E43" s="762">
        <v>60000</v>
      </c>
      <c r="F43" s="760">
        <f t="shared" si="14"/>
        <v>0</v>
      </c>
      <c r="G43" s="762">
        <v>0</v>
      </c>
      <c r="H43" s="761">
        <f t="shared" si="15"/>
        <v>0</v>
      </c>
      <c r="I43" s="762">
        <v>0</v>
      </c>
      <c r="J43" s="763">
        <v>0</v>
      </c>
    </row>
    <row r="44" spans="1:10" s="725" customFormat="1" ht="31.5" x14ac:dyDescent="0.2">
      <c r="A44" s="1227"/>
      <c r="B44" s="758">
        <v>35500</v>
      </c>
      <c r="C44" s="759" t="s">
        <v>4013</v>
      </c>
      <c r="D44" s="776">
        <v>2141979</v>
      </c>
      <c r="E44" s="762">
        <v>2141979</v>
      </c>
      <c r="F44" s="760">
        <f t="shared" si="14"/>
        <v>0</v>
      </c>
      <c r="G44" s="762">
        <v>0</v>
      </c>
      <c r="H44" s="761">
        <f t="shared" si="15"/>
        <v>0</v>
      </c>
      <c r="I44" s="762">
        <v>0</v>
      </c>
      <c r="J44" s="763">
        <v>0</v>
      </c>
    </row>
    <row r="45" spans="1:10" s="725" customFormat="1" ht="15.75" customHeight="1" x14ac:dyDescent="0.2">
      <c r="A45" s="781" t="s">
        <v>4014</v>
      </c>
      <c r="B45" s="782"/>
      <c r="C45" s="779"/>
      <c r="D45" s="775">
        <f>SUM(D37:D44)</f>
        <v>573099908</v>
      </c>
      <c r="E45" s="775">
        <f t="shared" ref="E45:J45" si="16">SUM(E37:E44)</f>
        <v>518568859.86000001</v>
      </c>
      <c r="F45" s="775">
        <f t="shared" si="16"/>
        <v>54531048.139999986</v>
      </c>
      <c r="G45" s="775">
        <f t="shared" si="16"/>
        <v>1347007</v>
      </c>
      <c r="H45" s="775">
        <f t="shared" si="16"/>
        <v>53184041.139999986</v>
      </c>
      <c r="I45" s="775">
        <f t="shared" si="16"/>
        <v>48770237.140000001</v>
      </c>
      <c r="J45" s="780">
        <f t="shared" si="16"/>
        <v>4413804</v>
      </c>
    </row>
    <row r="46" spans="1:10" x14ac:dyDescent="0.2">
      <c r="A46" s="1224" t="s">
        <v>851</v>
      </c>
      <c r="B46" s="758">
        <v>34021</v>
      </c>
      <c r="C46" s="759" t="s">
        <v>3351</v>
      </c>
      <c r="D46" s="776">
        <v>70000</v>
      </c>
      <c r="E46" s="762">
        <v>70000</v>
      </c>
      <c r="F46" s="760">
        <f t="shared" ref="F46:F55" si="17">D46-E46</f>
        <v>0</v>
      </c>
      <c r="G46" s="762">
        <v>0</v>
      </c>
      <c r="H46" s="768">
        <f t="shared" ref="H46:H55" si="18">F46-G46</f>
        <v>0</v>
      </c>
      <c r="I46" s="762">
        <v>0</v>
      </c>
      <c r="J46" s="763">
        <v>0</v>
      </c>
    </row>
    <row r="47" spans="1:10" ht="24" customHeight="1" x14ac:dyDescent="0.2">
      <c r="A47" s="1224"/>
      <c r="B47" s="758">
        <v>34026</v>
      </c>
      <c r="C47" s="759" t="s">
        <v>4015</v>
      </c>
      <c r="D47" s="776">
        <v>600000</v>
      </c>
      <c r="E47" s="762">
        <v>215259</v>
      </c>
      <c r="F47" s="760">
        <f t="shared" si="17"/>
        <v>384741</v>
      </c>
      <c r="G47" s="762">
        <v>384741</v>
      </c>
      <c r="H47" s="768">
        <f t="shared" si="18"/>
        <v>0</v>
      </c>
      <c r="I47" s="762">
        <v>0</v>
      </c>
      <c r="J47" s="763">
        <v>0</v>
      </c>
    </row>
    <row r="48" spans="1:10" ht="24" customHeight="1" x14ac:dyDescent="0.2">
      <c r="A48" s="1224"/>
      <c r="B48" s="758">
        <v>34031</v>
      </c>
      <c r="C48" s="759" t="s">
        <v>3352</v>
      </c>
      <c r="D48" s="776">
        <v>370000</v>
      </c>
      <c r="E48" s="762">
        <v>370000</v>
      </c>
      <c r="F48" s="760">
        <f t="shared" si="17"/>
        <v>0</v>
      </c>
      <c r="G48" s="762">
        <v>0</v>
      </c>
      <c r="H48" s="768">
        <f t="shared" si="18"/>
        <v>0</v>
      </c>
      <c r="I48" s="762">
        <v>0</v>
      </c>
      <c r="J48" s="763">
        <v>0</v>
      </c>
    </row>
    <row r="49" spans="1:10" x14ac:dyDescent="0.2">
      <c r="A49" s="1224"/>
      <c r="B49" s="758">
        <v>34053</v>
      </c>
      <c r="C49" s="759" t="s">
        <v>853</v>
      </c>
      <c r="D49" s="776">
        <v>733000</v>
      </c>
      <c r="E49" s="762">
        <v>733000</v>
      </c>
      <c r="F49" s="760">
        <f t="shared" si="17"/>
        <v>0</v>
      </c>
      <c r="G49" s="762">
        <v>0</v>
      </c>
      <c r="H49" s="768">
        <f t="shared" si="18"/>
        <v>0</v>
      </c>
      <c r="I49" s="762">
        <v>0</v>
      </c>
      <c r="J49" s="763">
        <v>0</v>
      </c>
    </row>
    <row r="50" spans="1:10" ht="24" customHeight="1" x14ac:dyDescent="0.2">
      <c r="A50" s="1224"/>
      <c r="B50" s="758">
        <v>34054</v>
      </c>
      <c r="C50" s="759" t="s">
        <v>4016</v>
      </c>
      <c r="D50" s="776">
        <v>623000</v>
      </c>
      <c r="E50" s="762">
        <v>623000</v>
      </c>
      <c r="F50" s="760">
        <f t="shared" si="17"/>
        <v>0</v>
      </c>
      <c r="G50" s="762">
        <v>0</v>
      </c>
      <c r="H50" s="768">
        <f t="shared" si="18"/>
        <v>0</v>
      </c>
      <c r="I50" s="762">
        <v>0</v>
      </c>
      <c r="J50" s="763">
        <v>0</v>
      </c>
    </row>
    <row r="51" spans="1:10" ht="12" customHeight="1" x14ac:dyDescent="0.2">
      <c r="A51" s="1224"/>
      <c r="B51" s="758">
        <v>34070</v>
      </c>
      <c r="C51" s="759" t="s">
        <v>854</v>
      </c>
      <c r="D51" s="776">
        <v>3924684</v>
      </c>
      <c r="E51" s="762">
        <v>3904684</v>
      </c>
      <c r="F51" s="760">
        <f t="shared" si="17"/>
        <v>20000</v>
      </c>
      <c r="G51" s="762">
        <v>20000</v>
      </c>
      <c r="H51" s="768">
        <f t="shared" si="18"/>
        <v>0</v>
      </c>
      <c r="I51" s="762">
        <v>0</v>
      </c>
      <c r="J51" s="763">
        <v>0</v>
      </c>
    </row>
    <row r="52" spans="1:10" ht="24" customHeight="1" x14ac:dyDescent="0.2">
      <c r="A52" s="1224"/>
      <c r="B52" s="758">
        <v>34341</v>
      </c>
      <c r="C52" s="759" t="s">
        <v>855</v>
      </c>
      <c r="D52" s="776">
        <v>900000</v>
      </c>
      <c r="E52" s="762">
        <v>275051</v>
      </c>
      <c r="F52" s="760">
        <f t="shared" si="17"/>
        <v>624949</v>
      </c>
      <c r="G52" s="762">
        <v>624949</v>
      </c>
      <c r="H52" s="768">
        <f t="shared" si="18"/>
        <v>0</v>
      </c>
      <c r="I52" s="762">
        <v>0</v>
      </c>
      <c r="J52" s="763">
        <v>0</v>
      </c>
    </row>
    <row r="53" spans="1:10" ht="24" customHeight="1" x14ac:dyDescent="0.2">
      <c r="A53" s="1224"/>
      <c r="B53" s="758">
        <v>34352</v>
      </c>
      <c r="C53" s="759" t="s">
        <v>856</v>
      </c>
      <c r="D53" s="776">
        <v>14180000</v>
      </c>
      <c r="E53" s="762">
        <v>12780000</v>
      </c>
      <c r="F53" s="760">
        <f t="shared" si="17"/>
        <v>1400000</v>
      </c>
      <c r="G53" s="762">
        <v>0</v>
      </c>
      <c r="H53" s="768">
        <f t="shared" si="18"/>
        <v>1400000</v>
      </c>
      <c r="I53" s="762">
        <v>1400000</v>
      </c>
      <c r="J53" s="763">
        <v>0</v>
      </c>
    </row>
    <row r="54" spans="1:10" x14ac:dyDescent="0.2">
      <c r="A54" s="1224"/>
      <c r="B54" s="758">
        <v>34502</v>
      </c>
      <c r="C54" s="759" t="s">
        <v>3353</v>
      </c>
      <c r="D54" s="776">
        <v>4035620</v>
      </c>
      <c r="E54" s="762">
        <v>4035620</v>
      </c>
      <c r="F54" s="760">
        <f t="shared" si="17"/>
        <v>0</v>
      </c>
      <c r="G54" s="762">
        <v>0</v>
      </c>
      <c r="H54" s="768">
        <f t="shared" si="18"/>
        <v>0</v>
      </c>
      <c r="I54" s="762">
        <v>0</v>
      </c>
      <c r="J54" s="763">
        <v>0</v>
      </c>
    </row>
    <row r="55" spans="1:10" x14ac:dyDescent="0.2">
      <c r="A55" s="1224"/>
      <c r="B55" s="758">
        <v>34544</v>
      </c>
      <c r="C55" s="759" t="s">
        <v>4017</v>
      </c>
      <c r="D55" s="776">
        <v>123000</v>
      </c>
      <c r="E55" s="762">
        <v>123000</v>
      </c>
      <c r="F55" s="760">
        <f t="shared" si="17"/>
        <v>0</v>
      </c>
      <c r="G55" s="762">
        <v>0</v>
      </c>
      <c r="H55" s="768">
        <f t="shared" si="18"/>
        <v>0</v>
      </c>
      <c r="I55" s="762">
        <v>0</v>
      </c>
      <c r="J55" s="763">
        <v>0</v>
      </c>
    </row>
    <row r="56" spans="1:10" s="725" customFormat="1" ht="15.75" customHeight="1" x14ac:dyDescent="0.2">
      <c r="A56" s="781" t="s">
        <v>4018</v>
      </c>
      <c r="B56" s="782"/>
      <c r="C56" s="779"/>
      <c r="D56" s="775">
        <f>SUM(D46:D55)</f>
        <v>25559304</v>
      </c>
      <c r="E56" s="775">
        <f t="shared" ref="E56:J56" si="19">SUM(E46:E55)</f>
        <v>23129614</v>
      </c>
      <c r="F56" s="775">
        <f t="shared" si="19"/>
        <v>2429690</v>
      </c>
      <c r="G56" s="775">
        <f t="shared" si="19"/>
        <v>1029690</v>
      </c>
      <c r="H56" s="775">
        <f t="shared" si="19"/>
        <v>1400000</v>
      </c>
      <c r="I56" s="775">
        <f t="shared" si="19"/>
        <v>1400000</v>
      </c>
      <c r="J56" s="780">
        <f t="shared" si="19"/>
        <v>0</v>
      </c>
    </row>
    <row r="57" spans="1:10" ht="18" customHeight="1" x14ac:dyDescent="0.2">
      <c r="A57" s="769" t="s">
        <v>4019</v>
      </c>
      <c r="B57" s="758">
        <v>4001</v>
      </c>
      <c r="C57" s="759" t="s">
        <v>3354</v>
      </c>
      <c r="D57" s="776">
        <v>400000</v>
      </c>
      <c r="E57" s="762">
        <v>400000</v>
      </c>
      <c r="F57" s="760">
        <f>D57-E57</f>
        <v>0</v>
      </c>
      <c r="G57" s="762">
        <v>0</v>
      </c>
      <c r="H57" s="761">
        <f>F57-G57</f>
        <v>0</v>
      </c>
      <c r="I57" s="762">
        <v>0</v>
      </c>
      <c r="J57" s="763">
        <v>0</v>
      </c>
    </row>
    <row r="58" spans="1:10" s="725" customFormat="1" ht="15.75" customHeight="1" x14ac:dyDescent="0.2">
      <c r="A58" s="781" t="s">
        <v>4020</v>
      </c>
      <c r="B58" s="782"/>
      <c r="C58" s="779"/>
      <c r="D58" s="775">
        <f t="shared" ref="D58:J58" si="20">SUM(D57:D57)</f>
        <v>400000</v>
      </c>
      <c r="E58" s="775">
        <f t="shared" si="20"/>
        <v>400000</v>
      </c>
      <c r="F58" s="775">
        <f t="shared" si="20"/>
        <v>0</v>
      </c>
      <c r="G58" s="775">
        <f t="shared" si="20"/>
        <v>0</v>
      </c>
      <c r="H58" s="775">
        <f t="shared" si="20"/>
        <v>0</v>
      </c>
      <c r="I58" s="775">
        <f t="shared" si="20"/>
        <v>0</v>
      </c>
      <c r="J58" s="780">
        <f t="shared" si="20"/>
        <v>0</v>
      </c>
    </row>
    <row r="59" spans="1:10" s="725" customFormat="1" x14ac:dyDescent="0.2">
      <c r="A59" s="1224" t="s">
        <v>857</v>
      </c>
      <c r="B59" s="758">
        <v>91252</v>
      </c>
      <c r="C59" s="759" t="s">
        <v>858</v>
      </c>
      <c r="D59" s="776">
        <v>149199000</v>
      </c>
      <c r="E59" s="762">
        <v>149199000</v>
      </c>
      <c r="F59" s="760">
        <f t="shared" ref="F59:F60" si="21">D59-E59</f>
        <v>0</v>
      </c>
      <c r="G59" s="762">
        <v>0</v>
      </c>
      <c r="H59" s="761">
        <f>F59-G59</f>
        <v>0</v>
      </c>
      <c r="I59" s="762">
        <v>0</v>
      </c>
      <c r="J59" s="763">
        <v>0</v>
      </c>
    </row>
    <row r="60" spans="1:10" s="725" customFormat="1" x14ac:dyDescent="0.2">
      <c r="A60" s="1224"/>
      <c r="B60" s="758">
        <v>91628</v>
      </c>
      <c r="C60" s="759" t="s">
        <v>859</v>
      </c>
      <c r="D60" s="776">
        <v>90528000</v>
      </c>
      <c r="E60" s="762">
        <v>90528000</v>
      </c>
      <c r="F60" s="760">
        <f t="shared" si="21"/>
        <v>0</v>
      </c>
      <c r="G60" s="762">
        <v>0</v>
      </c>
      <c r="H60" s="761">
        <f>F60-G60</f>
        <v>0</v>
      </c>
      <c r="I60" s="762">
        <v>0</v>
      </c>
      <c r="J60" s="763">
        <v>0</v>
      </c>
    </row>
    <row r="61" spans="1:10" s="725" customFormat="1" ht="16.5" customHeight="1" thickBot="1" x14ac:dyDescent="0.25">
      <c r="A61" s="783" t="s">
        <v>4021</v>
      </c>
      <c r="B61" s="784"/>
      <c r="C61" s="785"/>
      <c r="D61" s="777">
        <f t="shared" ref="D61:J61" si="22">SUM(D59:D60)</f>
        <v>239727000</v>
      </c>
      <c r="E61" s="777">
        <f t="shared" si="22"/>
        <v>239727000</v>
      </c>
      <c r="F61" s="777">
        <f t="shared" si="22"/>
        <v>0</v>
      </c>
      <c r="G61" s="777">
        <f t="shared" si="22"/>
        <v>0</v>
      </c>
      <c r="H61" s="777">
        <f t="shared" si="22"/>
        <v>0</v>
      </c>
      <c r="I61" s="777">
        <f t="shared" si="22"/>
        <v>0</v>
      </c>
      <c r="J61" s="786">
        <f t="shared" si="22"/>
        <v>0</v>
      </c>
    </row>
    <row r="62" spans="1:10" ht="18" customHeight="1" thickBot="1" x14ac:dyDescent="0.25">
      <c r="A62" s="1228" t="s">
        <v>10</v>
      </c>
      <c r="B62" s="1229"/>
      <c r="C62" s="1229"/>
      <c r="D62" s="778">
        <f>D61+D58+D56+D45+D36+D33+D30+D25+D16+D14</f>
        <v>24397616373.77</v>
      </c>
      <c r="E62" s="778">
        <f t="shared" ref="E62:I62" si="23">E61+E58+E56+E45+E36+E33+E30+E25+E16+E14</f>
        <v>24256838153.129997</v>
      </c>
      <c r="F62" s="778">
        <f t="shared" si="23"/>
        <v>140778220.64000174</v>
      </c>
      <c r="G62" s="778">
        <f t="shared" si="23"/>
        <v>68040143.829999998</v>
      </c>
      <c r="H62" s="778">
        <f t="shared" si="23"/>
        <v>72738076.81000182</v>
      </c>
      <c r="I62" s="778">
        <f t="shared" si="23"/>
        <v>60676653.289999999</v>
      </c>
      <c r="J62" s="787">
        <f>J61+J58+J56+J45+J36+J33+J30+J25+J16+J14</f>
        <v>12061423.52</v>
      </c>
    </row>
    <row r="63" spans="1:10" x14ac:dyDescent="0.2">
      <c r="C63" s="729"/>
      <c r="D63" s="730"/>
      <c r="G63" s="731"/>
      <c r="H63" s="107"/>
      <c r="I63" s="107"/>
      <c r="J63" s="730"/>
    </row>
    <row r="64" spans="1:10" x14ac:dyDescent="0.2">
      <c r="A64" s="154" t="s">
        <v>860</v>
      </c>
      <c r="D64" s="732"/>
      <c r="E64" s="730"/>
      <c r="F64" s="730"/>
      <c r="G64" s="730"/>
      <c r="H64" s="730"/>
      <c r="I64" s="730"/>
      <c r="J64" s="730"/>
    </row>
    <row r="65" spans="1:10" ht="14.25" customHeight="1" x14ac:dyDescent="0.2">
      <c r="A65" s="733" t="s">
        <v>4022</v>
      </c>
      <c r="B65" s="154"/>
      <c r="C65" s="154"/>
      <c r="E65" s="730"/>
      <c r="F65" s="730"/>
      <c r="G65" s="730"/>
      <c r="H65" s="730"/>
      <c r="I65" s="730"/>
      <c r="J65" s="730"/>
    </row>
    <row r="66" spans="1:10" ht="14.25" x14ac:dyDescent="0.2">
      <c r="A66" s="1230"/>
      <c r="B66" s="1230"/>
      <c r="C66" s="1230"/>
      <c r="D66" s="730"/>
      <c r="E66" s="730"/>
      <c r="F66" s="730"/>
      <c r="G66" s="730"/>
      <c r="H66" s="730"/>
      <c r="I66" s="730"/>
      <c r="J66" s="730"/>
    </row>
    <row r="67" spans="1:10" ht="14.25" customHeight="1" x14ac:dyDescent="0.2">
      <c r="A67" s="154"/>
      <c r="B67" s="154"/>
      <c r="C67" s="734"/>
      <c r="E67" s="730"/>
      <c r="F67" s="730"/>
    </row>
    <row r="68" spans="1:10" x14ac:dyDescent="0.2">
      <c r="A68" s="154"/>
      <c r="B68" s="154"/>
      <c r="E68" s="730"/>
      <c r="F68" s="730"/>
    </row>
    <row r="69" spans="1:10" x14ac:dyDescent="0.2">
      <c r="A69" s="154"/>
      <c r="B69" s="154"/>
    </row>
    <row r="70" spans="1:10" x14ac:dyDescent="0.2">
      <c r="A70" s="154"/>
      <c r="B70" s="154"/>
    </row>
  </sheetData>
  <mergeCells count="11">
    <mergeCell ref="A37:A44"/>
    <mergeCell ref="A46:A55"/>
    <mergeCell ref="A59:A60"/>
    <mergeCell ref="A62:C62"/>
    <mergeCell ref="A66:C66"/>
    <mergeCell ref="A34:A35"/>
    <mergeCell ref="A1:J1"/>
    <mergeCell ref="A4:A13"/>
    <mergeCell ref="A17:A24"/>
    <mergeCell ref="A26:A29"/>
    <mergeCell ref="A31:A32"/>
  </mergeCells>
  <printOptions horizontalCentered="1"/>
  <pageMargins left="0.39370078740157483" right="0.39370078740157483" top="0.59055118110236227" bottom="0.39370078740157483" header="0.31496062992125984" footer="0.11811023622047245"/>
  <pageSetup paperSize="9" scale="77" firstPageNumber="260" fitToHeight="0" orientation="landscape" useFirstPageNumber="1" r:id="rId1"/>
  <headerFooter>
    <oddHeader>&amp;L&amp;"Tahoma,Kurzíva"Závěrečný účet za rok 2021&amp;R&amp;"Tahoma,Kurzíva"Tabulka č. 7</oddHeader>
    <oddFooter>&amp;C&amp;"Tahoma,Obyčejné"&amp;P&amp;L&amp;1#&amp;"Calibri"&amp;9&amp;K000000Klasifikace informací: Veřejná</oddFooter>
  </headerFooter>
  <rowBreaks count="1" manualBreakCount="1">
    <brk id="33"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300F9-023A-4E2D-B85F-56E6937AF7D3}">
  <sheetPr>
    <pageSetUpPr fitToPage="1"/>
  </sheetPr>
  <dimension ref="A1:K71"/>
  <sheetViews>
    <sheetView zoomScaleNormal="100" zoomScaleSheetLayoutView="100" workbookViewId="0">
      <selection activeCell="M27" sqref="M27"/>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12" style="168" customWidth="1"/>
    <col min="10" max="16384" width="9.140625" style="168"/>
  </cols>
  <sheetData>
    <row r="1" spans="1:11" s="150" customFormat="1" ht="18" customHeight="1" x14ac:dyDescent="0.2">
      <c r="A1" s="1237" t="s">
        <v>4474</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C29</f>
        <v>2126427</v>
      </c>
      <c r="D5" s="152">
        <f>D29</f>
        <v>2293142.6</v>
      </c>
      <c r="E5" s="152">
        <f>E29</f>
        <v>2257515.0891700005</v>
      </c>
      <c r="F5" s="176">
        <f t="shared" ref="F5:F9" si="0">E5/D5*100</f>
        <v>98.446345603191034</v>
      </c>
      <c r="G5" s="213"/>
      <c r="H5" s="214"/>
    </row>
    <row r="6" spans="1:11" ht="12.95" customHeight="1" x14ac:dyDescent="0.2">
      <c r="A6" s="1235" t="s">
        <v>868</v>
      </c>
      <c r="B6" s="1236"/>
      <c r="C6" s="153">
        <f>C35</f>
        <v>623541</v>
      </c>
      <c r="D6" s="153">
        <f>D35</f>
        <v>678741</v>
      </c>
      <c r="E6" s="153">
        <f>E35</f>
        <v>678741</v>
      </c>
      <c r="F6" s="176">
        <f t="shared" si="0"/>
        <v>100</v>
      </c>
      <c r="G6" s="213"/>
      <c r="H6" s="214"/>
    </row>
    <row r="7" spans="1:11" ht="12.95" customHeight="1" x14ac:dyDescent="0.2">
      <c r="A7" s="1235" t="s">
        <v>869</v>
      </c>
      <c r="B7" s="1236"/>
      <c r="C7" s="153">
        <f>C51</f>
        <v>117065</v>
      </c>
      <c r="D7" s="153">
        <f>D51</f>
        <v>399764.61</v>
      </c>
      <c r="E7" s="153">
        <f>E51</f>
        <v>370410.30945</v>
      </c>
      <c r="F7" s="176">
        <f t="shared" si="0"/>
        <v>92.657103751630245</v>
      </c>
      <c r="G7" s="213"/>
      <c r="H7" s="214"/>
    </row>
    <row r="8" spans="1:11" ht="12.95" customHeight="1" x14ac:dyDescent="0.2">
      <c r="A8" s="1235" t="s">
        <v>870</v>
      </c>
      <c r="B8" s="1236"/>
      <c r="C8" s="153">
        <f>C70</f>
        <v>626941</v>
      </c>
      <c r="D8" s="153">
        <f>D70</f>
        <v>374674.86</v>
      </c>
      <c r="E8" s="153">
        <f>E70</f>
        <v>290483.35437999992</v>
      </c>
      <c r="F8" s="176">
        <f t="shared" si="0"/>
        <v>77.529448968099942</v>
      </c>
      <c r="G8" s="213"/>
      <c r="H8" s="214"/>
    </row>
    <row r="9" spans="1:11" s="151" customFormat="1" ht="13.5" customHeight="1" thickBot="1" x14ac:dyDescent="0.25">
      <c r="A9" s="1231" t="s">
        <v>412</v>
      </c>
      <c r="B9" s="1232"/>
      <c r="C9" s="177">
        <f>SUM(C5:C8)</f>
        <v>3493974</v>
      </c>
      <c r="D9" s="177">
        <f>SUM(D5:D8)</f>
        <v>3746323.07</v>
      </c>
      <c r="E9" s="177">
        <f>SUM(E5:E8)</f>
        <v>3597149.7530000005</v>
      </c>
      <c r="F9" s="178">
        <f t="shared" si="0"/>
        <v>96.018140608466013</v>
      </c>
      <c r="G9" s="213"/>
      <c r="H9" s="214"/>
    </row>
    <row r="10" spans="1:11" s="182" customFormat="1" ht="10.5" customHeight="1" x14ac:dyDescent="0.2">
      <c r="A10" s="151"/>
      <c r="B10" s="179"/>
      <c r="C10" s="180"/>
      <c r="D10" s="180"/>
      <c r="E10" s="180"/>
      <c r="F10" s="181"/>
      <c r="G10" s="169"/>
      <c r="H10" s="173"/>
      <c r="I10" s="151"/>
      <c r="J10" s="151"/>
      <c r="K10" s="151"/>
    </row>
    <row r="11" spans="1:11" s="182" customFormat="1" ht="10.5" customHeight="1" x14ac:dyDescent="0.2">
      <c r="A11" s="151"/>
      <c r="B11" s="179"/>
      <c r="C11" s="180"/>
      <c r="D11" s="180"/>
      <c r="E11" s="180"/>
      <c r="F11" s="181"/>
      <c r="G11" s="169"/>
      <c r="H11" s="173"/>
      <c r="I11" s="151"/>
      <c r="J11" s="151"/>
      <c r="K11" s="151"/>
    </row>
    <row r="12" spans="1:11" s="182" customFormat="1" ht="10.5" customHeight="1" thickBot="1" x14ac:dyDescent="0.2">
      <c r="A12" s="151"/>
      <c r="B12" s="179"/>
      <c r="C12" s="180"/>
      <c r="D12" s="180"/>
      <c r="E12" s="180"/>
      <c r="F12" s="181"/>
      <c r="G12" s="169"/>
      <c r="H12" s="174" t="s">
        <v>866</v>
      </c>
      <c r="I12" s="151"/>
      <c r="J12" s="151"/>
      <c r="K12" s="151"/>
    </row>
    <row r="13" spans="1:11" ht="28.5" customHeight="1" thickBot="1" x14ac:dyDescent="0.25">
      <c r="A13" s="183" t="s">
        <v>871</v>
      </c>
      <c r="B13" s="184" t="s">
        <v>696</v>
      </c>
      <c r="C13" s="185" t="s">
        <v>4475</v>
      </c>
      <c r="D13" s="185" t="s">
        <v>4476</v>
      </c>
      <c r="E13" s="185" t="s">
        <v>4477</v>
      </c>
      <c r="F13" s="185" t="s">
        <v>360</v>
      </c>
      <c r="G13" s="185" t="s">
        <v>872</v>
      </c>
      <c r="H13" s="186" t="s">
        <v>873</v>
      </c>
    </row>
    <row r="14" spans="1:11" ht="15" customHeight="1" thickBot="1" x14ac:dyDescent="0.2">
      <c r="A14" s="219" t="s">
        <v>874</v>
      </c>
      <c r="B14" s="187"/>
      <c r="C14" s="188"/>
      <c r="D14" s="188"/>
      <c r="E14" s="189"/>
      <c r="F14" s="190"/>
      <c r="G14" s="191"/>
      <c r="H14" s="192"/>
    </row>
    <row r="15" spans="1:11" s="170" customFormat="1" ht="67.5" customHeight="1" x14ac:dyDescent="0.2">
      <c r="A15" s="223">
        <v>1</v>
      </c>
      <c r="B15" s="1046" t="s">
        <v>875</v>
      </c>
      <c r="C15" s="1047">
        <v>1072668</v>
      </c>
      <c r="D15" s="1047">
        <v>1133692.6199999999</v>
      </c>
      <c r="E15" s="1047">
        <v>1130506.73725</v>
      </c>
      <c r="F15" s="194">
        <f t="shared" ref="F15:F29" si="1">E15/D15*100</f>
        <v>99.718981786262319</v>
      </c>
      <c r="G15" s="343" t="s">
        <v>876</v>
      </c>
      <c r="H15" s="224" t="s">
        <v>4478</v>
      </c>
    </row>
    <row r="16" spans="1:11" s="170" customFormat="1" ht="89.25" customHeight="1" x14ac:dyDescent="0.2">
      <c r="A16" s="223">
        <f>A15+1</f>
        <v>2</v>
      </c>
      <c r="B16" s="1046" t="s">
        <v>877</v>
      </c>
      <c r="C16" s="1047">
        <v>948795</v>
      </c>
      <c r="D16" s="1047">
        <v>1036345.01</v>
      </c>
      <c r="E16" s="1047">
        <v>1018556.2456600001</v>
      </c>
      <c r="F16" s="194">
        <f t="shared" si="1"/>
        <v>98.283509432828751</v>
      </c>
      <c r="G16" s="343" t="s">
        <v>876</v>
      </c>
      <c r="H16" s="224" t="s">
        <v>4479</v>
      </c>
    </row>
    <row r="17" spans="1:11" s="170" customFormat="1" ht="15" customHeight="1" x14ac:dyDescent="0.2">
      <c r="A17" s="223">
        <f t="shared" ref="A17:A28" si="2">A16+1</f>
        <v>3</v>
      </c>
      <c r="B17" s="1046" t="s">
        <v>206</v>
      </c>
      <c r="C17" s="1047">
        <v>600</v>
      </c>
      <c r="D17" s="1047">
        <v>600</v>
      </c>
      <c r="E17" s="1047">
        <v>600</v>
      </c>
      <c r="F17" s="194">
        <f t="shared" si="1"/>
        <v>100</v>
      </c>
      <c r="G17" s="343" t="s">
        <v>876</v>
      </c>
      <c r="H17" s="224" t="s">
        <v>65</v>
      </c>
    </row>
    <row r="18" spans="1:11" s="170" customFormat="1" ht="24" customHeight="1" x14ac:dyDescent="0.2">
      <c r="A18" s="223">
        <f t="shared" si="2"/>
        <v>4</v>
      </c>
      <c r="B18" s="1046" t="s">
        <v>879</v>
      </c>
      <c r="C18" s="1047">
        <v>54000</v>
      </c>
      <c r="D18" s="1047">
        <v>57288</v>
      </c>
      <c r="E18" s="1047">
        <v>57211.004999999997</v>
      </c>
      <c r="F18" s="194">
        <f t="shared" si="1"/>
        <v>99.865600125680771</v>
      </c>
      <c r="G18" s="343" t="s">
        <v>876</v>
      </c>
      <c r="H18" s="224" t="s">
        <v>65</v>
      </c>
    </row>
    <row r="19" spans="1:11" s="226" customFormat="1" ht="84" x14ac:dyDescent="0.2">
      <c r="A19" s="223">
        <f t="shared" si="2"/>
        <v>5</v>
      </c>
      <c r="B19" s="1046" t="s">
        <v>417</v>
      </c>
      <c r="C19" s="1047">
        <v>14500</v>
      </c>
      <c r="D19" s="1047">
        <v>40000</v>
      </c>
      <c r="E19" s="1047">
        <v>39500</v>
      </c>
      <c r="F19" s="194">
        <f t="shared" si="1"/>
        <v>98.75</v>
      </c>
      <c r="G19" s="225" t="s">
        <v>878</v>
      </c>
      <c r="H19" s="224" t="s">
        <v>4480</v>
      </c>
      <c r="I19" s="149"/>
      <c r="J19" s="170"/>
      <c r="K19" s="170"/>
    </row>
    <row r="20" spans="1:11" s="226" customFormat="1" ht="168" x14ac:dyDescent="0.2">
      <c r="A20" s="223">
        <f t="shared" si="2"/>
        <v>6</v>
      </c>
      <c r="B20" s="1046" t="s">
        <v>4481</v>
      </c>
      <c r="C20" s="1047">
        <v>5500</v>
      </c>
      <c r="D20" s="1047">
        <v>6210</v>
      </c>
      <c r="E20" s="1047">
        <v>4083.2726800000005</v>
      </c>
      <c r="F20" s="194">
        <f t="shared" si="1"/>
        <v>65.753183252818047</v>
      </c>
      <c r="G20" s="225" t="s">
        <v>878</v>
      </c>
      <c r="H20" s="1048" t="s">
        <v>4833</v>
      </c>
      <c r="I20" s="170"/>
      <c r="J20" s="170"/>
      <c r="K20" s="170"/>
    </row>
    <row r="21" spans="1:11" s="226" customFormat="1" ht="89.25" customHeight="1" x14ac:dyDescent="0.2">
      <c r="A21" s="223">
        <f t="shared" si="2"/>
        <v>7</v>
      </c>
      <c r="B21" s="1046" t="s">
        <v>880</v>
      </c>
      <c r="C21" s="1047">
        <v>8200</v>
      </c>
      <c r="D21" s="1047">
        <v>621</v>
      </c>
      <c r="E21" s="1047">
        <v>620.29173000000003</v>
      </c>
      <c r="F21" s="194">
        <f t="shared" si="1"/>
        <v>99.885946859903385</v>
      </c>
      <c r="G21" s="343" t="s">
        <v>876</v>
      </c>
      <c r="H21" s="1048" t="s">
        <v>4482</v>
      </c>
      <c r="I21" s="170"/>
      <c r="J21" s="170"/>
      <c r="K21" s="170"/>
    </row>
    <row r="22" spans="1:11" s="226" customFormat="1" ht="15" customHeight="1" x14ac:dyDescent="0.2">
      <c r="A22" s="223">
        <f t="shared" si="2"/>
        <v>8</v>
      </c>
      <c r="B22" s="1046" t="s">
        <v>4483</v>
      </c>
      <c r="C22" s="1047">
        <v>500</v>
      </c>
      <c r="D22" s="1047">
        <v>235.95</v>
      </c>
      <c r="E22" s="1047">
        <v>235.95</v>
      </c>
      <c r="F22" s="194">
        <f t="shared" si="1"/>
        <v>100</v>
      </c>
      <c r="G22" s="343" t="s">
        <v>884</v>
      </c>
      <c r="H22" s="224" t="s">
        <v>65</v>
      </c>
      <c r="I22" s="170"/>
      <c r="J22" s="170"/>
      <c r="K22" s="170"/>
    </row>
    <row r="23" spans="1:11" s="170" customFormat="1" ht="130.5" customHeight="1" x14ac:dyDescent="0.2">
      <c r="A23" s="223">
        <f t="shared" si="2"/>
        <v>9</v>
      </c>
      <c r="B23" s="1046" t="s">
        <v>882</v>
      </c>
      <c r="C23" s="1047">
        <v>21600</v>
      </c>
      <c r="D23" s="1047">
        <v>12449.44</v>
      </c>
      <c r="E23" s="1047">
        <v>2882.4119999999998</v>
      </c>
      <c r="F23" s="194">
        <f t="shared" si="1"/>
        <v>23.152945032065698</v>
      </c>
      <c r="G23" s="225" t="s">
        <v>878</v>
      </c>
      <c r="H23" s="1049" t="s">
        <v>4484</v>
      </c>
    </row>
    <row r="24" spans="1:11" s="226" customFormat="1" ht="89.25" customHeight="1" x14ac:dyDescent="0.2">
      <c r="A24" s="223">
        <f t="shared" si="2"/>
        <v>10</v>
      </c>
      <c r="B24" s="1046" t="s">
        <v>4485</v>
      </c>
      <c r="C24" s="1047">
        <v>0</v>
      </c>
      <c r="D24" s="1047">
        <v>1380</v>
      </c>
      <c r="E24" s="1047">
        <v>0</v>
      </c>
      <c r="F24" s="194">
        <f t="shared" si="1"/>
        <v>0</v>
      </c>
      <c r="G24" s="225" t="s">
        <v>878</v>
      </c>
      <c r="H24" s="224" t="s">
        <v>4486</v>
      </c>
      <c r="I24" s="170"/>
      <c r="J24" s="170"/>
      <c r="K24" s="170"/>
    </row>
    <row r="25" spans="1:11" s="170" customFormat="1" ht="34.5" customHeight="1" x14ac:dyDescent="0.2">
      <c r="A25" s="223">
        <f t="shared" si="2"/>
        <v>11</v>
      </c>
      <c r="B25" s="1046" t="s">
        <v>3644</v>
      </c>
      <c r="C25" s="1047">
        <v>0</v>
      </c>
      <c r="D25" s="1047">
        <v>2000</v>
      </c>
      <c r="E25" s="1047">
        <v>1153.5819999999999</v>
      </c>
      <c r="F25" s="194">
        <f>E25/D25*100</f>
        <v>57.679099999999991</v>
      </c>
      <c r="G25" s="343" t="s">
        <v>876</v>
      </c>
      <c r="H25" s="224" t="s">
        <v>4834</v>
      </c>
      <c r="I25" s="211"/>
    </row>
    <row r="26" spans="1:11" s="170" customFormat="1" ht="24" customHeight="1" x14ac:dyDescent="0.2">
      <c r="A26" s="223">
        <f t="shared" si="2"/>
        <v>12</v>
      </c>
      <c r="B26" s="1046" t="s">
        <v>4487</v>
      </c>
      <c r="C26" s="1047">
        <v>64</v>
      </c>
      <c r="D26" s="1047">
        <v>64</v>
      </c>
      <c r="E26" s="1047">
        <v>63.478850000000001</v>
      </c>
      <c r="F26" s="194">
        <f>E26/D26*100</f>
        <v>99.185703125000003</v>
      </c>
      <c r="G26" s="343" t="s">
        <v>876</v>
      </c>
      <c r="H26" s="224" t="s">
        <v>65</v>
      </c>
    </row>
    <row r="27" spans="1:11" s="170" customFormat="1" ht="57" customHeight="1" x14ac:dyDescent="0.2">
      <c r="A27" s="223">
        <f t="shared" si="2"/>
        <v>13</v>
      </c>
      <c r="B27" s="227" t="s">
        <v>4488</v>
      </c>
      <c r="C27" s="1047">
        <v>0</v>
      </c>
      <c r="D27" s="1047">
        <v>2196.58</v>
      </c>
      <c r="E27" s="1047">
        <v>2042.114</v>
      </c>
      <c r="F27" s="194">
        <f t="shared" si="1"/>
        <v>92.967886441650208</v>
      </c>
      <c r="G27" s="225" t="s">
        <v>884</v>
      </c>
      <c r="H27" s="1049" t="s">
        <v>4489</v>
      </c>
    </row>
    <row r="28" spans="1:11" s="170" customFormat="1" ht="24" customHeight="1" x14ac:dyDescent="0.2">
      <c r="A28" s="223">
        <f t="shared" si="2"/>
        <v>14</v>
      </c>
      <c r="B28" s="227" t="s">
        <v>4490</v>
      </c>
      <c r="C28" s="1047">
        <v>0</v>
      </c>
      <c r="D28" s="1047">
        <v>60</v>
      </c>
      <c r="E28" s="1047">
        <v>60</v>
      </c>
      <c r="F28" s="194">
        <f t="shared" si="1"/>
        <v>100</v>
      </c>
      <c r="G28" s="225" t="s">
        <v>884</v>
      </c>
      <c r="H28" s="1049"/>
    </row>
    <row r="29" spans="1:11" s="179" customFormat="1" ht="13.5" customHeight="1" thickBot="1" x14ac:dyDescent="0.25">
      <c r="A29" s="1233" t="s">
        <v>412</v>
      </c>
      <c r="B29" s="1234"/>
      <c r="C29" s="196">
        <f>SUM(C15:C28)</f>
        <v>2126427</v>
      </c>
      <c r="D29" s="196">
        <f t="shared" ref="D29:E29" si="3">SUM(D15:D28)</f>
        <v>2293142.6</v>
      </c>
      <c r="E29" s="196">
        <f t="shared" si="3"/>
        <v>2257515.0891700005</v>
      </c>
      <c r="F29" s="197">
        <f t="shared" si="1"/>
        <v>98.446345603191034</v>
      </c>
      <c r="G29" s="198"/>
      <c r="H29" s="229"/>
    </row>
    <row r="30" spans="1:11" s="151" customFormat="1" ht="18" customHeight="1" thickBot="1" x14ac:dyDescent="0.2">
      <c r="A30" s="219" t="s">
        <v>868</v>
      </c>
      <c r="B30" s="199"/>
      <c r="C30" s="200"/>
      <c r="D30" s="200"/>
      <c r="E30" s="201"/>
      <c r="F30" s="190"/>
      <c r="G30" s="191"/>
      <c r="H30" s="236"/>
    </row>
    <row r="31" spans="1:11" s="170" customFormat="1" ht="24" customHeight="1" x14ac:dyDescent="0.2">
      <c r="A31" s="1050">
        <f>A28+1</f>
        <v>15</v>
      </c>
      <c r="B31" s="1051" t="s">
        <v>4073</v>
      </c>
      <c r="C31" s="1052">
        <v>411541</v>
      </c>
      <c r="D31" s="1052">
        <v>465741</v>
      </c>
      <c r="E31" s="1052">
        <v>465741</v>
      </c>
      <c r="F31" s="194">
        <f t="shared" ref="F31:F34" si="4">E31/D31*100</f>
        <v>100</v>
      </c>
      <c r="G31" s="1053" t="s">
        <v>876</v>
      </c>
      <c r="H31" s="224" t="s">
        <v>65</v>
      </c>
    </row>
    <row r="32" spans="1:11" s="170" customFormat="1" ht="24" customHeight="1" x14ac:dyDescent="0.2">
      <c r="A32" s="223">
        <f t="shared" ref="A32:A34" si="5">A31+1</f>
        <v>16</v>
      </c>
      <c r="B32" s="1051" t="s">
        <v>4074</v>
      </c>
      <c r="C32" s="1052">
        <v>190000</v>
      </c>
      <c r="D32" s="1052">
        <v>196000</v>
      </c>
      <c r="E32" s="1052">
        <v>196000</v>
      </c>
      <c r="F32" s="194">
        <f t="shared" si="4"/>
        <v>100</v>
      </c>
      <c r="G32" s="1053" t="s">
        <v>876</v>
      </c>
      <c r="H32" s="224" t="s">
        <v>65</v>
      </c>
    </row>
    <row r="33" spans="1:9" s="170" customFormat="1" ht="24" customHeight="1" x14ac:dyDescent="0.2">
      <c r="A33" s="223">
        <f t="shared" si="5"/>
        <v>17</v>
      </c>
      <c r="B33" s="1046" t="s">
        <v>4491</v>
      </c>
      <c r="C33" s="1047">
        <v>10000</v>
      </c>
      <c r="D33" s="1047">
        <v>10000</v>
      </c>
      <c r="E33" s="1047">
        <v>10000</v>
      </c>
      <c r="F33" s="194">
        <f t="shared" si="4"/>
        <v>100</v>
      </c>
      <c r="G33" s="1053" t="s">
        <v>876</v>
      </c>
      <c r="H33" s="224" t="s">
        <v>65</v>
      </c>
      <c r="I33" s="168"/>
    </row>
    <row r="34" spans="1:9" s="170" customFormat="1" ht="24" customHeight="1" x14ac:dyDescent="0.2">
      <c r="A34" s="223">
        <f t="shared" si="5"/>
        <v>18</v>
      </c>
      <c r="B34" s="1046" t="s">
        <v>885</v>
      </c>
      <c r="C34" s="1047">
        <v>12000</v>
      </c>
      <c r="D34" s="1047">
        <v>7000</v>
      </c>
      <c r="E34" s="1047">
        <v>7000</v>
      </c>
      <c r="F34" s="194">
        <f t="shared" si="4"/>
        <v>100</v>
      </c>
      <c r="G34" s="1053" t="s">
        <v>876</v>
      </c>
      <c r="H34" s="224" t="s">
        <v>65</v>
      </c>
    </row>
    <row r="35" spans="1:9" s="170" customFormat="1" ht="13.5" customHeight="1" thickBot="1" x14ac:dyDescent="0.25">
      <c r="A35" s="1233" t="s">
        <v>412</v>
      </c>
      <c r="B35" s="1234"/>
      <c r="C35" s="196">
        <f>SUM(C31:C34)</f>
        <v>623541</v>
      </c>
      <c r="D35" s="196">
        <f>SUM(D31:D34)</f>
        <v>678741</v>
      </c>
      <c r="E35" s="196">
        <f>SUM(E31:E34)</f>
        <v>678741</v>
      </c>
      <c r="F35" s="197">
        <f>E35/D35*100</f>
        <v>100</v>
      </c>
      <c r="G35" s="198"/>
      <c r="H35" s="229"/>
    </row>
    <row r="36" spans="1:9" ht="18" customHeight="1" thickBot="1" x14ac:dyDescent="0.2">
      <c r="A36" s="230" t="s">
        <v>887</v>
      </c>
      <c r="B36" s="202"/>
      <c r="C36" s="203"/>
      <c r="D36" s="203"/>
      <c r="E36" s="204"/>
      <c r="F36" s="205"/>
      <c r="G36" s="231"/>
      <c r="H36" s="232"/>
    </row>
    <row r="37" spans="1:9" s="170" customFormat="1" ht="119.25" customHeight="1" x14ac:dyDescent="0.2">
      <c r="A37" s="1050">
        <f>A34+1</f>
        <v>19</v>
      </c>
      <c r="B37" s="1046" t="s">
        <v>3199</v>
      </c>
      <c r="C37" s="1047">
        <v>1800</v>
      </c>
      <c r="D37" s="1047">
        <v>1228.8600000000001</v>
      </c>
      <c r="E37" s="1047">
        <v>0</v>
      </c>
      <c r="F37" s="194">
        <f t="shared" ref="F37:F51" si="6">E37/D37*100</f>
        <v>0</v>
      </c>
      <c r="G37" s="206" t="s">
        <v>878</v>
      </c>
      <c r="H37" s="1049" t="s">
        <v>4492</v>
      </c>
    </row>
    <row r="38" spans="1:9" s="170" customFormat="1" ht="34.5" customHeight="1" x14ac:dyDescent="0.2">
      <c r="A38" s="223">
        <f t="shared" ref="A38:A50" si="7">A37+1</f>
        <v>20</v>
      </c>
      <c r="B38" s="1046" t="s">
        <v>3894</v>
      </c>
      <c r="C38" s="1047">
        <v>3000</v>
      </c>
      <c r="D38" s="1047">
        <v>3000</v>
      </c>
      <c r="E38" s="1047">
        <v>3000</v>
      </c>
      <c r="F38" s="194">
        <f t="shared" si="6"/>
        <v>100</v>
      </c>
      <c r="G38" s="206" t="s">
        <v>884</v>
      </c>
      <c r="H38" s="224" t="s">
        <v>65</v>
      </c>
    </row>
    <row r="39" spans="1:9" s="170" customFormat="1" ht="45" customHeight="1" x14ac:dyDescent="0.2">
      <c r="A39" s="223">
        <f t="shared" si="7"/>
        <v>21</v>
      </c>
      <c r="B39" s="1046" t="s">
        <v>3895</v>
      </c>
      <c r="C39" s="1047">
        <v>0</v>
      </c>
      <c r="D39" s="1047">
        <v>800</v>
      </c>
      <c r="E39" s="1047">
        <v>800</v>
      </c>
      <c r="F39" s="194">
        <f t="shared" si="6"/>
        <v>100</v>
      </c>
      <c r="G39" s="206" t="s">
        <v>884</v>
      </c>
      <c r="H39" s="224" t="s">
        <v>65</v>
      </c>
    </row>
    <row r="40" spans="1:9" s="170" customFormat="1" ht="130.5" customHeight="1" x14ac:dyDescent="0.2">
      <c r="A40" s="223">
        <f t="shared" si="7"/>
        <v>22</v>
      </c>
      <c r="B40" s="1046" t="s">
        <v>3896</v>
      </c>
      <c r="C40" s="1047">
        <v>0</v>
      </c>
      <c r="D40" s="1047">
        <v>5800</v>
      </c>
      <c r="E40" s="1047">
        <v>1100</v>
      </c>
      <c r="F40" s="194">
        <f t="shared" si="6"/>
        <v>18.96551724137931</v>
      </c>
      <c r="G40" s="206" t="s">
        <v>878</v>
      </c>
      <c r="H40" s="1054" t="s">
        <v>4493</v>
      </c>
    </row>
    <row r="41" spans="1:9" s="170" customFormat="1" ht="31.5" x14ac:dyDescent="0.2">
      <c r="A41" s="223">
        <f t="shared" si="7"/>
        <v>23</v>
      </c>
      <c r="B41" s="1046" t="s">
        <v>3897</v>
      </c>
      <c r="C41" s="1047">
        <v>0</v>
      </c>
      <c r="D41" s="1047">
        <v>17700</v>
      </c>
      <c r="E41" s="1047">
        <v>17700</v>
      </c>
      <c r="F41" s="194">
        <f t="shared" si="6"/>
        <v>100</v>
      </c>
      <c r="G41" s="206" t="s">
        <v>884</v>
      </c>
      <c r="H41" s="224" t="s">
        <v>65</v>
      </c>
    </row>
    <row r="42" spans="1:9" s="170" customFormat="1" ht="34.5" customHeight="1" x14ac:dyDescent="0.2">
      <c r="A42" s="223">
        <f t="shared" si="7"/>
        <v>24</v>
      </c>
      <c r="B42" s="1046" t="s">
        <v>3898</v>
      </c>
      <c r="C42" s="1047">
        <v>0</v>
      </c>
      <c r="D42" s="1047">
        <v>11000</v>
      </c>
      <c r="E42" s="1047">
        <v>11000</v>
      </c>
      <c r="F42" s="194">
        <f t="shared" si="6"/>
        <v>100</v>
      </c>
      <c r="G42" s="206" t="s">
        <v>884</v>
      </c>
      <c r="H42" s="224" t="s">
        <v>65</v>
      </c>
    </row>
    <row r="43" spans="1:9" s="170" customFormat="1" ht="45" customHeight="1" x14ac:dyDescent="0.2">
      <c r="A43" s="223">
        <f t="shared" si="7"/>
        <v>25</v>
      </c>
      <c r="B43" s="1046" t="s">
        <v>3900</v>
      </c>
      <c r="C43" s="1047">
        <v>0</v>
      </c>
      <c r="D43" s="1047">
        <v>1067.3699999999999</v>
      </c>
      <c r="E43" s="1047">
        <v>1067.374</v>
      </c>
      <c r="F43" s="194">
        <f t="shared" si="6"/>
        <v>100.00037475289732</v>
      </c>
      <c r="G43" s="206" t="s">
        <v>876</v>
      </c>
      <c r="H43" s="224" t="s">
        <v>65</v>
      </c>
    </row>
    <row r="44" spans="1:9" s="170" customFormat="1" ht="34.5" customHeight="1" x14ac:dyDescent="0.2">
      <c r="A44" s="223">
        <f t="shared" si="7"/>
        <v>26</v>
      </c>
      <c r="B44" s="1046" t="s">
        <v>711</v>
      </c>
      <c r="C44" s="1047">
        <v>40000</v>
      </c>
      <c r="D44" s="1047">
        <v>330227</v>
      </c>
      <c r="E44" s="1047">
        <v>330227</v>
      </c>
      <c r="F44" s="194">
        <f t="shared" si="6"/>
        <v>100</v>
      </c>
      <c r="G44" s="206" t="s">
        <v>884</v>
      </c>
      <c r="H44" s="224" t="s">
        <v>65</v>
      </c>
    </row>
    <row r="45" spans="1:9" s="170" customFormat="1" ht="45" customHeight="1" x14ac:dyDescent="0.2">
      <c r="A45" s="223">
        <f t="shared" si="7"/>
        <v>27</v>
      </c>
      <c r="B45" s="1046" t="s">
        <v>888</v>
      </c>
      <c r="C45" s="1047">
        <v>5000</v>
      </c>
      <c r="D45" s="1047">
        <v>5000</v>
      </c>
      <c r="E45" s="1047">
        <v>1233.0920000000001</v>
      </c>
      <c r="F45" s="194">
        <f t="shared" si="6"/>
        <v>24.661840000000002</v>
      </c>
      <c r="G45" s="206" t="s">
        <v>876</v>
      </c>
      <c r="H45" s="1054" t="s">
        <v>4494</v>
      </c>
    </row>
    <row r="46" spans="1:9" s="170" customFormat="1" ht="24" customHeight="1" x14ac:dyDescent="0.2">
      <c r="A46" s="223">
        <f t="shared" si="7"/>
        <v>28</v>
      </c>
      <c r="B46" s="1046" t="s">
        <v>4070</v>
      </c>
      <c r="C46" s="1047">
        <v>311</v>
      </c>
      <c r="D46" s="1047">
        <v>3476.87</v>
      </c>
      <c r="E46" s="1047">
        <v>3476.8739999999998</v>
      </c>
      <c r="F46" s="194">
        <f t="shared" si="6"/>
        <v>100.00011504600401</v>
      </c>
      <c r="G46" s="206" t="s">
        <v>884</v>
      </c>
      <c r="H46" s="224" t="s">
        <v>65</v>
      </c>
    </row>
    <row r="47" spans="1:9" s="170" customFormat="1" ht="34.5" customHeight="1" x14ac:dyDescent="0.2">
      <c r="A47" s="223">
        <f t="shared" si="7"/>
        <v>29</v>
      </c>
      <c r="B47" s="1046" t="s">
        <v>3200</v>
      </c>
      <c r="C47" s="1047">
        <v>8000</v>
      </c>
      <c r="D47" s="1047">
        <v>0</v>
      </c>
      <c r="E47" s="1047">
        <v>0</v>
      </c>
      <c r="F47" s="194" t="s">
        <v>3615</v>
      </c>
      <c r="G47" s="206" t="s">
        <v>878</v>
      </c>
      <c r="H47" s="224" t="s">
        <v>4495</v>
      </c>
    </row>
    <row r="48" spans="1:9" s="170" customFormat="1" ht="52.5" x14ac:dyDescent="0.2">
      <c r="A48" s="223">
        <f t="shared" si="7"/>
        <v>30</v>
      </c>
      <c r="B48" s="1046" t="s">
        <v>713</v>
      </c>
      <c r="C48" s="1047">
        <v>8954</v>
      </c>
      <c r="D48" s="1047">
        <v>1554</v>
      </c>
      <c r="E48" s="1047">
        <v>255.96945000000002</v>
      </c>
      <c r="F48" s="194">
        <f t="shared" si="6"/>
        <v>16.47165057915058</v>
      </c>
      <c r="G48" s="206" t="s">
        <v>876</v>
      </c>
      <c r="H48" s="1054" t="s">
        <v>4496</v>
      </c>
    </row>
    <row r="49" spans="1:8" s="170" customFormat="1" ht="31.5" x14ac:dyDescent="0.2">
      <c r="A49" s="223">
        <f t="shared" si="7"/>
        <v>31</v>
      </c>
      <c r="B49" s="1046" t="s">
        <v>3201</v>
      </c>
      <c r="C49" s="1047">
        <v>0</v>
      </c>
      <c r="D49" s="1047">
        <v>550</v>
      </c>
      <c r="E49" s="1047">
        <v>550</v>
      </c>
      <c r="F49" s="194">
        <f t="shared" si="6"/>
        <v>100</v>
      </c>
      <c r="G49" s="206" t="s">
        <v>884</v>
      </c>
      <c r="H49" s="224" t="s">
        <v>65</v>
      </c>
    </row>
    <row r="50" spans="1:8" s="170" customFormat="1" ht="109.5" customHeight="1" x14ac:dyDescent="0.2">
      <c r="A50" s="223">
        <f t="shared" si="7"/>
        <v>32</v>
      </c>
      <c r="B50" s="1046" t="s">
        <v>3202</v>
      </c>
      <c r="C50" s="1047">
        <v>50000</v>
      </c>
      <c r="D50" s="1047">
        <v>18360.509999999998</v>
      </c>
      <c r="E50" s="1047">
        <v>0</v>
      </c>
      <c r="F50" s="194">
        <f t="shared" si="6"/>
        <v>0</v>
      </c>
      <c r="G50" s="206" t="s">
        <v>878</v>
      </c>
      <c r="H50" s="1054" t="s">
        <v>4497</v>
      </c>
    </row>
    <row r="51" spans="1:8" s="170" customFormat="1" ht="13.5" customHeight="1" thickBot="1" x14ac:dyDescent="0.25">
      <c r="A51" s="1233" t="s">
        <v>412</v>
      </c>
      <c r="B51" s="1234"/>
      <c r="C51" s="196">
        <f>SUM(C37:C50)</f>
        <v>117065</v>
      </c>
      <c r="D51" s="208">
        <f>SUM(D37:D50)</f>
        <v>399764.61</v>
      </c>
      <c r="E51" s="208">
        <f>SUM(E37:E50)</f>
        <v>370410.30945</v>
      </c>
      <c r="F51" s="209">
        <f t="shared" si="6"/>
        <v>92.657103751630245</v>
      </c>
      <c r="G51" s="198"/>
      <c r="H51" s="210"/>
    </row>
    <row r="52" spans="1:8" ht="18" customHeight="1" thickBot="1" x14ac:dyDescent="0.2">
      <c r="A52" s="219" t="s">
        <v>870</v>
      </c>
      <c r="B52" s="187"/>
      <c r="C52" s="188"/>
      <c r="D52" s="188"/>
      <c r="E52" s="189"/>
      <c r="F52" s="190"/>
      <c r="G52" s="191"/>
      <c r="H52" s="233"/>
    </row>
    <row r="53" spans="1:8" s="170" customFormat="1" ht="24" customHeight="1" x14ac:dyDescent="0.2">
      <c r="A53" s="1050">
        <f>A50+1</f>
        <v>33</v>
      </c>
      <c r="B53" s="1046" t="s">
        <v>861</v>
      </c>
      <c r="C53" s="1047">
        <v>0</v>
      </c>
      <c r="D53" s="1047">
        <v>106.38</v>
      </c>
      <c r="E53" s="1047">
        <v>106.3738</v>
      </c>
      <c r="F53" s="194">
        <f t="shared" ref="F53:F70" si="8">E53/D53*100</f>
        <v>99.994171836811446</v>
      </c>
      <c r="G53" s="206" t="s">
        <v>884</v>
      </c>
      <c r="H53" s="224" t="s">
        <v>65</v>
      </c>
    </row>
    <row r="54" spans="1:8" s="170" customFormat="1" ht="24" customHeight="1" x14ac:dyDescent="0.2">
      <c r="A54" s="223">
        <f t="shared" ref="A54:A69" si="9">A53+1</f>
        <v>34</v>
      </c>
      <c r="B54" s="1046" t="s">
        <v>862</v>
      </c>
      <c r="C54" s="1047">
        <v>0</v>
      </c>
      <c r="D54" s="1047">
        <v>199.55</v>
      </c>
      <c r="E54" s="1047">
        <v>50.107999999999997</v>
      </c>
      <c r="F54" s="194">
        <f t="shared" si="8"/>
        <v>25.110498621899268</v>
      </c>
      <c r="G54" s="206" t="s">
        <v>884</v>
      </c>
      <c r="H54" s="1054" t="s">
        <v>4498</v>
      </c>
    </row>
    <row r="55" spans="1:8" s="170" customFormat="1" ht="67.5" customHeight="1" x14ac:dyDescent="0.2">
      <c r="A55" s="223">
        <f t="shared" si="9"/>
        <v>35</v>
      </c>
      <c r="B55" s="1046" t="s">
        <v>3361</v>
      </c>
      <c r="C55" s="1047">
        <v>88257</v>
      </c>
      <c r="D55" s="1047">
        <v>75944.62000000001</v>
      </c>
      <c r="E55" s="1047">
        <v>61791.374339999995</v>
      </c>
      <c r="F55" s="194">
        <f t="shared" si="8"/>
        <v>81.363728385236485</v>
      </c>
      <c r="G55" s="206" t="s">
        <v>878</v>
      </c>
      <c r="H55" s="1054" t="s">
        <v>4835</v>
      </c>
    </row>
    <row r="56" spans="1:8" s="170" customFormat="1" ht="89.25" customHeight="1" x14ac:dyDescent="0.2">
      <c r="A56" s="223">
        <f t="shared" si="9"/>
        <v>36</v>
      </c>
      <c r="B56" s="1046" t="s">
        <v>891</v>
      </c>
      <c r="C56" s="1047">
        <v>68790</v>
      </c>
      <c r="D56" s="1047">
        <v>62276.36</v>
      </c>
      <c r="E56" s="1047">
        <v>50615.904710000003</v>
      </c>
      <c r="F56" s="194">
        <f t="shared" si="8"/>
        <v>81.2762735490642</v>
      </c>
      <c r="G56" s="206" t="s">
        <v>878</v>
      </c>
      <c r="H56" s="1054" t="s">
        <v>4499</v>
      </c>
    </row>
    <row r="57" spans="1:8" s="170" customFormat="1" ht="99.75" customHeight="1" x14ac:dyDescent="0.2">
      <c r="A57" s="223">
        <f t="shared" si="9"/>
        <v>37</v>
      </c>
      <c r="B57" s="1046" t="s">
        <v>3823</v>
      </c>
      <c r="C57" s="1047">
        <v>82300</v>
      </c>
      <c r="D57" s="1047">
        <v>55743.999999999985</v>
      </c>
      <c r="E57" s="1047">
        <v>40158.932000000008</v>
      </c>
      <c r="F57" s="194">
        <f t="shared" si="8"/>
        <v>72.041712112514389</v>
      </c>
      <c r="G57" s="206" t="s">
        <v>878</v>
      </c>
      <c r="H57" s="224" t="s">
        <v>4500</v>
      </c>
    </row>
    <row r="58" spans="1:8" s="170" customFormat="1" ht="57" customHeight="1" x14ac:dyDescent="0.2">
      <c r="A58" s="223">
        <f t="shared" si="9"/>
        <v>38</v>
      </c>
      <c r="B58" s="1046" t="s">
        <v>893</v>
      </c>
      <c r="C58" s="1047">
        <v>68800</v>
      </c>
      <c r="D58" s="1047">
        <v>200</v>
      </c>
      <c r="E58" s="1047">
        <v>0</v>
      </c>
      <c r="F58" s="194">
        <f t="shared" si="8"/>
        <v>0</v>
      </c>
      <c r="G58" s="206" t="s">
        <v>878</v>
      </c>
      <c r="H58" s="1054" t="s">
        <v>4501</v>
      </c>
    </row>
    <row r="59" spans="1:8" s="170" customFormat="1" ht="120" customHeight="1" x14ac:dyDescent="0.2">
      <c r="A59" s="223">
        <f t="shared" si="9"/>
        <v>39</v>
      </c>
      <c r="B59" s="1046" t="s">
        <v>770</v>
      </c>
      <c r="C59" s="1047">
        <v>73000</v>
      </c>
      <c r="D59" s="1047">
        <v>31000</v>
      </c>
      <c r="E59" s="1047">
        <v>19724.982589999996</v>
      </c>
      <c r="F59" s="194">
        <f t="shared" si="8"/>
        <v>63.628976096774181</v>
      </c>
      <c r="G59" s="206" t="s">
        <v>878</v>
      </c>
      <c r="H59" s="224" t="s">
        <v>4502</v>
      </c>
    </row>
    <row r="60" spans="1:8" s="170" customFormat="1" ht="15" customHeight="1" x14ac:dyDescent="0.2">
      <c r="A60" s="223">
        <f t="shared" si="9"/>
        <v>40</v>
      </c>
      <c r="B60" s="1046" t="s">
        <v>3203</v>
      </c>
      <c r="C60" s="1047">
        <v>49937</v>
      </c>
      <c r="D60" s="1047">
        <v>49309.109999999993</v>
      </c>
      <c r="E60" s="1047">
        <v>49309.028409999999</v>
      </c>
      <c r="F60" s="194">
        <f t="shared" si="8"/>
        <v>99.999834533618653</v>
      </c>
      <c r="G60" s="206" t="s">
        <v>884</v>
      </c>
      <c r="H60" s="224" t="s">
        <v>65</v>
      </c>
    </row>
    <row r="61" spans="1:8" s="170" customFormat="1" ht="21" x14ac:dyDescent="0.2">
      <c r="A61" s="223">
        <f t="shared" si="9"/>
        <v>41</v>
      </c>
      <c r="B61" s="1046" t="s">
        <v>771</v>
      </c>
      <c r="C61" s="1047">
        <v>25815</v>
      </c>
      <c r="D61" s="1047">
        <v>25106.010000000002</v>
      </c>
      <c r="E61" s="1047">
        <v>25105.884959999996</v>
      </c>
      <c r="F61" s="194">
        <f t="shared" si="8"/>
        <v>99.999501951923037</v>
      </c>
      <c r="G61" s="206" t="s">
        <v>884</v>
      </c>
      <c r="H61" s="224" t="s">
        <v>65</v>
      </c>
    </row>
    <row r="62" spans="1:8" s="170" customFormat="1" ht="89.25" customHeight="1" x14ac:dyDescent="0.2">
      <c r="A62" s="223">
        <f t="shared" si="9"/>
        <v>42</v>
      </c>
      <c r="B62" s="1046" t="s">
        <v>3204</v>
      </c>
      <c r="C62" s="1047">
        <v>13267</v>
      </c>
      <c r="D62" s="1047">
        <v>154.84</v>
      </c>
      <c r="E62" s="1047">
        <v>54.321919999999999</v>
      </c>
      <c r="F62" s="194">
        <f t="shared" si="8"/>
        <v>35.082614311547403</v>
      </c>
      <c r="G62" s="206" t="s">
        <v>878</v>
      </c>
      <c r="H62" s="1054" t="s">
        <v>4836</v>
      </c>
    </row>
    <row r="63" spans="1:8" s="170" customFormat="1" ht="67.5" customHeight="1" x14ac:dyDescent="0.2">
      <c r="A63" s="223">
        <f t="shared" si="9"/>
        <v>43</v>
      </c>
      <c r="B63" s="1046" t="s">
        <v>3205</v>
      </c>
      <c r="C63" s="1047">
        <v>12347</v>
      </c>
      <c r="D63" s="1047">
        <v>12347</v>
      </c>
      <c r="E63" s="1047">
        <v>6379.7311500000005</v>
      </c>
      <c r="F63" s="194">
        <f t="shared" si="8"/>
        <v>51.670293593585491</v>
      </c>
      <c r="G63" s="206" t="s">
        <v>878</v>
      </c>
      <c r="H63" s="224" t="s">
        <v>4503</v>
      </c>
    </row>
    <row r="64" spans="1:8" s="170" customFormat="1" ht="15" customHeight="1" x14ac:dyDescent="0.2">
      <c r="A64" s="223">
        <f t="shared" si="9"/>
        <v>44</v>
      </c>
      <c r="B64" s="1046" t="s">
        <v>3206</v>
      </c>
      <c r="C64" s="1047">
        <v>15328</v>
      </c>
      <c r="D64" s="1047">
        <v>54.33</v>
      </c>
      <c r="E64" s="1047">
        <v>54.321919999999999</v>
      </c>
      <c r="F64" s="194">
        <f t="shared" si="8"/>
        <v>99.985127921958409</v>
      </c>
      <c r="G64" s="206" t="s">
        <v>3198</v>
      </c>
      <c r="H64" s="1054" t="s">
        <v>65</v>
      </c>
    </row>
    <row r="65" spans="1:11" s="170" customFormat="1" ht="99.75" customHeight="1" x14ac:dyDescent="0.2">
      <c r="A65" s="223">
        <f t="shared" si="9"/>
        <v>45</v>
      </c>
      <c r="B65" s="1046" t="s">
        <v>894</v>
      </c>
      <c r="C65" s="1047">
        <v>0</v>
      </c>
      <c r="D65" s="1047">
        <v>62.55</v>
      </c>
      <c r="E65" s="1047">
        <v>0</v>
      </c>
      <c r="F65" s="194">
        <f t="shared" si="8"/>
        <v>0</v>
      </c>
      <c r="G65" s="206" t="s">
        <v>878</v>
      </c>
      <c r="H65" s="1054" t="s">
        <v>4837</v>
      </c>
    </row>
    <row r="66" spans="1:11" s="170" customFormat="1" ht="99.75" customHeight="1" x14ac:dyDescent="0.2">
      <c r="A66" s="223">
        <f t="shared" si="9"/>
        <v>46</v>
      </c>
      <c r="B66" s="1046" t="s">
        <v>3208</v>
      </c>
      <c r="C66" s="1047">
        <v>0</v>
      </c>
      <c r="D66" s="1047">
        <v>129.11000000000001</v>
      </c>
      <c r="E66" s="1047">
        <v>66.55</v>
      </c>
      <c r="F66" s="194">
        <f t="shared" si="8"/>
        <v>51.54519402060258</v>
      </c>
      <c r="G66" s="206" t="s">
        <v>878</v>
      </c>
      <c r="H66" s="1054" t="s">
        <v>4838</v>
      </c>
    </row>
    <row r="67" spans="1:11" s="170" customFormat="1" ht="99.75" customHeight="1" x14ac:dyDescent="0.2">
      <c r="A67" s="223">
        <f t="shared" si="9"/>
        <v>47</v>
      </c>
      <c r="B67" s="1046" t="s">
        <v>3209</v>
      </c>
      <c r="C67" s="1047">
        <v>70000</v>
      </c>
      <c r="D67" s="1047">
        <v>31000</v>
      </c>
      <c r="E67" s="1047">
        <v>6295.8755799999999</v>
      </c>
      <c r="F67" s="194">
        <f t="shared" si="8"/>
        <v>20.30927606451613</v>
      </c>
      <c r="G67" s="206" t="s">
        <v>878</v>
      </c>
      <c r="H67" s="1054" t="s">
        <v>4504</v>
      </c>
    </row>
    <row r="68" spans="1:11" s="170" customFormat="1" ht="105" x14ac:dyDescent="0.2">
      <c r="A68" s="223">
        <f t="shared" si="9"/>
        <v>48</v>
      </c>
      <c r="B68" s="1046" t="s">
        <v>3210</v>
      </c>
      <c r="C68" s="1047">
        <v>30100</v>
      </c>
      <c r="D68" s="1047">
        <v>291</v>
      </c>
      <c r="E68" s="1047">
        <v>19.965</v>
      </c>
      <c r="F68" s="194">
        <f t="shared" si="8"/>
        <v>6.8608247422680417</v>
      </c>
      <c r="G68" s="206" t="s">
        <v>878</v>
      </c>
      <c r="H68" s="1054" t="s">
        <v>4839</v>
      </c>
    </row>
    <row r="69" spans="1:11" s="170" customFormat="1" ht="34.5" customHeight="1" x14ac:dyDescent="0.2">
      <c r="A69" s="223">
        <f t="shared" si="9"/>
        <v>49</v>
      </c>
      <c r="B69" s="1046" t="s">
        <v>895</v>
      </c>
      <c r="C69" s="1047">
        <v>29000</v>
      </c>
      <c r="D69" s="1047">
        <v>30750</v>
      </c>
      <c r="E69" s="1047">
        <v>30750</v>
      </c>
      <c r="F69" s="194">
        <f t="shared" si="8"/>
        <v>100</v>
      </c>
      <c r="G69" s="206" t="s">
        <v>4505</v>
      </c>
      <c r="H69" s="224" t="s">
        <v>65</v>
      </c>
    </row>
    <row r="70" spans="1:11" s="170" customFormat="1" ht="13.5" customHeight="1" thickBot="1" x14ac:dyDescent="0.25">
      <c r="A70" s="1233" t="s">
        <v>412</v>
      </c>
      <c r="B70" s="1234"/>
      <c r="C70" s="196">
        <f>SUM(C53:C69)</f>
        <v>626941</v>
      </c>
      <c r="D70" s="196">
        <f>SUM(D53:D69)</f>
        <v>374674.86</v>
      </c>
      <c r="E70" s="196">
        <f>SUM(E53:E69)</f>
        <v>290483.35437999992</v>
      </c>
      <c r="F70" s="209">
        <f t="shared" si="8"/>
        <v>77.529448968099942</v>
      </c>
      <c r="G70" s="198"/>
      <c r="H70" s="210"/>
    </row>
    <row r="71" spans="1:11" s="215" customFormat="1" x14ac:dyDescent="0.2">
      <c r="A71" s="171"/>
      <c r="B71" s="211"/>
      <c r="C71" s="171"/>
      <c r="D71" s="171"/>
      <c r="E71" s="171"/>
      <c r="F71" s="212"/>
      <c r="G71" s="213"/>
      <c r="H71" s="214"/>
      <c r="I71" s="180"/>
      <c r="J71" s="180"/>
      <c r="K71" s="180"/>
    </row>
  </sheetData>
  <mergeCells count="11">
    <mergeCell ref="A8:B8"/>
    <mergeCell ref="A1:H1"/>
    <mergeCell ref="A4:B4"/>
    <mergeCell ref="A5:B5"/>
    <mergeCell ref="A6:B6"/>
    <mergeCell ref="A7:B7"/>
    <mergeCell ref="A9:B9"/>
    <mergeCell ref="A29:B29"/>
    <mergeCell ref="A35:B35"/>
    <mergeCell ref="A51:B51"/>
    <mergeCell ref="A70:B70"/>
  </mergeCells>
  <printOptions horizontalCentered="1"/>
  <pageMargins left="0.31496062992125984" right="0.31496062992125984" top="0.51181102362204722" bottom="0.43307086614173229" header="0.31496062992125984" footer="0.23622047244094491"/>
  <pageSetup paperSize="9" scale="96" firstPageNumber="262" fitToHeight="0" orientation="landscape" useFirstPageNumber="1" r:id="rId1"/>
  <headerFooter>
    <oddHeader>&amp;L&amp;"Tahoma,Kurzíva"&amp;9Závěrečný účet za rok 2021&amp;R&amp;"Tahoma,Kurzíva"&amp;9Tabulka č. 8</oddHeader>
    <oddFooter>&amp;C&amp;"Tahoma,Obyčejné"&amp;10&amp;P&amp;L&amp;1#&amp;"Calibri"&amp;9&amp;K000000Klasifikace informací: Veřejná</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009F-40B0-477B-AB44-DB32FF70952E}">
  <sheetPr>
    <pageSetUpPr fitToPage="1"/>
  </sheetPr>
  <dimension ref="A1:K36"/>
  <sheetViews>
    <sheetView zoomScaleNormal="100" zoomScaleSheetLayoutView="100" workbookViewId="0">
      <selection activeCell="M27" sqref="M27"/>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16384" width="9.140625" style="168"/>
  </cols>
  <sheetData>
    <row r="1" spans="1:11" s="150" customFormat="1" ht="18" customHeight="1" x14ac:dyDescent="0.2">
      <c r="A1" s="1237" t="s">
        <v>4506</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C20</f>
        <v>12820</v>
      </c>
      <c r="D5" s="152">
        <f>D20</f>
        <v>8595.35</v>
      </c>
      <c r="E5" s="152">
        <f>E20</f>
        <v>3206.5022600000002</v>
      </c>
      <c r="F5" s="176">
        <f>E5/D5*100</f>
        <v>37.305080770416566</v>
      </c>
      <c r="G5" s="213"/>
      <c r="H5" s="214"/>
    </row>
    <row r="6" spans="1:11" ht="12.95" customHeight="1" x14ac:dyDescent="0.2">
      <c r="A6" s="1235" t="s">
        <v>868</v>
      </c>
      <c r="B6" s="1236"/>
      <c r="C6" s="153">
        <f>C26</f>
        <v>27784</v>
      </c>
      <c r="D6" s="153">
        <f>D26</f>
        <v>34912</v>
      </c>
      <c r="E6" s="153">
        <f>E26</f>
        <v>32852</v>
      </c>
      <c r="F6" s="176">
        <f>E6/D6*100</f>
        <v>94.099450045829514</v>
      </c>
      <c r="G6" s="213"/>
      <c r="H6" s="214"/>
    </row>
    <row r="7" spans="1:11" ht="12.95" customHeight="1" x14ac:dyDescent="0.2">
      <c r="A7" s="1235" t="s">
        <v>869</v>
      </c>
      <c r="B7" s="1236"/>
      <c r="C7" s="153">
        <f>C31</f>
        <v>7079</v>
      </c>
      <c r="D7" s="153">
        <f>D31</f>
        <v>4768.38</v>
      </c>
      <c r="E7" s="153">
        <f>E31</f>
        <v>189.44058999999999</v>
      </c>
      <c r="F7" s="176">
        <f>E7/D7*100</f>
        <v>3.9728501084225667</v>
      </c>
      <c r="G7" s="213"/>
      <c r="H7" s="214"/>
    </row>
    <row r="8" spans="1:11" ht="12.95" customHeight="1" x14ac:dyDescent="0.2">
      <c r="A8" s="1235" t="s">
        <v>870</v>
      </c>
      <c r="B8" s="1236"/>
      <c r="C8" s="153">
        <f>C35</f>
        <v>1000</v>
      </c>
      <c r="D8" s="153">
        <f>D35</f>
        <v>1667.1100000000001</v>
      </c>
      <c r="E8" s="153">
        <f>E35</f>
        <v>52.384940000000007</v>
      </c>
      <c r="F8" s="176">
        <f>E8/D8*100</f>
        <v>3.1422605586913885</v>
      </c>
      <c r="G8" s="213"/>
      <c r="H8" s="214"/>
    </row>
    <row r="9" spans="1:11" s="151" customFormat="1" ht="13.5" customHeight="1" thickBot="1" x14ac:dyDescent="0.25">
      <c r="A9" s="1231" t="s">
        <v>412</v>
      </c>
      <c r="B9" s="1232"/>
      <c r="C9" s="177">
        <f>SUM(C5:C8)</f>
        <v>48683</v>
      </c>
      <c r="D9" s="177">
        <f>SUM(D5:D8)</f>
        <v>49942.84</v>
      </c>
      <c r="E9" s="177">
        <f>SUM(E5:E8)</f>
        <v>36300.327790000003</v>
      </c>
      <c r="F9" s="178">
        <f>E9/D9*100</f>
        <v>72.683747640302414</v>
      </c>
      <c r="G9" s="213"/>
      <c r="H9" s="214"/>
    </row>
    <row r="10" spans="1:11" s="182" customFormat="1" ht="10.5" customHeight="1" x14ac:dyDescent="0.2">
      <c r="A10" s="151"/>
      <c r="B10" s="179"/>
      <c r="C10" s="180"/>
      <c r="D10" s="180"/>
      <c r="E10" s="180"/>
      <c r="F10" s="181"/>
      <c r="G10" s="169"/>
      <c r="H10" s="173"/>
      <c r="I10" s="151"/>
      <c r="J10" s="151"/>
      <c r="K10" s="151"/>
    </row>
    <row r="11" spans="1:11" s="182" customFormat="1" ht="10.5" customHeight="1" x14ac:dyDescent="0.2">
      <c r="A11" s="151"/>
      <c r="B11" s="179"/>
      <c r="C11" s="180"/>
      <c r="D11" s="180"/>
      <c r="E11" s="180"/>
      <c r="F11" s="181"/>
      <c r="G11" s="169"/>
      <c r="H11" s="173"/>
      <c r="I11" s="151"/>
      <c r="J11" s="151"/>
      <c r="K11" s="151"/>
    </row>
    <row r="12" spans="1:11" s="182" customFormat="1" ht="10.5" customHeight="1" thickBot="1" x14ac:dyDescent="0.2">
      <c r="A12" s="151"/>
      <c r="B12" s="179"/>
      <c r="C12" s="180"/>
      <c r="D12" s="180"/>
      <c r="E12" s="180"/>
      <c r="F12" s="181"/>
      <c r="G12" s="169"/>
      <c r="H12" s="174" t="s">
        <v>866</v>
      </c>
      <c r="I12" s="151"/>
      <c r="J12" s="151"/>
      <c r="K12" s="151"/>
    </row>
    <row r="13" spans="1:11" ht="28.5" customHeight="1" thickBot="1" x14ac:dyDescent="0.25">
      <c r="A13" s="183" t="s">
        <v>871</v>
      </c>
      <c r="B13" s="184" t="s">
        <v>696</v>
      </c>
      <c r="C13" s="185" t="s">
        <v>4475</v>
      </c>
      <c r="D13" s="185" t="s">
        <v>4476</v>
      </c>
      <c r="E13" s="185" t="s">
        <v>4477</v>
      </c>
      <c r="F13" s="185" t="s">
        <v>360</v>
      </c>
      <c r="G13" s="185" t="s">
        <v>872</v>
      </c>
      <c r="H13" s="186" t="s">
        <v>873</v>
      </c>
    </row>
    <row r="14" spans="1:11" ht="15" customHeight="1" thickBot="1" x14ac:dyDescent="0.2">
      <c r="A14" s="219" t="s">
        <v>874</v>
      </c>
      <c r="B14" s="187"/>
      <c r="C14" s="188"/>
      <c r="D14" s="188"/>
      <c r="E14" s="189"/>
      <c r="F14" s="190"/>
      <c r="G14" s="191"/>
      <c r="H14" s="192"/>
    </row>
    <row r="15" spans="1:11" s="170" customFormat="1" ht="115.5" x14ac:dyDescent="0.2">
      <c r="A15" s="223">
        <v>1</v>
      </c>
      <c r="B15" s="1046" t="s">
        <v>881</v>
      </c>
      <c r="C15" s="1047">
        <v>7000</v>
      </c>
      <c r="D15" s="1047">
        <v>3338.3500000000004</v>
      </c>
      <c r="E15" s="1047">
        <v>994.20229000000006</v>
      </c>
      <c r="F15" s="194">
        <f t="shared" ref="F15:F20" si="0">E15/D15*100</f>
        <v>29.781247921877572</v>
      </c>
      <c r="G15" s="343" t="s">
        <v>878</v>
      </c>
      <c r="H15" s="224" t="s">
        <v>4507</v>
      </c>
    </row>
    <row r="16" spans="1:11" s="170" customFormat="1" ht="136.5" x14ac:dyDescent="0.2">
      <c r="A16" s="223">
        <f>A15+1</f>
        <v>2</v>
      </c>
      <c r="B16" s="1046" t="s">
        <v>883</v>
      </c>
      <c r="C16" s="1047">
        <v>5000</v>
      </c>
      <c r="D16" s="1047">
        <v>1516</v>
      </c>
      <c r="E16" s="1047">
        <v>0</v>
      </c>
      <c r="F16" s="194">
        <f t="shared" si="0"/>
        <v>0</v>
      </c>
      <c r="G16" s="343" t="s">
        <v>884</v>
      </c>
      <c r="H16" s="224" t="s">
        <v>4508</v>
      </c>
    </row>
    <row r="17" spans="1:9" s="170" customFormat="1" ht="131.25" customHeight="1" x14ac:dyDescent="0.2">
      <c r="A17" s="223">
        <f t="shared" ref="A17:A19" si="1">A16+1</f>
        <v>3</v>
      </c>
      <c r="B17" s="1046" t="s">
        <v>4509</v>
      </c>
      <c r="C17" s="1047">
        <v>800</v>
      </c>
      <c r="D17" s="1047">
        <v>1721</v>
      </c>
      <c r="E17" s="1047">
        <v>193.6</v>
      </c>
      <c r="F17" s="194">
        <f t="shared" si="0"/>
        <v>11.249273678094131</v>
      </c>
      <c r="G17" s="343" t="s">
        <v>878</v>
      </c>
      <c r="H17" s="224" t="s">
        <v>4510</v>
      </c>
    </row>
    <row r="18" spans="1:9" s="170" customFormat="1" ht="24" customHeight="1" x14ac:dyDescent="0.2">
      <c r="A18" s="223">
        <f t="shared" si="1"/>
        <v>4</v>
      </c>
      <c r="B18" s="1046" t="s">
        <v>4511</v>
      </c>
      <c r="C18" s="1047">
        <v>20</v>
      </c>
      <c r="D18" s="1047">
        <v>20</v>
      </c>
      <c r="E18" s="1047">
        <v>18.69997</v>
      </c>
      <c r="F18" s="194">
        <f t="shared" si="0"/>
        <v>93.499850000000009</v>
      </c>
      <c r="G18" s="343" t="s">
        <v>876</v>
      </c>
      <c r="H18" s="224" t="s">
        <v>65</v>
      </c>
    </row>
    <row r="19" spans="1:9" s="170" customFormat="1" ht="24" customHeight="1" x14ac:dyDescent="0.2">
      <c r="A19" s="223">
        <f t="shared" si="1"/>
        <v>5</v>
      </c>
      <c r="B19" s="227" t="s">
        <v>4512</v>
      </c>
      <c r="C19" s="1047">
        <v>0</v>
      </c>
      <c r="D19" s="1047">
        <v>2000</v>
      </c>
      <c r="E19" s="1047">
        <v>2000</v>
      </c>
      <c r="F19" s="194">
        <f t="shared" si="0"/>
        <v>100</v>
      </c>
      <c r="G19" s="225" t="s">
        <v>884</v>
      </c>
      <c r="H19" s="224" t="s">
        <v>65</v>
      </c>
    </row>
    <row r="20" spans="1:9" s="179" customFormat="1" ht="13.5" customHeight="1" thickBot="1" x14ac:dyDescent="0.25">
      <c r="A20" s="1233" t="s">
        <v>412</v>
      </c>
      <c r="B20" s="1234"/>
      <c r="C20" s="196">
        <f>SUM(C15:C19)</f>
        <v>12820</v>
      </c>
      <c r="D20" s="196">
        <f>SUM(D15:D19)</f>
        <v>8595.35</v>
      </c>
      <c r="E20" s="196">
        <f>SUM(E15:E19)</f>
        <v>3206.5022600000002</v>
      </c>
      <c r="F20" s="197">
        <f t="shared" si="0"/>
        <v>37.305080770416566</v>
      </c>
      <c r="G20" s="198"/>
      <c r="H20" s="229"/>
    </row>
    <row r="21" spans="1:9" s="151" customFormat="1" ht="18" customHeight="1" thickBot="1" x14ac:dyDescent="0.2">
      <c r="A21" s="219" t="s">
        <v>868</v>
      </c>
      <c r="B21" s="199"/>
      <c r="C21" s="200"/>
      <c r="D21" s="200"/>
      <c r="E21" s="201"/>
      <c r="F21" s="190"/>
      <c r="G21" s="191"/>
      <c r="H21" s="236"/>
    </row>
    <row r="22" spans="1:9" s="170" customFormat="1" ht="24" customHeight="1" x14ac:dyDescent="0.2">
      <c r="A22" s="223">
        <f>A19+1</f>
        <v>6</v>
      </c>
      <c r="B22" s="1051" t="s">
        <v>4079</v>
      </c>
      <c r="C22" s="1052">
        <v>26694</v>
      </c>
      <c r="D22" s="1052">
        <v>31622</v>
      </c>
      <c r="E22" s="1052">
        <v>31622</v>
      </c>
      <c r="F22" s="194">
        <f>E22/D22*100</f>
        <v>100</v>
      </c>
      <c r="G22" s="1053" t="s">
        <v>876</v>
      </c>
      <c r="H22" s="224" t="s">
        <v>65</v>
      </c>
    </row>
    <row r="23" spans="1:9" s="170" customFormat="1" ht="24" customHeight="1" x14ac:dyDescent="0.2">
      <c r="A23" s="223">
        <f>A22+1</f>
        <v>7</v>
      </c>
      <c r="B23" s="1051" t="s">
        <v>4081</v>
      </c>
      <c r="C23" s="1052">
        <v>340</v>
      </c>
      <c r="D23" s="1052">
        <v>331</v>
      </c>
      <c r="E23" s="1052">
        <v>331</v>
      </c>
      <c r="F23" s="194">
        <f>E23/D23*100</f>
        <v>100</v>
      </c>
      <c r="G23" s="1053" t="s">
        <v>876</v>
      </c>
      <c r="H23" s="224" t="s">
        <v>65</v>
      </c>
    </row>
    <row r="24" spans="1:9" s="170" customFormat="1" ht="89.25" customHeight="1" x14ac:dyDescent="0.2">
      <c r="A24" s="223">
        <f t="shared" ref="A24:A25" si="2">A23+1</f>
        <v>8</v>
      </c>
      <c r="B24" s="1046" t="s">
        <v>4513</v>
      </c>
      <c r="C24" s="1047">
        <v>0</v>
      </c>
      <c r="D24" s="1047">
        <v>2544</v>
      </c>
      <c r="E24" s="1047">
        <v>484</v>
      </c>
      <c r="F24" s="194">
        <f>E24/D24*100</f>
        <v>19.025157232704405</v>
      </c>
      <c r="G24" s="206" t="s">
        <v>878</v>
      </c>
      <c r="H24" s="224" t="s">
        <v>4514</v>
      </c>
      <c r="I24" s="168"/>
    </row>
    <row r="25" spans="1:9" s="170" customFormat="1" ht="24" customHeight="1" x14ac:dyDescent="0.2">
      <c r="A25" s="223">
        <f t="shared" si="2"/>
        <v>9</v>
      </c>
      <c r="B25" s="1046" t="s">
        <v>886</v>
      </c>
      <c r="C25" s="1047">
        <v>750</v>
      </c>
      <c r="D25" s="1047">
        <v>415</v>
      </c>
      <c r="E25" s="1047">
        <v>415</v>
      </c>
      <c r="F25" s="194">
        <f>E25/D25*100</f>
        <v>100</v>
      </c>
      <c r="G25" s="206" t="s">
        <v>876</v>
      </c>
      <c r="H25" s="224" t="s">
        <v>65</v>
      </c>
    </row>
    <row r="26" spans="1:9" s="170" customFormat="1" ht="13.5" customHeight="1" thickBot="1" x14ac:dyDescent="0.25">
      <c r="A26" s="1233" t="s">
        <v>412</v>
      </c>
      <c r="B26" s="1234"/>
      <c r="C26" s="196">
        <f>SUM(C22:C25)</f>
        <v>27784</v>
      </c>
      <c r="D26" s="196">
        <f>SUM(D22:D25)</f>
        <v>34912</v>
      </c>
      <c r="E26" s="196">
        <f>SUM(E22:E25)</f>
        <v>32852</v>
      </c>
      <c r="F26" s="197">
        <f>E26/D26*100</f>
        <v>94.099450045829514</v>
      </c>
      <c r="G26" s="198"/>
      <c r="H26" s="229"/>
    </row>
    <row r="27" spans="1:9" ht="18" customHeight="1" thickBot="1" x14ac:dyDescent="0.2">
      <c r="A27" s="230" t="s">
        <v>887</v>
      </c>
      <c r="B27" s="202"/>
      <c r="C27" s="203"/>
      <c r="D27" s="203"/>
      <c r="E27" s="204"/>
      <c r="F27" s="205"/>
      <c r="G27" s="231"/>
      <c r="H27" s="232"/>
    </row>
    <row r="28" spans="1:9" s="170" customFormat="1" ht="67.5" customHeight="1" x14ac:dyDescent="0.2">
      <c r="A28" s="223">
        <f>A25+1</f>
        <v>10</v>
      </c>
      <c r="B28" s="1046" t="s">
        <v>4515</v>
      </c>
      <c r="C28" s="1047">
        <v>0</v>
      </c>
      <c r="D28" s="1047">
        <v>1609</v>
      </c>
      <c r="E28" s="1047">
        <v>0</v>
      </c>
      <c r="F28" s="194">
        <f>E28/D28*100</f>
        <v>0</v>
      </c>
      <c r="G28" s="206" t="s">
        <v>878</v>
      </c>
      <c r="H28" s="1049" t="s">
        <v>4516</v>
      </c>
    </row>
    <row r="29" spans="1:9" s="170" customFormat="1" ht="24" customHeight="1" x14ac:dyDescent="0.2">
      <c r="A29" s="223">
        <f>A28+1</f>
        <v>11</v>
      </c>
      <c r="B29" s="1046" t="s">
        <v>3905</v>
      </c>
      <c r="C29" s="1047">
        <v>0</v>
      </c>
      <c r="D29" s="1047">
        <v>70</v>
      </c>
      <c r="E29" s="1047">
        <v>69.695999999999998</v>
      </c>
      <c r="F29" s="194">
        <f>E29/D29*100</f>
        <v>99.565714285714279</v>
      </c>
      <c r="G29" s="206" t="s">
        <v>884</v>
      </c>
      <c r="H29" s="224" t="s">
        <v>65</v>
      </c>
    </row>
    <row r="30" spans="1:9" s="170" customFormat="1" ht="73.5" x14ac:dyDescent="0.2">
      <c r="A30" s="223">
        <f>A29+1</f>
        <v>12</v>
      </c>
      <c r="B30" s="1046" t="s">
        <v>4517</v>
      </c>
      <c r="C30" s="1047">
        <v>7079</v>
      </c>
      <c r="D30" s="1047">
        <v>3089.38</v>
      </c>
      <c r="E30" s="1047">
        <v>119.74458999999999</v>
      </c>
      <c r="F30" s="194">
        <f>E30/D30*100</f>
        <v>3.876007160012688</v>
      </c>
      <c r="G30" s="206" t="s">
        <v>878</v>
      </c>
      <c r="H30" s="1054" t="s">
        <v>4518</v>
      </c>
    </row>
    <row r="31" spans="1:9" s="170" customFormat="1" ht="13.5" customHeight="1" thickBot="1" x14ac:dyDescent="0.25">
      <c r="A31" s="1233" t="s">
        <v>412</v>
      </c>
      <c r="B31" s="1234"/>
      <c r="C31" s="196">
        <f>SUM(C28:C30)</f>
        <v>7079</v>
      </c>
      <c r="D31" s="208">
        <f>SUM(D28:D30)</f>
        <v>4768.38</v>
      </c>
      <c r="E31" s="208">
        <f>SUM(E28:E30)</f>
        <v>189.44058999999999</v>
      </c>
      <c r="F31" s="209">
        <f>E31/D31*100</f>
        <v>3.9728501084225667</v>
      </c>
      <c r="G31" s="198"/>
      <c r="H31" s="210"/>
    </row>
    <row r="32" spans="1:9" ht="18" customHeight="1" thickBot="1" x14ac:dyDescent="0.2">
      <c r="A32" s="219" t="s">
        <v>870</v>
      </c>
      <c r="B32" s="187"/>
      <c r="C32" s="188"/>
      <c r="D32" s="188"/>
      <c r="E32" s="189"/>
      <c r="F32" s="190"/>
      <c r="G32" s="191"/>
      <c r="H32" s="233"/>
    </row>
    <row r="33" spans="1:11" s="344" customFormat="1" ht="99" customHeight="1" x14ac:dyDescent="0.2">
      <c r="A33" s="223">
        <f>A30+1</f>
        <v>13</v>
      </c>
      <c r="B33" s="1046" t="s">
        <v>769</v>
      </c>
      <c r="C33" s="1047">
        <v>0</v>
      </c>
      <c r="D33" s="1047">
        <v>567.11</v>
      </c>
      <c r="E33" s="1047">
        <v>52.384940000000007</v>
      </c>
      <c r="F33" s="194">
        <f>E33/D33*100</f>
        <v>9.2371744458746985</v>
      </c>
      <c r="G33" s="206" t="s">
        <v>878</v>
      </c>
      <c r="H33" s="224" t="s">
        <v>4519</v>
      </c>
    </row>
    <row r="34" spans="1:11" s="344" customFormat="1" ht="45" customHeight="1" x14ac:dyDescent="0.2">
      <c r="A34" s="223">
        <f>A33+1</f>
        <v>14</v>
      </c>
      <c r="B34" s="1046" t="s">
        <v>892</v>
      </c>
      <c r="C34" s="1047">
        <v>1000</v>
      </c>
      <c r="D34" s="1047">
        <v>1100</v>
      </c>
      <c r="E34" s="1047">
        <v>0</v>
      </c>
      <c r="F34" s="194">
        <f>E34/D34*100</f>
        <v>0</v>
      </c>
      <c r="G34" s="206" t="s">
        <v>878</v>
      </c>
      <c r="H34" s="1049" t="s">
        <v>4520</v>
      </c>
    </row>
    <row r="35" spans="1:11" s="170" customFormat="1" ht="13.5" customHeight="1" thickBot="1" x14ac:dyDescent="0.25">
      <c r="A35" s="1233" t="s">
        <v>412</v>
      </c>
      <c r="B35" s="1234"/>
      <c r="C35" s="196">
        <f>SUM(C33:C34)</f>
        <v>1000</v>
      </c>
      <c r="D35" s="196">
        <f>SUM(D33:D34)</f>
        <v>1667.1100000000001</v>
      </c>
      <c r="E35" s="196">
        <f>SUM(E33:E34)</f>
        <v>52.384940000000007</v>
      </c>
      <c r="F35" s="209">
        <f>E35/D35*100</f>
        <v>3.1422605586913885</v>
      </c>
      <c r="G35" s="198"/>
      <c r="H35" s="210"/>
    </row>
    <row r="36" spans="1:11" s="215" customFormat="1" x14ac:dyDescent="0.2">
      <c r="A36" s="171"/>
      <c r="B36" s="211"/>
      <c r="C36" s="171"/>
      <c r="D36" s="171"/>
      <c r="E36" s="171"/>
      <c r="F36" s="212"/>
      <c r="G36" s="213"/>
      <c r="H36" s="214"/>
      <c r="I36" s="180"/>
      <c r="J36" s="180"/>
      <c r="K36" s="180"/>
    </row>
  </sheetData>
  <mergeCells count="11">
    <mergeCell ref="A8:B8"/>
    <mergeCell ref="A1:H1"/>
    <mergeCell ref="A4:B4"/>
    <mergeCell ref="A5:B5"/>
    <mergeCell ref="A6:B6"/>
    <mergeCell ref="A7:B7"/>
    <mergeCell ref="A9:B9"/>
    <mergeCell ref="A20:B20"/>
    <mergeCell ref="A26:B26"/>
    <mergeCell ref="A31:B31"/>
    <mergeCell ref="A35:B35"/>
  </mergeCells>
  <printOptions horizontalCentered="1"/>
  <pageMargins left="0.31496062992125984" right="0.31496062992125984" top="0.51181102362204722" bottom="0.43307086614173229" header="0.31496062992125984" footer="0.23622047244094491"/>
  <pageSetup paperSize="9" scale="96" firstPageNumber="269" fitToHeight="0" orientation="landscape" useFirstPageNumber="1" r:id="rId1"/>
  <headerFooter>
    <oddHeader>&amp;L&amp;"Tahoma,Kurzíva"&amp;9Závěrečný účet za rok 2021&amp;R&amp;"Tahoma,Kurzíva"&amp;9Tabulka č. 9</oddHeader>
    <oddFooter>&amp;C&amp;"Tahoma,Obyčejné"&amp;10&amp;P&amp;L&amp;1#&amp;"Calibri"&amp;9&amp;K000000Klasifikace informací: Veřejná</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7590F-5945-4544-BA57-9929C8223078}">
  <sheetPr>
    <pageSetUpPr fitToPage="1"/>
  </sheetPr>
  <dimension ref="A1:K59"/>
  <sheetViews>
    <sheetView zoomScaleNormal="100" zoomScaleSheetLayoutView="100" workbookViewId="0">
      <selection activeCell="M27" sqref="M27"/>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9.140625" style="171"/>
    <col min="10" max="10" width="59" style="168" customWidth="1"/>
    <col min="11" max="11" width="30.28515625" style="168" customWidth="1"/>
    <col min="12" max="16384" width="9.140625" style="168"/>
  </cols>
  <sheetData>
    <row r="1" spans="1:11" s="150" customFormat="1" ht="18" customHeight="1" x14ac:dyDescent="0.2">
      <c r="A1" s="1237" t="s">
        <v>4521</v>
      </c>
      <c r="B1" s="1237"/>
      <c r="C1" s="1237"/>
      <c r="D1" s="1237"/>
      <c r="E1" s="1237"/>
      <c r="F1" s="1237"/>
      <c r="G1" s="1237"/>
      <c r="H1" s="1237"/>
      <c r="I1" s="1055"/>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C43</f>
        <v>107716</v>
      </c>
      <c r="D5" s="152">
        <f>D43</f>
        <v>233708.31</v>
      </c>
      <c r="E5" s="152">
        <f>E43</f>
        <v>193050.59040999998</v>
      </c>
      <c r="F5" s="176">
        <f>E5/D5*100</f>
        <v>82.603220403245388</v>
      </c>
      <c r="G5" s="213"/>
      <c r="H5" s="214"/>
    </row>
    <row r="6" spans="1:11" ht="12.95" customHeight="1" x14ac:dyDescent="0.2">
      <c r="A6" s="1235" t="s">
        <v>868</v>
      </c>
      <c r="B6" s="1236"/>
      <c r="C6" s="153">
        <f>C46</f>
        <v>0</v>
      </c>
      <c r="D6" s="153">
        <f>D46</f>
        <v>9385.59</v>
      </c>
      <c r="E6" s="153">
        <f>E46</f>
        <v>9385.5882000000001</v>
      </c>
      <c r="F6" s="176">
        <f>E6/D6*100</f>
        <v>99.999980821663854</v>
      </c>
      <c r="G6" s="213"/>
      <c r="H6" s="214"/>
    </row>
    <row r="7" spans="1:11" ht="12.95" customHeight="1" x14ac:dyDescent="0.2">
      <c r="A7" s="1235" t="s">
        <v>869</v>
      </c>
      <c r="B7" s="1236"/>
      <c r="C7" s="153">
        <f>C53</f>
        <v>0</v>
      </c>
      <c r="D7" s="153">
        <f>D53</f>
        <v>16320.490000000002</v>
      </c>
      <c r="E7" s="153">
        <f>E53</f>
        <v>16159.87514</v>
      </c>
      <c r="F7" s="176">
        <f>E7/D7*100</f>
        <v>99.015869866652281</v>
      </c>
      <c r="G7" s="213"/>
      <c r="H7" s="214"/>
    </row>
    <row r="8" spans="1:11" ht="12.95" customHeight="1" x14ac:dyDescent="0.2">
      <c r="A8" s="1235" t="s">
        <v>870</v>
      </c>
      <c r="B8" s="1236"/>
      <c r="C8" s="153">
        <f>C58</f>
        <v>1500</v>
      </c>
      <c r="D8" s="153">
        <f>D58</f>
        <v>776.65000000000009</v>
      </c>
      <c r="E8" s="153">
        <f>E58</f>
        <v>240.42699999999999</v>
      </c>
      <c r="F8" s="176">
        <f>E8/D8*100</f>
        <v>30.956930406231887</v>
      </c>
      <c r="G8" s="213"/>
      <c r="H8" s="214"/>
    </row>
    <row r="9" spans="1:11" s="151" customFormat="1" ht="13.5" customHeight="1" thickBot="1" x14ac:dyDescent="0.25">
      <c r="A9" s="1231" t="s">
        <v>412</v>
      </c>
      <c r="B9" s="1232"/>
      <c r="C9" s="177">
        <f>SUM(C5:C8)</f>
        <v>109216</v>
      </c>
      <c r="D9" s="177">
        <f>SUM(D5:D8)</f>
        <v>260191.03999999998</v>
      </c>
      <c r="E9" s="177">
        <f>SUM(E5:E8)</f>
        <v>218836.48074999996</v>
      </c>
      <c r="F9" s="178">
        <f>E9/D9*100</f>
        <v>84.106078652823697</v>
      </c>
      <c r="G9" s="213"/>
      <c r="H9" s="214"/>
      <c r="I9" s="180"/>
    </row>
    <row r="10" spans="1:11" s="182" customFormat="1" ht="10.5" customHeight="1" x14ac:dyDescent="0.2">
      <c r="A10" s="151"/>
      <c r="B10" s="179"/>
      <c r="C10" s="180"/>
      <c r="D10" s="180"/>
      <c r="E10" s="180"/>
      <c r="F10" s="181"/>
      <c r="G10" s="169"/>
      <c r="H10" s="173"/>
      <c r="I10" s="180"/>
      <c r="J10" s="151"/>
      <c r="K10" s="151"/>
    </row>
    <row r="11" spans="1:11" s="182" customFormat="1" ht="10.5" customHeight="1" x14ac:dyDescent="0.2">
      <c r="A11" s="151"/>
      <c r="B11" s="179"/>
      <c r="C11" s="180"/>
      <c r="D11" s="180"/>
      <c r="E11" s="180"/>
      <c r="F11" s="181"/>
      <c r="G11" s="169"/>
      <c r="H11" s="173"/>
      <c r="I11" s="180"/>
      <c r="J11" s="151"/>
      <c r="K11" s="151"/>
    </row>
    <row r="12" spans="1:11" s="182" customFormat="1" ht="10.5" customHeight="1" thickBot="1" x14ac:dyDescent="0.2">
      <c r="A12" s="151"/>
      <c r="B12" s="179"/>
      <c r="C12" s="180"/>
      <c r="D12" s="180"/>
      <c r="E12" s="180"/>
      <c r="F12" s="181"/>
      <c r="G12" s="169"/>
      <c r="H12" s="174" t="s">
        <v>866</v>
      </c>
      <c r="I12" s="180"/>
      <c r="J12" s="151"/>
      <c r="K12" s="151"/>
    </row>
    <row r="13" spans="1:11" ht="28.5" customHeight="1" thickBot="1" x14ac:dyDescent="0.25">
      <c r="A13" s="183" t="s">
        <v>871</v>
      </c>
      <c r="B13" s="184" t="s">
        <v>696</v>
      </c>
      <c r="C13" s="185" t="s">
        <v>4475</v>
      </c>
      <c r="D13" s="185" t="s">
        <v>4476</v>
      </c>
      <c r="E13" s="185" t="s">
        <v>4477</v>
      </c>
      <c r="F13" s="185" t="s">
        <v>360</v>
      </c>
      <c r="G13" s="185" t="s">
        <v>872</v>
      </c>
      <c r="H13" s="186" t="s">
        <v>873</v>
      </c>
    </row>
    <row r="14" spans="1:11" ht="15" customHeight="1" thickBot="1" x14ac:dyDescent="0.2">
      <c r="A14" s="219" t="s">
        <v>874</v>
      </c>
      <c r="B14" s="187"/>
      <c r="C14" s="188"/>
      <c r="D14" s="188"/>
      <c r="E14" s="189"/>
      <c r="F14" s="190"/>
      <c r="G14" s="191"/>
      <c r="H14" s="192"/>
    </row>
    <row r="15" spans="1:11" s="170" customFormat="1" ht="21" x14ac:dyDescent="0.2">
      <c r="A15" s="223">
        <v>1</v>
      </c>
      <c r="B15" s="1046" t="s">
        <v>896</v>
      </c>
      <c r="C15" s="1047">
        <v>4000</v>
      </c>
      <c r="D15" s="1047">
        <v>7180.3</v>
      </c>
      <c r="E15" s="1047">
        <v>7062.8383900000008</v>
      </c>
      <c r="F15" s="221">
        <f t="shared" ref="F15:F34" si="0">E15/D15*100</f>
        <v>98.36411278080304</v>
      </c>
      <c r="G15" s="193" t="s">
        <v>876</v>
      </c>
      <c r="H15" s="222" t="s">
        <v>65</v>
      </c>
      <c r="I15" s="171"/>
      <c r="J15" s="168"/>
    </row>
    <row r="16" spans="1:11" s="170" customFormat="1" ht="63" x14ac:dyDescent="0.2">
      <c r="A16" s="223">
        <f>A15+1</f>
        <v>2</v>
      </c>
      <c r="B16" s="1046" t="s">
        <v>3211</v>
      </c>
      <c r="C16" s="1047">
        <v>0</v>
      </c>
      <c r="D16" s="1047">
        <v>3000</v>
      </c>
      <c r="E16" s="1047">
        <v>0</v>
      </c>
      <c r="F16" s="194">
        <f t="shared" si="0"/>
        <v>0</v>
      </c>
      <c r="G16" s="343" t="s">
        <v>878</v>
      </c>
      <c r="H16" s="1048" t="s">
        <v>4522</v>
      </c>
      <c r="I16" s="171"/>
      <c r="J16" s="168"/>
    </row>
    <row r="17" spans="1:11" s="170" customFormat="1" ht="55.5" customHeight="1" x14ac:dyDescent="0.2">
      <c r="A17" s="223">
        <f t="shared" ref="A17:A42" si="1">A16+1</f>
        <v>3</v>
      </c>
      <c r="B17" s="1046" t="s">
        <v>4523</v>
      </c>
      <c r="C17" s="1047">
        <v>0</v>
      </c>
      <c r="D17" s="1047">
        <v>2020.38</v>
      </c>
      <c r="E17" s="1047">
        <v>0</v>
      </c>
      <c r="F17" s="194">
        <f t="shared" si="0"/>
        <v>0</v>
      </c>
      <c r="G17" s="343" t="s">
        <v>876</v>
      </c>
      <c r="H17" s="224" t="s">
        <v>4840</v>
      </c>
      <c r="I17" s="171"/>
      <c r="J17" s="168"/>
    </row>
    <row r="18" spans="1:11" s="170" customFormat="1" ht="34.5" customHeight="1" x14ac:dyDescent="0.2">
      <c r="A18" s="223">
        <f t="shared" si="1"/>
        <v>4</v>
      </c>
      <c r="B18" s="1046" t="s">
        <v>439</v>
      </c>
      <c r="C18" s="1047">
        <v>2500</v>
      </c>
      <c r="D18" s="1047">
        <v>14616.5</v>
      </c>
      <c r="E18" s="1047">
        <v>14616.495999999999</v>
      </c>
      <c r="F18" s="194">
        <f t="shared" si="0"/>
        <v>99.999972633667426</v>
      </c>
      <c r="G18" s="343" t="s">
        <v>876</v>
      </c>
      <c r="H18" s="224" t="s">
        <v>65</v>
      </c>
      <c r="I18" s="211"/>
    </row>
    <row r="19" spans="1:11" s="170" customFormat="1" ht="73.5" x14ac:dyDescent="0.2">
      <c r="A19" s="223">
        <f t="shared" si="1"/>
        <v>5</v>
      </c>
      <c r="B19" s="1046" t="s">
        <v>3212</v>
      </c>
      <c r="C19" s="1047">
        <v>1598</v>
      </c>
      <c r="D19" s="1047">
        <v>46769.54</v>
      </c>
      <c r="E19" s="1047">
        <v>37453.541379999995</v>
      </c>
      <c r="F19" s="194">
        <f t="shared" si="0"/>
        <v>80.081055704204047</v>
      </c>
      <c r="G19" s="343" t="s">
        <v>876</v>
      </c>
      <c r="H19" s="224" t="s">
        <v>4841</v>
      </c>
      <c r="I19" s="211"/>
      <c r="K19" s="344"/>
    </row>
    <row r="20" spans="1:11" s="170" customFormat="1" ht="24" customHeight="1" x14ac:dyDescent="0.2">
      <c r="A20" s="223">
        <f t="shared" si="1"/>
        <v>6</v>
      </c>
      <c r="B20" s="1046" t="s">
        <v>897</v>
      </c>
      <c r="C20" s="1047">
        <v>5000</v>
      </c>
      <c r="D20" s="1047">
        <v>12967.89</v>
      </c>
      <c r="E20" s="1047">
        <v>12888.75239</v>
      </c>
      <c r="F20" s="194">
        <f t="shared" si="0"/>
        <v>99.389741816132002</v>
      </c>
      <c r="G20" s="343" t="s">
        <v>876</v>
      </c>
      <c r="H20" s="224" t="s">
        <v>65</v>
      </c>
      <c r="I20" s="211"/>
    </row>
    <row r="21" spans="1:11" s="170" customFormat="1" ht="78" customHeight="1" x14ac:dyDescent="0.2">
      <c r="A21" s="223">
        <f t="shared" si="1"/>
        <v>7</v>
      </c>
      <c r="B21" s="1046" t="s">
        <v>3213</v>
      </c>
      <c r="C21" s="1047">
        <v>295</v>
      </c>
      <c r="D21" s="1047">
        <v>295</v>
      </c>
      <c r="E21" s="1047">
        <v>130.40800000000002</v>
      </c>
      <c r="F21" s="194">
        <f t="shared" si="0"/>
        <v>44.206101694915262</v>
      </c>
      <c r="G21" s="343" t="s">
        <v>876</v>
      </c>
      <c r="H21" s="1056" t="s">
        <v>4842</v>
      </c>
      <c r="I21" s="211"/>
    </row>
    <row r="22" spans="1:11" s="226" customFormat="1" ht="45" customHeight="1" x14ac:dyDescent="0.2">
      <c r="A22" s="223">
        <f t="shared" si="1"/>
        <v>8</v>
      </c>
      <c r="B22" s="1046" t="s">
        <v>431</v>
      </c>
      <c r="C22" s="1047">
        <v>1150</v>
      </c>
      <c r="D22" s="1047">
        <v>2650</v>
      </c>
      <c r="E22" s="1047">
        <v>2450</v>
      </c>
      <c r="F22" s="194">
        <f t="shared" si="0"/>
        <v>92.452830188679243</v>
      </c>
      <c r="G22" s="225" t="s">
        <v>876</v>
      </c>
      <c r="H22" s="1048" t="s">
        <v>4843</v>
      </c>
      <c r="I22" s="211"/>
      <c r="J22" s="170"/>
      <c r="K22" s="170"/>
    </row>
    <row r="23" spans="1:11" s="226" customFormat="1" ht="57" customHeight="1" x14ac:dyDescent="0.2">
      <c r="A23" s="223">
        <f t="shared" si="1"/>
        <v>9</v>
      </c>
      <c r="B23" s="1046" t="s">
        <v>898</v>
      </c>
      <c r="C23" s="1047">
        <v>10500</v>
      </c>
      <c r="D23" s="1047">
        <v>10500</v>
      </c>
      <c r="E23" s="1047">
        <v>10006.678</v>
      </c>
      <c r="F23" s="194">
        <f t="shared" si="0"/>
        <v>95.301695238095235</v>
      </c>
      <c r="G23" s="225" t="s">
        <v>876</v>
      </c>
      <c r="H23" s="1048" t="s">
        <v>4911</v>
      </c>
      <c r="I23" s="211"/>
      <c r="J23" s="170"/>
      <c r="K23" s="170"/>
    </row>
    <row r="24" spans="1:11" s="226" customFormat="1" ht="78" customHeight="1" x14ac:dyDescent="0.2">
      <c r="A24" s="223">
        <f t="shared" si="1"/>
        <v>10</v>
      </c>
      <c r="B24" s="1046" t="s">
        <v>899</v>
      </c>
      <c r="C24" s="1047">
        <v>11500</v>
      </c>
      <c r="D24" s="1047">
        <v>27338.9</v>
      </c>
      <c r="E24" s="1047">
        <v>22250.510139999999</v>
      </c>
      <c r="F24" s="194">
        <f t="shared" si="0"/>
        <v>81.387730084238925</v>
      </c>
      <c r="G24" s="343" t="s">
        <v>876</v>
      </c>
      <c r="H24" s="1048" t="s">
        <v>4844</v>
      </c>
      <c r="I24" s="211"/>
      <c r="J24" s="170"/>
      <c r="K24" s="170"/>
    </row>
    <row r="25" spans="1:11" s="226" customFormat="1" ht="24" customHeight="1" x14ac:dyDescent="0.2">
      <c r="A25" s="223">
        <f t="shared" si="1"/>
        <v>11</v>
      </c>
      <c r="B25" s="1046" t="s">
        <v>900</v>
      </c>
      <c r="C25" s="1047">
        <v>20850</v>
      </c>
      <c r="D25" s="1047">
        <v>20850</v>
      </c>
      <c r="E25" s="1047">
        <v>20850</v>
      </c>
      <c r="F25" s="194">
        <f t="shared" si="0"/>
        <v>100</v>
      </c>
      <c r="G25" s="343" t="s">
        <v>876</v>
      </c>
      <c r="H25" s="224" t="s">
        <v>65</v>
      </c>
      <c r="I25" s="211"/>
      <c r="J25" s="170"/>
      <c r="K25" s="170"/>
    </row>
    <row r="26" spans="1:11" s="170" customFormat="1" ht="99.75" customHeight="1" x14ac:dyDescent="0.2">
      <c r="A26" s="223">
        <f t="shared" si="1"/>
        <v>12</v>
      </c>
      <c r="B26" s="1046" t="s">
        <v>441</v>
      </c>
      <c r="C26" s="1047">
        <v>16000</v>
      </c>
      <c r="D26" s="1047">
        <v>41705.579999999994</v>
      </c>
      <c r="E26" s="1047">
        <v>23744.80846</v>
      </c>
      <c r="F26" s="194">
        <f t="shared" si="0"/>
        <v>56.934368158889058</v>
      </c>
      <c r="G26" s="225" t="s">
        <v>876</v>
      </c>
      <c r="H26" s="1049" t="s">
        <v>4845</v>
      </c>
      <c r="I26" s="211"/>
    </row>
    <row r="27" spans="1:11" s="226" customFormat="1" ht="15" customHeight="1" x14ac:dyDescent="0.2">
      <c r="A27" s="223">
        <f t="shared" si="1"/>
        <v>13</v>
      </c>
      <c r="B27" s="1046" t="s">
        <v>428</v>
      </c>
      <c r="C27" s="1047">
        <v>3000</v>
      </c>
      <c r="D27" s="1047">
        <v>3000</v>
      </c>
      <c r="E27" s="1047">
        <v>3000</v>
      </c>
      <c r="F27" s="194">
        <f t="shared" si="0"/>
        <v>100</v>
      </c>
      <c r="G27" s="225" t="s">
        <v>876</v>
      </c>
      <c r="H27" s="224" t="s">
        <v>65</v>
      </c>
      <c r="I27" s="211"/>
      <c r="J27" s="170"/>
      <c r="K27" s="170"/>
    </row>
    <row r="28" spans="1:11" s="170" customFormat="1" ht="57" customHeight="1" x14ac:dyDescent="0.2">
      <c r="A28" s="223">
        <f t="shared" si="1"/>
        <v>14</v>
      </c>
      <c r="B28" s="227" t="s">
        <v>901</v>
      </c>
      <c r="C28" s="1047">
        <v>520</v>
      </c>
      <c r="D28" s="1047">
        <v>520</v>
      </c>
      <c r="E28" s="1047">
        <v>0</v>
      </c>
      <c r="F28" s="194">
        <f t="shared" si="0"/>
        <v>0</v>
      </c>
      <c r="G28" s="225" t="s">
        <v>876</v>
      </c>
      <c r="H28" s="1049" t="s">
        <v>4846</v>
      </c>
      <c r="I28" s="211"/>
    </row>
    <row r="29" spans="1:11" s="226" customFormat="1" ht="24" customHeight="1" x14ac:dyDescent="0.2">
      <c r="A29" s="223">
        <f t="shared" si="1"/>
        <v>15</v>
      </c>
      <c r="B29" s="227" t="s">
        <v>902</v>
      </c>
      <c r="C29" s="1047">
        <v>2573</v>
      </c>
      <c r="D29" s="1047">
        <v>2573</v>
      </c>
      <c r="E29" s="1047">
        <v>2573</v>
      </c>
      <c r="F29" s="194">
        <f t="shared" si="0"/>
        <v>100</v>
      </c>
      <c r="G29" s="225" t="s">
        <v>876</v>
      </c>
      <c r="H29" s="1049" t="s">
        <v>65</v>
      </c>
      <c r="I29" s="211"/>
      <c r="J29" s="170"/>
      <c r="K29" s="170"/>
    </row>
    <row r="30" spans="1:11" s="226" customFormat="1" ht="45" customHeight="1" x14ac:dyDescent="0.2">
      <c r="A30" s="223">
        <f t="shared" si="1"/>
        <v>16</v>
      </c>
      <c r="B30" s="227" t="s">
        <v>903</v>
      </c>
      <c r="C30" s="1047">
        <v>2000</v>
      </c>
      <c r="D30" s="1047">
        <v>2276.7199999999998</v>
      </c>
      <c r="E30" s="1047">
        <v>1504.8655000000001</v>
      </c>
      <c r="F30" s="194">
        <f t="shared" si="0"/>
        <v>66.097961101936136</v>
      </c>
      <c r="G30" s="225" t="s">
        <v>876</v>
      </c>
      <c r="H30" s="1049" t="s">
        <v>4847</v>
      </c>
      <c r="I30" s="211"/>
      <c r="J30" s="170"/>
      <c r="K30" s="170"/>
    </row>
    <row r="31" spans="1:11" s="170" customFormat="1" ht="57" customHeight="1" x14ac:dyDescent="0.2">
      <c r="A31" s="223">
        <f t="shared" si="1"/>
        <v>17</v>
      </c>
      <c r="B31" s="1057" t="s">
        <v>904</v>
      </c>
      <c r="C31" s="1047">
        <v>0</v>
      </c>
      <c r="D31" s="1047">
        <v>700</v>
      </c>
      <c r="E31" s="1047">
        <v>0</v>
      </c>
      <c r="F31" s="194">
        <f t="shared" si="0"/>
        <v>0</v>
      </c>
      <c r="G31" s="225" t="s">
        <v>876</v>
      </c>
      <c r="H31" s="224" t="s">
        <v>4848</v>
      </c>
      <c r="I31" s="211"/>
    </row>
    <row r="32" spans="1:11" s="226" customFormat="1" ht="15" customHeight="1" x14ac:dyDescent="0.2">
      <c r="A32" s="223">
        <f t="shared" si="1"/>
        <v>18</v>
      </c>
      <c r="B32" s="1046" t="s">
        <v>3214</v>
      </c>
      <c r="C32" s="1047">
        <v>500</v>
      </c>
      <c r="D32" s="1047">
        <v>5500</v>
      </c>
      <c r="E32" s="1047">
        <v>5474.1921499999999</v>
      </c>
      <c r="F32" s="194">
        <f t="shared" si="0"/>
        <v>99.53076636363636</v>
      </c>
      <c r="G32" s="225" t="s">
        <v>876</v>
      </c>
      <c r="H32" s="224" t="s">
        <v>65</v>
      </c>
      <c r="I32" s="211"/>
      <c r="J32" s="170"/>
      <c r="K32" s="170"/>
    </row>
    <row r="33" spans="1:11" s="226" customFormat="1" ht="24" customHeight="1" x14ac:dyDescent="0.2">
      <c r="A33" s="223">
        <f t="shared" si="1"/>
        <v>19</v>
      </c>
      <c r="B33" s="1046" t="s">
        <v>905</v>
      </c>
      <c r="C33" s="1047">
        <v>20000</v>
      </c>
      <c r="D33" s="1047">
        <v>20000</v>
      </c>
      <c r="E33" s="1047">
        <v>20000</v>
      </c>
      <c r="F33" s="194">
        <f t="shared" si="0"/>
        <v>100</v>
      </c>
      <c r="G33" s="225" t="s">
        <v>878</v>
      </c>
      <c r="H33" s="224" t="s">
        <v>65</v>
      </c>
      <c r="I33" s="211"/>
      <c r="J33" s="170"/>
      <c r="K33" s="170"/>
    </row>
    <row r="34" spans="1:11" s="170" customFormat="1" ht="24" customHeight="1" x14ac:dyDescent="0.2">
      <c r="A34" s="223">
        <f t="shared" si="1"/>
        <v>20</v>
      </c>
      <c r="B34" s="1058" t="s">
        <v>490</v>
      </c>
      <c r="C34" s="195">
        <v>5030</v>
      </c>
      <c r="D34" s="195">
        <v>5000</v>
      </c>
      <c r="E34" s="195">
        <v>5000</v>
      </c>
      <c r="F34" s="194">
        <f t="shared" si="0"/>
        <v>100</v>
      </c>
      <c r="G34" s="225" t="s">
        <v>876</v>
      </c>
      <c r="H34" s="1054" t="s">
        <v>65</v>
      </c>
      <c r="I34" s="211"/>
    </row>
    <row r="35" spans="1:11" s="170" customFormat="1" ht="57" customHeight="1" x14ac:dyDescent="0.2">
      <c r="A35" s="223">
        <f t="shared" si="1"/>
        <v>21</v>
      </c>
      <c r="B35" s="237" t="s">
        <v>906</v>
      </c>
      <c r="C35" s="195">
        <v>500</v>
      </c>
      <c r="D35" s="195">
        <v>0</v>
      </c>
      <c r="E35" s="195">
        <v>0</v>
      </c>
      <c r="F35" s="194" t="s">
        <v>3615</v>
      </c>
      <c r="G35" s="225" t="s">
        <v>876</v>
      </c>
      <c r="H35" s="224" t="s">
        <v>4524</v>
      </c>
      <c r="I35" s="211"/>
    </row>
    <row r="36" spans="1:11" s="170" customFormat="1" ht="24" customHeight="1" x14ac:dyDescent="0.2">
      <c r="A36" s="223">
        <f t="shared" si="1"/>
        <v>22</v>
      </c>
      <c r="B36" s="1046" t="s">
        <v>4525</v>
      </c>
      <c r="C36" s="195">
        <v>0</v>
      </c>
      <c r="D36" s="195">
        <v>150</v>
      </c>
      <c r="E36" s="195">
        <v>150</v>
      </c>
      <c r="F36" s="194">
        <f t="shared" ref="F36:F43" si="2">E36/D36*100</f>
        <v>100</v>
      </c>
      <c r="G36" s="225" t="s">
        <v>884</v>
      </c>
      <c r="H36" s="224" t="s">
        <v>65</v>
      </c>
      <c r="I36" s="211"/>
    </row>
    <row r="37" spans="1:11" s="170" customFormat="1" ht="34.5" customHeight="1" x14ac:dyDescent="0.2">
      <c r="A37" s="223">
        <f t="shared" si="1"/>
        <v>23</v>
      </c>
      <c r="B37" s="1046" t="s">
        <v>4526</v>
      </c>
      <c r="C37" s="195">
        <v>0</v>
      </c>
      <c r="D37" s="195">
        <v>200</v>
      </c>
      <c r="E37" s="195">
        <v>200</v>
      </c>
      <c r="F37" s="194">
        <f t="shared" si="2"/>
        <v>100</v>
      </c>
      <c r="G37" s="225" t="s">
        <v>884</v>
      </c>
      <c r="H37" s="224" t="s">
        <v>65</v>
      </c>
      <c r="I37" s="211"/>
    </row>
    <row r="38" spans="1:11" s="170" customFormat="1" ht="24" customHeight="1" x14ac:dyDescent="0.2">
      <c r="A38" s="223">
        <f t="shared" si="1"/>
        <v>24</v>
      </c>
      <c r="B38" s="1046" t="s">
        <v>4527</v>
      </c>
      <c r="C38" s="195">
        <v>0</v>
      </c>
      <c r="D38" s="195">
        <v>89.5</v>
      </c>
      <c r="E38" s="195">
        <v>89.5</v>
      </c>
      <c r="F38" s="194">
        <f t="shared" si="2"/>
        <v>100</v>
      </c>
      <c r="G38" s="225" t="s">
        <v>884</v>
      </c>
      <c r="H38" s="224" t="s">
        <v>65</v>
      </c>
      <c r="I38" s="211"/>
    </row>
    <row r="39" spans="1:11" s="170" customFormat="1" ht="34.5" customHeight="1" x14ac:dyDescent="0.2">
      <c r="A39" s="223">
        <f t="shared" si="1"/>
        <v>25</v>
      </c>
      <c r="B39" s="1046" t="s">
        <v>4528</v>
      </c>
      <c r="C39" s="195">
        <v>0</v>
      </c>
      <c r="D39" s="195">
        <v>1405</v>
      </c>
      <c r="E39" s="195">
        <v>1405</v>
      </c>
      <c r="F39" s="194">
        <f t="shared" si="2"/>
        <v>100</v>
      </c>
      <c r="G39" s="225" t="s">
        <v>884</v>
      </c>
      <c r="H39" s="224" t="s">
        <v>65</v>
      </c>
      <c r="I39" s="211"/>
    </row>
    <row r="40" spans="1:11" s="170" customFormat="1" ht="34.5" customHeight="1" x14ac:dyDescent="0.2">
      <c r="A40" s="223">
        <f t="shared" si="1"/>
        <v>26</v>
      </c>
      <c r="B40" s="1046" t="s">
        <v>4529</v>
      </c>
      <c r="C40" s="195">
        <v>0</v>
      </c>
      <c r="D40" s="195">
        <v>2000</v>
      </c>
      <c r="E40" s="195">
        <v>2000</v>
      </c>
      <c r="F40" s="194">
        <f t="shared" si="2"/>
        <v>100</v>
      </c>
      <c r="G40" s="225" t="s">
        <v>884</v>
      </c>
      <c r="H40" s="224" t="s">
        <v>65</v>
      </c>
      <c r="I40" s="211"/>
    </row>
    <row r="41" spans="1:11" s="170" customFormat="1" ht="34.5" customHeight="1" x14ac:dyDescent="0.2">
      <c r="A41" s="223">
        <f t="shared" si="1"/>
        <v>27</v>
      </c>
      <c r="B41" s="1046" t="s">
        <v>4530</v>
      </c>
      <c r="C41" s="195">
        <v>0</v>
      </c>
      <c r="D41" s="195">
        <v>200</v>
      </c>
      <c r="E41" s="195">
        <v>200</v>
      </c>
      <c r="F41" s="194">
        <f t="shared" si="2"/>
        <v>100</v>
      </c>
      <c r="G41" s="225" t="s">
        <v>884</v>
      </c>
      <c r="H41" s="224" t="s">
        <v>65</v>
      </c>
      <c r="I41" s="211"/>
    </row>
    <row r="42" spans="1:11" s="170" customFormat="1" ht="55.5" customHeight="1" x14ac:dyDescent="0.2">
      <c r="A42" s="223">
        <f t="shared" si="1"/>
        <v>28</v>
      </c>
      <c r="B42" s="228" t="s">
        <v>4531</v>
      </c>
      <c r="C42" s="195">
        <v>200</v>
      </c>
      <c r="D42" s="195">
        <v>200</v>
      </c>
      <c r="E42" s="195">
        <v>0</v>
      </c>
      <c r="F42" s="194">
        <f t="shared" si="2"/>
        <v>0</v>
      </c>
      <c r="G42" s="225" t="s">
        <v>884</v>
      </c>
      <c r="H42" s="224" t="s">
        <v>4849</v>
      </c>
      <c r="I42" s="211"/>
    </row>
    <row r="43" spans="1:11" s="179" customFormat="1" ht="13.5" customHeight="1" thickBot="1" x14ac:dyDescent="0.25">
      <c r="A43" s="1233" t="s">
        <v>412</v>
      </c>
      <c r="B43" s="1234"/>
      <c r="C43" s="196">
        <f>SUM(C15:C42)</f>
        <v>107716</v>
      </c>
      <c r="D43" s="196">
        <f>SUM(D15:D42)</f>
        <v>233708.31</v>
      </c>
      <c r="E43" s="196">
        <f>SUM(E15:E42)</f>
        <v>193050.59040999998</v>
      </c>
      <c r="F43" s="197">
        <f t="shared" si="2"/>
        <v>82.603220403245388</v>
      </c>
      <c r="G43" s="198"/>
      <c r="H43" s="229"/>
      <c r="I43" s="1059"/>
    </row>
    <row r="44" spans="1:11" s="151" customFormat="1" ht="18" customHeight="1" thickBot="1" x14ac:dyDescent="0.2">
      <c r="A44" s="219" t="s">
        <v>868</v>
      </c>
      <c r="B44" s="199"/>
      <c r="C44" s="200"/>
      <c r="D44" s="200"/>
      <c r="E44" s="201"/>
      <c r="F44" s="190"/>
      <c r="G44" s="191"/>
      <c r="H44" s="236"/>
      <c r="I44" s="180"/>
    </row>
    <row r="45" spans="1:11" s="170" customFormat="1" ht="24.75" customHeight="1" x14ac:dyDescent="0.2">
      <c r="A45" s="1050">
        <f>A42+1</f>
        <v>29</v>
      </c>
      <c r="B45" s="1051" t="s">
        <v>3215</v>
      </c>
      <c r="C45" s="1052">
        <v>0</v>
      </c>
      <c r="D45" s="1052">
        <v>9385.59</v>
      </c>
      <c r="E45" s="1052">
        <v>9385.5882000000001</v>
      </c>
      <c r="F45" s="194">
        <f>E45/D45*100</f>
        <v>99.999980821663854</v>
      </c>
      <c r="G45" s="1053" t="s">
        <v>884</v>
      </c>
      <c r="H45" s="1056" t="s">
        <v>65</v>
      </c>
      <c r="I45" s="211"/>
    </row>
    <row r="46" spans="1:11" s="170" customFormat="1" ht="13.5" customHeight="1" thickBot="1" x14ac:dyDescent="0.25">
      <c r="A46" s="1233" t="s">
        <v>412</v>
      </c>
      <c r="B46" s="1234"/>
      <c r="C46" s="196">
        <f>SUM(C45:C45)</f>
        <v>0</v>
      </c>
      <c r="D46" s="196">
        <f>SUM(D45:D45)</f>
        <v>9385.59</v>
      </c>
      <c r="E46" s="196">
        <f>SUM(E45:E45)</f>
        <v>9385.5882000000001</v>
      </c>
      <c r="F46" s="197">
        <f>E46/D46*100</f>
        <v>99.999980821663854</v>
      </c>
      <c r="G46" s="198"/>
      <c r="H46" s="229"/>
      <c r="I46" s="211"/>
    </row>
    <row r="47" spans="1:11" ht="18" customHeight="1" thickBot="1" x14ac:dyDescent="0.2">
      <c r="A47" s="230" t="s">
        <v>887</v>
      </c>
      <c r="B47" s="202"/>
      <c r="C47" s="203"/>
      <c r="D47" s="203"/>
      <c r="E47" s="204"/>
      <c r="F47" s="205"/>
      <c r="G47" s="231"/>
      <c r="H47" s="232"/>
    </row>
    <row r="48" spans="1:11" s="170" customFormat="1" ht="15" customHeight="1" x14ac:dyDescent="0.2">
      <c r="A48" s="1050">
        <f>A45+1</f>
        <v>30</v>
      </c>
      <c r="B48" s="1046" t="s">
        <v>3908</v>
      </c>
      <c r="C48" s="1047">
        <v>0</v>
      </c>
      <c r="D48" s="1047">
        <v>15322.21</v>
      </c>
      <c r="E48" s="1047">
        <v>15300.65754</v>
      </c>
      <c r="F48" s="194">
        <f t="shared" ref="F48:F53" si="3">E48/D48*100</f>
        <v>99.859338437470839</v>
      </c>
      <c r="G48" s="1053" t="s">
        <v>876</v>
      </c>
      <c r="H48" s="224" t="s">
        <v>65</v>
      </c>
      <c r="I48" s="211"/>
    </row>
    <row r="49" spans="1:11" s="170" customFormat="1" ht="109.5" customHeight="1" x14ac:dyDescent="0.2">
      <c r="A49" s="223">
        <f t="shared" ref="A49:A52" si="4">A48+1</f>
        <v>31</v>
      </c>
      <c r="B49" s="1046" t="s">
        <v>715</v>
      </c>
      <c r="C49" s="1047">
        <v>0</v>
      </c>
      <c r="D49" s="1047">
        <v>214.01</v>
      </c>
      <c r="E49" s="1047">
        <v>82.885000000000005</v>
      </c>
      <c r="F49" s="194">
        <f t="shared" si="3"/>
        <v>38.729498621559742</v>
      </c>
      <c r="G49" s="206" t="s">
        <v>878</v>
      </c>
      <c r="H49" s="1049" t="s">
        <v>4850</v>
      </c>
      <c r="I49" s="217"/>
    </row>
    <row r="50" spans="1:11" s="170" customFormat="1" ht="24.75" customHeight="1" x14ac:dyDescent="0.2">
      <c r="A50" s="223">
        <f t="shared" si="4"/>
        <v>32</v>
      </c>
      <c r="B50" s="1046" t="s">
        <v>716</v>
      </c>
      <c r="C50" s="1047">
        <v>0</v>
      </c>
      <c r="D50" s="1047">
        <v>515.62</v>
      </c>
      <c r="E50" s="1047">
        <v>511.15</v>
      </c>
      <c r="F50" s="194">
        <f t="shared" si="3"/>
        <v>99.133082502618194</v>
      </c>
      <c r="G50" s="206" t="s">
        <v>884</v>
      </c>
      <c r="H50" s="224" t="s">
        <v>65</v>
      </c>
      <c r="I50" s="217"/>
    </row>
    <row r="51" spans="1:11" s="170" customFormat="1" ht="15" customHeight="1" x14ac:dyDescent="0.2">
      <c r="A51" s="223">
        <f t="shared" si="4"/>
        <v>33</v>
      </c>
      <c r="B51" s="1046" t="s">
        <v>717</v>
      </c>
      <c r="C51" s="1047">
        <v>0</v>
      </c>
      <c r="D51" s="1047">
        <v>156.29</v>
      </c>
      <c r="E51" s="1047">
        <v>156.2826</v>
      </c>
      <c r="F51" s="194">
        <f t="shared" si="3"/>
        <v>99.995265212105707</v>
      </c>
      <c r="G51" s="206" t="s">
        <v>884</v>
      </c>
      <c r="H51" s="1054" t="s">
        <v>65</v>
      </c>
      <c r="I51" s="217"/>
    </row>
    <row r="52" spans="1:11" s="170" customFormat="1" ht="24.75" customHeight="1" x14ac:dyDescent="0.2">
      <c r="A52" s="223">
        <f t="shared" si="4"/>
        <v>34</v>
      </c>
      <c r="B52" s="1046" t="s">
        <v>718</v>
      </c>
      <c r="C52" s="1047">
        <v>0</v>
      </c>
      <c r="D52" s="1047">
        <v>112.36</v>
      </c>
      <c r="E52" s="1047">
        <v>108.9</v>
      </c>
      <c r="F52" s="194">
        <f t="shared" si="3"/>
        <v>96.920612317550734</v>
      </c>
      <c r="G52" s="206" t="s">
        <v>884</v>
      </c>
      <c r="H52" s="1054" t="s">
        <v>65</v>
      </c>
      <c r="I52" s="217"/>
    </row>
    <row r="53" spans="1:11" s="170" customFormat="1" ht="13.5" customHeight="1" thickBot="1" x14ac:dyDescent="0.25">
      <c r="A53" s="1233" t="s">
        <v>412</v>
      </c>
      <c r="B53" s="1234"/>
      <c r="C53" s="196">
        <f>SUM(C48:C52)</f>
        <v>0</v>
      </c>
      <c r="D53" s="208">
        <f>SUM(D48:D52)</f>
        <v>16320.490000000002</v>
      </c>
      <c r="E53" s="208">
        <f>SUM(E48:E52)</f>
        <v>16159.87514</v>
      </c>
      <c r="F53" s="209">
        <f t="shared" si="3"/>
        <v>99.015869866652281</v>
      </c>
      <c r="G53" s="198"/>
      <c r="H53" s="210"/>
      <c r="I53" s="211"/>
    </row>
    <row r="54" spans="1:11" ht="18" customHeight="1" thickBot="1" x14ac:dyDescent="0.2">
      <c r="A54" s="219" t="s">
        <v>870</v>
      </c>
      <c r="B54" s="187"/>
      <c r="C54" s="188"/>
      <c r="D54" s="188"/>
      <c r="E54" s="189"/>
      <c r="F54" s="190"/>
      <c r="G54" s="191"/>
      <c r="H54" s="233"/>
    </row>
    <row r="55" spans="1:11" s="170" customFormat="1" ht="57" customHeight="1" x14ac:dyDescent="0.2">
      <c r="A55" s="1050">
        <f>A52+1</f>
        <v>35</v>
      </c>
      <c r="B55" s="1046" t="s">
        <v>907</v>
      </c>
      <c r="C55" s="1047">
        <v>750</v>
      </c>
      <c r="D55" s="1047">
        <v>268.11</v>
      </c>
      <c r="E55" s="1047">
        <v>0</v>
      </c>
      <c r="F55" s="194">
        <f t="shared" ref="F55:F58" si="5">E55/D55*100</f>
        <v>0</v>
      </c>
      <c r="G55" s="1060" t="s">
        <v>3207</v>
      </c>
      <c r="H55" s="1054" t="s">
        <v>4532</v>
      </c>
      <c r="I55" s="217"/>
    </row>
    <row r="56" spans="1:11" s="170" customFormat="1" ht="57" customHeight="1" x14ac:dyDescent="0.2">
      <c r="A56" s="223">
        <f t="shared" ref="A56:A57" si="6">A55+1</f>
        <v>36</v>
      </c>
      <c r="B56" s="1046" t="s">
        <v>908</v>
      </c>
      <c r="C56" s="1047">
        <v>250</v>
      </c>
      <c r="D56" s="1047">
        <v>268.11</v>
      </c>
      <c r="E56" s="1047">
        <v>0</v>
      </c>
      <c r="F56" s="194">
        <f t="shared" si="5"/>
        <v>0</v>
      </c>
      <c r="G56" s="1053" t="s">
        <v>3207</v>
      </c>
      <c r="H56" s="224" t="s">
        <v>4532</v>
      </c>
      <c r="I56" s="217"/>
    </row>
    <row r="57" spans="1:11" s="170" customFormat="1" ht="24.75" customHeight="1" x14ac:dyDescent="0.2">
      <c r="A57" s="223">
        <f t="shared" si="6"/>
        <v>37</v>
      </c>
      <c r="B57" s="1046" t="s">
        <v>3216</v>
      </c>
      <c r="C57" s="1047">
        <v>500</v>
      </c>
      <c r="D57" s="1047">
        <v>240.43</v>
      </c>
      <c r="E57" s="1047">
        <v>240.42699999999999</v>
      </c>
      <c r="F57" s="194">
        <f t="shared" si="5"/>
        <v>99.998752235577911</v>
      </c>
      <c r="G57" s="206" t="s">
        <v>3198</v>
      </c>
      <c r="H57" s="1054" t="s">
        <v>65</v>
      </c>
      <c r="I57" s="217"/>
    </row>
    <row r="58" spans="1:11" s="170" customFormat="1" ht="13.5" customHeight="1" thickBot="1" x14ac:dyDescent="0.25">
      <c r="A58" s="1233" t="s">
        <v>412</v>
      </c>
      <c r="B58" s="1234"/>
      <c r="C58" s="196">
        <f>SUM(C55:C57)</f>
        <v>1500</v>
      </c>
      <c r="D58" s="196">
        <f>SUM(D55:D57)</f>
        <v>776.65000000000009</v>
      </c>
      <c r="E58" s="196">
        <f>SUM(E55:E57)</f>
        <v>240.42699999999999</v>
      </c>
      <c r="F58" s="209">
        <f t="shared" si="5"/>
        <v>30.956930406231887</v>
      </c>
      <c r="G58" s="198"/>
      <c r="H58" s="210"/>
      <c r="I58" s="211"/>
    </row>
    <row r="59" spans="1:11" s="215" customFormat="1" x14ac:dyDescent="0.2">
      <c r="A59" s="171"/>
      <c r="B59" s="211"/>
      <c r="C59" s="171"/>
      <c r="D59" s="171"/>
      <c r="E59" s="171"/>
      <c r="F59" s="212"/>
      <c r="G59" s="213"/>
      <c r="H59" s="214"/>
      <c r="I59" s="180"/>
      <c r="J59" s="180"/>
      <c r="K59" s="180"/>
    </row>
  </sheetData>
  <mergeCells count="11">
    <mergeCell ref="A8:B8"/>
    <mergeCell ref="A1:H1"/>
    <mergeCell ref="A4:B4"/>
    <mergeCell ref="A5:B5"/>
    <mergeCell ref="A6:B6"/>
    <mergeCell ref="A7:B7"/>
    <mergeCell ref="A9:B9"/>
    <mergeCell ref="A43:B43"/>
    <mergeCell ref="A46:B46"/>
    <mergeCell ref="A53:B53"/>
    <mergeCell ref="A58:B58"/>
  </mergeCells>
  <printOptions horizontalCentered="1"/>
  <pageMargins left="0.31496062992125984" right="0.31496062992125984" top="0.51181102362204722" bottom="0.43307086614173229" header="0.31496062992125984" footer="0.23622047244094491"/>
  <pageSetup paperSize="9" scale="96" firstPageNumber="272" fitToHeight="0" orientation="landscape" useFirstPageNumber="1" r:id="rId1"/>
  <headerFooter>
    <oddHeader>&amp;L&amp;"Tahoma,Kurzíva"&amp;9Závěrečný účet za rok 2021&amp;R&amp;"Tahoma,Kurzíva"&amp;9Tabulka č. 10</oddHeader>
    <oddFooter>&amp;C&amp;"Tahoma,Obyčejné"&amp;10&amp;P&amp;L&amp;1#&amp;"Calibri"&amp;9&amp;K000000Klasifikace informací: Veřejná</oddFooter>
  </headerFooter>
  <rowBreaks count="1" manualBreakCount="1">
    <brk id="31"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62CF-ED34-4D0F-8328-349B96D58FF9}">
  <sheetPr>
    <pageSetUpPr fitToPage="1"/>
  </sheetPr>
  <dimension ref="A1:K92"/>
  <sheetViews>
    <sheetView zoomScaleNormal="100" zoomScaleSheetLayoutView="100" workbookViewId="0">
      <selection activeCell="M27" sqref="M27"/>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16384" width="9.140625" style="168"/>
  </cols>
  <sheetData>
    <row r="1" spans="1:11" s="150" customFormat="1" ht="18" customHeight="1" x14ac:dyDescent="0.2">
      <c r="A1" s="1237" t="s">
        <v>4533</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C36</f>
        <v>90269</v>
      </c>
      <c r="D5" s="152">
        <f>D36</f>
        <v>142877.24</v>
      </c>
      <c r="E5" s="152">
        <f>E36</f>
        <v>134642.58919999999</v>
      </c>
      <c r="F5" s="176">
        <f t="shared" ref="F5:F10" si="0">E5/D5*100</f>
        <v>94.236555241408638</v>
      </c>
      <c r="G5" s="213"/>
      <c r="H5" s="214"/>
    </row>
    <row r="6" spans="1:11" ht="12.95" customHeight="1" x14ac:dyDescent="0.2">
      <c r="A6" s="1235" t="s">
        <v>868</v>
      </c>
      <c r="B6" s="1236"/>
      <c r="C6" s="153">
        <f>C50</f>
        <v>261458</v>
      </c>
      <c r="D6" s="153">
        <f>D50</f>
        <v>279101.96000000002</v>
      </c>
      <c r="E6" s="153">
        <f>E50</f>
        <v>279101.94299999997</v>
      </c>
      <c r="F6" s="176">
        <f t="shared" si="0"/>
        <v>99.99999390903595</v>
      </c>
      <c r="G6" s="213"/>
      <c r="H6" s="214"/>
    </row>
    <row r="7" spans="1:11" ht="12.95" customHeight="1" x14ac:dyDescent="0.2">
      <c r="A7" s="234" t="s">
        <v>909</v>
      </c>
      <c r="B7" s="235"/>
      <c r="C7" s="153">
        <f>C53</f>
        <v>0</v>
      </c>
      <c r="D7" s="153">
        <f>D53</f>
        <v>34.14</v>
      </c>
      <c r="E7" s="153">
        <f>E53</f>
        <v>34.130420000000001</v>
      </c>
      <c r="F7" s="176">
        <f t="shared" si="0"/>
        <v>99.971939074399529</v>
      </c>
      <c r="G7" s="213"/>
      <c r="H7" s="214"/>
    </row>
    <row r="8" spans="1:11" ht="12.95" customHeight="1" x14ac:dyDescent="0.2">
      <c r="A8" s="1235" t="s">
        <v>869</v>
      </c>
      <c r="B8" s="1236"/>
      <c r="C8" s="153">
        <f>C79</f>
        <v>116162</v>
      </c>
      <c r="D8" s="153">
        <f>D79</f>
        <v>119267.42999999998</v>
      </c>
      <c r="E8" s="153">
        <f>E79</f>
        <v>54576.91474</v>
      </c>
      <c r="F8" s="176">
        <f t="shared" si="0"/>
        <v>45.760116353643241</v>
      </c>
      <c r="G8" s="213"/>
      <c r="H8" s="214"/>
    </row>
    <row r="9" spans="1:11" ht="12.95" customHeight="1" x14ac:dyDescent="0.2">
      <c r="A9" s="1235" t="s">
        <v>870</v>
      </c>
      <c r="B9" s="1236"/>
      <c r="C9" s="153">
        <f>C91</f>
        <v>74044</v>
      </c>
      <c r="D9" s="153">
        <f>D91</f>
        <v>97259.209999999977</v>
      </c>
      <c r="E9" s="153">
        <f>E91</f>
        <v>90369.321660000001</v>
      </c>
      <c r="F9" s="176">
        <f t="shared" si="0"/>
        <v>92.915952802824549</v>
      </c>
      <c r="G9" s="213"/>
      <c r="H9" s="214"/>
    </row>
    <row r="10" spans="1:11" s="151" customFormat="1" ht="13.5" customHeight="1" thickBot="1" x14ac:dyDescent="0.25">
      <c r="A10" s="1231" t="s">
        <v>412</v>
      </c>
      <c r="B10" s="1232"/>
      <c r="C10" s="177">
        <f>SUM(C5:C9)</f>
        <v>541933</v>
      </c>
      <c r="D10" s="177">
        <f>SUM(D5:D9)</f>
        <v>638539.98</v>
      </c>
      <c r="E10" s="177">
        <f>SUM(E5:E9)</f>
        <v>558724.8990199999</v>
      </c>
      <c r="F10" s="178">
        <f t="shared" si="0"/>
        <v>87.500378444588534</v>
      </c>
      <c r="G10" s="213"/>
      <c r="H10" s="214"/>
    </row>
    <row r="11" spans="1:11" s="182" customFormat="1" ht="10.5" customHeight="1" x14ac:dyDescent="0.2">
      <c r="A11" s="151"/>
      <c r="B11" s="179"/>
      <c r="C11" s="180"/>
      <c r="D11" s="180"/>
      <c r="E11" s="180"/>
      <c r="F11" s="181"/>
      <c r="G11" s="169"/>
      <c r="H11" s="173"/>
      <c r="I11" s="151"/>
      <c r="J11" s="151"/>
      <c r="K11" s="151"/>
    </row>
    <row r="12" spans="1:11" s="182" customFormat="1" ht="10.5" customHeight="1" x14ac:dyDescent="0.2">
      <c r="A12" s="151"/>
      <c r="B12" s="179"/>
      <c r="C12" s="180"/>
      <c r="D12" s="180"/>
      <c r="E12" s="180"/>
      <c r="F12" s="181"/>
      <c r="G12" s="169"/>
      <c r="H12" s="173"/>
      <c r="I12" s="151"/>
      <c r="J12" s="151"/>
      <c r="K12" s="151"/>
    </row>
    <row r="13" spans="1:11" s="182" customFormat="1" ht="10.5" customHeight="1" thickBot="1" x14ac:dyDescent="0.2">
      <c r="A13" s="151"/>
      <c r="B13" s="179"/>
      <c r="C13" s="180"/>
      <c r="D13" s="180"/>
      <c r="E13" s="180"/>
      <c r="F13" s="181"/>
      <c r="G13" s="169"/>
      <c r="H13" s="174" t="s">
        <v>866</v>
      </c>
      <c r="I13" s="151"/>
      <c r="J13" s="151"/>
      <c r="K13" s="151"/>
    </row>
    <row r="14" spans="1:11" ht="28.5" customHeight="1" thickBot="1" x14ac:dyDescent="0.25">
      <c r="A14" s="183" t="s">
        <v>871</v>
      </c>
      <c r="B14" s="184" t="s">
        <v>696</v>
      </c>
      <c r="C14" s="185" t="s">
        <v>4475</v>
      </c>
      <c r="D14" s="185" t="s">
        <v>4476</v>
      </c>
      <c r="E14" s="185" t="s">
        <v>4477</v>
      </c>
      <c r="F14" s="185" t="s">
        <v>360</v>
      </c>
      <c r="G14" s="185" t="s">
        <v>872</v>
      </c>
      <c r="H14" s="186" t="s">
        <v>873</v>
      </c>
    </row>
    <row r="15" spans="1:11" ht="15" customHeight="1" thickBot="1" x14ac:dyDescent="0.2">
      <c r="A15" s="219" t="s">
        <v>874</v>
      </c>
      <c r="B15" s="187"/>
      <c r="C15" s="188"/>
      <c r="D15" s="188"/>
      <c r="E15" s="189"/>
      <c r="F15" s="190"/>
      <c r="G15" s="191"/>
      <c r="H15" s="192"/>
    </row>
    <row r="16" spans="1:11" s="170" customFormat="1" ht="34.5" customHeight="1" x14ac:dyDescent="0.2">
      <c r="A16" s="220">
        <v>1</v>
      </c>
      <c r="B16" s="1046" t="s">
        <v>910</v>
      </c>
      <c r="C16" s="1047">
        <v>1650</v>
      </c>
      <c r="D16" s="1047">
        <v>877</v>
      </c>
      <c r="E16" s="1047">
        <v>872.73599999999999</v>
      </c>
      <c r="F16" s="221">
        <f t="shared" ref="F16:F36" si="1">E16/D16*100</f>
        <v>99.513797035347778</v>
      </c>
      <c r="G16" s="193" t="s">
        <v>876</v>
      </c>
      <c r="H16" s="222" t="s">
        <v>65</v>
      </c>
    </row>
    <row r="17" spans="1:11" s="170" customFormat="1" ht="31.5" x14ac:dyDescent="0.2">
      <c r="A17" s="223">
        <f>A16+1</f>
        <v>2</v>
      </c>
      <c r="B17" s="1046" t="s">
        <v>911</v>
      </c>
      <c r="C17" s="1047">
        <v>12000</v>
      </c>
      <c r="D17" s="1047">
        <v>14020.7</v>
      </c>
      <c r="E17" s="1047">
        <v>13667.75525</v>
      </c>
      <c r="F17" s="194">
        <f t="shared" si="1"/>
        <v>97.482688096885312</v>
      </c>
      <c r="G17" s="343" t="s">
        <v>876</v>
      </c>
      <c r="H17" s="224" t="s">
        <v>65</v>
      </c>
    </row>
    <row r="18" spans="1:11" s="170" customFormat="1" ht="24" customHeight="1" x14ac:dyDescent="0.2">
      <c r="A18" s="223">
        <f t="shared" ref="A18:A35" si="2">A17+1</f>
        <v>3</v>
      </c>
      <c r="B18" s="1046" t="s">
        <v>912</v>
      </c>
      <c r="C18" s="1047">
        <v>5000</v>
      </c>
      <c r="D18" s="1047">
        <v>4939.2</v>
      </c>
      <c r="E18" s="1047">
        <v>4828.6047099999996</v>
      </c>
      <c r="F18" s="194">
        <f t="shared" si="1"/>
        <v>97.760866334629085</v>
      </c>
      <c r="G18" s="343" t="s">
        <v>876</v>
      </c>
      <c r="H18" s="224" t="s">
        <v>65</v>
      </c>
    </row>
    <row r="19" spans="1:11" s="170" customFormat="1" ht="24" customHeight="1" x14ac:dyDescent="0.2">
      <c r="A19" s="223">
        <f t="shared" si="2"/>
        <v>4</v>
      </c>
      <c r="B19" s="1046" t="s">
        <v>913</v>
      </c>
      <c r="C19" s="1047">
        <v>0</v>
      </c>
      <c r="D19" s="1047">
        <v>3802</v>
      </c>
      <c r="E19" s="1047">
        <v>3801.8162000000002</v>
      </c>
      <c r="F19" s="194">
        <f t="shared" si="1"/>
        <v>99.995165702261971</v>
      </c>
      <c r="G19" s="343" t="s">
        <v>884</v>
      </c>
      <c r="H19" s="1056" t="s">
        <v>65</v>
      </c>
    </row>
    <row r="20" spans="1:11" s="170" customFormat="1" ht="34.5" customHeight="1" x14ac:dyDescent="0.2">
      <c r="A20" s="223">
        <f t="shared" si="2"/>
        <v>5</v>
      </c>
      <c r="B20" s="1046" t="s">
        <v>3229</v>
      </c>
      <c r="C20" s="1047">
        <v>2500</v>
      </c>
      <c r="D20" s="1047">
        <v>0</v>
      </c>
      <c r="E20" s="1047">
        <v>0</v>
      </c>
      <c r="F20" s="194" t="s">
        <v>3615</v>
      </c>
      <c r="G20" s="343" t="s">
        <v>878</v>
      </c>
      <c r="H20" s="224" t="s">
        <v>4534</v>
      </c>
    </row>
    <row r="21" spans="1:11" s="170" customFormat="1" ht="15" customHeight="1" x14ac:dyDescent="0.2">
      <c r="A21" s="223">
        <f t="shared" si="2"/>
        <v>6</v>
      </c>
      <c r="B21" s="1046" t="s">
        <v>495</v>
      </c>
      <c r="C21" s="1047">
        <v>22266</v>
      </c>
      <c r="D21" s="1047">
        <v>20520</v>
      </c>
      <c r="E21" s="1047">
        <v>20520</v>
      </c>
      <c r="F21" s="194">
        <f t="shared" si="1"/>
        <v>100</v>
      </c>
      <c r="G21" s="343" t="s">
        <v>876</v>
      </c>
      <c r="H21" s="224" t="s">
        <v>65</v>
      </c>
    </row>
    <row r="22" spans="1:11" s="226" customFormat="1" ht="15" customHeight="1" x14ac:dyDescent="0.2">
      <c r="A22" s="223">
        <f t="shared" si="2"/>
        <v>7</v>
      </c>
      <c r="B22" s="1046" t="s">
        <v>524</v>
      </c>
      <c r="C22" s="1047">
        <v>7600</v>
      </c>
      <c r="D22" s="1047">
        <v>10545.300000000001</v>
      </c>
      <c r="E22" s="1047">
        <v>10544.760500000002</v>
      </c>
      <c r="F22" s="194">
        <f t="shared" si="1"/>
        <v>99.994883976747957</v>
      </c>
      <c r="G22" s="225" t="s">
        <v>876</v>
      </c>
      <c r="H22" s="224" t="s">
        <v>65</v>
      </c>
      <c r="I22" s="170"/>
      <c r="J22" s="170"/>
      <c r="K22" s="170"/>
    </row>
    <row r="23" spans="1:11" s="226" customFormat="1" ht="94.5" x14ac:dyDescent="0.2">
      <c r="A23" s="223">
        <f t="shared" si="2"/>
        <v>8</v>
      </c>
      <c r="B23" s="1046" t="s">
        <v>914</v>
      </c>
      <c r="C23" s="1047">
        <v>3500</v>
      </c>
      <c r="D23" s="1047">
        <v>2427.17</v>
      </c>
      <c r="E23" s="1047">
        <v>2299.0920999999998</v>
      </c>
      <c r="F23" s="194">
        <f t="shared" si="1"/>
        <v>94.723159070028046</v>
      </c>
      <c r="G23" s="343" t="s">
        <v>878</v>
      </c>
      <c r="H23" s="1048" t="s">
        <v>4535</v>
      </c>
      <c r="I23" s="170"/>
      <c r="J23" s="170"/>
      <c r="K23" s="170"/>
    </row>
    <row r="24" spans="1:11" s="226" customFormat="1" ht="15" customHeight="1" x14ac:dyDescent="0.2">
      <c r="A24" s="223">
        <f t="shared" si="2"/>
        <v>9</v>
      </c>
      <c r="B24" s="1046" t="s">
        <v>915</v>
      </c>
      <c r="C24" s="1047">
        <v>20500</v>
      </c>
      <c r="D24" s="1047">
        <v>20500</v>
      </c>
      <c r="E24" s="1047">
        <v>20500</v>
      </c>
      <c r="F24" s="194">
        <f t="shared" si="1"/>
        <v>100</v>
      </c>
      <c r="G24" s="343" t="s">
        <v>876</v>
      </c>
      <c r="H24" s="224" t="s">
        <v>65</v>
      </c>
      <c r="I24" s="170"/>
      <c r="J24" s="170"/>
      <c r="K24" s="170"/>
    </row>
    <row r="25" spans="1:11" s="170" customFormat="1" ht="24" customHeight="1" x14ac:dyDescent="0.2">
      <c r="A25" s="223">
        <f t="shared" si="2"/>
        <v>10</v>
      </c>
      <c r="B25" s="1046" t="s">
        <v>519</v>
      </c>
      <c r="C25" s="1047">
        <v>10000</v>
      </c>
      <c r="D25" s="1047">
        <v>10073.9</v>
      </c>
      <c r="E25" s="1047">
        <v>10073.9</v>
      </c>
      <c r="F25" s="194">
        <f t="shared" si="1"/>
        <v>100</v>
      </c>
      <c r="G25" s="343" t="s">
        <v>876</v>
      </c>
      <c r="H25" s="224" t="s">
        <v>65</v>
      </c>
    </row>
    <row r="26" spans="1:11" s="226" customFormat="1" ht="21" x14ac:dyDescent="0.2">
      <c r="A26" s="223">
        <f t="shared" si="2"/>
        <v>11</v>
      </c>
      <c r="B26" s="1046" t="s">
        <v>504</v>
      </c>
      <c r="C26" s="1047">
        <v>160</v>
      </c>
      <c r="D26" s="1047">
        <v>160</v>
      </c>
      <c r="E26" s="1047">
        <v>146.5</v>
      </c>
      <c r="F26" s="194">
        <f t="shared" si="1"/>
        <v>91.5625</v>
      </c>
      <c r="G26" s="343" t="s">
        <v>876</v>
      </c>
      <c r="H26" s="224" t="s">
        <v>4536</v>
      </c>
      <c r="I26" s="170"/>
      <c r="J26" s="170"/>
      <c r="K26" s="170"/>
    </row>
    <row r="27" spans="1:11" s="170" customFormat="1" ht="15" customHeight="1" x14ac:dyDescent="0.2">
      <c r="A27" s="223">
        <f t="shared" si="2"/>
        <v>12</v>
      </c>
      <c r="B27" s="227" t="s">
        <v>916</v>
      </c>
      <c r="C27" s="1047">
        <v>100</v>
      </c>
      <c r="D27" s="1047">
        <v>488.96</v>
      </c>
      <c r="E27" s="1047">
        <v>488.95</v>
      </c>
      <c r="F27" s="194">
        <f t="shared" si="1"/>
        <v>99.997954842931932</v>
      </c>
      <c r="G27" s="343" t="s">
        <v>876</v>
      </c>
      <c r="H27" s="224" t="s">
        <v>65</v>
      </c>
    </row>
    <row r="28" spans="1:11" s="226" customFormat="1" ht="15" customHeight="1" x14ac:dyDescent="0.2">
      <c r="A28" s="223">
        <f t="shared" si="2"/>
        <v>13</v>
      </c>
      <c r="B28" s="227" t="s">
        <v>917</v>
      </c>
      <c r="C28" s="1047">
        <v>30</v>
      </c>
      <c r="D28" s="1047">
        <v>20</v>
      </c>
      <c r="E28" s="1047">
        <v>19.602</v>
      </c>
      <c r="F28" s="194">
        <f t="shared" si="1"/>
        <v>98.009999999999991</v>
      </c>
      <c r="G28" s="343" t="s">
        <v>876</v>
      </c>
      <c r="H28" s="224" t="s">
        <v>65</v>
      </c>
      <c r="I28" s="170"/>
      <c r="J28" s="170"/>
      <c r="K28" s="170"/>
    </row>
    <row r="29" spans="1:11" s="226" customFormat="1" ht="210" x14ac:dyDescent="0.2">
      <c r="A29" s="223">
        <f t="shared" si="2"/>
        <v>14</v>
      </c>
      <c r="B29" s="227" t="s">
        <v>505</v>
      </c>
      <c r="C29" s="1047">
        <v>0</v>
      </c>
      <c r="D29" s="1047">
        <v>52275.510000000009</v>
      </c>
      <c r="E29" s="1047">
        <v>44655.92383</v>
      </c>
      <c r="F29" s="194">
        <f t="shared" si="1"/>
        <v>85.424176311240188</v>
      </c>
      <c r="G29" s="225" t="s">
        <v>878</v>
      </c>
      <c r="H29" s="1049" t="s">
        <v>4537</v>
      </c>
      <c r="I29" s="170"/>
      <c r="J29" s="170"/>
      <c r="K29" s="170"/>
    </row>
    <row r="30" spans="1:11" s="170" customFormat="1" ht="57" customHeight="1" x14ac:dyDescent="0.2">
      <c r="A30" s="223">
        <f t="shared" si="2"/>
        <v>15</v>
      </c>
      <c r="B30" s="1057" t="s">
        <v>521</v>
      </c>
      <c r="C30" s="1047">
        <v>4860</v>
      </c>
      <c r="D30" s="1047">
        <v>1755</v>
      </c>
      <c r="E30" s="1047">
        <v>1755</v>
      </c>
      <c r="F30" s="194">
        <f t="shared" si="1"/>
        <v>100</v>
      </c>
      <c r="G30" s="225" t="s">
        <v>876</v>
      </c>
      <c r="H30" s="224" t="s">
        <v>4538</v>
      </c>
    </row>
    <row r="31" spans="1:11" s="170" customFormat="1" ht="24" customHeight="1" x14ac:dyDescent="0.2">
      <c r="A31" s="223">
        <f t="shared" si="2"/>
        <v>16</v>
      </c>
      <c r="B31" s="1046" t="s">
        <v>918</v>
      </c>
      <c r="C31" s="1047">
        <v>103</v>
      </c>
      <c r="D31" s="1047">
        <v>103</v>
      </c>
      <c r="E31" s="1047">
        <v>98.448610000000002</v>
      </c>
      <c r="F31" s="194">
        <f t="shared" si="1"/>
        <v>95.581174757281545</v>
      </c>
      <c r="G31" s="343" t="s">
        <v>876</v>
      </c>
      <c r="H31" s="224" t="s">
        <v>65</v>
      </c>
    </row>
    <row r="32" spans="1:11" s="226" customFormat="1" ht="24" customHeight="1" x14ac:dyDescent="0.2">
      <c r="A32" s="223">
        <f t="shared" si="2"/>
        <v>17</v>
      </c>
      <c r="B32" s="1046" t="s">
        <v>4539</v>
      </c>
      <c r="C32" s="1047">
        <v>0</v>
      </c>
      <c r="D32" s="1047">
        <v>199.5</v>
      </c>
      <c r="E32" s="1047">
        <v>199.5</v>
      </c>
      <c r="F32" s="194">
        <f t="shared" si="1"/>
        <v>100</v>
      </c>
      <c r="G32" s="225" t="s">
        <v>884</v>
      </c>
      <c r="H32" s="224" t="s">
        <v>65</v>
      </c>
      <c r="I32" s="170"/>
      <c r="J32" s="170"/>
      <c r="K32" s="170"/>
    </row>
    <row r="33" spans="1:9" s="170" customFormat="1" ht="15" customHeight="1" x14ac:dyDescent="0.2">
      <c r="A33" s="223">
        <f t="shared" si="2"/>
        <v>18</v>
      </c>
      <c r="B33" s="1046" t="s">
        <v>4540</v>
      </c>
      <c r="C33" s="195">
        <v>0</v>
      </c>
      <c r="D33" s="1047">
        <v>50</v>
      </c>
      <c r="E33" s="1047">
        <v>50</v>
      </c>
      <c r="F33" s="194">
        <f t="shared" si="1"/>
        <v>100</v>
      </c>
      <c r="G33" s="225" t="s">
        <v>884</v>
      </c>
      <c r="H33" s="1054" t="s">
        <v>65</v>
      </c>
    </row>
    <row r="34" spans="1:9" s="170" customFormat="1" ht="15" customHeight="1" x14ac:dyDescent="0.2">
      <c r="A34" s="223">
        <f t="shared" si="2"/>
        <v>19</v>
      </c>
      <c r="B34" s="1046" t="s">
        <v>4541</v>
      </c>
      <c r="C34" s="195">
        <v>0</v>
      </c>
      <c r="D34" s="1047">
        <v>20</v>
      </c>
      <c r="E34" s="1047">
        <v>20</v>
      </c>
      <c r="F34" s="194">
        <f t="shared" si="1"/>
        <v>100</v>
      </c>
      <c r="G34" s="225" t="s">
        <v>884</v>
      </c>
      <c r="H34" s="224" t="s">
        <v>65</v>
      </c>
    </row>
    <row r="35" spans="1:9" s="170" customFormat="1" ht="34.5" customHeight="1" x14ac:dyDescent="0.2">
      <c r="A35" s="223">
        <f t="shared" si="2"/>
        <v>20</v>
      </c>
      <c r="B35" s="228" t="s">
        <v>4542</v>
      </c>
      <c r="C35" s="195">
        <v>0</v>
      </c>
      <c r="D35" s="195">
        <v>100</v>
      </c>
      <c r="E35" s="195">
        <v>100</v>
      </c>
      <c r="F35" s="194">
        <f t="shared" si="1"/>
        <v>100</v>
      </c>
      <c r="G35" s="225" t="s">
        <v>884</v>
      </c>
      <c r="H35" s="224" t="s">
        <v>65</v>
      </c>
    </row>
    <row r="36" spans="1:9" s="179" customFormat="1" ht="13.5" customHeight="1" thickBot="1" x14ac:dyDescent="0.25">
      <c r="A36" s="1233" t="s">
        <v>412</v>
      </c>
      <c r="B36" s="1234"/>
      <c r="C36" s="196">
        <f>SUM(C16:C35)</f>
        <v>90269</v>
      </c>
      <c r="D36" s="196">
        <f>SUM(D16:D35)</f>
        <v>142877.24</v>
      </c>
      <c r="E36" s="196">
        <f>SUM(E16:E35)</f>
        <v>134642.58919999999</v>
      </c>
      <c r="F36" s="197">
        <f t="shared" si="1"/>
        <v>94.236555241408638</v>
      </c>
      <c r="G36" s="198"/>
      <c r="H36" s="229"/>
    </row>
    <row r="37" spans="1:9" s="151" customFormat="1" ht="18" customHeight="1" thickBot="1" x14ac:dyDescent="0.2">
      <c r="A37" s="219" t="s">
        <v>868</v>
      </c>
      <c r="B37" s="199"/>
      <c r="C37" s="200"/>
      <c r="D37" s="200"/>
      <c r="E37" s="201"/>
      <c r="F37" s="190"/>
      <c r="G37" s="191"/>
      <c r="H37" s="236"/>
    </row>
    <row r="38" spans="1:9" s="170" customFormat="1" ht="24" customHeight="1" x14ac:dyDescent="0.2">
      <c r="A38" s="1050">
        <f>A35+1</f>
        <v>21</v>
      </c>
      <c r="B38" s="1051" t="s">
        <v>919</v>
      </c>
      <c r="C38" s="1052">
        <v>220167</v>
      </c>
      <c r="D38" s="1052">
        <v>204743.42</v>
      </c>
      <c r="E38" s="1052">
        <v>204743.42499999999</v>
      </c>
      <c r="F38" s="194">
        <f t="shared" ref="F38:F50" si="3">E38/D38*100</f>
        <v>100.00000244208091</v>
      </c>
      <c r="G38" s="1053" t="s">
        <v>876</v>
      </c>
      <c r="H38" s="1056" t="s">
        <v>712</v>
      </c>
    </row>
    <row r="39" spans="1:9" s="170" customFormat="1" ht="24" customHeight="1" x14ac:dyDescent="0.2">
      <c r="A39" s="223">
        <f t="shared" ref="A39:A49" si="4">A38+1</f>
        <v>22</v>
      </c>
      <c r="B39" s="1051" t="s">
        <v>920</v>
      </c>
      <c r="C39" s="1052">
        <v>0</v>
      </c>
      <c r="D39" s="1052">
        <v>15283.349999999999</v>
      </c>
      <c r="E39" s="1052">
        <v>15283.336999999998</v>
      </c>
      <c r="F39" s="194">
        <f t="shared" si="3"/>
        <v>99.999914940114564</v>
      </c>
      <c r="G39" s="1053" t="s">
        <v>876</v>
      </c>
      <c r="H39" s="1056" t="s">
        <v>712</v>
      </c>
    </row>
    <row r="40" spans="1:9" s="170" customFormat="1" ht="24" customHeight="1" x14ac:dyDescent="0.2">
      <c r="A40" s="223">
        <f t="shared" si="4"/>
        <v>23</v>
      </c>
      <c r="B40" s="1046" t="s">
        <v>921</v>
      </c>
      <c r="C40" s="1047">
        <v>450</v>
      </c>
      <c r="D40" s="1047">
        <v>450</v>
      </c>
      <c r="E40" s="1047">
        <v>450</v>
      </c>
      <c r="F40" s="194">
        <f t="shared" si="3"/>
        <v>100</v>
      </c>
      <c r="G40" s="1053" t="s">
        <v>876</v>
      </c>
      <c r="H40" s="1056" t="s">
        <v>712</v>
      </c>
      <c r="I40" s="168"/>
    </row>
    <row r="41" spans="1:9" s="170" customFormat="1" ht="42" x14ac:dyDescent="0.2">
      <c r="A41" s="223">
        <f t="shared" si="4"/>
        <v>24</v>
      </c>
      <c r="B41" s="1046" t="s">
        <v>922</v>
      </c>
      <c r="C41" s="1047">
        <v>5000</v>
      </c>
      <c r="D41" s="1047">
        <v>5000</v>
      </c>
      <c r="E41" s="1047">
        <v>5000</v>
      </c>
      <c r="F41" s="194">
        <f t="shared" si="3"/>
        <v>100</v>
      </c>
      <c r="G41" s="1053" t="s">
        <v>876</v>
      </c>
      <c r="H41" s="1056" t="s">
        <v>712</v>
      </c>
    </row>
    <row r="42" spans="1:9" s="170" customFormat="1" ht="24" customHeight="1" x14ac:dyDescent="0.2">
      <c r="A42" s="223">
        <f t="shared" si="4"/>
        <v>25</v>
      </c>
      <c r="B42" s="1046" t="s">
        <v>923</v>
      </c>
      <c r="C42" s="1047">
        <v>400</v>
      </c>
      <c r="D42" s="1047">
        <v>140</v>
      </c>
      <c r="E42" s="1047">
        <v>140</v>
      </c>
      <c r="F42" s="194">
        <f t="shared" si="3"/>
        <v>100</v>
      </c>
      <c r="G42" s="1053" t="s">
        <v>876</v>
      </c>
      <c r="H42" s="1056" t="s">
        <v>712</v>
      </c>
    </row>
    <row r="43" spans="1:9" s="170" customFormat="1" ht="15" customHeight="1" x14ac:dyDescent="0.2">
      <c r="A43" s="223">
        <f t="shared" si="4"/>
        <v>26</v>
      </c>
      <c r="B43" s="1046" t="s">
        <v>924</v>
      </c>
      <c r="C43" s="1047">
        <v>1200</v>
      </c>
      <c r="D43" s="1047">
        <v>1200</v>
      </c>
      <c r="E43" s="1047">
        <v>1200</v>
      </c>
      <c r="F43" s="194">
        <f t="shared" si="3"/>
        <v>100</v>
      </c>
      <c r="G43" s="1053" t="s">
        <v>876</v>
      </c>
      <c r="H43" s="1056" t="s">
        <v>712</v>
      </c>
    </row>
    <row r="44" spans="1:9" s="170" customFormat="1" ht="24" customHeight="1" x14ac:dyDescent="0.2">
      <c r="A44" s="223">
        <f t="shared" si="4"/>
        <v>27</v>
      </c>
      <c r="B44" s="1051" t="s">
        <v>925</v>
      </c>
      <c r="C44" s="1052">
        <v>34241</v>
      </c>
      <c r="D44" s="1052">
        <v>33211.24</v>
      </c>
      <c r="E44" s="1052">
        <v>33211.237999999998</v>
      </c>
      <c r="F44" s="194">
        <f t="shared" si="3"/>
        <v>99.99999397794241</v>
      </c>
      <c r="G44" s="1053" t="s">
        <v>884</v>
      </c>
      <c r="H44" s="1056" t="s">
        <v>712</v>
      </c>
    </row>
    <row r="45" spans="1:9" s="170" customFormat="1" ht="15" customHeight="1" x14ac:dyDescent="0.2">
      <c r="A45" s="223">
        <f t="shared" si="4"/>
        <v>28</v>
      </c>
      <c r="B45" s="1051" t="s">
        <v>3217</v>
      </c>
      <c r="C45" s="1047">
        <v>0</v>
      </c>
      <c r="D45" s="1047">
        <v>70</v>
      </c>
      <c r="E45" s="1047">
        <v>70</v>
      </c>
      <c r="F45" s="194">
        <f t="shared" si="3"/>
        <v>100</v>
      </c>
      <c r="G45" s="206" t="s">
        <v>884</v>
      </c>
      <c r="H45" s="1056" t="s">
        <v>712</v>
      </c>
    </row>
    <row r="46" spans="1:9" s="170" customFormat="1" ht="24" customHeight="1" x14ac:dyDescent="0.2">
      <c r="A46" s="223">
        <f t="shared" si="4"/>
        <v>29</v>
      </c>
      <c r="B46" s="1051" t="s">
        <v>3218</v>
      </c>
      <c r="C46" s="1052">
        <v>0</v>
      </c>
      <c r="D46" s="1052">
        <v>215.26</v>
      </c>
      <c r="E46" s="1052">
        <v>215.25899999999999</v>
      </c>
      <c r="F46" s="194">
        <f t="shared" si="3"/>
        <v>99.99953544550776</v>
      </c>
      <c r="G46" s="206" t="s">
        <v>884</v>
      </c>
      <c r="H46" s="1056" t="s">
        <v>712</v>
      </c>
    </row>
    <row r="47" spans="1:9" s="170" customFormat="1" ht="15" customHeight="1" x14ac:dyDescent="0.2">
      <c r="A47" s="223">
        <f t="shared" si="4"/>
        <v>30</v>
      </c>
      <c r="B47" s="1051" t="s">
        <v>926</v>
      </c>
      <c r="C47" s="1052">
        <v>0</v>
      </c>
      <c r="D47" s="1052">
        <v>704</v>
      </c>
      <c r="E47" s="1052">
        <v>704</v>
      </c>
      <c r="F47" s="194">
        <f t="shared" si="3"/>
        <v>100</v>
      </c>
      <c r="G47" s="206" t="s">
        <v>884</v>
      </c>
      <c r="H47" s="1056" t="s">
        <v>712</v>
      </c>
    </row>
    <row r="48" spans="1:9" s="170" customFormat="1" ht="15" customHeight="1" x14ac:dyDescent="0.2">
      <c r="A48" s="223">
        <f t="shared" si="4"/>
        <v>31</v>
      </c>
      <c r="B48" s="1051" t="s">
        <v>927</v>
      </c>
      <c r="C48" s="1052">
        <v>0</v>
      </c>
      <c r="D48" s="1052">
        <v>3904.69</v>
      </c>
      <c r="E48" s="1052">
        <v>3904.6840000000002</v>
      </c>
      <c r="F48" s="194">
        <f t="shared" si="3"/>
        <v>99.999846338633802</v>
      </c>
      <c r="G48" s="206" t="s">
        <v>884</v>
      </c>
      <c r="H48" s="1056" t="s">
        <v>712</v>
      </c>
    </row>
    <row r="49" spans="1:8" s="170" customFormat="1" ht="31.5" x14ac:dyDescent="0.2">
      <c r="A49" s="223">
        <f t="shared" si="4"/>
        <v>32</v>
      </c>
      <c r="B49" s="1051" t="s">
        <v>928</v>
      </c>
      <c r="C49" s="1052">
        <v>0</v>
      </c>
      <c r="D49" s="1052">
        <v>14180</v>
      </c>
      <c r="E49" s="1052">
        <v>14180</v>
      </c>
      <c r="F49" s="194">
        <f t="shared" si="3"/>
        <v>100</v>
      </c>
      <c r="G49" s="206" t="s">
        <v>884</v>
      </c>
      <c r="H49" s="1056" t="s">
        <v>712</v>
      </c>
    </row>
    <row r="50" spans="1:8" s="170" customFormat="1" ht="13.5" customHeight="1" thickBot="1" x14ac:dyDescent="0.25">
      <c r="A50" s="1233" t="s">
        <v>412</v>
      </c>
      <c r="B50" s="1234"/>
      <c r="C50" s="196">
        <f>SUM(C38:C49)</f>
        <v>261458</v>
      </c>
      <c r="D50" s="196">
        <f>SUM(D38:D49)</f>
        <v>279101.96000000002</v>
      </c>
      <c r="E50" s="196">
        <f>SUM(E38:E49)</f>
        <v>279101.94299999997</v>
      </c>
      <c r="F50" s="197">
        <f t="shared" si="3"/>
        <v>99.99999390903595</v>
      </c>
      <c r="G50" s="198"/>
      <c r="H50" s="229"/>
    </row>
    <row r="51" spans="1:8" s="151" customFormat="1" ht="18" customHeight="1" thickBot="1" x14ac:dyDescent="0.2">
      <c r="A51" s="219" t="s">
        <v>909</v>
      </c>
      <c r="B51" s="199"/>
      <c r="C51" s="201"/>
      <c r="D51" s="201"/>
      <c r="E51" s="201"/>
      <c r="F51" s="190"/>
      <c r="G51" s="191"/>
      <c r="H51" s="236"/>
    </row>
    <row r="52" spans="1:8" s="170" customFormat="1" ht="24" customHeight="1" x14ac:dyDescent="0.2">
      <c r="A52" s="1050">
        <f>A49+1</f>
        <v>33</v>
      </c>
      <c r="B52" s="1061" t="s">
        <v>929</v>
      </c>
      <c r="C52" s="1062">
        <v>0</v>
      </c>
      <c r="D52" s="1062">
        <v>34.14</v>
      </c>
      <c r="E52" s="1062">
        <v>34.130420000000001</v>
      </c>
      <c r="F52" s="194">
        <f>E52/D52*100</f>
        <v>99.971939074399529</v>
      </c>
      <c r="G52" s="1053" t="s">
        <v>884</v>
      </c>
      <c r="H52" s="1056" t="s">
        <v>4543</v>
      </c>
    </row>
    <row r="53" spans="1:8" s="170" customFormat="1" ht="13.5" customHeight="1" thickBot="1" x14ac:dyDescent="0.25">
      <c r="A53" s="1233" t="s">
        <v>412</v>
      </c>
      <c r="B53" s="1234"/>
      <c r="C53" s="196">
        <f>SUM(C52:C52)</f>
        <v>0</v>
      </c>
      <c r="D53" s="196">
        <f>SUM(D52:D52)</f>
        <v>34.14</v>
      </c>
      <c r="E53" s="196">
        <f>SUM(E52:E52)</f>
        <v>34.130420000000001</v>
      </c>
      <c r="F53" s="209">
        <f>E53/D53*100</f>
        <v>99.971939074399529</v>
      </c>
      <c r="G53" s="198"/>
      <c r="H53" s="229"/>
    </row>
    <row r="54" spans="1:8" ht="18" customHeight="1" thickBot="1" x14ac:dyDescent="0.2">
      <c r="A54" s="230" t="s">
        <v>887</v>
      </c>
      <c r="B54" s="202"/>
      <c r="C54" s="203"/>
      <c r="D54" s="203"/>
      <c r="E54" s="204"/>
      <c r="F54" s="205"/>
      <c r="G54" s="231"/>
      <c r="H54" s="232"/>
    </row>
    <row r="55" spans="1:8" s="170" customFormat="1" ht="73.5" x14ac:dyDescent="0.2">
      <c r="A55" s="1050">
        <f>A52+1</f>
        <v>34</v>
      </c>
      <c r="B55" s="1046" t="s">
        <v>3219</v>
      </c>
      <c r="C55" s="1047">
        <v>0</v>
      </c>
      <c r="D55" s="1047">
        <v>2750</v>
      </c>
      <c r="E55" s="1047">
        <v>0</v>
      </c>
      <c r="F55" s="194">
        <f t="shared" ref="F55:F79" si="5">E55/D55*100</f>
        <v>0</v>
      </c>
      <c r="G55" s="1053" t="s">
        <v>878</v>
      </c>
      <c r="H55" s="1049" t="s">
        <v>4544</v>
      </c>
    </row>
    <row r="56" spans="1:8" s="170" customFormat="1" ht="89.25" customHeight="1" x14ac:dyDescent="0.2">
      <c r="A56" s="223">
        <f t="shared" ref="A56:A78" si="6">A55+1</f>
        <v>35</v>
      </c>
      <c r="B56" s="1046" t="s">
        <v>4545</v>
      </c>
      <c r="C56" s="1047">
        <v>0</v>
      </c>
      <c r="D56" s="1047">
        <v>5000</v>
      </c>
      <c r="E56" s="1047">
        <v>0</v>
      </c>
      <c r="F56" s="194">
        <f t="shared" si="5"/>
        <v>0</v>
      </c>
      <c r="G56" s="206" t="s">
        <v>878</v>
      </c>
      <c r="H56" s="1049" t="s">
        <v>4546</v>
      </c>
    </row>
    <row r="57" spans="1:8" s="170" customFormat="1" ht="24" customHeight="1" x14ac:dyDescent="0.2">
      <c r="A57" s="223">
        <f t="shared" si="6"/>
        <v>36</v>
      </c>
      <c r="B57" s="1046" t="s">
        <v>3909</v>
      </c>
      <c r="C57" s="1047">
        <v>0</v>
      </c>
      <c r="D57" s="1047">
        <v>1123</v>
      </c>
      <c r="E57" s="1047">
        <v>1123</v>
      </c>
      <c r="F57" s="194">
        <f t="shared" si="5"/>
        <v>100</v>
      </c>
      <c r="G57" s="206" t="s">
        <v>889</v>
      </c>
      <c r="H57" s="1049" t="s">
        <v>712</v>
      </c>
    </row>
    <row r="58" spans="1:8" s="170" customFormat="1" ht="89.25" customHeight="1" x14ac:dyDescent="0.2">
      <c r="A58" s="223">
        <f t="shared" si="6"/>
        <v>37</v>
      </c>
      <c r="B58" s="1046" t="s">
        <v>3910</v>
      </c>
      <c r="C58" s="1047">
        <v>0</v>
      </c>
      <c r="D58" s="1047">
        <v>4500</v>
      </c>
      <c r="E58" s="1047">
        <v>608.04349999999999</v>
      </c>
      <c r="F58" s="194">
        <f t="shared" si="5"/>
        <v>13.512077777777778</v>
      </c>
      <c r="G58" s="206" t="s">
        <v>878</v>
      </c>
      <c r="H58" s="1049" t="s">
        <v>4547</v>
      </c>
    </row>
    <row r="59" spans="1:8" s="170" customFormat="1" ht="24" customHeight="1" x14ac:dyDescent="0.2">
      <c r="A59" s="223">
        <f t="shared" si="6"/>
        <v>38</v>
      </c>
      <c r="B59" s="1046" t="s">
        <v>3912</v>
      </c>
      <c r="C59" s="1047">
        <v>0</v>
      </c>
      <c r="D59" s="1047">
        <v>2200</v>
      </c>
      <c r="E59" s="1047">
        <v>2200</v>
      </c>
      <c r="F59" s="194">
        <f t="shared" si="5"/>
        <v>100</v>
      </c>
      <c r="G59" s="206" t="s">
        <v>884</v>
      </c>
      <c r="H59" s="1054" t="s">
        <v>712</v>
      </c>
    </row>
    <row r="60" spans="1:8" s="170" customFormat="1" ht="24" customHeight="1" x14ac:dyDescent="0.2">
      <c r="A60" s="223">
        <f t="shared" si="6"/>
        <v>39</v>
      </c>
      <c r="B60" s="1046" t="s">
        <v>3913</v>
      </c>
      <c r="C60" s="1047">
        <v>0</v>
      </c>
      <c r="D60" s="1047">
        <v>500</v>
      </c>
      <c r="E60" s="1047">
        <v>500</v>
      </c>
      <c r="F60" s="194">
        <f t="shared" si="5"/>
        <v>100</v>
      </c>
      <c r="G60" s="206" t="s">
        <v>884</v>
      </c>
      <c r="H60" s="1049" t="s">
        <v>712</v>
      </c>
    </row>
    <row r="61" spans="1:8" s="170" customFormat="1" ht="57" customHeight="1" x14ac:dyDescent="0.2">
      <c r="A61" s="223">
        <f t="shared" si="6"/>
        <v>40</v>
      </c>
      <c r="B61" s="1046" t="s">
        <v>4548</v>
      </c>
      <c r="C61" s="1047">
        <v>0</v>
      </c>
      <c r="D61" s="1047">
        <v>700</v>
      </c>
      <c r="E61" s="1047">
        <v>0</v>
      </c>
      <c r="F61" s="194">
        <f t="shared" si="5"/>
        <v>0</v>
      </c>
      <c r="G61" s="206" t="s">
        <v>878</v>
      </c>
      <c r="H61" s="1049" t="s">
        <v>4549</v>
      </c>
    </row>
    <row r="62" spans="1:8" s="170" customFormat="1" ht="99.75" customHeight="1" x14ac:dyDescent="0.2">
      <c r="A62" s="223">
        <f t="shared" si="6"/>
        <v>41</v>
      </c>
      <c r="B62" s="1046" t="s">
        <v>4550</v>
      </c>
      <c r="C62" s="1047">
        <v>0</v>
      </c>
      <c r="D62" s="1047">
        <v>200</v>
      </c>
      <c r="E62" s="1047">
        <v>0</v>
      </c>
      <c r="F62" s="194">
        <f t="shared" si="5"/>
        <v>0</v>
      </c>
      <c r="G62" s="206" t="s">
        <v>878</v>
      </c>
      <c r="H62" s="1054" t="s">
        <v>4551</v>
      </c>
    </row>
    <row r="63" spans="1:8" s="170" customFormat="1" ht="34.5" customHeight="1" x14ac:dyDescent="0.2">
      <c r="A63" s="223">
        <f t="shared" si="6"/>
        <v>42</v>
      </c>
      <c r="B63" s="1046" t="s">
        <v>721</v>
      </c>
      <c r="C63" s="1047">
        <v>2760</v>
      </c>
      <c r="D63" s="1047">
        <v>31.26</v>
      </c>
      <c r="E63" s="1047">
        <v>31.250070000000001</v>
      </c>
      <c r="F63" s="194">
        <f t="shared" si="5"/>
        <v>99.968234165067173</v>
      </c>
      <c r="G63" s="206" t="s">
        <v>878</v>
      </c>
      <c r="H63" s="224" t="s">
        <v>742</v>
      </c>
    </row>
    <row r="64" spans="1:8" s="170" customFormat="1" ht="141.75" customHeight="1" x14ac:dyDescent="0.2">
      <c r="A64" s="223">
        <f t="shared" si="6"/>
        <v>43</v>
      </c>
      <c r="B64" s="1046" t="s">
        <v>722</v>
      </c>
      <c r="C64" s="1047">
        <v>0</v>
      </c>
      <c r="D64" s="1047">
        <v>3142.6299999999997</v>
      </c>
      <c r="E64" s="1047">
        <v>2189.7333699999999</v>
      </c>
      <c r="F64" s="194">
        <f t="shared" si="5"/>
        <v>69.67837034585682</v>
      </c>
      <c r="G64" s="206" t="s">
        <v>878</v>
      </c>
      <c r="H64" s="1049" t="s">
        <v>4552</v>
      </c>
    </row>
    <row r="65" spans="1:8" s="170" customFormat="1" ht="109.5" customHeight="1" x14ac:dyDescent="0.2">
      <c r="A65" s="223">
        <f t="shared" si="6"/>
        <v>44</v>
      </c>
      <c r="B65" s="1046" t="s">
        <v>723</v>
      </c>
      <c r="C65" s="1047">
        <v>17174</v>
      </c>
      <c r="D65" s="1047">
        <v>37589.869999999995</v>
      </c>
      <c r="E65" s="1047">
        <v>9498.1011199999994</v>
      </c>
      <c r="F65" s="194">
        <f t="shared" si="5"/>
        <v>25.267714732719217</v>
      </c>
      <c r="G65" s="206" t="s">
        <v>878</v>
      </c>
      <c r="H65" s="224" t="s">
        <v>4553</v>
      </c>
    </row>
    <row r="66" spans="1:8" s="170" customFormat="1" ht="89.25" customHeight="1" x14ac:dyDescent="0.2">
      <c r="A66" s="223">
        <f t="shared" si="6"/>
        <v>45</v>
      </c>
      <c r="B66" s="1046" t="s">
        <v>3220</v>
      </c>
      <c r="C66" s="1047">
        <v>35215</v>
      </c>
      <c r="D66" s="1047">
        <v>1918.17</v>
      </c>
      <c r="E66" s="1047">
        <v>1303.17</v>
      </c>
      <c r="F66" s="194">
        <f t="shared" si="5"/>
        <v>67.938191088381117</v>
      </c>
      <c r="G66" s="206" t="s">
        <v>878</v>
      </c>
      <c r="H66" s="1049" t="s">
        <v>4554</v>
      </c>
    </row>
    <row r="67" spans="1:8" s="170" customFormat="1" ht="57" customHeight="1" x14ac:dyDescent="0.2">
      <c r="A67" s="223">
        <f t="shared" si="6"/>
        <v>46</v>
      </c>
      <c r="B67" s="1046" t="s">
        <v>724</v>
      </c>
      <c r="C67" s="1047">
        <v>700</v>
      </c>
      <c r="D67" s="1047">
        <v>2671.7</v>
      </c>
      <c r="E67" s="1047">
        <v>2046.35185</v>
      </c>
      <c r="F67" s="194">
        <f t="shared" si="5"/>
        <v>76.593623909870118</v>
      </c>
      <c r="G67" s="206" t="s">
        <v>884</v>
      </c>
      <c r="H67" s="1049" t="s">
        <v>4555</v>
      </c>
    </row>
    <row r="68" spans="1:8" s="170" customFormat="1" ht="115.5" x14ac:dyDescent="0.2">
      <c r="A68" s="223">
        <f t="shared" si="6"/>
        <v>47</v>
      </c>
      <c r="B68" s="1046" t="s">
        <v>725</v>
      </c>
      <c r="C68" s="1047">
        <v>6000</v>
      </c>
      <c r="D68" s="1047">
        <v>21778.6</v>
      </c>
      <c r="E68" s="1047">
        <v>2879.6889199999996</v>
      </c>
      <c r="F68" s="194">
        <f t="shared" si="5"/>
        <v>13.222562148163794</v>
      </c>
      <c r="G68" s="206" t="s">
        <v>878</v>
      </c>
      <c r="H68" s="1049" t="s">
        <v>4556</v>
      </c>
    </row>
    <row r="69" spans="1:8" s="170" customFormat="1" ht="120.75" customHeight="1" x14ac:dyDescent="0.2">
      <c r="A69" s="223">
        <f t="shared" si="6"/>
        <v>48</v>
      </c>
      <c r="B69" s="1046" t="s">
        <v>726</v>
      </c>
      <c r="C69" s="1047">
        <v>63</v>
      </c>
      <c r="D69" s="1047">
        <v>1745.3</v>
      </c>
      <c r="E69" s="1047">
        <v>263.97929999999997</v>
      </c>
      <c r="F69" s="194">
        <f t="shared" si="5"/>
        <v>15.125153268779004</v>
      </c>
      <c r="G69" s="206" t="s">
        <v>878</v>
      </c>
      <c r="H69" s="224" t="s">
        <v>4557</v>
      </c>
    </row>
    <row r="70" spans="1:8" s="170" customFormat="1" ht="63" x14ac:dyDescent="0.2">
      <c r="A70" s="223">
        <f t="shared" si="6"/>
        <v>49</v>
      </c>
      <c r="B70" s="1046" t="s">
        <v>930</v>
      </c>
      <c r="C70" s="1047">
        <v>0</v>
      </c>
      <c r="D70" s="1047">
        <v>6538.4900000000007</v>
      </c>
      <c r="E70" s="1047">
        <v>5469.6501099999987</v>
      </c>
      <c r="F70" s="194">
        <f t="shared" si="5"/>
        <v>83.653108133529273</v>
      </c>
      <c r="G70" s="206" t="s">
        <v>884</v>
      </c>
      <c r="H70" s="224" t="s">
        <v>4558</v>
      </c>
    </row>
    <row r="71" spans="1:8" s="170" customFormat="1" ht="94.5" x14ac:dyDescent="0.2">
      <c r="A71" s="223">
        <f t="shared" si="6"/>
        <v>50</v>
      </c>
      <c r="B71" s="1046" t="s">
        <v>3221</v>
      </c>
      <c r="C71" s="1047">
        <v>45000</v>
      </c>
      <c r="D71" s="1047">
        <v>2644.8</v>
      </c>
      <c r="E71" s="1047">
        <v>2475.4</v>
      </c>
      <c r="F71" s="194">
        <f t="shared" si="5"/>
        <v>93.594978826376291</v>
      </c>
      <c r="G71" s="206" t="s">
        <v>878</v>
      </c>
      <c r="H71" s="224" t="s">
        <v>4559</v>
      </c>
    </row>
    <row r="72" spans="1:8" s="170" customFormat="1" ht="24" customHeight="1" x14ac:dyDescent="0.2">
      <c r="A72" s="223">
        <f t="shared" si="6"/>
        <v>51</v>
      </c>
      <c r="B72" s="1046" t="s">
        <v>3222</v>
      </c>
      <c r="C72" s="1047">
        <v>0</v>
      </c>
      <c r="D72" s="1047">
        <v>291.39999999999998</v>
      </c>
      <c r="E72" s="1047">
        <v>291.33799999999997</v>
      </c>
      <c r="F72" s="194">
        <f t="shared" si="5"/>
        <v>99.978723404255305</v>
      </c>
      <c r="G72" s="206" t="s">
        <v>884</v>
      </c>
      <c r="H72" s="224" t="s">
        <v>65</v>
      </c>
    </row>
    <row r="73" spans="1:8" s="170" customFormat="1" ht="15" customHeight="1" x14ac:dyDescent="0.2">
      <c r="A73" s="223">
        <f t="shared" si="6"/>
        <v>52</v>
      </c>
      <c r="B73" s="1046" t="s">
        <v>3223</v>
      </c>
      <c r="C73" s="1047">
        <v>9250</v>
      </c>
      <c r="D73" s="1047">
        <v>19109.54</v>
      </c>
      <c r="E73" s="1047">
        <v>18864.537499999999</v>
      </c>
      <c r="F73" s="194">
        <f t="shared" si="5"/>
        <v>98.717904774264568</v>
      </c>
      <c r="G73" s="206" t="s">
        <v>878</v>
      </c>
      <c r="H73" s="224" t="s">
        <v>65</v>
      </c>
    </row>
    <row r="74" spans="1:8" s="170" customFormat="1" ht="24" customHeight="1" x14ac:dyDescent="0.2">
      <c r="A74" s="223">
        <f t="shared" si="6"/>
        <v>53</v>
      </c>
      <c r="B74" s="1046" t="s">
        <v>3224</v>
      </c>
      <c r="C74" s="1047">
        <v>0</v>
      </c>
      <c r="D74" s="1047">
        <v>370</v>
      </c>
      <c r="E74" s="1047">
        <v>370</v>
      </c>
      <c r="F74" s="194">
        <f t="shared" si="5"/>
        <v>100</v>
      </c>
      <c r="G74" s="206" t="s">
        <v>884</v>
      </c>
      <c r="H74" s="224" t="s">
        <v>65</v>
      </c>
    </row>
    <row r="75" spans="1:8" s="170" customFormat="1" ht="15" customHeight="1" x14ac:dyDescent="0.2">
      <c r="A75" s="223">
        <f t="shared" si="6"/>
        <v>54</v>
      </c>
      <c r="B75" s="1046" t="s">
        <v>926</v>
      </c>
      <c r="C75" s="1047">
        <v>0</v>
      </c>
      <c r="D75" s="1047">
        <v>29</v>
      </c>
      <c r="E75" s="1047">
        <v>29</v>
      </c>
      <c r="F75" s="194">
        <f t="shared" si="5"/>
        <v>100</v>
      </c>
      <c r="G75" s="206" t="s">
        <v>884</v>
      </c>
      <c r="H75" s="224" t="s">
        <v>65</v>
      </c>
    </row>
    <row r="76" spans="1:8" s="170" customFormat="1" ht="24" customHeight="1" x14ac:dyDescent="0.2">
      <c r="A76" s="223">
        <f t="shared" si="6"/>
        <v>55</v>
      </c>
      <c r="B76" s="1046" t="s">
        <v>3225</v>
      </c>
      <c r="C76" s="1047">
        <v>0</v>
      </c>
      <c r="D76" s="1047">
        <v>275.05</v>
      </c>
      <c r="E76" s="1047">
        <v>275.05099999999999</v>
      </c>
      <c r="F76" s="194">
        <f t="shared" si="5"/>
        <v>100.00036357025994</v>
      </c>
      <c r="G76" s="206" t="s">
        <v>884</v>
      </c>
      <c r="H76" s="224" t="s">
        <v>65</v>
      </c>
    </row>
    <row r="77" spans="1:8" s="170" customFormat="1" ht="15" customHeight="1" x14ac:dyDescent="0.2">
      <c r="A77" s="223">
        <f t="shared" si="6"/>
        <v>56</v>
      </c>
      <c r="B77" s="1046" t="s">
        <v>3226</v>
      </c>
      <c r="C77" s="1047">
        <v>0</v>
      </c>
      <c r="D77" s="1047">
        <v>4035.62</v>
      </c>
      <c r="E77" s="1047">
        <v>4035.62</v>
      </c>
      <c r="F77" s="194">
        <f t="shared" si="5"/>
        <v>100</v>
      </c>
      <c r="G77" s="206" t="s">
        <v>884</v>
      </c>
      <c r="H77" s="224" t="s">
        <v>65</v>
      </c>
    </row>
    <row r="78" spans="1:8" s="170" customFormat="1" ht="15" customHeight="1" x14ac:dyDescent="0.2">
      <c r="A78" s="223">
        <f t="shared" si="6"/>
        <v>57</v>
      </c>
      <c r="B78" s="1046" t="s">
        <v>4560</v>
      </c>
      <c r="C78" s="1047">
        <v>0</v>
      </c>
      <c r="D78" s="1047">
        <v>123</v>
      </c>
      <c r="E78" s="1047">
        <v>123</v>
      </c>
      <c r="F78" s="194">
        <f t="shared" si="5"/>
        <v>100</v>
      </c>
      <c r="G78" s="206" t="s">
        <v>884</v>
      </c>
      <c r="H78" s="224" t="s">
        <v>65</v>
      </c>
    </row>
    <row r="79" spans="1:8" s="170" customFormat="1" ht="13.5" customHeight="1" thickBot="1" x14ac:dyDescent="0.25">
      <c r="A79" s="1233" t="s">
        <v>412</v>
      </c>
      <c r="B79" s="1234"/>
      <c r="C79" s="196">
        <f>SUM(C55:C78)</f>
        <v>116162</v>
      </c>
      <c r="D79" s="208">
        <f>SUM(D55:D78)</f>
        <v>119267.42999999998</v>
      </c>
      <c r="E79" s="208">
        <f>SUM(E55:E78)</f>
        <v>54576.91474</v>
      </c>
      <c r="F79" s="209">
        <f t="shared" si="5"/>
        <v>45.760116353643241</v>
      </c>
      <c r="G79" s="198"/>
      <c r="H79" s="210"/>
    </row>
    <row r="80" spans="1:8" ht="18" customHeight="1" thickBot="1" x14ac:dyDescent="0.2">
      <c r="A80" s="219" t="s">
        <v>870</v>
      </c>
      <c r="B80" s="187"/>
      <c r="C80" s="188"/>
      <c r="D80" s="188"/>
      <c r="E80" s="189"/>
      <c r="F80" s="190"/>
      <c r="G80" s="191"/>
      <c r="H80" s="233"/>
    </row>
    <row r="81" spans="1:11" s="170" customFormat="1" ht="15" customHeight="1" x14ac:dyDescent="0.2">
      <c r="A81" s="1050">
        <f>A78+1</f>
        <v>58</v>
      </c>
      <c r="B81" s="1046" t="s">
        <v>773</v>
      </c>
      <c r="C81" s="1047">
        <v>0</v>
      </c>
      <c r="D81" s="1047">
        <v>45.99</v>
      </c>
      <c r="E81" s="1047">
        <v>45.98</v>
      </c>
      <c r="F81" s="194">
        <f t="shared" ref="F81:F91" si="7">E81/D81*100</f>
        <v>99.978256142639694</v>
      </c>
      <c r="G81" s="1053" t="s">
        <v>884</v>
      </c>
      <c r="H81" s="1049" t="s">
        <v>742</v>
      </c>
    </row>
    <row r="82" spans="1:11" s="170" customFormat="1" ht="110.25" customHeight="1" x14ac:dyDescent="0.2">
      <c r="A82" s="223">
        <f t="shared" ref="A82:A90" si="8">A81+1</f>
        <v>59</v>
      </c>
      <c r="B82" s="1046" t="s">
        <v>931</v>
      </c>
      <c r="C82" s="1047">
        <v>26000</v>
      </c>
      <c r="D82" s="1047">
        <v>28480.590000000004</v>
      </c>
      <c r="E82" s="1047">
        <v>22974.126280000004</v>
      </c>
      <c r="F82" s="194">
        <f t="shared" si="7"/>
        <v>80.665907131839617</v>
      </c>
      <c r="G82" s="206" t="s">
        <v>878</v>
      </c>
      <c r="H82" s="224" t="s">
        <v>4561</v>
      </c>
    </row>
    <row r="83" spans="1:11" s="170" customFormat="1" ht="94.5" x14ac:dyDescent="0.2">
      <c r="A83" s="223">
        <f t="shared" si="8"/>
        <v>60</v>
      </c>
      <c r="B83" s="1046" t="s">
        <v>3833</v>
      </c>
      <c r="C83" s="1047">
        <v>418</v>
      </c>
      <c r="D83" s="1047">
        <v>646.99999999999989</v>
      </c>
      <c r="E83" s="1047">
        <v>301.62050000000005</v>
      </c>
      <c r="F83" s="194">
        <f t="shared" si="7"/>
        <v>46.61831530139105</v>
      </c>
      <c r="G83" s="206" t="s">
        <v>878</v>
      </c>
      <c r="H83" s="1049" t="s">
        <v>4562</v>
      </c>
    </row>
    <row r="84" spans="1:11" s="170" customFormat="1" ht="21" x14ac:dyDescent="0.2">
      <c r="A84" s="223">
        <f t="shared" si="8"/>
        <v>61</v>
      </c>
      <c r="B84" s="1046" t="s">
        <v>774</v>
      </c>
      <c r="C84" s="1047">
        <v>2836</v>
      </c>
      <c r="D84" s="1047">
        <v>13201.69</v>
      </c>
      <c r="E84" s="1047">
        <v>13197.891109999999</v>
      </c>
      <c r="F84" s="194">
        <f t="shared" si="7"/>
        <v>99.971224214475555</v>
      </c>
      <c r="G84" s="206" t="s">
        <v>889</v>
      </c>
      <c r="H84" s="224" t="s">
        <v>65</v>
      </c>
    </row>
    <row r="85" spans="1:11" s="170" customFormat="1" ht="15" customHeight="1" x14ac:dyDescent="0.2">
      <c r="A85" s="223">
        <f t="shared" si="8"/>
        <v>62</v>
      </c>
      <c r="B85" s="1046" t="s">
        <v>775</v>
      </c>
      <c r="C85" s="1047">
        <v>9790</v>
      </c>
      <c r="D85" s="1047">
        <v>6816.0999999999995</v>
      </c>
      <c r="E85" s="1047">
        <v>6815.3165300000001</v>
      </c>
      <c r="F85" s="194">
        <f t="shared" si="7"/>
        <v>99.988505597042305</v>
      </c>
      <c r="G85" s="206" t="s">
        <v>884</v>
      </c>
      <c r="H85" s="224" t="s">
        <v>65</v>
      </c>
    </row>
    <row r="86" spans="1:11" s="170" customFormat="1" ht="15" customHeight="1" x14ac:dyDescent="0.2">
      <c r="A86" s="223">
        <f t="shared" si="8"/>
        <v>63</v>
      </c>
      <c r="B86" s="1046" t="s">
        <v>776</v>
      </c>
      <c r="C86" s="1047">
        <v>35000</v>
      </c>
      <c r="D86" s="1047">
        <v>41959.839999999997</v>
      </c>
      <c r="E86" s="1047">
        <v>41959.449510000006</v>
      </c>
      <c r="F86" s="194">
        <f t="shared" si="7"/>
        <v>99.999069372047202</v>
      </c>
      <c r="G86" s="206" t="s">
        <v>884</v>
      </c>
      <c r="H86" s="224" t="s">
        <v>65</v>
      </c>
    </row>
    <row r="87" spans="1:11" s="170" customFormat="1" ht="15" customHeight="1" x14ac:dyDescent="0.2">
      <c r="A87" s="223">
        <f t="shared" si="8"/>
        <v>64</v>
      </c>
      <c r="B87" s="1046" t="s">
        <v>4080</v>
      </c>
      <c r="C87" s="1047">
        <v>0</v>
      </c>
      <c r="D87" s="1047">
        <v>54.45</v>
      </c>
      <c r="E87" s="1047">
        <v>54.45</v>
      </c>
      <c r="F87" s="194">
        <f t="shared" si="7"/>
        <v>100</v>
      </c>
      <c r="G87" s="206" t="s">
        <v>878</v>
      </c>
      <c r="H87" s="224" t="s">
        <v>65</v>
      </c>
    </row>
    <row r="88" spans="1:11" s="170" customFormat="1" ht="89.25" customHeight="1" x14ac:dyDescent="0.2">
      <c r="A88" s="223">
        <f t="shared" si="8"/>
        <v>65</v>
      </c>
      <c r="B88" s="1046" t="s">
        <v>3834</v>
      </c>
      <c r="C88" s="1047">
        <v>0</v>
      </c>
      <c r="D88" s="1047">
        <v>1500</v>
      </c>
      <c r="E88" s="1047">
        <v>467.08300000000003</v>
      </c>
      <c r="F88" s="194">
        <f t="shared" si="7"/>
        <v>31.138866666666669</v>
      </c>
      <c r="G88" s="206" t="s">
        <v>878</v>
      </c>
      <c r="H88" s="224" t="s">
        <v>4563</v>
      </c>
    </row>
    <row r="89" spans="1:11" s="170" customFormat="1" ht="24" customHeight="1" x14ac:dyDescent="0.2">
      <c r="A89" s="223">
        <f t="shared" si="8"/>
        <v>66</v>
      </c>
      <c r="B89" s="1046" t="s">
        <v>932</v>
      </c>
      <c r="C89" s="1047">
        <v>0</v>
      </c>
      <c r="D89" s="1047">
        <v>483.68</v>
      </c>
      <c r="E89" s="1047">
        <v>483.55174</v>
      </c>
      <c r="F89" s="194">
        <f t="shared" si="7"/>
        <v>99.97348246774726</v>
      </c>
      <c r="G89" s="206" t="s">
        <v>889</v>
      </c>
      <c r="H89" s="224" t="s">
        <v>65</v>
      </c>
    </row>
    <row r="90" spans="1:11" s="170" customFormat="1" ht="21" x14ac:dyDescent="0.2">
      <c r="A90" s="223">
        <f t="shared" si="8"/>
        <v>67</v>
      </c>
      <c r="B90" s="1046" t="s">
        <v>933</v>
      </c>
      <c r="C90" s="1047">
        <v>0</v>
      </c>
      <c r="D90" s="1047">
        <v>4069.8700000000003</v>
      </c>
      <c r="E90" s="1047">
        <v>4069.8529900000003</v>
      </c>
      <c r="F90" s="194">
        <f t="shared" si="7"/>
        <v>99.999582050532325</v>
      </c>
      <c r="G90" s="206" t="s">
        <v>884</v>
      </c>
      <c r="H90" s="224" t="s">
        <v>65</v>
      </c>
    </row>
    <row r="91" spans="1:11" s="170" customFormat="1" ht="13.5" customHeight="1" thickBot="1" x14ac:dyDescent="0.25">
      <c r="A91" s="1233" t="s">
        <v>412</v>
      </c>
      <c r="B91" s="1234"/>
      <c r="C91" s="196">
        <f>SUM(C81:C90)</f>
        <v>74044</v>
      </c>
      <c r="D91" s="196">
        <f>SUM(D81:D90)</f>
        <v>97259.209999999977</v>
      </c>
      <c r="E91" s="196">
        <f>SUM(E81:E90)</f>
        <v>90369.321660000001</v>
      </c>
      <c r="F91" s="209">
        <f t="shared" si="7"/>
        <v>92.915952802824549</v>
      </c>
      <c r="G91" s="198"/>
      <c r="H91" s="210"/>
    </row>
    <row r="92" spans="1:11" s="215" customFormat="1" x14ac:dyDescent="0.2">
      <c r="A92" s="171"/>
      <c r="B92" s="211"/>
      <c r="C92" s="171"/>
      <c r="D92" s="171"/>
      <c r="E92" s="171"/>
      <c r="F92" s="212"/>
      <c r="G92" s="213"/>
      <c r="H92" s="214"/>
      <c r="I92" s="180"/>
      <c r="J92" s="180"/>
      <c r="K92" s="180"/>
    </row>
  </sheetData>
  <mergeCells count="12">
    <mergeCell ref="A91:B91"/>
    <mergeCell ref="A1:H1"/>
    <mergeCell ref="A4:B4"/>
    <mergeCell ref="A5:B5"/>
    <mergeCell ref="A6:B6"/>
    <mergeCell ref="A8:B8"/>
    <mergeCell ref="A9:B9"/>
    <mergeCell ref="A10:B10"/>
    <mergeCell ref="A36:B36"/>
    <mergeCell ref="A50:B50"/>
    <mergeCell ref="A53:B53"/>
    <mergeCell ref="A79:B79"/>
  </mergeCells>
  <printOptions horizontalCentered="1"/>
  <pageMargins left="0.31496062992125984" right="0.31496062992125984" top="0.51181102362204722" bottom="0.43307086614173229" header="0.31496062992125984" footer="0.23622047244094491"/>
  <pageSetup paperSize="9" scale="96" firstPageNumber="276" fitToHeight="0" orientation="landscape" useFirstPageNumber="1" r:id="rId1"/>
  <headerFooter>
    <oddHeader>&amp;L&amp;"Tahoma,Kurzíva"&amp;9Závěrečný účet za rok 2021&amp;R&amp;"Tahoma,Kurzíva"&amp;9Tabulka č. 11</oddHeader>
    <oddFooter>&amp;C&amp;"Tahoma,Obyčejné"&amp;10&amp;P&amp;L&amp;1#&amp;"Calibri"&amp;9&amp;K000000Klasifikace informací: Veřejná</oddFooter>
  </headerFooter>
  <rowBreaks count="1" manualBreakCount="1">
    <brk id="26"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8058-D415-4AE0-A610-FA369423D6B7}">
  <sheetPr>
    <pageSetUpPr fitToPage="1"/>
  </sheetPr>
  <dimension ref="A1:K23"/>
  <sheetViews>
    <sheetView topLeftCell="A4" zoomScaleNormal="100" zoomScaleSheetLayoutView="100" workbookViewId="0">
      <selection activeCell="H16" sqref="H16"/>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16.5703125" style="168" customWidth="1"/>
    <col min="10" max="10" width="59.140625" style="168" customWidth="1"/>
    <col min="11" max="11" width="17.5703125" style="168" customWidth="1"/>
    <col min="12" max="16384" width="9.140625" style="168"/>
  </cols>
  <sheetData>
    <row r="1" spans="1:11" s="150" customFormat="1" ht="18" customHeight="1" x14ac:dyDescent="0.2">
      <c r="A1" s="1237" t="s">
        <v>4564</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C22</f>
        <v>24500</v>
      </c>
      <c r="D5" s="152">
        <f>D22</f>
        <v>39855.159999999996</v>
      </c>
      <c r="E5" s="152">
        <f>E22</f>
        <v>32928.676800000001</v>
      </c>
      <c r="F5" s="176">
        <f>E5/D5*100</f>
        <v>82.620862141815522</v>
      </c>
      <c r="G5" s="213"/>
      <c r="H5" s="214"/>
    </row>
    <row r="6" spans="1:11" s="151" customFormat="1" ht="13.5" customHeight="1" thickBot="1" x14ac:dyDescent="0.25">
      <c r="A6" s="1231" t="s">
        <v>412</v>
      </c>
      <c r="B6" s="1232"/>
      <c r="C6" s="177">
        <f>SUM(C5:C5)</f>
        <v>24500</v>
      </c>
      <c r="D6" s="177">
        <f>SUM(D5:D5)</f>
        <v>39855.159999999996</v>
      </c>
      <c r="E6" s="177">
        <f>SUM(E5:E5)</f>
        <v>32928.676800000001</v>
      </c>
      <c r="F6" s="178">
        <f>E6/D6*100</f>
        <v>82.620862141815522</v>
      </c>
      <c r="G6" s="213"/>
      <c r="H6" s="214"/>
    </row>
    <row r="7" spans="1:11" s="182" customFormat="1" ht="10.5" customHeight="1" x14ac:dyDescent="0.2">
      <c r="A7" s="151"/>
      <c r="B7" s="179"/>
      <c r="C7" s="180"/>
      <c r="D7" s="180"/>
      <c r="E7" s="180"/>
      <c r="F7" s="181"/>
      <c r="G7" s="169"/>
      <c r="H7" s="173"/>
      <c r="I7" s="151"/>
      <c r="J7" s="151"/>
      <c r="K7" s="151"/>
    </row>
    <row r="8" spans="1:11" s="182" customFormat="1" ht="10.5" customHeight="1" x14ac:dyDescent="0.2">
      <c r="A8" s="151"/>
      <c r="B8" s="179"/>
      <c r="C8" s="180"/>
      <c r="D8" s="180"/>
      <c r="E8" s="180"/>
      <c r="F8" s="181"/>
      <c r="G8" s="169"/>
      <c r="H8" s="173"/>
      <c r="I8" s="151"/>
      <c r="J8" s="151"/>
      <c r="K8" s="151"/>
    </row>
    <row r="9" spans="1:11" s="182" customFormat="1" ht="10.5" customHeight="1" thickBot="1" x14ac:dyDescent="0.2">
      <c r="A9" s="151"/>
      <c r="B9" s="179"/>
      <c r="C9" s="180"/>
      <c r="D9" s="180"/>
      <c r="E9" s="180"/>
      <c r="F9" s="181"/>
      <c r="G9" s="169"/>
      <c r="H9" s="174" t="s">
        <v>866</v>
      </c>
      <c r="I9" s="151"/>
      <c r="J9" s="151"/>
      <c r="K9" s="151"/>
    </row>
    <row r="10" spans="1:11" ht="28.5" customHeight="1" thickBot="1" x14ac:dyDescent="0.25">
      <c r="A10" s="183" t="s">
        <v>871</v>
      </c>
      <c r="B10" s="184" t="s">
        <v>696</v>
      </c>
      <c r="C10" s="185" t="s">
        <v>4475</v>
      </c>
      <c r="D10" s="185" t="s">
        <v>4476</v>
      </c>
      <c r="E10" s="185" t="s">
        <v>4477</v>
      </c>
      <c r="F10" s="185" t="s">
        <v>360</v>
      </c>
      <c r="G10" s="185" t="s">
        <v>872</v>
      </c>
      <c r="H10" s="186" t="s">
        <v>873</v>
      </c>
    </row>
    <row r="11" spans="1:11" ht="15" customHeight="1" thickBot="1" x14ac:dyDescent="0.2">
      <c r="A11" s="219" t="s">
        <v>874</v>
      </c>
      <c r="B11" s="187"/>
      <c r="C11" s="188"/>
      <c r="D11" s="188"/>
      <c r="E11" s="189"/>
      <c r="F11" s="190"/>
      <c r="G11" s="191"/>
      <c r="H11" s="192"/>
    </row>
    <row r="12" spans="1:11" s="170" customFormat="1" ht="15" customHeight="1" x14ac:dyDescent="0.2">
      <c r="A12" s="220">
        <v>1</v>
      </c>
      <c r="B12" s="1046" t="s">
        <v>934</v>
      </c>
      <c r="C12" s="1047">
        <v>400</v>
      </c>
      <c r="D12" s="1047">
        <v>336.33</v>
      </c>
      <c r="E12" s="1047">
        <v>336.32499999999999</v>
      </c>
      <c r="F12" s="221">
        <f t="shared" ref="F12:F22" si="0">E12/D12*100</f>
        <v>99.998513364849998</v>
      </c>
      <c r="G12" s="193" t="s">
        <v>876</v>
      </c>
      <c r="H12" s="222" t="s">
        <v>65</v>
      </c>
    </row>
    <row r="13" spans="1:11" s="170" customFormat="1" ht="99.75" customHeight="1" x14ac:dyDescent="0.2">
      <c r="A13" s="223">
        <f>A12+1</f>
        <v>2</v>
      </c>
      <c r="B13" s="1046" t="s">
        <v>935</v>
      </c>
      <c r="C13" s="1047">
        <v>8000</v>
      </c>
      <c r="D13" s="1047">
        <v>9245.4</v>
      </c>
      <c r="E13" s="1047">
        <v>7135.8948500000006</v>
      </c>
      <c r="F13" s="194">
        <f t="shared" si="0"/>
        <v>77.183192182058107</v>
      </c>
      <c r="G13" s="343" t="s">
        <v>876</v>
      </c>
      <c r="H13" s="1048" t="s">
        <v>4851</v>
      </c>
    </row>
    <row r="14" spans="1:11" s="170" customFormat="1" ht="89.25" customHeight="1" x14ac:dyDescent="0.2">
      <c r="A14" s="223">
        <f t="shared" ref="A14:A21" si="1">A13+1</f>
        <v>3</v>
      </c>
      <c r="B14" s="1046" t="s">
        <v>936</v>
      </c>
      <c r="C14" s="1047">
        <v>11200</v>
      </c>
      <c r="D14" s="1047">
        <v>6949.3499999999995</v>
      </c>
      <c r="E14" s="1047">
        <v>5161.8756100000001</v>
      </c>
      <c r="F14" s="194">
        <f t="shared" si="0"/>
        <v>74.278538424456968</v>
      </c>
      <c r="G14" s="343" t="s">
        <v>876</v>
      </c>
      <c r="H14" s="224" t="s">
        <v>4912</v>
      </c>
    </row>
    <row r="15" spans="1:11" s="170" customFormat="1" ht="67.5" customHeight="1" x14ac:dyDescent="0.2">
      <c r="A15" s="223">
        <f t="shared" si="1"/>
        <v>4</v>
      </c>
      <c r="B15" s="1046" t="s">
        <v>3707</v>
      </c>
      <c r="C15" s="1047">
        <v>0</v>
      </c>
      <c r="D15" s="1047">
        <v>18014.079999999998</v>
      </c>
      <c r="E15" s="1047">
        <v>15211.108829999999</v>
      </c>
      <c r="F15" s="194">
        <f t="shared" si="0"/>
        <v>84.440109236774802</v>
      </c>
      <c r="G15" s="343" t="s">
        <v>876</v>
      </c>
      <c r="H15" s="224" t="s">
        <v>4565</v>
      </c>
    </row>
    <row r="16" spans="1:11" s="170" customFormat="1" ht="15" customHeight="1" x14ac:dyDescent="0.2">
      <c r="A16" s="223">
        <f t="shared" si="1"/>
        <v>5</v>
      </c>
      <c r="B16" s="1046" t="s">
        <v>544</v>
      </c>
      <c r="C16" s="1047">
        <v>4400</v>
      </c>
      <c r="D16" s="1047">
        <v>4400</v>
      </c>
      <c r="E16" s="1047">
        <v>4400</v>
      </c>
      <c r="F16" s="194">
        <f t="shared" si="0"/>
        <v>100</v>
      </c>
      <c r="G16" s="343" t="s">
        <v>876</v>
      </c>
      <c r="H16" s="224" t="s">
        <v>65</v>
      </c>
    </row>
    <row r="17" spans="1:11" s="170" customFormat="1" ht="45" customHeight="1" x14ac:dyDescent="0.2">
      <c r="A17" s="223">
        <f t="shared" si="1"/>
        <v>6</v>
      </c>
      <c r="B17" s="1046" t="s">
        <v>937</v>
      </c>
      <c r="C17" s="1047">
        <v>500</v>
      </c>
      <c r="D17" s="1047">
        <v>500</v>
      </c>
      <c r="E17" s="1047">
        <v>273.47251000000006</v>
      </c>
      <c r="F17" s="194">
        <f t="shared" si="0"/>
        <v>54.694502000000014</v>
      </c>
      <c r="G17" s="343" t="s">
        <v>876</v>
      </c>
      <c r="H17" s="224" t="s">
        <v>4852</v>
      </c>
    </row>
    <row r="18" spans="1:11" s="226" customFormat="1" ht="34.5" customHeight="1" x14ac:dyDescent="0.2">
      <c r="A18" s="223">
        <f t="shared" si="1"/>
        <v>7</v>
      </c>
      <c r="B18" s="1046" t="s">
        <v>4566</v>
      </c>
      <c r="C18" s="1047">
        <v>0</v>
      </c>
      <c r="D18" s="1047">
        <v>50</v>
      </c>
      <c r="E18" s="1047">
        <v>50</v>
      </c>
      <c r="F18" s="194">
        <f t="shared" si="0"/>
        <v>100</v>
      </c>
      <c r="G18" s="225" t="s">
        <v>884</v>
      </c>
      <c r="H18" s="224" t="s">
        <v>65</v>
      </c>
      <c r="I18" s="170"/>
      <c r="J18" s="170"/>
      <c r="K18" s="170"/>
    </row>
    <row r="19" spans="1:11" s="226" customFormat="1" ht="31.5" x14ac:dyDescent="0.2">
      <c r="A19" s="223">
        <f t="shared" si="1"/>
        <v>8</v>
      </c>
      <c r="B19" s="1046" t="s">
        <v>4567</v>
      </c>
      <c r="C19" s="1047">
        <v>0</v>
      </c>
      <c r="D19" s="1047">
        <v>50</v>
      </c>
      <c r="E19" s="1047">
        <v>50</v>
      </c>
      <c r="F19" s="194">
        <f t="shared" si="0"/>
        <v>100</v>
      </c>
      <c r="G19" s="225" t="s">
        <v>884</v>
      </c>
      <c r="H19" s="224" t="s">
        <v>65</v>
      </c>
      <c r="I19" s="170"/>
      <c r="J19" s="170"/>
      <c r="K19" s="170"/>
    </row>
    <row r="20" spans="1:11" s="226" customFormat="1" ht="42" x14ac:dyDescent="0.2">
      <c r="A20" s="223">
        <f t="shared" si="1"/>
        <v>9</v>
      </c>
      <c r="B20" s="1046" t="s">
        <v>4568</v>
      </c>
      <c r="C20" s="1047">
        <v>0</v>
      </c>
      <c r="D20" s="1047">
        <v>200</v>
      </c>
      <c r="E20" s="1047">
        <v>200</v>
      </c>
      <c r="F20" s="194">
        <f t="shared" si="0"/>
        <v>100</v>
      </c>
      <c r="G20" s="343" t="s">
        <v>884</v>
      </c>
      <c r="H20" s="224" t="s">
        <v>65</v>
      </c>
      <c r="I20" s="170"/>
      <c r="J20" s="170"/>
      <c r="K20" s="170"/>
    </row>
    <row r="21" spans="1:11" s="170" customFormat="1" ht="45" customHeight="1" x14ac:dyDescent="0.2">
      <c r="A21" s="223">
        <f t="shared" si="1"/>
        <v>10</v>
      </c>
      <c r="B21" s="1046" t="s">
        <v>4569</v>
      </c>
      <c r="C21" s="1047">
        <v>0</v>
      </c>
      <c r="D21" s="1047">
        <v>110</v>
      </c>
      <c r="E21" s="1047">
        <v>110</v>
      </c>
      <c r="F21" s="194">
        <f t="shared" si="0"/>
        <v>100</v>
      </c>
      <c r="G21" s="225" t="s">
        <v>884</v>
      </c>
      <c r="H21" s="1054" t="s">
        <v>65</v>
      </c>
    </row>
    <row r="22" spans="1:11" s="179" customFormat="1" ht="13.5" customHeight="1" thickBot="1" x14ac:dyDescent="0.25">
      <c r="A22" s="1233" t="s">
        <v>412</v>
      </c>
      <c r="B22" s="1234"/>
      <c r="C22" s="196">
        <f>SUM(C12:C21)</f>
        <v>24500</v>
      </c>
      <c r="D22" s="196">
        <f>SUM(D12:D21)</f>
        <v>39855.159999999996</v>
      </c>
      <c r="E22" s="196">
        <f>SUM(E12:E21)</f>
        <v>32928.676800000001</v>
      </c>
      <c r="F22" s="197">
        <f t="shared" si="0"/>
        <v>82.620862141815522</v>
      </c>
      <c r="G22" s="198"/>
      <c r="H22" s="229"/>
    </row>
    <row r="23" spans="1:11" s="215" customFormat="1" x14ac:dyDescent="0.2">
      <c r="A23" s="171"/>
      <c r="B23" s="211"/>
      <c r="C23" s="171"/>
      <c r="D23" s="171"/>
      <c r="E23" s="171"/>
      <c r="F23" s="212"/>
      <c r="G23" s="213"/>
      <c r="H23" s="214"/>
      <c r="I23" s="180"/>
      <c r="J23" s="180"/>
      <c r="K23" s="180"/>
    </row>
  </sheetData>
  <mergeCells count="5">
    <mergeCell ref="A1:H1"/>
    <mergeCell ref="A4:B4"/>
    <mergeCell ref="A5:B5"/>
    <mergeCell ref="A6:B6"/>
    <mergeCell ref="A22:B22"/>
  </mergeCells>
  <printOptions horizontalCentered="1"/>
  <pageMargins left="0.31496062992125984" right="0.31496062992125984" top="0.51181102362204722" bottom="0.43307086614173229" header="0.31496062992125984" footer="0.23622047244094491"/>
  <pageSetup paperSize="9" scale="96" firstPageNumber="283" fitToHeight="0" orientation="landscape" useFirstPageNumber="1" r:id="rId1"/>
  <headerFooter>
    <oddHeader>&amp;L&amp;"Tahoma,Kurzíva"&amp;9Závěrečný účet za rok 2021&amp;R&amp;"Tahoma,Kurzíva"&amp;9Tabulka č. 12</oddHeader>
    <oddFooter>&amp;C&amp;"Tahoma,Obyčejné"&amp;10&amp;P&amp;L&amp;1#&amp;"Calibri"&amp;9&amp;K000000Klasifikace informací: Veřejná</oddFooter>
  </headerFooter>
  <rowBreaks count="1" manualBreakCount="1">
    <brk id="1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7"/>
  <sheetViews>
    <sheetView showGridLines="0" topLeftCell="B1" zoomScaleNormal="100" zoomScaleSheetLayoutView="100" workbookViewId="0">
      <selection activeCell="L37" sqref="L37"/>
    </sheetView>
  </sheetViews>
  <sheetFormatPr defaultColWidth="9.140625" defaultRowHeight="12.75" x14ac:dyDescent="0.2"/>
  <cols>
    <col min="1" max="1" width="2.85546875" style="16" hidden="1" customWidth="1"/>
    <col min="2" max="2" width="10.28515625" style="16" customWidth="1"/>
    <col min="3" max="3" width="16.85546875" style="16" customWidth="1"/>
    <col min="4" max="11" width="11.7109375" style="16" customWidth="1"/>
    <col min="12" max="16384" width="9.140625" style="16"/>
  </cols>
  <sheetData>
    <row r="1" spans="2:10" x14ac:dyDescent="0.2">
      <c r="B1" s="4"/>
      <c r="C1" s="4"/>
      <c r="D1" s="4"/>
      <c r="E1" s="4"/>
      <c r="F1" s="4"/>
      <c r="G1" s="4"/>
      <c r="H1" s="4"/>
      <c r="I1" s="4"/>
      <c r="J1" s="4"/>
    </row>
    <row r="2" spans="2:10" x14ac:dyDescent="0.2">
      <c r="B2" s="4"/>
      <c r="C2" s="4"/>
      <c r="D2" s="4"/>
      <c r="E2" s="4"/>
      <c r="F2" s="4"/>
      <c r="G2" s="4"/>
      <c r="H2" s="4"/>
      <c r="I2" s="4"/>
      <c r="J2" s="4"/>
    </row>
    <row r="3" spans="2:10" x14ac:dyDescent="0.2">
      <c r="B3" s="4"/>
      <c r="C3" s="4"/>
      <c r="D3" s="4"/>
      <c r="E3" s="4"/>
      <c r="F3" s="4"/>
      <c r="G3" s="4"/>
      <c r="H3" s="4"/>
      <c r="I3" s="4"/>
      <c r="J3" s="4"/>
    </row>
    <row r="4" spans="2:10" x14ac:dyDescent="0.2">
      <c r="B4" s="4"/>
      <c r="C4" s="4"/>
      <c r="D4" s="4"/>
      <c r="E4" s="4"/>
      <c r="F4" s="4"/>
      <c r="G4" s="4"/>
      <c r="H4" s="4"/>
      <c r="I4" s="4"/>
      <c r="J4" s="4"/>
    </row>
    <row r="5" spans="2:10" x14ac:dyDescent="0.2">
      <c r="B5" s="4"/>
      <c r="C5" s="4"/>
      <c r="D5" s="4"/>
      <c r="E5" s="4"/>
      <c r="F5" s="4"/>
      <c r="G5" s="4"/>
      <c r="H5" s="4"/>
      <c r="I5" s="4"/>
      <c r="J5" s="4"/>
    </row>
    <row r="6" spans="2:10" x14ac:dyDescent="0.2">
      <c r="B6" s="4"/>
      <c r="C6" s="4"/>
      <c r="D6" s="4"/>
      <c r="E6" s="4"/>
      <c r="F6" s="4"/>
      <c r="G6" s="4"/>
      <c r="H6" s="4"/>
      <c r="I6" s="4"/>
      <c r="J6" s="4"/>
    </row>
    <row r="7" spans="2:10" x14ac:dyDescent="0.2">
      <c r="B7" s="4"/>
      <c r="C7" s="4"/>
      <c r="D7" s="4"/>
      <c r="E7" s="4"/>
      <c r="F7" s="4"/>
      <c r="G7" s="4"/>
      <c r="H7" s="4"/>
      <c r="I7" s="4"/>
      <c r="J7" s="4"/>
    </row>
    <row r="8" spans="2:10" ht="34.5" customHeight="1" x14ac:dyDescent="0.2">
      <c r="B8" s="4"/>
      <c r="C8" s="4"/>
      <c r="D8" s="4"/>
      <c r="E8" s="4"/>
      <c r="F8" s="4"/>
      <c r="G8" s="4"/>
      <c r="H8" s="4"/>
      <c r="I8" s="4"/>
      <c r="J8" s="4"/>
    </row>
    <row r="9" spans="2:10" x14ac:dyDescent="0.2">
      <c r="B9" s="4"/>
      <c r="C9" s="4"/>
      <c r="D9" s="4"/>
      <c r="E9" s="4"/>
      <c r="F9" s="4"/>
      <c r="G9" s="4"/>
      <c r="H9" s="4"/>
      <c r="I9" s="4"/>
      <c r="J9" s="4"/>
    </row>
    <row r="10" spans="2:10" x14ac:dyDescent="0.2">
      <c r="B10" s="4"/>
      <c r="C10" s="4"/>
      <c r="D10" s="4"/>
      <c r="E10" s="4"/>
      <c r="F10" s="4"/>
      <c r="G10" s="4"/>
      <c r="H10" s="4"/>
      <c r="I10" s="4"/>
      <c r="J10" s="4"/>
    </row>
    <row r="11" spans="2:10" x14ac:dyDescent="0.2">
      <c r="B11" s="4"/>
      <c r="C11" s="4"/>
      <c r="D11" s="4"/>
      <c r="E11" s="4"/>
      <c r="F11" s="4"/>
      <c r="G11" s="4"/>
      <c r="H11" s="4"/>
      <c r="I11" s="4"/>
      <c r="J11" s="4"/>
    </row>
    <row r="12" spans="2:10" x14ac:dyDescent="0.2">
      <c r="B12" s="4"/>
      <c r="C12" s="4"/>
      <c r="D12" s="4"/>
      <c r="E12" s="4"/>
      <c r="F12" s="4"/>
      <c r="G12" s="4"/>
      <c r="H12" s="4"/>
      <c r="I12" s="4"/>
      <c r="J12" s="4"/>
    </row>
    <row r="13" spans="2:10" x14ac:dyDescent="0.2">
      <c r="B13" s="4"/>
      <c r="C13" s="4"/>
      <c r="D13" s="4"/>
      <c r="E13" s="4"/>
      <c r="F13" s="4"/>
      <c r="G13" s="4"/>
      <c r="H13" s="4"/>
      <c r="I13" s="4"/>
      <c r="J13" s="4"/>
    </row>
    <row r="19" spans="2:10" x14ac:dyDescent="0.2">
      <c r="B19" s="4"/>
      <c r="C19" s="4"/>
      <c r="D19" s="4"/>
      <c r="E19" s="4"/>
      <c r="F19" s="4"/>
      <c r="G19" s="4"/>
      <c r="H19" s="4"/>
      <c r="I19" s="4"/>
      <c r="J19" s="4"/>
    </row>
    <row r="20" spans="2:10" x14ac:dyDescent="0.2">
      <c r="B20" s="4"/>
      <c r="C20" s="4"/>
      <c r="D20" s="4"/>
      <c r="E20" s="4"/>
      <c r="F20" s="4"/>
      <c r="G20" s="4"/>
      <c r="H20" s="4"/>
      <c r="I20" s="4"/>
      <c r="J20" s="4"/>
    </row>
    <row r="21" spans="2:10" x14ac:dyDescent="0.2">
      <c r="B21" s="4"/>
      <c r="C21" s="4"/>
      <c r="D21" s="4"/>
      <c r="E21" s="4"/>
      <c r="F21" s="4"/>
      <c r="G21" s="4"/>
      <c r="H21" s="4"/>
      <c r="I21" s="4"/>
      <c r="J21" s="4"/>
    </row>
    <row r="22" spans="2:10" x14ac:dyDescent="0.2">
      <c r="B22" s="4"/>
      <c r="C22" s="4"/>
      <c r="D22" s="4"/>
      <c r="E22" s="4"/>
      <c r="F22" s="4"/>
      <c r="G22" s="4"/>
      <c r="H22" s="4"/>
      <c r="I22" s="4"/>
      <c r="J22" s="4"/>
    </row>
    <row r="23" spans="2:10" x14ac:dyDescent="0.2">
      <c r="B23" s="4"/>
      <c r="C23" s="4"/>
      <c r="D23" s="4"/>
      <c r="E23" s="4"/>
      <c r="F23" s="4"/>
      <c r="G23" s="4"/>
      <c r="H23" s="4"/>
      <c r="I23" s="4"/>
      <c r="J23" s="4"/>
    </row>
    <row r="24" spans="2:10" x14ac:dyDescent="0.2">
      <c r="B24" s="4"/>
      <c r="C24" s="4"/>
      <c r="D24" s="4"/>
      <c r="E24" s="4"/>
      <c r="F24" s="4"/>
      <c r="G24" s="4"/>
      <c r="H24" s="4"/>
      <c r="I24" s="4"/>
      <c r="J24" s="4"/>
    </row>
    <row r="25" spans="2:10" x14ac:dyDescent="0.2">
      <c r="B25" s="4"/>
      <c r="C25" s="4"/>
      <c r="D25" s="4"/>
      <c r="E25" s="4"/>
      <c r="F25" s="4"/>
      <c r="G25" s="4"/>
      <c r="H25" s="4"/>
      <c r="I25" s="4"/>
      <c r="J25" s="4"/>
    </row>
    <row r="26" spans="2:10" x14ac:dyDescent="0.2">
      <c r="B26" s="4"/>
      <c r="C26" s="4"/>
      <c r="D26" s="4"/>
      <c r="E26" s="4"/>
      <c r="F26" s="4"/>
      <c r="G26" s="4"/>
      <c r="H26" s="4"/>
      <c r="I26" s="4"/>
      <c r="J26" s="4"/>
    </row>
    <row r="27" spans="2:10" x14ac:dyDescent="0.2">
      <c r="B27" s="4"/>
      <c r="C27" s="4"/>
      <c r="D27" s="4"/>
      <c r="E27" s="4"/>
      <c r="F27" s="4"/>
      <c r="G27" s="4"/>
      <c r="H27" s="4"/>
      <c r="I27" s="4"/>
      <c r="J27" s="4"/>
    </row>
    <row r="28" spans="2:10" x14ac:dyDescent="0.2">
      <c r="B28" s="4"/>
      <c r="C28" s="4"/>
      <c r="D28" s="4"/>
      <c r="E28" s="4"/>
      <c r="F28" s="4"/>
      <c r="G28" s="4"/>
      <c r="H28" s="4"/>
      <c r="I28" s="4"/>
      <c r="J28" s="4"/>
    </row>
    <row r="29" spans="2:10" x14ac:dyDescent="0.2">
      <c r="B29" s="4"/>
      <c r="C29" s="4"/>
      <c r="D29" s="4"/>
      <c r="E29" s="4"/>
      <c r="F29" s="4"/>
      <c r="G29" s="4"/>
      <c r="H29" s="4"/>
      <c r="I29" s="4"/>
      <c r="J29" s="4"/>
    </row>
    <row r="30" spans="2:10" x14ac:dyDescent="0.2">
      <c r="B30" s="4"/>
      <c r="C30" s="4"/>
      <c r="D30" s="4"/>
      <c r="E30" s="4"/>
      <c r="F30" s="4"/>
      <c r="G30" s="4"/>
      <c r="H30" s="4"/>
      <c r="I30" s="4"/>
      <c r="J30" s="4"/>
    </row>
    <row r="31" spans="2:10" x14ac:dyDescent="0.2">
      <c r="B31" s="4"/>
      <c r="C31" s="4"/>
      <c r="D31" s="4"/>
      <c r="E31" s="4"/>
      <c r="F31" s="4"/>
      <c r="G31" s="4"/>
      <c r="H31" s="4"/>
      <c r="I31" s="4"/>
      <c r="J31" s="4"/>
    </row>
    <row r="32" spans="2:10" ht="15" customHeight="1" thickBot="1" x14ac:dyDescent="0.25">
      <c r="C32" s="4"/>
      <c r="D32" s="5"/>
      <c r="E32" s="5"/>
      <c r="F32" s="5"/>
      <c r="G32" s="5"/>
      <c r="H32" s="5"/>
      <c r="I32" s="5" t="s">
        <v>12</v>
      </c>
    </row>
    <row r="33" spans="2:10" ht="15.75" customHeight="1" x14ac:dyDescent="0.2">
      <c r="C33" s="6"/>
      <c r="D33" s="7" t="s">
        <v>54</v>
      </c>
      <c r="E33" s="7" t="s">
        <v>55</v>
      </c>
      <c r="F33" s="7" t="s">
        <v>56</v>
      </c>
      <c r="G33" s="7" t="s">
        <v>57</v>
      </c>
      <c r="H33" s="7" t="s">
        <v>3186</v>
      </c>
      <c r="I33" s="8" t="s">
        <v>4473</v>
      </c>
    </row>
    <row r="34" spans="2:10" ht="15.75" customHeight="1" x14ac:dyDescent="0.2">
      <c r="C34" s="9" t="s">
        <v>4</v>
      </c>
      <c r="D34" s="11">
        <v>16889.752</v>
      </c>
      <c r="E34" s="11">
        <v>18636.111000000001</v>
      </c>
      <c r="F34" s="11">
        <v>21071.899700000002</v>
      </c>
      <c r="G34" s="11">
        <v>24267.163</v>
      </c>
      <c r="H34" s="1043">
        <v>27856.287</v>
      </c>
      <c r="I34" s="12">
        <v>29914.915000000001</v>
      </c>
    </row>
    <row r="35" spans="2:10" ht="15.75" customHeight="1" x14ac:dyDescent="0.2">
      <c r="C35" s="9" t="s">
        <v>3</v>
      </c>
      <c r="D35" s="11">
        <v>1192.5619999999999</v>
      </c>
      <c r="E35" s="11">
        <v>1361.5730000000001</v>
      </c>
      <c r="F35" s="11">
        <v>3075.1028999999999</v>
      </c>
      <c r="G35" s="11">
        <v>3013.68</v>
      </c>
      <c r="H35" s="1043">
        <v>2762.4029999999998</v>
      </c>
      <c r="I35" s="12">
        <v>2528.19</v>
      </c>
    </row>
    <row r="36" spans="2:10" ht="15.75" customHeight="1" thickBot="1" x14ac:dyDescent="0.25">
      <c r="C36" s="13" t="s">
        <v>11</v>
      </c>
      <c r="D36" s="14">
        <f t="shared" ref="D36:H36" si="0">SUM(D34:D35)</f>
        <v>18082.313999999998</v>
      </c>
      <c r="E36" s="14">
        <f t="shared" si="0"/>
        <v>19997.684000000001</v>
      </c>
      <c r="F36" s="14">
        <f t="shared" si="0"/>
        <v>24147.0026</v>
      </c>
      <c r="G36" s="14">
        <f t="shared" si="0"/>
        <v>27280.843000000001</v>
      </c>
      <c r="H36" s="14">
        <f t="shared" si="0"/>
        <v>30618.69</v>
      </c>
      <c r="I36" s="15">
        <f t="shared" ref="I36" si="1">SUM(I34:I35)</f>
        <v>32443.105</v>
      </c>
    </row>
    <row r="37" spans="2:10" x14ac:dyDescent="0.2">
      <c r="B37" s="4"/>
      <c r="C37" s="4"/>
      <c r="D37" s="4"/>
      <c r="E37" s="4"/>
      <c r="F37" s="4"/>
      <c r="G37" s="4"/>
      <c r="H37" s="4"/>
      <c r="I37" s="4"/>
      <c r="J37" s="4"/>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4" firstPageNumber="180" orientation="landscape" useFirstPageNumber="1" r:id="rId2"/>
  <headerFooter scaleWithDoc="0" alignWithMargins="0">
    <oddHeader>&amp;L&amp;"Tahoma,Kurzíva"&amp;9Závěrečný účet za rok 2021&amp;R&amp;"Tahoma,Kurzíva"&amp;9Graf č. 2</oddHeader>
    <oddFooter>&amp;C&amp;"Tahoma,Obyčejné"&amp;P&amp;L&amp;1#&amp;"Calibri"&amp;9&amp;K000000Klasifikace informací: Veřejná</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7907-9A3D-4B77-8E36-2209F3DCF80B}">
  <sheetPr>
    <pageSetUpPr fitToPage="1"/>
  </sheetPr>
  <dimension ref="A1:L46"/>
  <sheetViews>
    <sheetView zoomScaleNormal="100" zoomScaleSheetLayoutView="100" workbookViewId="0">
      <selection activeCell="L15" sqref="L15"/>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9.140625" style="168"/>
    <col min="10" max="10" width="8" style="168" bestFit="1" customWidth="1"/>
    <col min="11" max="11" width="8.85546875" style="168" bestFit="1" customWidth="1"/>
    <col min="12" max="12" width="8" style="168" bestFit="1" customWidth="1"/>
    <col min="13" max="16384" width="9.140625" style="168"/>
  </cols>
  <sheetData>
    <row r="1" spans="1:12" s="150" customFormat="1" ht="18" customHeight="1" x14ac:dyDescent="0.2">
      <c r="A1" s="1237" t="s">
        <v>4570</v>
      </c>
      <c r="B1" s="1237"/>
      <c r="C1" s="1237"/>
      <c r="D1" s="1237"/>
      <c r="E1" s="1237"/>
      <c r="F1" s="1237"/>
      <c r="G1" s="1237"/>
      <c r="H1" s="1237"/>
    </row>
    <row r="2" spans="1:12" ht="12" customHeight="1" x14ac:dyDescent="0.2"/>
    <row r="3" spans="1:12" ht="12" customHeight="1" thickBot="1" x14ac:dyDescent="0.2">
      <c r="A3" s="151"/>
      <c r="F3" s="174" t="s">
        <v>866</v>
      </c>
    </row>
    <row r="4" spans="1:12" ht="24" customHeight="1" x14ac:dyDescent="0.2">
      <c r="A4" s="1238"/>
      <c r="B4" s="1239"/>
      <c r="C4" s="175" t="s">
        <v>4475</v>
      </c>
      <c r="D4" s="175" t="s">
        <v>4476</v>
      </c>
      <c r="E4" s="175" t="s">
        <v>4477</v>
      </c>
      <c r="F4" s="216" t="s">
        <v>360</v>
      </c>
      <c r="G4" s="217"/>
      <c r="H4" s="218"/>
    </row>
    <row r="5" spans="1:12" ht="12.95" customHeight="1" x14ac:dyDescent="0.2">
      <c r="A5" s="1235" t="s">
        <v>867</v>
      </c>
      <c r="B5" s="1236"/>
      <c r="C5" s="152">
        <f>C38</f>
        <v>167465</v>
      </c>
      <c r="D5" s="152">
        <f>D38</f>
        <v>245402.57999999996</v>
      </c>
      <c r="E5" s="152">
        <f>E38</f>
        <v>208233.77732999998</v>
      </c>
      <c r="F5" s="176">
        <f>E5/D5*100</f>
        <v>84.853947880254566</v>
      </c>
      <c r="G5" s="213"/>
      <c r="H5" s="214"/>
    </row>
    <row r="6" spans="1:12" ht="12.95" customHeight="1" x14ac:dyDescent="0.2">
      <c r="A6" s="1235" t="s">
        <v>870</v>
      </c>
      <c r="B6" s="1236"/>
      <c r="C6" s="153">
        <f>C45</f>
        <v>40035</v>
      </c>
      <c r="D6" s="153">
        <f>D45</f>
        <v>21309.66</v>
      </c>
      <c r="E6" s="153">
        <f>E45</f>
        <v>6928.4010100000005</v>
      </c>
      <c r="F6" s="176">
        <f>E6/D6*100</f>
        <v>32.512958958519285</v>
      </c>
      <c r="G6" s="213"/>
      <c r="H6" s="214"/>
    </row>
    <row r="7" spans="1:12" s="151" customFormat="1" ht="13.5" customHeight="1" thickBot="1" x14ac:dyDescent="0.25">
      <c r="A7" s="1231" t="s">
        <v>412</v>
      </c>
      <c r="B7" s="1232"/>
      <c r="C7" s="177">
        <f>SUM(C5:C6)</f>
        <v>207500</v>
      </c>
      <c r="D7" s="177">
        <f>SUM(D5:D6)</f>
        <v>266712.23999999993</v>
      </c>
      <c r="E7" s="177">
        <f>SUM(E5:E6)</f>
        <v>215162.17833999998</v>
      </c>
      <c r="F7" s="178">
        <f>E7/D7*100</f>
        <v>80.672030027568297</v>
      </c>
      <c r="G7" s="213"/>
      <c r="H7" s="214"/>
    </row>
    <row r="8" spans="1:12" s="182" customFormat="1" ht="10.5" customHeight="1" x14ac:dyDescent="0.2">
      <c r="A8" s="151"/>
      <c r="B8" s="179"/>
      <c r="C8" s="180"/>
      <c r="D8" s="180"/>
      <c r="E8" s="180"/>
      <c r="F8" s="181"/>
      <c r="G8" s="169"/>
      <c r="H8" s="173"/>
      <c r="I8" s="151"/>
      <c r="J8" s="151"/>
      <c r="K8" s="151"/>
    </row>
    <row r="9" spans="1:12" s="182" customFormat="1" ht="10.5" customHeight="1" x14ac:dyDescent="0.2">
      <c r="A9" s="151"/>
      <c r="B9" s="179"/>
      <c r="C9" s="180"/>
      <c r="D9" s="180"/>
      <c r="E9" s="180"/>
      <c r="F9" s="181"/>
      <c r="G9" s="169"/>
      <c r="H9" s="173"/>
      <c r="I9" s="151"/>
      <c r="J9" s="151"/>
      <c r="K9" s="151"/>
    </row>
    <row r="10" spans="1:12" s="182" customFormat="1" ht="10.5" customHeight="1" thickBot="1" x14ac:dyDescent="0.2">
      <c r="A10" s="151"/>
      <c r="B10" s="179"/>
      <c r="C10" s="180"/>
      <c r="D10" s="180"/>
      <c r="E10" s="180"/>
      <c r="F10" s="181"/>
      <c r="G10" s="169"/>
      <c r="H10" s="174" t="s">
        <v>866</v>
      </c>
      <c r="I10" s="151"/>
      <c r="J10" s="151"/>
      <c r="K10" s="151"/>
    </row>
    <row r="11" spans="1:12" ht="28.5" customHeight="1" thickBot="1" x14ac:dyDescent="0.25">
      <c r="A11" s="183" t="s">
        <v>871</v>
      </c>
      <c r="B11" s="184" t="s">
        <v>696</v>
      </c>
      <c r="C11" s="185" t="s">
        <v>4475</v>
      </c>
      <c r="D11" s="185" t="s">
        <v>4476</v>
      </c>
      <c r="E11" s="185" t="s">
        <v>4477</v>
      </c>
      <c r="F11" s="185" t="s">
        <v>360</v>
      </c>
      <c r="G11" s="185" t="s">
        <v>872</v>
      </c>
      <c r="H11" s="186" t="s">
        <v>873</v>
      </c>
    </row>
    <row r="12" spans="1:12" ht="15" customHeight="1" thickBot="1" x14ac:dyDescent="0.2">
      <c r="A12" s="219" t="s">
        <v>874</v>
      </c>
      <c r="B12" s="187"/>
      <c r="C12" s="188"/>
      <c r="D12" s="188"/>
      <c r="E12" s="189"/>
      <c r="F12" s="190"/>
      <c r="G12" s="191"/>
      <c r="H12" s="192"/>
    </row>
    <row r="13" spans="1:12" s="170" customFormat="1" ht="45" customHeight="1" x14ac:dyDescent="0.2">
      <c r="A13" s="220">
        <v>1</v>
      </c>
      <c r="B13" s="1046" t="s">
        <v>938</v>
      </c>
      <c r="C13" s="1047">
        <v>21023</v>
      </c>
      <c r="D13" s="1047">
        <v>21551.289999999997</v>
      </c>
      <c r="E13" s="1047">
        <v>20988.282080000001</v>
      </c>
      <c r="F13" s="221">
        <f t="shared" ref="F13:F38" si="0">E13/D13*100</f>
        <v>97.387590626825599</v>
      </c>
      <c r="G13" s="193" t="s">
        <v>876</v>
      </c>
      <c r="H13" s="222" t="s">
        <v>4853</v>
      </c>
      <c r="J13" s="211"/>
      <c r="K13" s="211"/>
      <c r="L13" s="211"/>
    </row>
    <row r="14" spans="1:12" s="170" customFormat="1" ht="84" x14ac:dyDescent="0.2">
      <c r="A14" s="223">
        <f>A13+1</f>
        <v>2</v>
      </c>
      <c r="B14" s="1046" t="s">
        <v>939</v>
      </c>
      <c r="C14" s="1047">
        <v>13106</v>
      </c>
      <c r="D14" s="1047">
        <v>20006.28</v>
      </c>
      <c r="E14" s="1047">
        <v>19298.802969999997</v>
      </c>
      <c r="F14" s="194">
        <f t="shared" si="0"/>
        <v>96.463725240274542</v>
      </c>
      <c r="G14" s="343" t="s">
        <v>876</v>
      </c>
      <c r="H14" s="1048" t="s">
        <v>4854</v>
      </c>
      <c r="J14" s="211"/>
      <c r="L14" s="211"/>
    </row>
    <row r="15" spans="1:12" s="170" customFormat="1" ht="63" x14ac:dyDescent="0.2">
      <c r="A15" s="223">
        <f t="shared" ref="A15:A37" si="1">A14+1</f>
        <v>3</v>
      </c>
      <c r="B15" s="1046" t="s">
        <v>940</v>
      </c>
      <c r="C15" s="1047">
        <v>4000</v>
      </c>
      <c r="D15" s="1047">
        <v>0</v>
      </c>
      <c r="E15" s="1047">
        <v>0</v>
      </c>
      <c r="F15" s="194" t="s">
        <v>3615</v>
      </c>
      <c r="G15" s="343" t="s">
        <v>876</v>
      </c>
      <c r="H15" s="224" t="s">
        <v>4571</v>
      </c>
      <c r="J15" s="211"/>
    </row>
    <row r="16" spans="1:12" s="170" customFormat="1" ht="24" customHeight="1" x14ac:dyDescent="0.2">
      <c r="A16" s="223">
        <f t="shared" si="1"/>
        <v>4</v>
      </c>
      <c r="B16" s="1046" t="s">
        <v>3227</v>
      </c>
      <c r="C16" s="1047">
        <v>651</v>
      </c>
      <c r="D16" s="1047">
        <v>639.41999999999996</v>
      </c>
      <c r="E16" s="1047">
        <v>639.3975200000001</v>
      </c>
      <c r="F16" s="194">
        <f t="shared" si="0"/>
        <v>99.996484313909505</v>
      </c>
      <c r="G16" s="343" t="s">
        <v>884</v>
      </c>
      <c r="H16" s="224" t="s">
        <v>65</v>
      </c>
      <c r="J16" s="211"/>
    </row>
    <row r="17" spans="1:12" s="170" customFormat="1" ht="45" customHeight="1" x14ac:dyDescent="0.2">
      <c r="A17" s="223">
        <f t="shared" si="1"/>
        <v>5</v>
      </c>
      <c r="B17" s="1046" t="s">
        <v>941</v>
      </c>
      <c r="C17" s="1047">
        <v>10475</v>
      </c>
      <c r="D17" s="1047">
        <v>8875.25</v>
      </c>
      <c r="E17" s="1047">
        <v>8304.7721700000002</v>
      </c>
      <c r="F17" s="194">
        <f t="shared" si="0"/>
        <v>93.572261851778819</v>
      </c>
      <c r="G17" s="343" t="s">
        <v>876</v>
      </c>
      <c r="H17" s="224" t="s">
        <v>4855</v>
      </c>
      <c r="J17" s="211"/>
    </row>
    <row r="18" spans="1:12" s="170" customFormat="1" ht="67.5" customHeight="1" x14ac:dyDescent="0.2">
      <c r="A18" s="223">
        <f t="shared" si="1"/>
        <v>6</v>
      </c>
      <c r="B18" s="1046" t="s">
        <v>942</v>
      </c>
      <c r="C18" s="1047">
        <v>8000</v>
      </c>
      <c r="D18" s="1047">
        <v>17197.18</v>
      </c>
      <c r="E18" s="1047">
        <v>4417.17436</v>
      </c>
      <c r="F18" s="194">
        <f t="shared" si="0"/>
        <v>25.685457499427233</v>
      </c>
      <c r="G18" s="343" t="s">
        <v>878</v>
      </c>
      <c r="H18" s="224" t="s">
        <v>4572</v>
      </c>
      <c r="J18" s="211"/>
    </row>
    <row r="19" spans="1:12" s="170" customFormat="1" ht="45" customHeight="1" x14ac:dyDescent="0.2">
      <c r="A19" s="223">
        <f t="shared" si="1"/>
        <v>7</v>
      </c>
      <c r="B19" s="1046" t="s">
        <v>943</v>
      </c>
      <c r="C19" s="1047">
        <v>4468</v>
      </c>
      <c r="D19" s="1047">
        <v>4092.2199999999989</v>
      </c>
      <c r="E19" s="1047">
        <v>3547.8943099999992</v>
      </c>
      <c r="F19" s="194">
        <f t="shared" si="0"/>
        <v>86.698523295423996</v>
      </c>
      <c r="G19" s="343" t="s">
        <v>876</v>
      </c>
      <c r="H19" s="1056" t="s">
        <v>4573</v>
      </c>
      <c r="J19" s="211"/>
    </row>
    <row r="20" spans="1:12" s="226" customFormat="1" ht="89.25" customHeight="1" x14ac:dyDescent="0.2">
      <c r="A20" s="223">
        <f t="shared" si="1"/>
        <v>8</v>
      </c>
      <c r="B20" s="1046" t="s">
        <v>944</v>
      </c>
      <c r="C20" s="1047">
        <v>0</v>
      </c>
      <c r="D20" s="1047">
        <v>31436.52</v>
      </c>
      <c r="E20" s="1047">
        <v>21636.52</v>
      </c>
      <c r="F20" s="194">
        <f t="shared" si="0"/>
        <v>68.826065989492477</v>
      </c>
      <c r="G20" s="225" t="s">
        <v>876</v>
      </c>
      <c r="H20" s="1048" t="s">
        <v>4574</v>
      </c>
      <c r="I20" s="149"/>
      <c r="J20" s="211"/>
      <c r="K20" s="170"/>
    </row>
    <row r="21" spans="1:12" s="226" customFormat="1" ht="57" customHeight="1" x14ac:dyDescent="0.2">
      <c r="A21" s="223">
        <f t="shared" si="1"/>
        <v>9</v>
      </c>
      <c r="B21" s="1046" t="s">
        <v>4183</v>
      </c>
      <c r="C21" s="1047">
        <v>0</v>
      </c>
      <c r="D21" s="1047">
        <v>4088.3999999999996</v>
      </c>
      <c r="E21" s="1047">
        <v>0</v>
      </c>
      <c r="F21" s="194">
        <f t="shared" si="0"/>
        <v>0</v>
      </c>
      <c r="G21" s="225" t="s">
        <v>878</v>
      </c>
      <c r="H21" s="1048" t="s">
        <v>4856</v>
      </c>
      <c r="I21" s="170"/>
      <c r="J21" s="211"/>
      <c r="K21" s="170"/>
    </row>
    <row r="22" spans="1:12" s="226" customFormat="1" ht="45" customHeight="1" x14ac:dyDescent="0.2">
      <c r="A22" s="223">
        <f t="shared" si="1"/>
        <v>10</v>
      </c>
      <c r="B22" s="1046" t="s">
        <v>945</v>
      </c>
      <c r="C22" s="1047">
        <v>700</v>
      </c>
      <c r="D22" s="1047">
        <v>653.9</v>
      </c>
      <c r="E22" s="1047">
        <v>563.94460000000004</v>
      </c>
      <c r="F22" s="194">
        <f t="shared" si="0"/>
        <v>86.243248203089166</v>
      </c>
      <c r="G22" s="343" t="s">
        <v>876</v>
      </c>
      <c r="H22" s="1048" t="s">
        <v>4857</v>
      </c>
      <c r="I22" s="170"/>
      <c r="J22" s="211"/>
      <c r="K22" s="170"/>
    </row>
    <row r="23" spans="1:12" s="226" customFormat="1" ht="15" customHeight="1" x14ac:dyDescent="0.2">
      <c r="A23" s="223">
        <f t="shared" si="1"/>
        <v>11</v>
      </c>
      <c r="B23" s="1046" t="s">
        <v>946</v>
      </c>
      <c r="C23" s="1047">
        <v>0</v>
      </c>
      <c r="D23" s="1047">
        <v>41198.380000000005</v>
      </c>
      <c r="E23" s="1047">
        <v>41198.376000000004</v>
      </c>
      <c r="F23" s="194">
        <f t="shared" si="0"/>
        <v>99.999990290880376</v>
      </c>
      <c r="G23" s="343" t="s">
        <v>878</v>
      </c>
      <c r="H23" s="224" t="s">
        <v>65</v>
      </c>
      <c r="I23" s="170"/>
      <c r="J23" s="211"/>
      <c r="K23" s="170"/>
    </row>
    <row r="24" spans="1:12" s="170" customFormat="1" ht="57" customHeight="1" x14ac:dyDescent="0.2">
      <c r="A24" s="223">
        <f t="shared" si="1"/>
        <v>12</v>
      </c>
      <c r="B24" s="1046" t="s">
        <v>549</v>
      </c>
      <c r="C24" s="1047">
        <v>19661</v>
      </c>
      <c r="D24" s="1047">
        <v>10583.300000000001</v>
      </c>
      <c r="E24" s="1047">
        <v>8037.6468999999997</v>
      </c>
      <c r="F24" s="194">
        <f t="shared" si="0"/>
        <v>75.946509122863375</v>
      </c>
      <c r="G24" s="225" t="s">
        <v>876</v>
      </c>
      <c r="H24" s="1063" t="s">
        <v>4575</v>
      </c>
      <c r="J24" s="211"/>
      <c r="L24" s="211"/>
    </row>
    <row r="25" spans="1:12" s="226" customFormat="1" ht="63" x14ac:dyDescent="0.2">
      <c r="A25" s="223">
        <f t="shared" si="1"/>
        <v>13</v>
      </c>
      <c r="B25" s="227" t="s">
        <v>948</v>
      </c>
      <c r="C25" s="1047">
        <v>21592</v>
      </c>
      <c r="D25" s="1047">
        <v>14765.41</v>
      </c>
      <c r="E25" s="1047">
        <v>12928.91921</v>
      </c>
      <c r="F25" s="194">
        <f t="shared" si="0"/>
        <v>87.562209312169458</v>
      </c>
      <c r="G25" s="225" t="s">
        <v>876</v>
      </c>
      <c r="H25" s="1049" t="s">
        <v>4576</v>
      </c>
      <c r="I25" s="170"/>
      <c r="J25" s="211"/>
      <c r="K25" s="345"/>
      <c r="L25" s="1064"/>
    </row>
    <row r="26" spans="1:12" s="226" customFormat="1" ht="24" customHeight="1" x14ac:dyDescent="0.2">
      <c r="A26" s="223">
        <f t="shared" si="1"/>
        <v>14</v>
      </c>
      <c r="B26" s="227" t="s">
        <v>949</v>
      </c>
      <c r="C26" s="1047">
        <v>525</v>
      </c>
      <c r="D26" s="1047">
        <v>0</v>
      </c>
      <c r="E26" s="1047">
        <v>0</v>
      </c>
      <c r="F26" s="194" t="s">
        <v>3615</v>
      </c>
      <c r="G26" s="225" t="s">
        <v>876</v>
      </c>
      <c r="H26" s="1049" t="s">
        <v>4577</v>
      </c>
      <c r="I26" s="170"/>
      <c r="J26" s="211"/>
      <c r="K26" s="170"/>
    </row>
    <row r="27" spans="1:12" s="170" customFormat="1" ht="24" customHeight="1" x14ac:dyDescent="0.2">
      <c r="A27" s="223">
        <f t="shared" si="1"/>
        <v>15</v>
      </c>
      <c r="B27" s="1057" t="s">
        <v>950</v>
      </c>
      <c r="C27" s="1047">
        <v>5000</v>
      </c>
      <c r="D27" s="1047">
        <v>5000</v>
      </c>
      <c r="E27" s="1047">
        <v>5000</v>
      </c>
      <c r="F27" s="194">
        <f t="shared" si="0"/>
        <v>100</v>
      </c>
      <c r="G27" s="225" t="s">
        <v>876</v>
      </c>
      <c r="H27" s="224" t="s">
        <v>65</v>
      </c>
      <c r="J27" s="211"/>
    </row>
    <row r="28" spans="1:12" s="226" customFormat="1" ht="15" customHeight="1" x14ac:dyDescent="0.2">
      <c r="A28" s="223">
        <f t="shared" si="1"/>
        <v>16</v>
      </c>
      <c r="B28" s="1046" t="s">
        <v>951</v>
      </c>
      <c r="C28" s="1047">
        <v>6000</v>
      </c>
      <c r="D28" s="1047">
        <v>4000</v>
      </c>
      <c r="E28" s="1047">
        <v>4000</v>
      </c>
      <c r="F28" s="194">
        <f t="shared" si="0"/>
        <v>100</v>
      </c>
      <c r="G28" s="225" t="s">
        <v>876</v>
      </c>
      <c r="H28" s="224" t="s">
        <v>65</v>
      </c>
      <c r="I28" s="170"/>
      <c r="J28" s="211"/>
      <c r="K28" s="170"/>
    </row>
    <row r="29" spans="1:12" s="226" customFormat="1" ht="34.5" customHeight="1" x14ac:dyDescent="0.2">
      <c r="A29" s="223">
        <f t="shared" si="1"/>
        <v>17</v>
      </c>
      <c r="B29" s="1046" t="s">
        <v>557</v>
      </c>
      <c r="C29" s="1047">
        <v>10000</v>
      </c>
      <c r="D29" s="1047">
        <v>12000</v>
      </c>
      <c r="E29" s="1047">
        <v>10000</v>
      </c>
      <c r="F29" s="194">
        <f t="shared" si="0"/>
        <v>83.333333333333343</v>
      </c>
      <c r="G29" s="225" t="s">
        <v>876</v>
      </c>
      <c r="H29" s="224" t="s">
        <v>4858</v>
      </c>
      <c r="I29" s="170"/>
      <c r="J29" s="211"/>
      <c r="K29" s="170"/>
    </row>
    <row r="30" spans="1:12" s="170" customFormat="1" ht="24" customHeight="1" x14ac:dyDescent="0.2">
      <c r="A30" s="223">
        <f t="shared" si="1"/>
        <v>18</v>
      </c>
      <c r="B30" s="1058" t="s">
        <v>952</v>
      </c>
      <c r="C30" s="195">
        <v>3000</v>
      </c>
      <c r="D30" s="195">
        <v>3000</v>
      </c>
      <c r="E30" s="195">
        <v>3000</v>
      </c>
      <c r="F30" s="194">
        <f t="shared" si="0"/>
        <v>100</v>
      </c>
      <c r="G30" s="225" t="s">
        <v>876</v>
      </c>
      <c r="H30" s="1054" t="s">
        <v>65</v>
      </c>
      <c r="J30" s="211"/>
    </row>
    <row r="31" spans="1:12" s="170" customFormat="1" ht="15" customHeight="1" x14ac:dyDescent="0.2">
      <c r="A31" s="223">
        <f t="shared" si="1"/>
        <v>19</v>
      </c>
      <c r="B31" s="237" t="s">
        <v>953</v>
      </c>
      <c r="C31" s="195">
        <v>5000</v>
      </c>
      <c r="D31" s="195">
        <v>13309.73</v>
      </c>
      <c r="E31" s="195">
        <v>12968.856209999998</v>
      </c>
      <c r="F31" s="194">
        <f t="shared" si="0"/>
        <v>97.438912810402599</v>
      </c>
      <c r="G31" s="225" t="s">
        <v>876</v>
      </c>
      <c r="H31" s="224" t="s">
        <v>65</v>
      </c>
      <c r="J31" s="211"/>
    </row>
    <row r="32" spans="1:12" s="170" customFormat="1" ht="24" customHeight="1" x14ac:dyDescent="0.2">
      <c r="A32" s="223">
        <f t="shared" si="1"/>
        <v>20</v>
      </c>
      <c r="B32" s="228" t="s">
        <v>954</v>
      </c>
      <c r="C32" s="195">
        <v>864</v>
      </c>
      <c r="D32" s="195">
        <v>839.84</v>
      </c>
      <c r="E32" s="195">
        <v>839.84</v>
      </c>
      <c r="F32" s="194">
        <f t="shared" si="0"/>
        <v>100</v>
      </c>
      <c r="G32" s="225" t="s">
        <v>876</v>
      </c>
      <c r="H32" s="1049" t="s">
        <v>65</v>
      </c>
      <c r="J32" s="211"/>
    </row>
    <row r="33" spans="1:11" s="170" customFormat="1" ht="24" customHeight="1" x14ac:dyDescent="0.2">
      <c r="A33" s="223">
        <f t="shared" si="1"/>
        <v>21</v>
      </c>
      <c r="B33" s="228" t="s">
        <v>547</v>
      </c>
      <c r="C33" s="195">
        <v>33000</v>
      </c>
      <c r="D33" s="195">
        <v>26932</v>
      </c>
      <c r="E33" s="195">
        <v>26932</v>
      </c>
      <c r="F33" s="194">
        <f t="shared" si="0"/>
        <v>100</v>
      </c>
      <c r="G33" s="225" t="s">
        <v>876</v>
      </c>
      <c r="H33" s="224" t="s">
        <v>65</v>
      </c>
      <c r="J33" s="211"/>
    </row>
    <row r="34" spans="1:11" s="170" customFormat="1" ht="57" customHeight="1" x14ac:dyDescent="0.2">
      <c r="A34" s="223">
        <f t="shared" si="1"/>
        <v>22</v>
      </c>
      <c r="B34" s="228" t="s">
        <v>4578</v>
      </c>
      <c r="C34" s="195">
        <v>0</v>
      </c>
      <c r="D34" s="195">
        <v>1210</v>
      </c>
      <c r="E34" s="195">
        <v>0</v>
      </c>
      <c r="F34" s="194">
        <f t="shared" si="0"/>
        <v>0</v>
      </c>
      <c r="G34" s="225" t="s">
        <v>878</v>
      </c>
      <c r="H34" s="224" t="s">
        <v>4859</v>
      </c>
      <c r="J34" s="211"/>
    </row>
    <row r="35" spans="1:11" s="170" customFormat="1" ht="45" customHeight="1" x14ac:dyDescent="0.2">
      <c r="A35" s="223">
        <f t="shared" si="1"/>
        <v>23</v>
      </c>
      <c r="B35" s="228" t="s">
        <v>955</v>
      </c>
      <c r="C35" s="195">
        <v>400</v>
      </c>
      <c r="D35" s="195">
        <v>200</v>
      </c>
      <c r="E35" s="195">
        <v>161.90449999999998</v>
      </c>
      <c r="F35" s="194">
        <f t="shared" si="0"/>
        <v>80.952249999999992</v>
      </c>
      <c r="G35" s="343" t="s">
        <v>876</v>
      </c>
      <c r="H35" s="1048" t="s">
        <v>4579</v>
      </c>
      <c r="J35" s="211"/>
    </row>
    <row r="36" spans="1:11" s="226" customFormat="1" ht="15" customHeight="1" x14ac:dyDescent="0.2">
      <c r="A36" s="223">
        <f t="shared" si="1"/>
        <v>24</v>
      </c>
      <c r="B36" s="1046" t="s">
        <v>4580</v>
      </c>
      <c r="C36" s="1047">
        <v>0</v>
      </c>
      <c r="D36" s="1047">
        <v>3769.46</v>
      </c>
      <c r="E36" s="1047">
        <v>3769.4465</v>
      </c>
      <c r="F36" s="194">
        <f t="shared" si="0"/>
        <v>99.999641858515545</v>
      </c>
      <c r="G36" s="225" t="s">
        <v>878</v>
      </c>
      <c r="H36" s="224" t="s">
        <v>742</v>
      </c>
      <c r="I36" s="170"/>
      <c r="J36" s="211"/>
      <c r="K36" s="170"/>
    </row>
    <row r="37" spans="1:11" s="170" customFormat="1" ht="45" customHeight="1" x14ac:dyDescent="0.2">
      <c r="A37" s="223">
        <f t="shared" si="1"/>
        <v>25</v>
      </c>
      <c r="B37" s="227" t="s">
        <v>947</v>
      </c>
      <c r="C37" s="1047">
        <v>0</v>
      </c>
      <c r="D37" s="1047">
        <v>54</v>
      </c>
      <c r="E37" s="1047">
        <v>0</v>
      </c>
      <c r="F37" s="194">
        <f t="shared" si="0"/>
        <v>0</v>
      </c>
      <c r="G37" s="225" t="s">
        <v>884</v>
      </c>
      <c r="H37" s="1049" t="s">
        <v>4581</v>
      </c>
      <c r="J37" s="211"/>
    </row>
    <row r="38" spans="1:11" s="179" customFormat="1" ht="13.5" customHeight="1" thickBot="1" x14ac:dyDescent="0.25">
      <c r="A38" s="1233" t="s">
        <v>412</v>
      </c>
      <c r="B38" s="1234"/>
      <c r="C38" s="196">
        <f>SUM(C13:C37)</f>
        <v>167465</v>
      </c>
      <c r="D38" s="196">
        <f>SUM(D13:D37)</f>
        <v>245402.57999999996</v>
      </c>
      <c r="E38" s="196">
        <f>SUM(E13:E37)</f>
        <v>208233.77732999998</v>
      </c>
      <c r="F38" s="197">
        <f t="shared" si="0"/>
        <v>84.853947880254566</v>
      </c>
      <c r="G38" s="198"/>
      <c r="H38" s="229"/>
      <c r="J38" s="211"/>
    </row>
    <row r="39" spans="1:11" ht="18" customHeight="1" thickBot="1" x14ac:dyDescent="0.2">
      <c r="A39" s="219" t="s">
        <v>870</v>
      </c>
      <c r="B39" s="187"/>
      <c r="C39" s="188"/>
      <c r="D39" s="188"/>
      <c r="E39" s="189"/>
      <c r="F39" s="190"/>
      <c r="G39" s="191"/>
      <c r="H39" s="233"/>
      <c r="J39" s="211"/>
    </row>
    <row r="40" spans="1:11" s="170" customFormat="1" ht="67.5" customHeight="1" x14ac:dyDescent="0.2">
      <c r="A40" s="220">
        <f>A37+1</f>
        <v>26</v>
      </c>
      <c r="B40" s="1046" t="s">
        <v>778</v>
      </c>
      <c r="C40" s="1047">
        <v>1472</v>
      </c>
      <c r="D40" s="1047">
        <v>1136.48</v>
      </c>
      <c r="E40" s="1047">
        <v>752.43466999999998</v>
      </c>
      <c r="F40" s="194">
        <f t="shared" ref="F40:F45" si="2">E40/D40*100</f>
        <v>66.207471314937351</v>
      </c>
      <c r="G40" s="225" t="s">
        <v>878</v>
      </c>
      <c r="H40" s="224" t="s">
        <v>4582</v>
      </c>
      <c r="J40" s="211"/>
    </row>
    <row r="41" spans="1:11" s="170" customFormat="1" ht="24" customHeight="1" x14ac:dyDescent="0.2">
      <c r="A41" s="223">
        <f t="shared" ref="A41:A44" si="3">A40+1</f>
        <v>27</v>
      </c>
      <c r="B41" s="1046" t="s">
        <v>779</v>
      </c>
      <c r="C41" s="1047">
        <v>0</v>
      </c>
      <c r="D41" s="1047">
        <v>29.869999999999994</v>
      </c>
      <c r="E41" s="1047">
        <v>29.843999999999998</v>
      </c>
      <c r="F41" s="194">
        <f t="shared" si="2"/>
        <v>99.912956143287587</v>
      </c>
      <c r="G41" s="225" t="s">
        <v>884</v>
      </c>
      <c r="H41" s="224" t="s">
        <v>742</v>
      </c>
      <c r="J41" s="211"/>
    </row>
    <row r="42" spans="1:11" s="170" customFormat="1" ht="24" customHeight="1" x14ac:dyDescent="0.2">
      <c r="A42" s="223">
        <f t="shared" si="3"/>
        <v>28</v>
      </c>
      <c r="B42" s="1046" t="s">
        <v>3228</v>
      </c>
      <c r="C42" s="1047">
        <v>8083</v>
      </c>
      <c r="D42" s="1047">
        <v>5928.05</v>
      </c>
      <c r="E42" s="1047">
        <v>5878.0747500000007</v>
      </c>
      <c r="F42" s="194">
        <f t="shared" si="2"/>
        <v>99.156969829876601</v>
      </c>
      <c r="G42" s="225" t="s">
        <v>884</v>
      </c>
      <c r="H42" s="224" t="s">
        <v>742</v>
      </c>
      <c r="J42" s="211"/>
    </row>
    <row r="43" spans="1:11" s="170" customFormat="1" ht="52.5" x14ac:dyDescent="0.2">
      <c r="A43" s="223">
        <f t="shared" si="3"/>
        <v>29</v>
      </c>
      <c r="B43" s="1046" t="s">
        <v>3837</v>
      </c>
      <c r="C43" s="1047">
        <v>480</v>
      </c>
      <c r="D43" s="1047">
        <v>291</v>
      </c>
      <c r="E43" s="1047">
        <v>268.04759000000001</v>
      </c>
      <c r="F43" s="194">
        <f t="shared" si="2"/>
        <v>92.112573883161517</v>
      </c>
      <c r="G43" s="225" t="s">
        <v>878</v>
      </c>
      <c r="H43" s="224" t="s">
        <v>4583</v>
      </c>
      <c r="J43" s="211"/>
    </row>
    <row r="44" spans="1:11" s="170" customFormat="1" ht="109.5" customHeight="1" x14ac:dyDescent="0.2">
      <c r="A44" s="223">
        <f t="shared" si="3"/>
        <v>30</v>
      </c>
      <c r="B44" s="1046" t="s">
        <v>956</v>
      </c>
      <c r="C44" s="1047">
        <v>30000</v>
      </c>
      <c r="D44" s="1047">
        <v>13924.26</v>
      </c>
      <c r="E44" s="1047">
        <v>0</v>
      </c>
      <c r="F44" s="194">
        <f t="shared" si="2"/>
        <v>0</v>
      </c>
      <c r="G44" s="225" t="s">
        <v>876</v>
      </c>
      <c r="H44" s="224" t="s">
        <v>4860</v>
      </c>
      <c r="J44" s="211"/>
    </row>
    <row r="45" spans="1:11" s="170" customFormat="1" ht="13.5" customHeight="1" thickBot="1" x14ac:dyDescent="0.25">
      <c r="A45" s="1233" t="s">
        <v>412</v>
      </c>
      <c r="B45" s="1234"/>
      <c r="C45" s="196">
        <f>SUM(C40:C44)</f>
        <v>40035</v>
      </c>
      <c r="D45" s="196">
        <f>SUM(D40:D44)</f>
        <v>21309.66</v>
      </c>
      <c r="E45" s="196">
        <f>SUM(E40:E44)</f>
        <v>6928.4010100000005</v>
      </c>
      <c r="F45" s="209">
        <f t="shared" si="2"/>
        <v>32.512958958519285</v>
      </c>
      <c r="G45" s="198"/>
      <c r="H45" s="210"/>
      <c r="J45" s="211"/>
    </row>
    <row r="46" spans="1:11" s="215" customFormat="1" x14ac:dyDescent="0.2">
      <c r="A46" s="171"/>
      <c r="B46" s="211"/>
      <c r="C46" s="171"/>
      <c r="D46" s="171"/>
      <c r="E46" s="171"/>
      <c r="F46" s="212"/>
      <c r="G46" s="213"/>
      <c r="H46" s="214"/>
      <c r="I46" s="180"/>
      <c r="J46" s="180"/>
      <c r="K46" s="180"/>
    </row>
  </sheetData>
  <mergeCells count="7">
    <mergeCell ref="A45:B45"/>
    <mergeCell ref="A1:H1"/>
    <mergeCell ref="A4:B4"/>
    <mergeCell ref="A5:B5"/>
    <mergeCell ref="A6:B6"/>
    <mergeCell ref="A7:B7"/>
    <mergeCell ref="A38:B38"/>
  </mergeCells>
  <printOptions horizontalCentered="1"/>
  <pageMargins left="0.31496062992125984" right="0.31496062992125984" top="0.51181102362204722" bottom="0.43307086614173229" header="0.31496062992125984" footer="0.23622047244094491"/>
  <pageSetup paperSize="9" scale="96" firstPageNumber="285" fitToHeight="0" orientation="landscape" useFirstPageNumber="1" r:id="rId1"/>
  <headerFooter>
    <oddHeader>&amp;L&amp;"Tahoma,Kurzíva"&amp;9Závěrečný účet za rok 2021&amp;R&amp;"Tahoma,Kurzíva"&amp;9Tabulka č. 13</oddHeader>
    <oddFooter>&amp;C&amp;"Tahoma,Obyčejné"&amp;10&amp;P&amp;L&amp;1#&amp;"Calibri"&amp;9&amp;K000000Klasifikace informací: Veřejná</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7609-D6BD-417C-A5D9-EA3CB281418C}">
  <sheetPr>
    <pageSetUpPr fitToPage="1"/>
  </sheetPr>
  <dimension ref="A1:L37"/>
  <sheetViews>
    <sheetView zoomScaleNormal="100" zoomScaleSheetLayoutView="100" workbookViewId="0">
      <selection activeCell="L15" sqref="L15"/>
    </sheetView>
  </sheetViews>
  <sheetFormatPr defaultColWidth="9.140625" defaultRowHeight="12.7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9.140625" style="156"/>
    <col min="10" max="16384" width="9.140625" style="168"/>
  </cols>
  <sheetData>
    <row r="1" spans="1:12" s="150" customFormat="1" ht="18" customHeight="1" x14ac:dyDescent="0.2">
      <c r="A1" s="1237" t="s">
        <v>4584</v>
      </c>
      <c r="B1" s="1237"/>
      <c r="C1" s="1237"/>
      <c r="D1" s="1237"/>
      <c r="E1" s="1237"/>
      <c r="F1" s="1237"/>
      <c r="G1" s="1237"/>
      <c r="H1" s="1237"/>
      <c r="I1" s="149"/>
    </row>
    <row r="2" spans="1:12" ht="12" customHeight="1" x14ac:dyDescent="0.2"/>
    <row r="3" spans="1:12" ht="12" customHeight="1" thickBot="1" x14ac:dyDescent="0.2">
      <c r="A3" s="151"/>
      <c r="F3" s="174" t="s">
        <v>866</v>
      </c>
    </row>
    <row r="4" spans="1:12" ht="24" customHeight="1" x14ac:dyDescent="0.2">
      <c r="A4" s="1238"/>
      <c r="B4" s="1239"/>
      <c r="C4" s="175" t="s">
        <v>4475</v>
      </c>
      <c r="D4" s="175" t="s">
        <v>4476</v>
      </c>
      <c r="E4" s="175" t="s">
        <v>4477</v>
      </c>
      <c r="F4" s="216" t="s">
        <v>360</v>
      </c>
      <c r="G4" s="217"/>
      <c r="H4" s="218"/>
    </row>
    <row r="5" spans="1:12" ht="12.95" customHeight="1" x14ac:dyDescent="0.2">
      <c r="A5" s="1235" t="s">
        <v>867</v>
      </c>
      <c r="B5" s="1236"/>
      <c r="C5" s="152">
        <f>C29</f>
        <v>75419</v>
      </c>
      <c r="D5" s="152">
        <f>D29</f>
        <v>98840.569999999992</v>
      </c>
      <c r="E5" s="152">
        <f>E29</f>
        <v>82562.054329999999</v>
      </c>
      <c r="F5" s="176">
        <f>E5/D5*100</f>
        <v>83.530532381591897</v>
      </c>
      <c r="G5" s="213"/>
      <c r="H5" s="214"/>
    </row>
    <row r="6" spans="1:12" ht="12.95" customHeight="1" x14ac:dyDescent="0.2">
      <c r="A6" s="1235" t="s">
        <v>868</v>
      </c>
      <c r="B6" s="1236"/>
      <c r="C6" s="153">
        <f>C32</f>
        <v>0</v>
      </c>
      <c r="D6" s="153">
        <f>D32</f>
        <v>220</v>
      </c>
      <c r="E6" s="153">
        <f>E32</f>
        <v>220</v>
      </c>
      <c r="F6" s="176">
        <f>E6/D6*100</f>
        <v>100</v>
      </c>
      <c r="G6" s="213"/>
      <c r="H6" s="214"/>
    </row>
    <row r="7" spans="1:12" ht="12.95" customHeight="1" x14ac:dyDescent="0.2">
      <c r="A7" s="1235" t="s">
        <v>869</v>
      </c>
      <c r="B7" s="1236"/>
      <c r="C7" s="153">
        <f>C36</f>
        <v>0</v>
      </c>
      <c r="D7" s="153">
        <f>D36</f>
        <v>4685.1499999999996</v>
      </c>
      <c r="E7" s="153">
        <f>E36</f>
        <v>3220.3428799999997</v>
      </c>
      <c r="F7" s="176">
        <f>E7/D7*100</f>
        <v>68.735107307129965</v>
      </c>
      <c r="G7" s="213"/>
      <c r="H7" s="214"/>
    </row>
    <row r="8" spans="1:12" s="151" customFormat="1" ht="13.5" customHeight="1" thickBot="1" x14ac:dyDescent="0.25">
      <c r="A8" s="1231" t="s">
        <v>412</v>
      </c>
      <c r="B8" s="1232"/>
      <c r="C8" s="177">
        <f>SUM(C5:C7)</f>
        <v>75419</v>
      </c>
      <c r="D8" s="177">
        <f>SUM(D5:D7)</f>
        <v>103745.71999999999</v>
      </c>
      <c r="E8" s="177">
        <f>SUM(E5:E7)</f>
        <v>86002.397209999996</v>
      </c>
      <c r="F8" s="178">
        <f>E8/D8*100</f>
        <v>82.89729659209074</v>
      </c>
      <c r="G8" s="213"/>
      <c r="H8" s="214"/>
      <c r="I8" s="1065"/>
    </row>
    <row r="9" spans="1:12" s="182" customFormat="1" ht="10.5" customHeight="1" x14ac:dyDescent="0.2">
      <c r="A9" s="151"/>
      <c r="B9" s="179"/>
      <c r="C9" s="180"/>
      <c r="D9" s="180"/>
      <c r="E9" s="180"/>
      <c r="F9" s="181"/>
      <c r="G9" s="169"/>
      <c r="H9" s="173"/>
      <c r="I9" s="1065"/>
      <c r="J9" s="151"/>
      <c r="K9" s="151"/>
    </row>
    <row r="10" spans="1:12" s="182" customFormat="1" ht="10.5" customHeight="1" x14ac:dyDescent="0.2">
      <c r="A10" s="151"/>
      <c r="B10" s="179"/>
      <c r="C10" s="180"/>
      <c r="D10" s="180"/>
      <c r="E10" s="180"/>
      <c r="F10" s="181"/>
      <c r="G10" s="169"/>
      <c r="H10" s="173"/>
      <c r="I10" s="1065"/>
      <c r="J10" s="151"/>
      <c r="K10" s="151"/>
    </row>
    <row r="11" spans="1:12" s="182" customFormat="1" ht="10.5" customHeight="1" thickBot="1" x14ac:dyDescent="0.2">
      <c r="A11" s="151"/>
      <c r="B11" s="179"/>
      <c r="C11" s="180"/>
      <c r="D11" s="180"/>
      <c r="E11" s="180"/>
      <c r="F11" s="181"/>
      <c r="G11" s="169"/>
      <c r="H11" s="174" t="s">
        <v>866</v>
      </c>
      <c r="I11" s="1065"/>
      <c r="J11" s="151"/>
      <c r="K11" s="151"/>
    </row>
    <row r="12" spans="1:12" ht="28.5" customHeight="1" thickBot="1" x14ac:dyDescent="0.25">
      <c r="A12" s="183" t="s">
        <v>871</v>
      </c>
      <c r="B12" s="184" t="s">
        <v>696</v>
      </c>
      <c r="C12" s="185" t="s">
        <v>4475</v>
      </c>
      <c r="D12" s="185" t="s">
        <v>4476</v>
      </c>
      <c r="E12" s="185" t="s">
        <v>4477</v>
      </c>
      <c r="F12" s="185" t="s">
        <v>360</v>
      </c>
      <c r="G12" s="185" t="s">
        <v>872</v>
      </c>
      <c r="H12" s="186" t="s">
        <v>873</v>
      </c>
    </row>
    <row r="13" spans="1:12" ht="15" customHeight="1" thickBot="1" x14ac:dyDescent="0.2">
      <c r="A13" s="219" t="s">
        <v>874</v>
      </c>
      <c r="B13" s="187"/>
      <c r="C13" s="188"/>
      <c r="D13" s="188"/>
      <c r="E13" s="189"/>
      <c r="F13" s="190"/>
      <c r="G13" s="191"/>
      <c r="H13" s="192"/>
    </row>
    <row r="14" spans="1:12" s="170" customFormat="1" ht="24" customHeight="1" x14ac:dyDescent="0.2">
      <c r="A14" s="220">
        <v>1</v>
      </c>
      <c r="B14" s="1066" t="s">
        <v>957</v>
      </c>
      <c r="C14" s="1067">
        <v>2665</v>
      </c>
      <c r="D14" s="1067">
        <v>1604.44</v>
      </c>
      <c r="E14" s="1067">
        <v>1604.366</v>
      </c>
      <c r="F14" s="221">
        <f t="shared" ref="F14:F29" si="0">E14/D14*100</f>
        <v>99.995387798858161</v>
      </c>
      <c r="G14" s="193" t="s">
        <v>878</v>
      </c>
      <c r="H14" s="222" t="s">
        <v>65</v>
      </c>
      <c r="I14" s="1068"/>
    </row>
    <row r="15" spans="1:12" s="170" customFormat="1" ht="45" customHeight="1" x14ac:dyDescent="0.2">
      <c r="A15" s="223">
        <f>A14+1</f>
        <v>2</v>
      </c>
      <c r="B15" s="1066" t="s">
        <v>958</v>
      </c>
      <c r="C15" s="1067">
        <v>1000</v>
      </c>
      <c r="D15" s="1067">
        <v>1000</v>
      </c>
      <c r="E15" s="1067">
        <v>893.50247000000002</v>
      </c>
      <c r="F15" s="194">
        <f t="shared" si="0"/>
        <v>89.35024700000001</v>
      </c>
      <c r="G15" s="343" t="s">
        <v>876</v>
      </c>
      <c r="H15" s="1069" t="s">
        <v>4585</v>
      </c>
      <c r="I15" s="1068"/>
    </row>
    <row r="16" spans="1:12" s="170" customFormat="1" ht="115.5" x14ac:dyDescent="0.2">
      <c r="A16" s="223">
        <f t="shared" ref="A16:A28" si="1">A15+1</f>
        <v>3</v>
      </c>
      <c r="B16" s="1066" t="s">
        <v>959</v>
      </c>
      <c r="C16" s="1067">
        <v>4000</v>
      </c>
      <c r="D16" s="1067">
        <v>4000</v>
      </c>
      <c r="E16" s="1067">
        <v>3754.2882999999997</v>
      </c>
      <c r="F16" s="194">
        <f t="shared" si="0"/>
        <v>93.857207500000001</v>
      </c>
      <c r="G16" s="343" t="s">
        <v>876</v>
      </c>
      <c r="H16" s="1069" t="s">
        <v>4861</v>
      </c>
      <c r="I16" s="1068"/>
      <c r="J16" s="211"/>
      <c r="K16" s="211"/>
      <c r="L16" s="211"/>
    </row>
    <row r="17" spans="1:11" s="170" customFormat="1" ht="45" customHeight="1" x14ac:dyDescent="0.2">
      <c r="A17" s="223">
        <f t="shared" si="1"/>
        <v>4</v>
      </c>
      <c r="B17" s="1066" t="s">
        <v>960</v>
      </c>
      <c r="C17" s="1067">
        <v>2500</v>
      </c>
      <c r="D17" s="1067">
        <v>2280</v>
      </c>
      <c r="E17" s="1067">
        <v>2126.1145300000003</v>
      </c>
      <c r="F17" s="194">
        <f t="shared" si="0"/>
        <v>93.250637280701767</v>
      </c>
      <c r="G17" s="343" t="s">
        <v>876</v>
      </c>
      <c r="H17" s="1070" t="s">
        <v>4586</v>
      </c>
      <c r="I17" s="1068"/>
    </row>
    <row r="18" spans="1:11" s="170" customFormat="1" ht="24" customHeight="1" x14ac:dyDescent="0.2">
      <c r="A18" s="223">
        <f t="shared" si="1"/>
        <v>5</v>
      </c>
      <c r="B18" s="1066" t="s">
        <v>961</v>
      </c>
      <c r="C18" s="1067">
        <v>5284</v>
      </c>
      <c r="D18" s="1067">
        <v>5118.2400000000007</v>
      </c>
      <c r="E18" s="1067">
        <v>5109.6426300000003</v>
      </c>
      <c r="F18" s="194">
        <f t="shared" si="0"/>
        <v>99.832024875738526</v>
      </c>
      <c r="G18" s="343" t="s">
        <v>876</v>
      </c>
      <c r="H18" s="1070" t="s">
        <v>65</v>
      </c>
      <c r="I18" s="1068"/>
    </row>
    <row r="19" spans="1:11" s="170" customFormat="1" ht="172.5" customHeight="1" x14ac:dyDescent="0.2">
      <c r="A19" s="223">
        <f t="shared" si="1"/>
        <v>6</v>
      </c>
      <c r="B19" s="1066" t="s">
        <v>962</v>
      </c>
      <c r="C19" s="1067">
        <v>10719</v>
      </c>
      <c r="D19" s="1067">
        <v>21560.25</v>
      </c>
      <c r="E19" s="1067">
        <v>15074.103500000001</v>
      </c>
      <c r="F19" s="194">
        <f t="shared" si="0"/>
        <v>69.916181398638699</v>
      </c>
      <c r="G19" s="343" t="s">
        <v>876</v>
      </c>
      <c r="H19" s="1071" t="s">
        <v>4862</v>
      </c>
      <c r="I19" s="1068"/>
      <c r="J19" s="211"/>
      <c r="K19" s="211"/>
    </row>
    <row r="20" spans="1:11" s="170" customFormat="1" ht="131.25" customHeight="1" x14ac:dyDescent="0.2">
      <c r="A20" s="223">
        <f t="shared" si="1"/>
        <v>7</v>
      </c>
      <c r="B20" s="1066" t="s">
        <v>3229</v>
      </c>
      <c r="C20" s="1067">
        <v>0</v>
      </c>
      <c r="D20" s="1067">
        <v>2800</v>
      </c>
      <c r="E20" s="1067">
        <v>550</v>
      </c>
      <c r="F20" s="194">
        <f t="shared" si="0"/>
        <v>19.642857142857142</v>
      </c>
      <c r="G20" s="343" t="s">
        <v>878</v>
      </c>
      <c r="H20" s="224" t="s">
        <v>4587</v>
      </c>
      <c r="I20" s="1068"/>
      <c r="J20" s="211"/>
    </row>
    <row r="21" spans="1:11" s="226" customFormat="1" ht="67.5" customHeight="1" x14ac:dyDescent="0.2">
      <c r="A21" s="223">
        <f t="shared" si="1"/>
        <v>8</v>
      </c>
      <c r="B21" s="1066" t="s">
        <v>561</v>
      </c>
      <c r="C21" s="1067">
        <v>5581</v>
      </c>
      <c r="D21" s="1067">
        <v>12755.8</v>
      </c>
      <c r="E21" s="1067">
        <v>11735.888999999999</v>
      </c>
      <c r="F21" s="194">
        <f t="shared" si="0"/>
        <v>92.004335282773326</v>
      </c>
      <c r="G21" s="225" t="s">
        <v>876</v>
      </c>
      <c r="H21" s="224" t="s">
        <v>4588</v>
      </c>
      <c r="I21" s="1068"/>
      <c r="J21" s="211"/>
      <c r="K21" s="211"/>
    </row>
    <row r="22" spans="1:11" s="226" customFormat="1" ht="15" customHeight="1" x14ac:dyDescent="0.2">
      <c r="A22" s="223">
        <f t="shared" si="1"/>
        <v>9</v>
      </c>
      <c r="B22" s="1066" t="s">
        <v>963</v>
      </c>
      <c r="C22" s="1067">
        <v>9000</v>
      </c>
      <c r="D22" s="1067">
        <v>15448</v>
      </c>
      <c r="E22" s="1067">
        <v>15448</v>
      </c>
      <c r="F22" s="194">
        <f t="shared" si="0"/>
        <v>100</v>
      </c>
      <c r="G22" s="225" t="s">
        <v>876</v>
      </c>
      <c r="H22" s="1048" t="s">
        <v>65</v>
      </c>
      <c r="I22" s="1068"/>
      <c r="J22" s="170"/>
      <c r="K22" s="170"/>
    </row>
    <row r="23" spans="1:11" s="226" customFormat="1" ht="67.5" customHeight="1" x14ac:dyDescent="0.2">
      <c r="A23" s="223">
        <f t="shared" si="1"/>
        <v>10</v>
      </c>
      <c r="B23" s="1066" t="s">
        <v>964</v>
      </c>
      <c r="C23" s="1067">
        <v>15000</v>
      </c>
      <c r="D23" s="1067">
        <v>11362.92</v>
      </c>
      <c r="E23" s="1067">
        <v>5367.9863300000006</v>
      </c>
      <c r="F23" s="194">
        <f t="shared" si="0"/>
        <v>47.241257792891268</v>
      </c>
      <c r="G23" s="343" t="s">
        <v>876</v>
      </c>
      <c r="H23" s="224" t="s">
        <v>4589</v>
      </c>
      <c r="I23" s="1068"/>
      <c r="J23" s="170"/>
      <c r="K23" s="211"/>
    </row>
    <row r="24" spans="1:11" s="226" customFormat="1" ht="15" customHeight="1" x14ac:dyDescent="0.2">
      <c r="A24" s="223">
        <f t="shared" si="1"/>
        <v>11</v>
      </c>
      <c r="B24" s="1066" t="s">
        <v>581</v>
      </c>
      <c r="C24" s="1067">
        <v>500</v>
      </c>
      <c r="D24" s="1067">
        <v>500</v>
      </c>
      <c r="E24" s="1067">
        <v>500</v>
      </c>
      <c r="F24" s="194">
        <f t="shared" si="0"/>
        <v>100</v>
      </c>
      <c r="G24" s="343" t="s">
        <v>876</v>
      </c>
      <c r="H24" s="224" t="s">
        <v>65</v>
      </c>
      <c r="I24" s="1068"/>
      <c r="J24" s="170"/>
      <c r="K24" s="170"/>
    </row>
    <row r="25" spans="1:11" s="170" customFormat="1" ht="24" customHeight="1" x14ac:dyDescent="0.2">
      <c r="A25" s="223">
        <f t="shared" si="1"/>
        <v>12</v>
      </c>
      <c r="B25" s="1066" t="s">
        <v>560</v>
      </c>
      <c r="C25" s="1067">
        <v>13000</v>
      </c>
      <c r="D25" s="1067">
        <v>11000</v>
      </c>
      <c r="E25" s="1067">
        <v>11000</v>
      </c>
      <c r="F25" s="194">
        <f t="shared" si="0"/>
        <v>100</v>
      </c>
      <c r="G25" s="225" t="s">
        <v>876</v>
      </c>
      <c r="H25" s="1063" t="s">
        <v>65</v>
      </c>
      <c r="I25" s="1068"/>
    </row>
    <row r="26" spans="1:11" s="226" customFormat="1" ht="24" customHeight="1" x14ac:dyDescent="0.2">
      <c r="A26" s="223">
        <f t="shared" si="1"/>
        <v>13</v>
      </c>
      <c r="B26" s="1066" t="s">
        <v>580</v>
      </c>
      <c r="C26" s="1067">
        <v>860</v>
      </c>
      <c r="D26" s="1067">
        <v>1278.4000000000001</v>
      </c>
      <c r="E26" s="1067">
        <v>1274.7449999999999</v>
      </c>
      <c r="F26" s="194">
        <f t="shared" si="0"/>
        <v>99.714095744680833</v>
      </c>
      <c r="G26" s="225" t="s">
        <v>876</v>
      </c>
      <c r="H26" s="224" t="s">
        <v>65</v>
      </c>
      <c r="I26" s="1068"/>
      <c r="J26" s="170"/>
      <c r="K26" s="170"/>
    </row>
    <row r="27" spans="1:11" s="170" customFormat="1" ht="24" customHeight="1" x14ac:dyDescent="0.2">
      <c r="A27" s="223">
        <f t="shared" si="1"/>
        <v>14</v>
      </c>
      <c r="B27" s="227" t="s">
        <v>965</v>
      </c>
      <c r="C27" s="1067">
        <v>5170</v>
      </c>
      <c r="D27" s="1067">
        <v>7992.52</v>
      </c>
      <c r="E27" s="1067">
        <v>7992.1915700000009</v>
      </c>
      <c r="F27" s="194">
        <f t="shared" si="0"/>
        <v>99.995890782882</v>
      </c>
      <c r="G27" s="225" t="s">
        <v>876</v>
      </c>
      <c r="H27" s="1072" t="s">
        <v>65</v>
      </c>
      <c r="I27" s="1068"/>
    </row>
    <row r="28" spans="1:11" s="226" customFormat="1" ht="45" customHeight="1" x14ac:dyDescent="0.2">
      <c r="A28" s="223">
        <f t="shared" si="1"/>
        <v>15</v>
      </c>
      <c r="B28" s="227" t="s">
        <v>966</v>
      </c>
      <c r="C28" s="1067">
        <v>140</v>
      </c>
      <c r="D28" s="1067">
        <v>140</v>
      </c>
      <c r="E28" s="1067">
        <v>131.22499999999999</v>
      </c>
      <c r="F28" s="194">
        <f t="shared" si="0"/>
        <v>93.732142857142847</v>
      </c>
      <c r="G28" s="225" t="s">
        <v>876</v>
      </c>
      <c r="H28" s="1072" t="s">
        <v>4590</v>
      </c>
      <c r="I28" s="1068"/>
      <c r="J28" s="170"/>
      <c r="K28" s="170"/>
    </row>
    <row r="29" spans="1:11" s="179" customFormat="1" ht="13.5" customHeight="1" thickBot="1" x14ac:dyDescent="0.25">
      <c r="A29" s="1233" t="s">
        <v>412</v>
      </c>
      <c r="B29" s="1234"/>
      <c r="C29" s="196">
        <f>SUM(C14:C28)</f>
        <v>75419</v>
      </c>
      <c r="D29" s="196">
        <f>SUM(D14:D28)</f>
        <v>98840.569999999992</v>
      </c>
      <c r="E29" s="196">
        <f>SUM(E14:E28)</f>
        <v>82562.054329999999</v>
      </c>
      <c r="F29" s="197">
        <f t="shared" si="0"/>
        <v>83.530532381591897</v>
      </c>
      <c r="G29" s="198"/>
      <c r="H29" s="229"/>
      <c r="I29" s="1073"/>
    </row>
    <row r="30" spans="1:11" s="151" customFormat="1" ht="18" customHeight="1" thickBot="1" x14ac:dyDescent="0.2">
      <c r="A30" s="219" t="s">
        <v>868</v>
      </c>
      <c r="B30" s="199"/>
      <c r="C30" s="200"/>
      <c r="D30" s="200"/>
      <c r="E30" s="201"/>
      <c r="F30" s="190"/>
      <c r="G30" s="191"/>
      <c r="H30" s="236"/>
      <c r="I30" s="1065"/>
    </row>
    <row r="31" spans="1:11" s="170" customFormat="1" ht="24" customHeight="1" x14ac:dyDescent="0.2">
      <c r="A31" s="1050">
        <f>A28+1</f>
        <v>16</v>
      </c>
      <c r="B31" s="1074" t="s">
        <v>967</v>
      </c>
      <c r="C31" s="1075">
        <v>0</v>
      </c>
      <c r="D31" s="1075">
        <v>220</v>
      </c>
      <c r="E31" s="1075">
        <v>220</v>
      </c>
      <c r="F31" s="194">
        <f>E31/D31*100</f>
        <v>100</v>
      </c>
      <c r="G31" s="1053" t="s">
        <v>876</v>
      </c>
      <c r="H31" s="1056" t="s">
        <v>65</v>
      </c>
      <c r="I31" s="1076"/>
    </row>
    <row r="32" spans="1:11" s="170" customFormat="1" ht="13.5" customHeight="1" thickBot="1" x14ac:dyDescent="0.25">
      <c r="A32" s="1233" t="s">
        <v>412</v>
      </c>
      <c r="B32" s="1234"/>
      <c r="C32" s="196">
        <f>SUM(C31:C31)</f>
        <v>0</v>
      </c>
      <c r="D32" s="196">
        <f>SUM(D31:D31)</f>
        <v>220</v>
      </c>
      <c r="E32" s="196">
        <f>SUM(E31:E31)</f>
        <v>220</v>
      </c>
      <c r="F32" s="197">
        <f>E32/D32*100</f>
        <v>100</v>
      </c>
      <c r="G32" s="198"/>
      <c r="H32" s="229"/>
      <c r="I32" s="1076"/>
    </row>
    <row r="33" spans="1:11" ht="18" customHeight="1" thickBot="1" x14ac:dyDescent="0.2">
      <c r="A33" s="230" t="s">
        <v>887</v>
      </c>
      <c r="B33" s="202"/>
      <c r="C33" s="203"/>
      <c r="D33" s="203"/>
      <c r="E33" s="204"/>
      <c r="F33" s="205"/>
      <c r="G33" s="231"/>
      <c r="H33" s="232"/>
    </row>
    <row r="34" spans="1:11" s="170" customFormat="1" ht="73.5" x14ac:dyDescent="0.2">
      <c r="A34" s="1050">
        <f>A31+1</f>
        <v>17</v>
      </c>
      <c r="B34" s="1066" t="s">
        <v>4591</v>
      </c>
      <c r="C34" s="1067">
        <v>0</v>
      </c>
      <c r="D34" s="1067">
        <v>1450</v>
      </c>
      <c r="E34" s="1067">
        <v>0</v>
      </c>
      <c r="F34" s="194">
        <f>E34/D34*100</f>
        <v>0</v>
      </c>
      <c r="G34" s="1053" t="s">
        <v>878</v>
      </c>
      <c r="H34" s="1063" t="s">
        <v>4592</v>
      </c>
      <c r="I34" s="1076"/>
    </row>
    <row r="35" spans="1:11" s="170" customFormat="1" ht="15" customHeight="1" x14ac:dyDescent="0.2">
      <c r="A35" s="223">
        <f t="shared" ref="A35" si="2">A34+1</f>
        <v>18</v>
      </c>
      <c r="B35" s="1066" t="s">
        <v>864</v>
      </c>
      <c r="C35" s="1067">
        <v>0</v>
      </c>
      <c r="D35" s="1067">
        <v>3235.15</v>
      </c>
      <c r="E35" s="1067">
        <v>3220.3428799999997</v>
      </c>
      <c r="F35" s="194">
        <f>E35/D35*100</f>
        <v>99.542304993586058</v>
      </c>
      <c r="G35" s="206" t="s">
        <v>884</v>
      </c>
      <c r="H35" s="1072" t="s">
        <v>65</v>
      </c>
      <c r="I35" s="1068"/>
    </row>
    <row r="36" spans="1:11" s="170" customFormat="1" ht="13.5" customHeight="1" thickBot="1" x14ac:dyDescent="0.25">
      <c r="A36" s="1233" t="s">
        <v>412</v>
      </c>
      <c r="B36" s="1234"/>
      <c r="C36" s="196">
        <f>SUM(C34:C35)</f>
        <v>0</v>
      </c>
      <c r="D36" s="208">
        <f>SUM(D34:D35)</f>
        <v>4685.1499999999996</v>
      </c>
      <c r="E36" s="208">
        <f>SUM(E34:E35)</f>
        <v>3220.3428799999997</v>
      </c>
      <c r="F36" s="209">
        <f>E36/D36*100</f>
        <v>68.735107307129965</v>
      </c>
      <c r="G36" s="198"/>
      <c r="H36" s="210"/>
      <c r="I36" s="1076"/>
    </row>
    <row r="37" spans="1:11" s="215" customFormat="1" x14ac:dyDescent="0.2">
      <c r="A37" s="171"/>
      <c r="B37" s="211"/>
      <c r="C37" s="171"/>
      <c r="D37" s="171"/>
      <c r="E37" s="171"/>
      <c r="F37" s="212"/>
      <c r="G37" s="213"/>
      <c r="H37" s="214"/>
      <c r="I37" s="1077"/>
      <c r="J37" s="180"/>
      <c r="K37" s="180"/>
    </row>
  </sheetData>
  <mergeCells count="9">
    <mergeCell ref="A29:B29"/>
    <mergeCell ref="A32:B32"/>
    <mergeCell ref="A36:B36"/>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288" fitToHeight="0" orientation="landscape" useFirstPageNumber="1" r:id="rId1"/>
  <headerFooter>
    <oddHeader>&amp;L&amp;"Tahoma,Kurzíva"&amp;9Závěrečný účet za rok 2021&amp;R&amp;"Tahoma,Kurzíva"&amp;9Tabulka č. 14</oddHeader>
    <oddFooter>&amp;C&amp;"Tahoma,Obyčejné"&amp;10&amp;P&amp;L&amp;1#&amp;"Calibri"&amp;9&amp;K000000Klasifikace informací: Veřejná</oddFooter>
  </headerFooter>
  <rowBreaks count="1" manualBreakCount="1">
    <brk id="25"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D064A-CBA1-4CA9-9EEF-733C352B0040}">
  <sheetPr>
    <pageSetUpPr fitToPage="1"/>
  </sheetPr>
  <dimension ref="A1:M112"/>
  <sheetViews>
    <sheetView zoomScaleNormal="100" zoomScaleSheetLayoutView="100" workbookViewId="0">
      <selection activeCell="L15" sqref="L15"/>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10" width="9.140625" style="168"/>
    <col min="11" max="13" width="10.140625" style="168" bestFit="1" customWidth="1"/>
    <col min="14" max="16384" width="9.140625" style="168"/>
  </cols>
  <sheetData>
    <row r="1" spans="1:12" s="150" customFormat="1" ht="18" customHeight="1" x14ac:dyDescent="0.2">
      <c r="A1" s="1237" t="s">
        <v>4593</v>
      </c>
      <c r="B1" s="1237"/>
      <c r="C1" s="1237"/>
      <c r="D1" s="1237"/>
      <c r="E1" s="1237"/>
      <c r="F1" s="1237"/>
      <c r="G1" s="1237"/>
      <c r="H1" s="1237"/>
    </row>
    <row r="2" spans="1:12" ht="12" customHeight="1" x14ac:dyDescent="0.2"/>
    <row r="3" spans="1:12" ht="12" customHeight="1" thickBot="1" x14ac:dyDescent="0.2">
      <c r="A3" s="151"/>
      <c r="F3" s="174" t="s">
        <v>866</v>
      </c>
    </row>
    <row r="4" spans="1:12" ht="24" customHeight="1" x14ac:dyDescent="0.2">
      <c r="A4" s="1238"/>
      <c r="B4" s="1239"/>
      <c r="C4" s="175" t="s">
        <v>4475</v>
      </c>
      <c r="D4" s="175" t="s">
        <v>4476</v>
      </c>
      <c r="E4" s="175" t="s">
        <v>4477</v>
      </c>
      <c r="F4" s="216" t="s">
        <v>360</v>
      </c>
      <c r="G4" s="217"/>
      <c r="H4" s="218"/>
    </row>
    <row r="5" spans="1:12" ht="12.95" customHeight="1" x14ac:dyDescent="0.2">
      <c r="A5" s="1235" t="s">
        <v>867</v>
      </c>
      <c r="B5" s="1236"/>
      <c r="C5" s="152">
        <f>C45</f>
        <v>288710</v>
      </c>
      <c r="D5" s="152">
        <f>D45</f>
        <v>2138403.9499999997</v>
      </c>
      <c r="E5" s="152">
        <f>E45</f>
        <v>2128513.1326899999</v>
      </c>
      <c r="F5" s="176">
        <f t="shared" ref="F5:F10" si="0">E5/D5*100</f>
        <v>99.537467310140357</v>
      </c>
      <c r="G5" s="213"/>
      <c r="H5" s="214"/>
    </row>
    <row r="6" spans="1:12" ht="12.95" customHeight="1" x14ac:dyDescent="0.2">
      <c r="A6" s="1235" t="s">
        <v>868</v>
      </c>
      <c r="B6" s="1236"/>
      <c r="C6" s="153">
        <f>C58</f>
        <v>242500</v>
      </c>
      <c r="D6" s="153">
        <f>D58</f>
        <v>1109228.4200000002</v>
      </c>
      <c r="E6" s="153">
        <f>E58</f>
        <v>1050035.3630000001</v>
      </c>
      <c r="F6" s="176">
        <f t="shared" si="0"/>
        <v>94.663582727171729</v>
      </c>
      <c r="G6" s="213"/>
      <c r="H6" s="214"/>
    </row>
    <row r="7" spans="1:12" ht="12.95" customHeight="1" x14ac:dyDescent="0.2">
      <c r="A7" s="234" t="s">
        <v>909</v>
      </c>
      <c r="B7" s="235"/>
      <c r="C7" s="153">
        <f>C61</f>
        <v>121700</v>
      </c>
      <c r="D7" s="153">
        <f>D61</f>
        <v>121700</v>
      </c>
      <c r="E7" s="153">
        <f>E61</f>
        <v>121700</v>
      </c>
      <c r="F7" s="176">
        <f t="shared" si="0"/>
        <v>100</v>
      </c>
      <c r="G7" s="213"/>
      <c r="H7" s="214"/>
    </row>
    <row r="8" spans="1:12" ht="12.95" customHeight="1" x14ac:dyDescent="0.2">
      <c r="A8" s="1235" t="s">
        <v>869</v>
      </c>
      <c r="B8" s="1236"/>
      <c r="C8" s="153">
        <f>C80</f>
        <v>234552</v>
      </c>
      <c r="D8" s="153">
        <f>D80</f>
        <v>77974.540000000008</v>
      </c>
      <c r="E8" s="153">
        <f>E80</f>
        <v>56616.128919999996</v>
      </c>
      <c r="F8" s="176">
        <f t="shared" si="0"/>
        <v>72.6084808195085</v>
      </c>
      <c r="G8" s="213"/>
      <c r="H8" s="214"/>
    </row>
    <row r="9" spans="1:12" ht="12.95" customHeight="1" x14ac:dyDescent="0.2">
      <c r="A9" s="1235" t="s">
        <v>870</v>
      </c>
      <c r="B9" s="1236"/>
      <c r="C9" s="153">
        <f>C111</f>
        <v>499557</v>
      </c>
      <c r="D9" s="153">
        <f>D111</f>
        <v>694793.47999999952</v>
      </c>
      <c r="E9" s="153">
        <f>E111</f>
        <v>407235.04174999963</v>
      </c>
      <c r="F9" s="176">
        <f t="shared" si="0"/>
        <v>58.612386769950675</v>
      </c>
      <c r="G9" s="213"/>
      <c r="H9" s="214"/>
    </row>
    <row r="10" spans="1:12" s="151" customFormat="1" ht="13.5" customHeight="1" thickBot="1" x14ac:dyDescent="0.25">
      <c r="A10" s="1231" t="s">
        <v>412</v>
      </c>
      <c r="B10" s="1232"/>
      <c r="C10" s="177">
        <f>SUM(C5:C9)</f>
        <v>1387019</v>
      </c>
      <c r="D10" s="177">
        <f>SUM(D5:D9)</f>
        <v>4142100.3899999997</v>
      </c>
      <c r="E10" s="177">
        <f>SUM(E5:E9)</f>
        <v>3764099.6663600001</v>
      </c>
      <c r="F10" s="178">
        <f t="shared" si="0"/>
        <v>90.874177638171645</v>
      </c>
      <c r="G10" s="213"/>
      <c r="H10" s="214"/>
    </row>
    <row r="11" spans="1:12" s="182" customFormat="1" ht="10.5" customHeight="1" x14ac:dyDescent="0.2">
      <c r="A11" s="151"/>
      <c r="B11" s="179"/>
      <c r="C11" s="180"/>
      <c r="D11" s="180"/>
      <c r="E11" s="180"/>
      <c r="F11" s="181"/>
      <c r="G11" s="169"/>
      <c r="H11" s="173"/>
      <c r="I11" s="151"/>
      <c r="J11" s="151"/>
      <c r="K11" s="151"/>
    </row>
    <row r="12" spans="1:12" s="182" customFormat="1" ht="10.5" customHeight="1" x14ac:dyDescent="0.2">
      <c r="A12" s="151"/>
      <c r="B12" s="179"/>
      <c r="C12" s="180"/>
      <c r="D12" s="180"/>
      <c r="E12" s="180"/>
      <c r="F12" s="181"/>
      <c r="G12" s="169"/>
      <c r="H12" s="173"/>
      <c r="I12" s="151"/>
      <c r="J12" s="151"/>
      <c r="K12" s="151"/>
    </row>
    <row r="13" spans="1:12" s="182" customFormat="1" ht="10.5" customHeight="1" thickBot="1" x14ac:dyDescent="0.2">
      <c r="A13" s="151"/>
      <c r="B13" s="179"/>
      <c r="C13" s="180"/>
      <c r="D13" s="180"/>
      <c r="E13" s="180"/>
      <c r="F13" s="181"/>
      <c r="G13" s="169"/>
      <c r="H13" s="174" t="s">
        <v>866</v>
      </c>
      <c r="I13" s="151"/>
      <c r="J13" s="151"/>
      <c r="K13" s="151"/>
    </row>
    <row r="14" spans="1:12" ht="28.5" customHeight="1" thickBot="1" x14ac:dyDescent="0.25">
      <c r="A14" s="183" t="s">
        <v>871</v>
      </c>
      <c r="B14" s="184" t="s">
        <v>696</v>
      </c>
      <c r="C14" s="185" t="s">
        <v>4475</v>
      </c>
      <c r="D14" s="185" t="s">
        <v>4476</v>
      </c>
      <c r="E14" s="185" t="s">
        <v>4477</v>
      </c>
      <c r="F14" s="185" t="s">
        <v>360</v>
      </c>
      <c r="G14" s="185" t="s">
        <v>872</v>
      </c>
      <c r="H14" s="186" t="s">
        <v>873</v>
      </c>
    </row>
    <row r="15" spans="1:12" ht="15" customHeight="1" thickBot="1" x14ac:dyDescent="0.2">
      <c r="A15" s="219" t="s">
        <v>874</v>
      </c>
      <c r="B15" s="187"/>
      <c r="C15" s="188"/>
      <c r="D15" s="188"/>
      <c r="E15" s="189"/>
      <c r="F15" s="190"/>
      <c r="G15" s="191"/>
      <c r="H15" s="192"/>
    </row>
    <row r="16" spans="1:12" s="170" customFormat="1" ht="24" customHeight="1" x14ac:dyDescent="0.2">
      <c r="A16" s="220">
        <v>1</v>
      </c>
      <c r="B16" s="1066" t="s">
        <v>968</v>
      </c>
      <c r="C16" s="1067">
        <v>3000</v>
      </c>
      <c r="D16" s="1067">
        <v>3004.85</v>
      </c>
      <c r="E16" s="1067">
        <v>2967.0129999999999</v>
      </c>
      <c r="F16" s="221">
        <f t="shared" ref="F16:F45" si="1">E16/D16*100</f>
        <v>98.740802369502632</v>
      </c>
      <c r="G16" s="193" t="s">
        <v>876</v>
      </c>
      <c r="H16" s="222" t="s">
        <v>65</v>
      </c>
      <c r="I16" s="211"/>
      <c r="J16" s="211"/>
      <c r="K16" s="211"/>
      <c r="L16" s="211"/>
    </row>
    <row r="17" spans="1:11" s="170" customFormat="1" ht="24" customHeight="1" x14ac:dyDescent="0.2">
      <c r="A17" s="223">
        <f>A16+1</f>
        <v>2</v>
      </c>
      <c r="B17" s="1066" t="s">
        <v>4232</v>
      </c>
      <c r="C17" s="1067">
        <v>700</v>
      </c>
      <c r="D17" s="1067">
        <v>700.00000000000011</v>
      </c>
      <c r="E17" s="1067">
        <v>700.00000000000011</v>
      </c>
      <c r="F17" s="194">
        <f t="shared" si="1"/>
        <v>100</v>
      </c>
      <c r="G17" s="343" t="s">
        <v>876</v>
      </c>
      <c r="H17" s="224" t="s">
        <v>65</v>
      </c>
      <c r="I17" s="211"/>
    </row>
    <row r="18" spans="1:11" s="170" customFormat="1" ht="34.5" customHeight="1" x14ac:dyDescent="0.2">
      <c r="A18" s="223">
        <f t="shared" ref="A18:A44" si="2">A17+1</f>
        <v>3</v>
      </c>
      <c r="B18" s="1066" t="s">
        <v>969</v>
      </c>
      <c r="C18" s="1067">
        <v>4000</v>
      </c>
      <c r="D18" s="1067">
        <v>4000</v>
      </c>
      <c r="E18" s="1067">
        <v>3993.9679999999998</v>
      </c>
      <c r="F18" s="194">
        <f t="shared" si="1"/>
        <v>99.849199999999996</v>
      </c>
      <c r="G18" s="343" t="s">
        <v>876</v>
      </c>
      <c r="H18" s="1056" t="s">
        <v>65</v>
      </c>
      <c r="I18" s="211"/>
    </row>
    <row r="19" spans="1:11" s="170" customFormat="1" ht="34.5" customHeight="1" x14ac:dyDescent="0.2">
      <c r="A19" s="223">
        <f t="shared" si="2"/>
        <v>4</v>
      </c>
      <c r="B19" s="1066" t="s">
        <v>970</v>
      </c>
      <c r="C19" s="1067">
        <v>40000</v>
      </c>
      <c r="D19" s="1067">
        <v>38400</v>
      </c>
      <c r="E19" s="1067">
        <v>36879.933000000005</v>
      </c>
      <c r="F19" s="194">
        <f t="shared" si="1"/>
        <v>96.041492187500012</v>
      </c>
      <c r="G19" s="343" t="s">
        <v>876</v>
      </c>
      <c r="H19" s="224" t="s">
        <v>4594</v>
      </c>
      <c r="I19" s="211"/>
    </row>
    <row r="20" spans="1:11" s="170" customFormat="1" ht="34.5" customHeight="1" x14ac:dyDescent="0.2">
      <c r="A20" s="223">
        <f t="shared" si="2"/>
        <v>5</v>
      </c>
      <c r="B20" s="1066" t="s">
        <v>971</v>
      </c>
      <c r="C20" s="1067">
        <v>4500</v>
      </c>
      <c r="D20" s="1067">
        <v>4499.9999999999991</v>
      </c>
      <c r="E20" s="1067">
        <v>4499.9999999999991</v>
      </c>
      <c r="F20" s="194">
        <f t="shared" si="1"/>
        <v>100</v>
      </c>
      <c r="G20" s="343" t="s">
        <v>876</v>
      </c>
      <c r="H20" s="224" t="s">
        <v>65</v>
      </c>
      <c r="I20" s="211"/>
    </row>
    <row r="21" spans="1:11" s="170" customFormat="1" ht="34.5" customHeight="1" x14ac:dyDescent="0.2">
      <c r="A21" s="223">
        <f t="shared" si="2"/>
        <v>6</v>
      </c>
      <c r="B21" s="1066" t="s">
        <v>972</v>
      </c>
      <c r="C21" s="1067">
        <v>80000</v>
      </c>
      <c r="D21" s="1067">
        <v>80000</v>
      </c>
      <c r="E21" s="1067">
        <v>79988</v>
      </c>
      <c r="F21" s="194">
        <f t="shared" si="1"/>
        <v>99.984999999999999</v>
      </c>
      <c r="G21" s="343" t="s">
        <v>876</v>
      </c>
      <c r="H21" s="224" t="s">
        <v>65</v>
      </c>
      <c r="I21" s="211"/>
    </row>
    <row r="22" spans="1:11" s="170" customFormat="1" ht="34.5" customHeight="1" x14ac:dyDescent="0.2">
      <c r="A22" s="223">
        <f t="shared" si="2"/>
        <v>7</v>
      </c>
      <c r="B22" s="1066" t="s">
        <v>3230</v>
      </c>
      <c r="C22" s="1067">
        <v>500</v>
      </c>
      <c r="D22" s="1067">
        <v>500</v>
      </c>
      <c r="E22" s="1067">
        <v>500</v>
      </c>
      <c r="F22" s="194">
        <f t="shared" si="1"/>
        <v>100</v>
      </c>
      <c r="G22" s="343" t="s">
        <v>876</v>
      </c>
      <c r="H22" s="1056" t="s">
        <v>65</v>
      </c>
      <c r="I22" s="211"/>
    </row>
    <row r="23" spans="1:11" s="226" customFormat="1" ht="24" customHeight="1" x14ac:dyDescent="0.2">
      <c r="A23" s="223">
        <f t="shared" si="2"/>
        <v>8</v>
      </c>
      <c r="B23" s="1066" t="s">
        <v>973</v>
      </c>
      <c r="C23" s="1067">
        <v>0</v>
      </c>
      <c r="D23" s="1067">
        <v>1831161.54</v>
      </c>
      <c r="E23" s="1067">
        <v>1830959.5349999999</v>
      </c>
      <c r="F23" s="194">
        <f t="shared" si="1"/>
        <v>99.988968477352344</v>
      </c>
      <c r="G23" s="225" t="s">
        <v>876</v>
      </c>
      <c r="H23" s="1048" t="s">
        <v>65</v>
      </c>
      <c r="I23" s="211"/>
      <c r="J23" s="170"/>
      <c r="K23" s="170"/>
    </row>
    <row r="24" spans="1:11" s="226" customFormat="1" ht="24" customHeight="1" x14ac:dyDescent="0.2">
      <c r="A24" s="223">
        <f t="shared" si="2"/>
        <v>9</v>
      </c>
      <c r="B24" s="1066" t="s">
        <v>974</v>
      </c>
      <c r="C24" s="1067">
        <v>146539</v>
      </c>
      <c r="D24" s="1067">
        <v>146139</v>
      </c>
      <c r="E24" s="1067">
        <v>146139</v>
      </c>
      <c r="F24" s="194">
        <f t="shared" si="1"/>
        <v>100</v>
      </c>
      <c r="G24" s="225" t="s">
        <v>4595</v>
      </c>
      <c r="H24" s="1048" t="s">
        <v>65</v>
      </c>
      <c r="I24" s="211"/>
      <c r="J24" s="170"/>
      <c r="K24" s="170"/>
    </row>
    <row r="25" spans="1:11" s="226" customFormat="1" ht="24" customHeight="1" x14ac:dyDescent="0.2">
      <c r="A25" s="223">
        <f t="shared" si="2"/>
        <v>10</v>
      </c>
      <c r="B25" s="1066" t="s">
        <v>3231</v>
      </c>
      <c r="C25" s="1067">
        <v>3000</v>
      </c>
      <c r="D25" s="1067">
        <v>3000</v>
      </c>
      <c r="E25" s="1067">
        <v>3000</v>
      </c>
      <c r="F25" s="194">
        <f t="shared" si="1"/>
        <v>100</v>
      </c>
      <c r="G25" s="343" t="s">
        <v>4595</v>
      </c>
      <c r="H25" s="1048" t="s">
        <v>65</v>
      </c>
      <c r="I25" s="211"/>
      <c r="J25" s="170"/>
      <c r="K25" s="170"/>
    </row>
    <row r="26" spans="1:11" s="226" customFormat="1" ht="24" customHeight="1" x14ac:dyDescent="0.2">
      <c r="A26" s="223">
        <f t="shared" si="2"/>
        <v>11</v>
      </c>
      <c r="B26" s="1066" t="s">
        <v>975</v>
      </c>
      <c r="C26" s="1067">
        <v>1200</v>
      </c>
      <c r="D26" s="1067">
        <v>1200</v>
      </c>
      <c r="E26" s="1067">
        <v>1200</v>
      </c>
      <c r="F26" s="194">
        <f t="shared" si="1"/>
        <v>100</v>
      </c>
      <c r="G26" s="225" t="s">
        <v>4595</v>
      </c>
      <c r="H26" s="224" t="s">
        <v>65</v>
      </c>
      <c r="I26" s="211"/>
      <c r="J26" s="170"/>
      <c r="K26" s="170"/>
    </row>
    <row r="27" spans="1:11" s="170" customFormat="1" ht="57" customHeight="1" x14ac:dyDescent="0.2">
      <c r="A27" s="223">
        <f t="shared" si="2"/>
        <v>12</v>
      </c>
      <c r="B27" s="227" t="s">
        <v>976</v>
      </c>
      <c r="C27" s="1067">
        <v>200</v>
      </c>
      <c r="D27" s="1067">
        <v>249.01</v>
      </c>
      <c r="E27" s="1067">
        <v>49.005000000000003</v>
      </c>
      <c r="F27" s="194">
        <f t="shared" si="1"/>
        <v>19.679932532830009</v>
      </c>
      <c r="G27" s="225" t="s">
        <v>876</v>
      </c>
      <c r="H27" s="224" t="s">
        <v>4596</v>
      </c>
      <c r="I27" s="211"/>
    </row>
    <row r="28" spans="1:11" s="226" customFormat="1" ht="34.5" customHeight="1" x14ac:dyDescent="0.2">
      <c r="A28" s="223">
        <f t="shared" si="2"/>
        <v>13</v>
      </c>
      <c r="B28" s="227" t="s">
        <v>3233</v>
      </c>
      <c r="C28" s="1067">
        <v>40</v>
      </c>
      <c r="D28" s="1067">
        <v>40</v>
      </c>
      <c r="E28" s="1067">
        <v>0.46442</v>
      </c>
      <c r="F28" s="194">
        <f t="shared" si="1"/>
        <v>1.1610499999999999</v>
      </c>
      <c r="G28" s="225" t="s">
        <v>876</v>
      </c>
      <c r="H28" s="1072" t="s">
        <v>4597</v>
      </c>
      <c r="I28" s="211"/>
      <c r="J28" s="170"/>
      <c r="K28" s="170"/>
    </row>
    <row r="29" spans="1:11" s="226" customFormat="1" ht="120" customHeight="1" x14ac:dyDescent="0.2">
      <c r="A29" s="223">
        <f t="shared" si="2"/>
        <v>14</v>
      </c>
      <c r="B29" s="227" t="s">
        <v>597</v>
      </c>
      <c r="C29" s="1067">
        <v>1500</v>
      </c>
      <c r="D29" s="1067">
        <v>5936.6</v>
      </c>
      <c r="E29" s="1067">
        <v>3268</v>
      </c>
      <c r="F29" s="194">
        <f t="shared" si="1"/>
        <v>55.048344170063665</v>
      </c>
      <c r="G29" s="225" t="s">
        <v>876</v>
      </c>
      <c r="H29" s="1072" t="s">
        <v>4598</v>
      </c>
      <c r="I29" s="211"/>
      <c r="J29" s="170"/>
      <c r="K29" s="170"/>
    </row>
    <row r="30" spans="1:11" s="170" customFormat="1" ht="89.25" customHeight="1" x14ac:dyDescent="0.2">
      <c r="A30" s="223">
        <f t="shared" si="2"/>
        <v>15</v>
      </c>
      <c r="B30" s="1078" t="s">
        <v>589</v>
      </c>
      <c r="C30" s="1067">
        <v>2065</v>
      </c>
      <c r="D30" s="1067">
        <v>3056.4</v>
      </c>
      <c r="E30" s="1067">
        <v>2821.0320000000002</v>
      </c>
      <c r="F30" s="194">
        <f t="shared" si="1"/>
        <v>92.29917550058893</v>
      </c>
      <c r="G30" s="225" t="s">
        <v>876</v>
      </c>
      <c r="H30" s="224" t="s">
        <v>4863</v>
      </c>
      <c r="I30" s="211"/>
    </row>
    <row r="31" spans="1:11" s="226" customFormat="1" ht="57" customHeight="1" x14ac:dyDescent="0.2">
      <c r="A31" s="223">
        <f t="shared" si="2"/>
        <v>16</v>
      </c>
      <c r="B31" s="1066" t="s">
        <v>595</v>
      </c>
      <c r="C31" s="1067">
        <v>932</v>
      </c>
      <c r="D31" s="1067">
        <v>2379.1300000000006</v>
      </c>
      <c r="E31" s="1067">
        <v>1192.33708</v>
      </c>
      <c r="F31" s="194">
        <f t="shared" si="1"/>
        <v>50.116516541761058</v>
      </c>
      <c r="G31" s="225" t="s">
        <v>876</v>
      </c>
      <c r="H31" s="224" t="s">
        <v>4599</v>
      </c>
      <c r="I31" s="211"/>
      <c r="J31" s="170"/>
      <c r="K31" s="170"/>
    </row>
    <row r="32" spans="1:11" s="226" customFormat="1" ht="21" x14ac:dyDescent="0.2">
      <c r="A32" s="223">
        <f t="shared" si="2"/>
        <v>17</v>
      </c>
      <c r="B32" s="1066" t="s">
        <v>584</v>
      </c>
      <c r="C32" s="1067">
        <v>300</v>
      </c>
      <c r="D32" s="1067">
        <v>300</v>
      </c>
      <c r="E32" s="1067">
        <v>300</v>
      </c>
      <c r="F32" s="194">
        <f t="shared" si="1"/>
        <v>100</v>
      </c>
      <c r="G32" s="225" t="s">
        <v>4595</v>
      </c>
      <c r="H32" s="224" t="s">
        <v>65</v>
      </c>
      <c r="I32" s="211"/>
      <c r="J32" s="170"/>
      <c r="K32" s="170"/>
    </row>
    <row r="33" spans="1:11" s="226" customFormat="1" ht="24" customHeight="1" x14ac:dyDescent="0.2">
      <c r="A33" s="223">
        <f t="shared" si="2"/>
        <v>18</v>
      </c>
      <c r="B33" s="1066" t="s">
        <v>977</v>
      </c>
      <c r="C33" s="1067">
        <v>0</v>
      </c>
      <c r="D33" s="1067">
        <v>400</v>
      </c>
      <c r="E33" s="1067">
        <v>400</v>
      </c>
      <c r="F33" s="194">
        <f t="shared" si="1"/>
        <v>100</v>
      </c>
      <c r="G33" s="343" t="s">
        <v>884</v>
      </c>
      <c r="H33" s="224" t="s">
        <v>65</v>
      </c>
      <c r="I33" s="211"/>
      <c r="J33" s="170"/>
      <c r="K33" s="170"/>
    </row>
    <row r="34" spans="1:11" s="170" customFormat="1" ht="24" customHeight="1" x14ac:dyDescent="0.2">
      <c r="A34" s="223">
        <f t="shared" si="2"/>
        <v>19</v>
      </c>
      <c r="B34" s="1066" t="s">
        <v>978</v>
      </c>
      <c r="C34" s="1067">
        <v>234</v>
      </c>
      <c r="D34" s="1067">
        <v>234</v>
      </c>
      <c r="E34" s="1067">
        <v>232.53710000000001</v>
      </c>
      <c r="F34" s="194">
        <f t="shared" si="1"/>
        <v>99.374829059829068</v>
      </c>
      <c r="G34" s="225" t="s">
        <v>876</v>
      </c>
      <c r="H34" s="1063" t="s">
        <v>65</v>
      </c>
      <c r="I34" s="211"/>
    </row>
    <row r="35" spans="1:11" s="170" customFormat="1" ht="15" customHeight="1" x14ac:dyDescent="0.2">
      <c r="A35" s="223">
        <f t="shared" si="2"/>
        <v>20</v>
      </c>
      <c r="B35" s="1058" t="s">
        <v>979</v>
      </c>
      <c r="C35" s="195">
        <v>0</v>
      </c>
      <c r="D35" s="195">
        <v>400</v>
      </c>
      <c r="E35" s="195">
        <v>400</v>
      </c>
      <c r="F35" s="194">
        <f t="shared" si="1"/>
        <v>100</v>
      </c>
      <c r="G35" s="225" t="s">
        <v>884</v>
      </c>
      <c r="H35" s="1063" t="s">
        <v>65</v>
      </c>
      <c r="I35" s="211"/>
    </row>
    <row r="36" spans="1:11" s="170" customFormat="1" ht="15" customHeight="1" x14ac:dyDescent="0.2">
      <c r="A36" s="223">
        <f t="shared" si="2"/>
        <v>21</v>
      </c>
      <c r="B36" s="237" t="s">
        <v>4600</v>
      </c>
      <c r="C36" s="195">
        <v>0</v>
      </c>
      <c r="D36" s="195">
        <v>1947.03</v>
      </c>
      <c r="E36" s="195">
        <v>1898.873</v>
      </c>
      <c r="F36" s="194">
        <f t="shared" si="1"/>
        <v>97.526643143659825</v>
      </c>
      <c r="G36" s="225" t="s">
        <v>884</v>
      </c>
      <c r="H36" s="224" t="s">
        <v>65</v>
      </c>
      <c r="I36" s="211"/>
    </row>
    <row r="37" spans="1:11" s="170" customFormat="1" ht="24" customHeight="1" x14ac:dyDescent="0.2">
      <c r="A37" s="223">
        <f t="shared" si="2"/>
        <v>22</v>
      </c>
      <c r="B37" s="237" t="s">
        <v>3234</v>
      </c>
      <c r="C37" s="195">
        <v>0</v>
      </c>
      <c r="D37" s="195">
        <v>426.49</v>
      </c>
      <c r="E37" s="195">
        <v>426.488</v>
      </c>
      <c r="F37" s="194">
        <f t="shared" si="1"/>
        <v>99.999531055827802</v>
      </c>
      <c r="G37" s="225" t="s">
        <v>884</v>
      </c>
      <c r="H37" s="224" t="s">
        <v>65</v>
      </c>
      <c r="I37" s="211"/>
    </row>
    <row r="38" spans="1:11" s="170" customFormat="1" ht="45" customHeight="1" x14ac:dyDescent="0.2">
      <c r="A38" s="223">
        <f t="shared" si="2"/>
        <v>23</v>
      </c>
      <c r="B38" s="237" t="s">
        <v>980</v>
      </c>
      <c r="C38" s="195">
        <v>0</v>
      </c>
      <c r="D38" s="195">
        <v>9700</v>
      </c>
      <c r="E38" s="195">
        <v>5969.7999999999993</v>
      </c>
      <c r="F38" s="194">
        <f t="shared" si="1"/>
        <v>61.544329896907215</v>
      </c>
      <c r="G38" s="225" t="s">
        <v>876</v>
      </c>
      <c r="H38" s="1056" t="s">
        <v>4601</v>
      </c>
      <c r="I38" s="211"/>
    </row>
    <row r="39" spans="1:11" s="170" customFormat="1" ht="24" customHeight="1" x14ac:dyDescent="0.2">
      <c r="A39" s="223">
        <f t="shared" si="2"/>
        <v>24</v>
      </c>
      <c r="B39" s="228" t="s">
        <v>4602</v>
      </c>
      <c r="C39" s="195">
        <v>0</v>
      </c>
      <c r="D39" s="195">
        <v>200</v>
      </c>
      <c r="E39" s="195">
        <v>200</v>
      </c>
      <c r="F39" s="194">
        <f t="shared" si="1"/>
        <v>100</v>
      </c>
      <c r="G39" s="225" t="s">
        <v>884</v>
      </c>
      <c r="H39" s="224" t="s">
        <v>65</v>
      </c>
      <c r="I39" s="211"/>
    </row>
    <row r="40" spans="1:11" s="170" customFormat="1" ht="24" customHeight="1" x14ac:dyDescent="0.2">
      <c r="A40" s="223">
        <f t="shared" si="2"/>
        <v>25</v>
      </c>
      <c r="B40" s="228" t="s">
        <v>4603</v>
      </c>
      <c r="C40" s="195">
        <v>0</v>
      </c>
      <c r="D40" s="195">
        <v>150</v>
      </c>
      <c r="E40" s="195">
        <v>150</v>
      </c>
      <c r="F40" s="194">
        <f t="shared" si="1"/>
        <v>100</v>
      </c>
      <c r="G40" s="225" t="s">
        <v>884</v>
      </c>
      <c r="H40" s="224" t="s">
        <v>65</v>
      </c>
      <c r="I40" s="211"/>
    </row>
    <row r="41" spans="1:11" s="170" customFormat="1" ht="24" customHeight="1" x14ac:dyDescent="0.2">
      <c r="A41" s="223">
        <f t="shared" si="2"/>
        <v>26</v>
      </c>
      <c r="B41" s="228" t="s">
        <v>4604</v>
      </c>
      <c r="C41" s="195">
        <v>0</v>
      </c>
      <c r="D41" s="195">
        <v>100</v>
      </c>
      <c r="E41" s="195">
        <v>100</v>
      </c>
      <c r="F41" s="194">
        <f t="shared" si="1"/>
        <v>100</v>
      </c>
      <c r="G41" s="225" t="s">
        <v>884</v>
      </c>
      <c r="H41" s="224" t="s">
        <v>65</v>
      </c>
      <c r="I41" s="211"/>
    </row>
    <row r="42" spans="1:11" s="170" customFormat="1" ht="24" customHeight="1" x14ac:dyDescent="0.2">
      <c r="A42" s="223">
        <f t="shared" si="2"/>
        <v>27</v>
      </c>
      <c r="B42" s="228" t="s">
        <v>4605</v>
      </c>
      <c r="C42" s="195">
        <v>0</v>
      </c>
      <c r="D42" s="195">
        <v>79.900000000000006</v>
      </c>
      <c r="E42" s="195">
        <v>79.900000000000006</v>
      </c>
      <c r="F42" s="194">
        <f t="shared" si="1"/>
        <v>100</v>
      </c>
      <c r="G42" s="225" t="s">
        <v>884</v>
      </c>
      <c r="H42" s="224" t="s">
        <v>65</v>
      </c>
      <c r="I42" s="211"/>
    </row>
    <row r="43" spans="1:11" s="170" customFormat="1" ht="24" customHeight="1" x14ac:dyDescent="0.2">
      <c r="A43" s="223">
        <f t="shared" si="2"/>
        <v>28</v>
      </c>
      <c r="B43" s="228" t="s">
        <v>4606</v>
      </c>
      <c r="C43" s="195">
        <v>0</v>
      </c>
      <c r="D43" s="195">
        <v>50</v>
      </c>
      <c r="E43" s="195">
        <v>47.24709</v>
      </c>
      <c r="F43" s="194">
        <f t="shared" si="1"/>
        <v>94.49418</v>
      </c>
      <c r="G43" s="225" t="s">
        <v>884</v>
      </c>
      <c r="H43" s="224" t="s">
        <v>65</v>
      </c>
      <c r="I43" s="211"/>
    </row>
    <row r="44" spans="1:11" s="170" customFormat="1" ht="24" customHeight="1" x14ac:dyDescent="0.2">
      <c r="A44" s="223">
        <f t="shared" si="2"/>
        <v>29</v>
      </c>
      <c r="B44" s="228" t="s">
        <v>4607</v>
      </c>
      <c r="C44" s="195">
        <v>0</v>
      </c>
      <c r="D44" s="195">
        <v>150</v>
      </c>
      <c r="E44" s="195">
        <v>150</v>
      </c>
      <c r="F44" s="194">
        <f t="shared" si="1"/>
        <v>100</v>
      </c>
      <c r="G44" s="225" t="s">
        <v>884</v>
      </c>
      <c r="H44" s="224" t="s">
        <v>65</v>
      </c>
      <c r="I44" s="211"/>
    </row>
    <row r="45" spans="1:11" s="179" customFormat="1" ht="13.5" customHeight="1" thickBot="1" x14ac:dyDescent="0.25">
      <c r="A45" s="1233" t="s">
        <v>412</v>
      </c>
      <c r="B45" s="1234"/>
      <c r="C45" s="196">
        <f>SUM(C16:C44)</f>
        <v>288710</v>
      </c>
      <c r="D45" s="196">
        <f>SUM(D16:D44)</f>
        <v>2138403.9499999997</v>
      </c>
      <c r="E45" s="196">
        <f>SUM(E16:E44)</f>
        <v>2128513.1326899999</v>
      </c>
      <c r="F45" s="197">
        <f t="shared" si="1"/>
        <v>99.537467310140357</v>
      </c>
      <c r="G45" s="198"/>
      <c r="H45" s="229"/>
      <c r="I45" s="211"/>
    </row>
    <row r="46" spans="1:11" s="151" customFormat="1" ht="18" customHeight="1" thickBot="1" x14ac:dyDescent="0.2">
      <c r="A46" s="219" t="s">
        <v>868</v>
      </c>
      <c r="B46" s="199"/>
      <c r="C46" s="200"/>
      <c r="D46" s="200"/>
      <c r="E46" s="201"/>
      <c r="F46" s="190"/>
      <c r="G46" s="191"/>
      <c r="H46" s="236"/>
      <c r="I46" s="211"/>
    </row>
    <row r="47" spans="1:11" s="170" customFormat="1" ht="24" customHeight="1" x14ac:dyDescent="0.2">
      <c r="A47" s="1050">
        <f>A44+1</f>
        <v>30</v>
      </c>
      <c r="B47" s="1074" t="s">
        <v>981</v>
      </c>
      <c r="C47" s="1075">
        <v>147080</v>
      </c>
      <c r="D47" s="1075">
        <v>195360</v>
      </c>
      <c r="E47" s="1075">
        <v>195360</v>
      </c>
      <c r="F47" s="194">
        <f t="shared" ref="F47:F58" si="3">E47/D47*100</f>
        <v>100</v>
      </c>
      <c r="G47" s="1053" t="s">
        <v>876</v>
      </c>
      <c r="H47" s="1056" t="s">
        <v>65</v>
      </c>
      <c r="I47" s="211"/>
    </row>
    <row r="48" spans="1:11" s="170" customFormat="1" ht="24" customHeight="1" x14ac:dyDescent="0.2">
      <c r="A48" s="223">
        <f t="shared" ref="A48:A57" si="4">A47+1</f>
        <v>31</v>
      </c>
      <c r="B48" s="1074" t="s">
        <v>2132</v>
      </c>
      <c r="C48" s="1075">
        <v>28620</v>
      </c>
      <c r="D48" s="1075">
        <v>27410</v>
      </c>
      <c r="E48" s="1075">
        <v>27410</v>
      </c>
      <c r="F48" s="194">
        <f t="shared" si="3"/>
        <v>100</v>
      </c>
      <c r="G48" s="1053" t="s">
        <v>876</v>
      </c>
      <c r="H48" s="1056" t="s">
        <v>65</v>
      </c>
      <c r="I48" s="211"/>
    </row>
    <row r="49" spans="1:13" s="170" customFormat="1" ht="34.5" customHeight="1" x14ac:dyDescent="0.2">
      <c r="A49" s="223">
        <f t="shared" si="4"/>
        <v>32</v>
      </c>
      <c r="B49" s="1066" t="s">
        <v>982</v>
      </c>
      <c r="C49" s="1067">
        <v>7900</v>
      </c>
      <c r="D49" s="1067">
        <v>7900</v>
      </c>
      <c r="E49" s="1067">
        <v>7500</v>
      </c>
      <c r="F49" s="194">
        <f t="shared" si="3"/>
        <v>94.936708860759495</v>
      </c>
      <c r="G49" s="206" t="s">
        <v>884</v>
      </c>
      <c r="H49" s="224" t="s">
        <v>4608</v>
      </c>
      <c r="I49" s="211"/>
    </row>
    <row r="50" spans="1:13" s="170" customFormat="1" ht="24" customHeight="1" x14ac:dyDescent="0.2">
      <c r="A50" s="223">
        <f t="shared" si="4"/>
        <v>33</v>
      </c>
      <c r="B50" s="1066" t="s">
        <v>3235</v>
      </c>
      <c r="C50" s="1067">
        <v>12000</v>
      </c>
      <c r="D50" s="1067">
        <v>12000</v>
      </c>
      <c r="E50" s="1067">
        <v>12000</v>
      </c>
      <c r="F50" s="194">
        <f t="shared" si="3"/>
        <v>100</v>
      </c>
      <c r="G50" s="1053" t="s">
        <v>876</v>
      </c>
      <c r="H50" s="224" t="s">
        <v>65</v>
      </c>
      <c r="I50" s="211"/>
    </row>
    <row r="51" spans="1:13" s="170" customFormat="1" ht="78" customHeight="1" x14ac:dyDescent="0.2">
      <c r="A51" s="223">
        <f t="shared" si="4"/>
        <v>34</v>
      </c>
      <c r="B51" s="1066" t="s">
        <v>983</v>
      </c>
      <c r="C51" s="1067">
        <v>46900</v>
      </c>
      <c r="D51" s="1067">
        <v>56430</v>
      </c>
      <c r="E51" s="1067">
        <v>0</v>
      </c>
      <c r="F51" s="194">
        <f t="shared" si="3"/>
        <v>0</v>
      </c>
      <c r="G51" s="206" t="s">
        <v>876</v>
      </c>
      <c r="H51" s="1072" t="s">
        <v>4609</v>
      </c>
      <c r="I51" s="211"/>
    </row>
    <row r="52" spans="1:13" s="170" customFormat="1" ht="24" customHeight="1" x14ac:dyDescent="0.2">
      <c r="A52" s="223">
        <f t="shared" si="4"/>
        <v>35</v>
      </c>
      <c r="B52" s="1066" t="s">
        <v>985</v>
      </c>
      <c r="C52" s="1067">
        <v>0</v>
      </c>
      <c r="D52" s="1067">
        <v>673741</v>
      </c>
      <c r="E52" s="1067">
        <v>673741</v>
      </c>
      <c r="F52" s="194">
        <f t="shared" si="3"/>
        <v>100</v>
      </c>
      <c r="G52" s="1053" t="s">
        <v>876</v>
      </c>
      <c r="H52" s="224" t="s">
        <v>65</v>
      </c>
      <c r="I52" s="211"/>
    </row>
    <row r="53" spans="1:13" s="170" customFormat="1" ht="34.5" customHeight="1" x14ac:dyDescent="0.2">
      <c r="A53" s="223">
        <f t="shared" si="4"/>
        <v>36</v>
      </c>
      <c r="B53" s="1074" t="s">
        <v>3232</v>
      </c>
      <c r="C53" s="1067">
        <v>0</v>
      </c>
      <c r="D53" s="1067">
        <v>76.899999999999991</v>
      </c>
      <c r="E53" s="1067">
        <v>76.897000000000006</v>
      </c>
      <c r="F53" s="194">
        <f t="shared" si="3"/>
        <v>99.996098829648915</v>
      </c>
      <c r="G53" s="343" t="s">
        <v>884</v>
      </c>
      <c r="H53" s="1072" t="s">
        <v>65</v>
      </c>
      <c r="I53" s="211"/>
      <c r="K53" s="211"/>
      <c r="L53" s="211"/>
      <c r="M53" s="211"/>
    </row>
    <row r="54" spans="1:13" s="170" customFormat="1" ht="24" customHeight="1" x14ac:dyDescent="0.2">
      <c r="A54" s="223">
        <f t="shared" si="4"/>
        <v>37</v>
      </c>
      <c r="B54" s="1074" t="s">
        <v>984</v>
      </c>
      <c r="C54" s="1075">
        <v>0</v>
      </c>
      <c r="D54" s="1075">
        <v>91</v>
      </c>
      <c r="E54" s="1075">
        <v>91</v>
      </c>
      <c r="F54" s="194">
        <f t="shared" si="3"/>
        <v>100</v>
      </c>
      <c r="G54" s="1053" t="s">
        <v>884</v>
      </c>
      <c r="H54" s="1056" t="s">
        <v>65</v>
      </c>
      <c r="I54" s="211"/>
    </row>
    <row r="55" spans="1:13" s="170" customFormat="1" ht="44.25" customHeight="1" x14ac:dyDescent="0.2">
      <c r="A55" s="223">
        <f t="shared" si="4"/>
        <v>38</v>
      </c>
      <c r="B55" s="1074" t="s">
        <v>980</v>
      </c>
      <c r="C55" s="1075">
        <v>0</v>
      </c>
      <c r="D55" s="1075">
        <v>8813.119999999999</v>
      </c>
      <c r="E55" s="1075">
        <v>6450.076</v>
      </c>
      <c r="F55" s="194">
        <f t="shared" si="3"/>
        <v>73.187202715950775</v>
      </c>
      <c r="G55" s="1053" t="s">
        <v>876</v>
      </c>
      <c r="H55" s="1056" t="s">
        <v>4610</v>
      </c>
      <c r="I55" s="211"/>
    </row>
    <row r="56" spans="1:13" s="170" customFormat="1" ht="24" customHeight="1" x14ac:dyDescent="0.2">
      <c r="A56" s="223">
        <f t="shared" si="4"/>
        <v>39</v>
      </c>
      <c r="B56" s="1074" t="s">
        <v>3236</v>
      </c>
      <c r="C56" s="1075">
        <v>0</v>
      </c>
      <c r="D56" s="1075">
        <v>125254.35</v>
      </c>
      <c r="E56" s="1075">
        <v>125254.34100000003</v>
      </c>
      <c r="F56" s="194">
        <f t="shared" si="3"/>
        <v>99.999992814620825</v>
      </c>
      <c r="G56" s="1053" t="s">
        <v>884</v>
      </c>
      <c r="H56" s="1056" t="s">
        <v>65</v>
      </c>
      <c r="I56" s="211"/>
    </row>
    <row r="57" spans="1:13" s="170" customFormat="1" ht="15" customHeight="1" x14ac:dyDescent="0.2">
      <c r="A57" s="223">
        <f t="shared" si="4"/>
        <v>40</v>
      </c>
      <c r="B57" s="1074" t="s">
        <v>3237</v>
      </c>
      <c r="C57" s="1075">
        <v>0</v>
      </c>
      <c r="D57" s="1075">
        <v>2152.0500000000002</v>
      </c>
      <c r="E57" s="1075">
        <v>2152.049</v>
      </c>
      <c r="F57" s="194">
        <f t="shared" si="3"/>
        <v>99.999953532678134</v>
      </c>
      <c r="G57" s="1053" t="s">
        <v>884</v>
      </c>
      <c r="H57" s="1056" t="s">
        <v>65</v>
      </c>
      <c r="I57" s="211"/>
    </row>
    <row r="58" spans="1:13" s="170" customFormat="1" ht="13.5" customHeight="1" thickBot="1" x14ac:dyDescent="0.25">
      <c r="A58" s="1233" t="s">
        <v>412</v>
      </c>
      <c r="B58" s="1234"/>
      <c r="C58" s="196">
        <f>SUM(C47:C57)</f>
        <v>242500</v>
      </c>
      <c r="D58" s="196">
        <f>SUM(D47:D57)</f>
        <v>1109228.4200000002</v>
      </c>
      <c r="E58" s="196">
        <f>SUM(E47:E57)</f>
        <v>1050035.3630000001</v>
      </c>
      <c r="F58" s="197">
        <f t="shared" si="3"/>
        <v>94.663582727171729</v>
      </c>
      <c r="G58" s="198"/>
      <c r="H58" s="229"/>
      <c r="I58" s="211"/>
    </row>
    <row r="59" spans="1:13" s="151" customFormat="1" ht="18" customHeight="1" thickBot="1" x14ac:dyDescent="0.2">
      <c r="A59" s="219" t="s">
        <v>909</v>
      </c>
      <c r="B59" s="199"/>
      <c r="C59" s="201"/>
      <c r="D59" s="201"/>
      <c r="E59" s="201"/>
      <c r="F59" s="190"/>
      <c r="G59" s="191"/>
      <c r="H59" s="236"/>
      <c r="I59" s="211"/>
    </row>
    <row r="60" spans="1:13" s="170" customFormat="1" ht="24" customHeight="1" x14ac:dyDescent="0.2">
      <c r="A60" s="1050">
        <f>A57+1</f>
        <v>41</v>
      </c>
      <c r="B60" s="1061" t="s">
        <v>986</v>
      </c>
      <c r="C60" s="1062">
        <v>121700</v>
      </c>
      <c r="D60" s="1062">
        <v>121700</v>
      </c>
      <c r="E60" s="1062">
        <v>121700</v>
      </c>
      <c r="F60" s="194">
        <f>E60/D60*100</f>
        <v>100</v>
      </c>
      <c r="G60" s="1053" t="s">
        <v>876</v>
      </c>
      <c r="H60" s="1056" t="s">
        <v>65</v>
      </c>
      <c r="I60" s="211"/>
    </row>
    <row r="61" spans="1:13" s="170" customFormat="1" ht="13.5" customHeight="1" thickBot="1" x14ac:dyDescent="0.25">
      <c r="A61" s="1233" t="s">
        <v>412</v>
      </c>
      <c r="B61" s="1234"/>
      <c r="C61" s="196">
        <f>SUM(C60:C60)</f>
        <v>121700</v>
      </c>
      <c r="D61" s="196">
        <f>SUM(D60:D60)</f>
        <v>121700</v>
      </c>
      <c r="E61" s="196">
        <f>SUM(E60:E60)</f>
        <v>121700</v>
      </c>
      <c r="F61" s="209">
        <f>E61/D61*100</f>
        <v>100</v>
      </c>
      <c r="G61" s="198"/>
      <c r="H61" s="229"/>
      <c r="I61" s="211"/>
    </row>
    <row r="62" spans="1:13" ht="18" customHeight="1" thickBot="1" x14ac:dyDescent="0.2">
      <c r="A62" s="230" t="s">
        <v>887</v>
      </c>
      <c r="B62" s="202"/>
      <c r="C62" s="203"/>
      <c r="D62" s="203"/>
      <c r="E62" s="204"/>
      <c r="F62" s="205"/>
      <c r="G62" s="231"/>
      <c r="H62" s="232"/>
      <c r="I62" s="211"/>
    </row>
    <row r="63" spans="1:13" s="170" customFormat="1" ht="24" customHeight="1" x14ac:dyDescent="0.2">
      <c r="A63" s="1050">
        <f>A60+1</f>
        <v>42</v>
      </c>
      <c r="B63" s="1066" t="s">
        <v>4062</v>
      </c>
      <c r="C63" s="1067">
        <v>0</v>
      </c>
      <c r="D63" s="1067">
        <v>1458.59</v>
      </c>
      <c r="E63" s="1067">
        <v>1458.5883600000002</v>
      </c>
      <c r="F63" s="194">
        <f t="shared" ref="F63:F80" si="5">E63/D63*100</f>
        <v>99.999887562646137</v>
      </c>
      <c r="G63" s="1053" t="s">
        <v>884</v>
      </c>
      <c r="H63" s="1056" t="s">
        <v>65</v>
      </c>
      <c r="I63" s="211"/>
      <c r="J63" s="211"/>
    </row>
    <row r="64" spans="1:13" s="170" customFormat="1" ht="24" customHeight="1" x14ac:dyDescent="0.2">
      <c r="A64" s="223">
        <f t="shared" ref="A64:A79" si="6">A63+1</f>
        <v>43</v>
      </c>
      <c r="B64" s="1066" t="s">
        <v>4063</v>
      </c>
      <c r="C64" s="1067">
        <v>0</v>
      </c>
      <c r="D64" s="1067">
        <v>11814.02</v>
      </c>
      <c r="E64" s="1067">
        <v>11814</v>
      </c>
      <c r="F64" s="194">
        <f t="shared" si="5"/>
        <v>99.9998307096145</v>
      </c>
      <c r="G64" s="1053" t="s">
        <v>884</v>
      </c>
      <c r="H64" s="1056" t="s">
        <v>65</v>
      </c>
      <c r="I64" s="211"/>
      <c r="J64" s="211"/>
    </row>
    <row r="65" spans="1:10" s="170" customFormat="1" ht="24" customHeight="1" x14ac:dyDescent="0.2">
      <c r="A65" s="223">
        <f t="shared" si="6"/>
        <v>44</v>
      </c>
      <c r="B65" s="1066" t="s">
        <v>4064</v>
      </c>
      <c r="C65" s="1067">
        <v>0</v>
      </c>
      <c r="D65" s="1067">
        <v>1600</v>
      </c>
      <c r="E65" s="1067">
        <v>1600</v>
      </c>
      <c r="F65" s="194">
        <f t="shared" si="5"/>
        <v>100</v>
      </c>
      <c r="G65" s="1053" t="s">
        <v>884</v>
      </c>
      <c r="H65" s="1056" t="s">
        <v>65</v>
      </c>
      <c r="I65" s="211"/>
      <c r="J65" s="211"/>
    </row>
    <row r="66" spans="1:10" s="170" customFormat="1" ht="52.5" x14ac:dyDescent="0.2">
      <c r="A66" s="223">
        <f t="shared" si="6"/>
        <v>45</v>
      </c>
      <c r="B66" s="1066" t="s">
        <v>4065</v>
      </c>
      <c r="C66" s="1067">
        <v>0</v>
      </c>
      <c r="D66" s="1067">
        <v>264</v>
      </c>
      <c r="E66" s="1067">
        <v>47.19</v>
      </c>
      <c r="F66" s="194">
        <f t="shared" si="5"/>
        <v>17.875</v>
      </c>
      <c r="G66" s="1053" t="s">
        <v>884</v>
      </c>
      <c r="H66" s="1079" t="s">
        <v>4611</v>
      </c>
      <c r="I66" s="211"/>
      <c r="J66" s="211"/>
    </row>
    <row r="67" spans="1:10" s="170" customFormat="1" ht="45" customHeight="1" x14ac:dyDescent="0.2">
      <c r="A67" s="223">
        <f t="shared" si="6"/>
        <v>46</v>
      </c>
      <c r="B67" s="1066" t="s">
        <v>4612</v>
      </c>
      <c r="C67" s="1067">
        <v>0</v>
      </c>
      <c r="D67" s="1067">
        <v>350</v>
      </c>
      <c r="E67" s="1067">
        <v>0</v>
      </c>
      <c r="F67" s="194">
        <f t="shared" si="5"/>
        <v>0</v>
      </c>
      <c r="G67" s="206" t="s">
        <v>878</v>
      </c>
      <c r="H67" s="1079" t="s">
        <v>4864</v>
      </c>
      <c r="I67" s="211"/>
      <c r="J67" s="211"/>
    </row>
    <row r="68" spans="1:10" s="170" customFormat="1" ht="24" customHeight="1" x14ac:dyDescent="0.2">
      <c r="A68" s="223">
        <f t="shared" si="6"/>
        <v>47</v>
      </c>
      <c r="B68" s="1066" t="s">
        <v>4066</v>
      </c>
      <c r="C68" s="1067">
        <v>0</v>
      </c>
      <c r="D68" s="1067">
        <v>10650</v>
      </c>
      <c r="E68" s="1067">
        <v>10650</v>
      </c>
      <c r="F68" s="194">
        <f t="shared" si="5"/>
        <v>100</v>
      </c>
      <c r="G68" s="1053" t="s">
        <v>884</v>
      </c>
      <c r="H68" s="1056" t="s">
        <v>65</v>
      </c>
      <c r="I68" s="211"/>
      <c r="J68" s="211"/>
    </row>
    <row r="69" spans="1:10" s="170" customFormat="1" ht="109.5" customHeight="1" x14ac:dyDescent="0.2">
      <c r="A69" s="223">
        <f t="shared" si="6"/>
        <v>48</v>
      </c>
      <c r="B69" s="1066" t="s">
        <v>987</v>
      </c>
      <c r="C69" s="1067">
        <v>10000</v>
      </c>
      <c r="D69" s="1067">
        <v>846.31</v>
      </c>
      <c r="E69" s="1067">
        <v>60.5</v>
      </c>
      <c r="F69" s="194">
        <f t="shared" si="5"/>
        <v>7.1486807434627968</v>
      </c>
      <c r="G69" s="1053" t="s">
        <v>884</v>
      </c>
      <c r="H69" s="1079" t="s">
        <v>4613</v>
      </c>
      <c r="I69" s="211"/>
      <c r="J69" s="211"/>
    </row>
    <row r="70" spans="1:10" s="170" customFormat="1" ht="24" customHeight="1" x14ac:dyDescent="0.2">
      <c r="A70" s="223">
        <f t="shared" si="6"/>
        <v>49</v>
      </c>
      <c r="B70" s="1066" t="s">
        <v>731</v>
      </c>
      <c r="C70" s="1067">
        <v>0</v>
      </c>
      <c r="D70" s="1067">
        <v>2000</v>
      </c>
      <c r="E70" s="1067">
        <v>2000</v>
      </c>
      <c r="F70" s="194">
        <f t="shared" si="5"/>
        <v>100</v>
      </c>
      <c r="G70" s="206" t="s">
        <v>884</v>
      </c>
      <c r="H70" s="1063" t="s">
        <v>65</v>
      </c>
      <c r="I70" s="211"/>
    </row>
    <row r="71" spans="1:10" s="170" customFormat="1" ht="78" customHeight="1" x14ac:dyDescent="0.2">
      <c r="A71" s="223">
        <f t="shared" si="6"/>
        <v>50</v>
      </c>
      <c r="B71" s="1066" t="s">
        <v>732</v>
      </c>
      <c r="C71" s="1067">
        <v>0</v>
      </c>
      <c r="D71" s="1067">
        <v>2550</v>
      </c>
      <c r="E71" s="1067">
        <v>1900</v>
      </c>
      <c r="F71" s="194">
        <f t="shared" si="5"/>
        <v>74.509803921568633</v>
      </c>
      <c r="G71" s="206" t="s">
        <v>878</v>
      </c>
      <c r="H71" s="1063" t="s">
        <v>4614</v>
      </c>
      <c r="I71" s="211"/>
    </row>
    <row r="72" spans="1:10" s="170" customFormat="1" ht="24" customHeight="1" x14ac:dyDescent="0.2">
      <c r="A72" s="223">
        <f t="shared" si="6"/>
        <v>51</v>
      </c>
      <c r="B72" s="1066" t="s">
        <v>733</v>
      </c>
      <c r="C72" s="1067">
        <v>0</v>
      </c>
      <c r="D72" s="1067">
        <v>5056</v>
      </c>
      <c r="E72" s="1067">
        <v>4962.3931400000001</v>
      </c>
      <c r="F72" s="194">
        <f t="shared" si="5"/>
        <v>98.148598496835447</v>
      </c>
      <c r="G72" s="206" t="s">
        <v>884</v>
      </c>
      <c r="H72" s="1063" t="s">
        <v>65</v>
      </c>
      <c r="I72" s="211"/>
    </row>
    <row r="73" spans="1:10" s="170" customFormat="1" ht="57" customHeight="1" x14ac:dyDescent="0.2">
      <c r="A73" s="223">
        <f t="shared" si="6"/>
        <v>52</v>
      </c>
      <c r="B73" s="1066" t="s">
        <v>734</v>
      </c>
      <c r="C73" s="1067">
        <v>194000</v>
      </c>
      <c r="D73" s="1067">
        <v>18000.000000000004</v>
      </c>
      <c r="E73" s="1067">
        <v>1446.18</v>
      </c>
      <c r="F73" s="194">
        <f t="shared" si="5"/>
        <v>8.0343333333333327</v>
      </c>
      <c r="G73" s="206" t="s">
        <v>878</v>
      </c>
      <c r="H73" s="1063" t="s">
        <v>4615</v>
      </c>
      <c r="I73" s="211"/>
      <c r="J73" s="211"/>
    </row>
    <row r="74" spans="1:10" s="170" customFormat="1" ht="67.5" customHeight="1" x14ac:dyDescent="0.2">
      <c r="A74" s="223">
        <f t="shared" si="6"/>
        <v>53</v>
      </c>
      <c r="B74" s="1066" t="s">
        <v>735</v>
      </c>
      <c r="C74" s="1067">
        <v>30452</v>
      </c>
      <c r="D74" s="1067">
        <v>3000.4</v>
      </c>
      <c r="E74" s="1067">
        <v>1861.31</v>
      </c>
      <c r="F74" s="194">
        <f t="shared" si="5"/>
        <v>62.035395280629245</v>
      </c>
      <c r="G74" s="206" t="s">
        <v>878</v>
      </c>
      <c r="H74" s="1063" t="s">
        <v>4616</v>
      </c>
      <c r="I74" s="211"/>
      <c r="J74" s="211"/>
    </row>
    <row r="75" spans="1:10" s="170" customFormat="1" ht="24" customHeight="1" x14ac:dyDescent="0.2">
      <c r="A75" s="223">
        <f t="shared" si="6"/>
        <v>54</v>
      </c>
      <c r="B75" s="1066" t="s">
        <v>988</v>
      </c>
      <c r="C75" s="1067">
        <v>0</v>
      </c>
      <c r="D75" s="1067">
        <v>289.77999999999997</v>
      </c>
      <c r="E75" s="1067">
        <v>289.76749999999998</v>
      </c>
      <c r="F75" s="194">
        <f t="shared" si="5"/>
        <v>99.995686382773144</v>
      </c>
      <c r="G75" s="1053" t="s">
        <v>884</v>
      </c>
      <c r="H75" s="1056" t="s">
        <v>65</v>
      </c>
      <c r="I75" s="211"/>
      <c r="J75" s="211"/>
    </row>
    <row r="76" spans="1:10" s="170" customFormat="1" ht="24" customHeight="1" x14ac:dyDescent="0.2">
      <c r="A76" s="223">
        <f t="shared" si="6"/>
        <v>55</v>
      </c>
      <c r="B76" s="1066" t="s">
        <v>4061</v>
      </c>
      <c r="C76" s="1067">
        <v>0</v>
      </c>
      <c r="D76" s="1067">
        <v>6330</v>
      </c>
      <c r="E76" s="1067">
        <v>6329.8834699999998</v>
      </c>
      <c r="F76" s="194">
        <f t="shared" si="5"/>
        <v>99.998159083728282</v>
      </c>
      <c r="G76" s="1053" t="s">
        <v>884</v>
      </c>
      <c r="H76" s="1056" t="s">
        <v>65</v>
      </c>
      <c r="I76" s="211"/>
      <c r="J76" s="211"/>
    </row>
    <row r="77" spans="1:10" s="170" customFormat="1" ht="67.5" customHeight="1" x14ac:dyDescent="0.2">
      <c r="A77" s="223">
        <f t="shared" si="6"/>
        <v>56</v>
      </c>
      <c r="B77" s="1066" t="s">
        <v>3238</v>
      </c>
      <c r="C77" s="1067">
        <v>0</v>
      </c>
      <c r="D77" s="1067">
        <v>13612.699999999999</v>
      </c>
      <c r="E77" s="1067">
        <v>12143.58058</v>
      </c>
      <c r="F77" s="194">
        <f t="shared" si="5"/>
        <v>89.207729399751713</v>
      </c>
      <c r="G77" s="206" t="s">
        <v>878</v>
      </c>
      <c r="H77" s="1063" t="s">
        <v>4617</v>
      </c>
      <c r="I77" s="211"/>
      <c r="J77" s="211"/>
    </row>
    <row r="78" spans="1:10" s="170" customFormat="1" ht="67.5" customHeight="1" x14ac:dyDescent="0.2">
      <c r="A78" s="223">
        <f t="shared" si="6"/>
        <v>57</v>
      </c>
      <c r="B78" s="1066" t="s">
        <v>4618</v>
      </c>
      <c r="C78" s="1067">
        <v>100</v>
      </c>
      <c r="D78" s="1067">
        <v>100</v>
      </c>
      <c r="E78" s="1067">
        <v>0</v>
      </c>
      <c r="F78" s="194">
        <f t="shared" si="5"/>
        <v>0</v>
      </c>
      <c r="G78" s="206" t="s">
        <v>878</v>
      </c>
      <c r="H78" s="1063" t="s">
        <v>4619</v>
      </c>
      <c r="I78" s="211"/>
      <c r="J78" s="211"/>
    </row>
    <row r="79" spans="1:10" s="170" customFormat="1" ht="24" customHeight="1" x14ac:dyDescent="0.2">
      <c r="A79" s="223">
        <f t="shared" si="6"/>
        <v>58</v>
      </c>
      <c r="B79" s="1066" t="s">
        <v>989</v>
      </c>
      <c r="C79" s="1067">
        <v>0</v>
      </c>
      <c r="D79" s="1067">
        <v>52.74</v>
      </c>
      <c r="E79" s="1067">
        <v>52.735870000000006</v>
      </c>
      <c r="F79" s="194">
        <f t="shared" si="5"/>
        <v>99.992169131588938</v>
      </c>
      <c r="G79" s="1053" t="s">
        <v>884</v>
      </c>
      <c r="H79" s="1056" t="s">
        <v>65</v>
      </c>
      <c r="I79" s="211"/>
      <c r="J79" s="211"/>
    </row>
    <row r="80" spans="1:10" s="170" customFormat="1" ht="13.5" customHeight="1" thickBot="1" x14ac:dyDescent="0.25">
      <c r="A80" s="1233" t="s">
        <v>412</v>
      </c>
      <c r="B80" s="1234"/>
      <c r="C80" s="196">
        <f>SUM(C63:C79)</f>
        <v>234552</v>
      </c>
      <c r="D80" s="208">
        <f>SUM(D63:D79)</f>
        <v>77974.540000000008</v>
      </c>
      <c r="E80" s="208">
        <f>SUM(E63:E79)</f>
        <v>56616.128919999996</v>
      </c>
      <c r="F80" s="209">
        <f t="shared" si="5"/>
        <v>72.6084808195085</v>
      </c>
      <c r="G80" s="198"/>
      <c r="H80" s="210"/>
      <c r="I80" s="211"/>
      <c r="J80" s="211"/>
    </row>
    <row r="81" spans="1:10" ht="18" customHeight="1" thickBot="1" x14ac:dyDescent="0.2">
      <c r="A81" s="219" t="s">
        <v>870</v>
      </c>
      <c r="B81" s="187"/>
      <c r="C81" s="188"/>
      <c r="D81" s="188"/>
      <c r="E81" s="189"/>
      <c r="F81" s="190"/>
      <c r="G81" s="191"/>
      <c r="H81" s="233"/>
      <c r="I81" s="211"/>
    </row>
    <row r="82" spans="1:10" s="170" customFormat="1" ht="89.25" customHeight="1" x14ac:dyDescent="0.2">
      <c r="A82" s="1050">
        <f>A79+1</f>
        <v>59</v>
      </c>
      <c r="B82" s="1066" t="s">
        <v>990</v>
      </c>
      <c r="C82" s="1067">
        <v>0</v>
      </c>
      <c r="D82" s="1067">
        <v>150</v>
      </c>
      <c r="E82" s="1067">
        <v>0</v>
      </c>
      <c r="F82" s="194">
        <f t="shared" ref="F82:F111" si="7">E82/D82*100</f>
        <v>0</v>
      </c>
      <c r="G82" s="206" t="s">
        <v>878</v>
      </c>
      <c r="H82" s="1063" t="s">
        <v>4620</v>
      </c>
      <c r="I82" s="211"/>
      <c r="J82" s="211"/>
    </row>
    <row r="83" spans="1:10" s="170" customFormat="1" ht="89.25" customHeight="1" x14ac:dyDescent="0.2">
      <c r="A83" s="223">
        <f t="shared" ref="A83:A110" si="8">A82+1</f>
        <v>60</v>
      </c>
      <c r="B83" s="1066" t="s">
        <v>780</v>
      </c>
      <c r="C83" s="1067">
        <v>21700</v>
      </c>
      <c r="D83" s="1067">
        <v>29883.21</v>
      </c>
      <c r="E83" s="1067">
        <v>20313.888769999998</v>
      </c>
      <c r="F83" s="194">
        <f t="shared" si="7"/>
        <v>67.977599360978957</v>
      </c>
      <c r="G83" s="206" t="s">
        <v>878</v>
      </c>
      <c r="H83" s="1063" t="s">
        <v>4621</v>
      </c>
      <c r="I83" s="211"/>
      <c r="J83" s="211"/>
    </row>
    <row r="84" spans="1:10" s="170" customFormat="1" ht="89.25" customHeight="1" x14ac:dyDescent="0.2">
      <c r="A84" s="223">
        <f t="shared" si="8"/>
        <v>61</v>
      </c>
      <c r="B84" s="1066" t="s">
        <v>781</v>
      </c>
      <c r="C84" s="1067">
        <v>28200</v>
      </c>
      <c r="D84" s="1067">
        <v>36781.600000000013</v>
      </c>
      <c r="E84" s="1067">
        <v>24357.567909999998</v>
      </c>
      <c r="F84" s="194">
        <f t="shared" si="7"/>
        <v>66.222154310851039</v>
      </c>
      <c r="G84" s="206" t="s">
        <v>878</v>
      </c>
      <c r="H84" s="1063" t="s">
        <v>4622</v>
      </c>
      <c r="I84" s="211"/>
      <c r="J84" s="211"/>
    </row>
    <row r="85" spans="1:10" s="170" customFormat="1" ht="89.25" customHeight="1" x14ac:dyDescent="0.2">
      <c r="A85" s="223">
        <f t="shared" si="8"/>
        <v>62</v>
      </c>
      <c r="B85" s="1066" t="s">
        <v>782</v>
      </c>
      <c r="C85" s="1067">
        <v>14300</v>
      </c>
      <c r="D85" s="1067">
        <v>19271.93</v>
      </c>
      <c r="E85" s="1067">
        <v>17227.273270000005</v>
      </c>
      <c r="F85" s="194">
        <f t="shared" si="7"/>
        <v>89.390493168042866</v>
      </c>
      <c r="G85" s="206" t="s">
        <v>878</v>
      </c>
      <c r="H85" s="1063" t="s">
        <v>4623</v>
      </c>
      <c r="I85" s="211"/>
      <c r="J85" s="211"/>
    </row>
    <row r="86" spans="1:10" s="170" customFormat="1" ht="21" x14ac:dyDescent="0.2">
      <c r="A86" s="223">
        <f t="shared" si="8"/>
        <v>63</v>
      </c>
      <c r="B86" s="1066" t="s">
        <v>783</v>
      </c>
      <c r="C86" s="1067">
        <v>0</v>
      </c>
      <c r="D86" s="1067">
        <v>4655.71</v>
      </c>
      <c r="E86" s="1067">
        <v>4650.6479999999992</v>
      </c>
      <c r="F86" s="194">
        <f t="shared" si="7"/>
        <v>99.891273296661495</v>
      </c>
      <c r="G86" s="206" t="s">
        <v>884</v>
      </c>
      <c r="H86" s="1063" t="s">
        <v>65</v>
      </c>
      <c r="I86" s="211"/>
      <c r="J86" s="211"/>
    </row>
    <row r="87" spans="1:10" s="170" customFormat="1" ht="24" customHeight="1" x14ac:dyDescent="0.2">
      <c r="A87" s="223">
        <f t="shared" si="8"/>
        <v>64</v>
      </c>
      <c r="B87" s="1066" t="s">
        <v>784</v>
      </c>
      <c r="C87" s="1067">
        <v>0</v>
      </c>
      <c r="D87" s="1067">
        <v>0.02</v>
      </c>
      <c r="E87" s="1067">
        <v>1.75E-3</v>
      </c>
      <c r="F87" s="194">
        <f t="shared" si="7"/>
        <v>8.75</v>
      </c>
      <c r="G87" s="206" t="s">
        <v>884</v>
      </c>
      <c r="H87" s="1063" t="s">
        <v>4624</v>
      </c>
      <c r="I87" s="211"/>
      <c r="J87" s="211"/>
    </row>
    <row r="88" spans="1:10" s="170" customFormat="1" ht="57" customHeight="1" x14ac:dyDescent="0.2">
      <c r="A88" s="223">
        <f t="shared" si="8"/>
        <v>65</v>
      </c>
      <c r="B88" s="1066" t="s">
        <v>785</v>
      </c>
      <c r="C88" s="1067">
        <v>420</v>
      </c>
      <c r="D88" s="1067">
        <v>10549.22</v>
      </c>
      <c r="E88" s="1067">
        <v>2888.5024399999998</v>
      </c>
      <c r="F88" s="194">
        <f t="shared" si="7"/>
        <v>27.381194439020135</v>
      </c>
      <c r="G88" s="206" t="s">
        <v>878</v>
      </c>
      <c r="H88" s="1063" t="s">
        <v>4625</v>
      </c>
      <c r="I88" s="211"/>
      <c r="J88" s="211"/>
    </row>
    <row r="89" spans="1:10" s="170" customFormat="1" ht="120.75" customHeight="1" x14ac:dyDescent="0.2">
      <c r="A89" s="223">
        <f t="shared" si="8"/>
        <v>66</v>
      </c>
      <c r="B89" s="1066" t="s">
        <v>786</v>
      </c>
      <c r="C89" s="1067">
        <v>20243</v>
      </c>
      <c r="D89" s="1067">
        <v>15500.000000000002</v>
      </c>
      <c r="E89" s="1067">
        <v>55.417999999999999</v>
      </c>
      <c r="F89" s="194">
        <f t="shared" si="7"/>
        <v>0.35753548387096767</v>
      </c>
      <c r="G89" s="206" t="s">
        <v>878</v>
      </c>
      <c r="H89" s="1063" t="s">
        <v>4626</v>
      </c>
      <c r="I89" s="211"/>
      <c r="J89" s="211"/>
    </row>
    <row r="90" spans="1:10" s="170" customFormat="1" ht="94.5" x14ac:dyDescent="0.2">
      <c r="A90" s="223">
        <f t="shared" si="8"/>
        <v>67</v>
      </c>
      <c r="B90" s="1066" t="s">
        <v>787</v>
      </c>
      <c r="C90" s="1067">
        <v>20258</v>
      </c>
      <c r="D90" s="1067">
        <v>12200</v>
      </c>
      <c r="E90" s="1067">
        <v>54.321919999999999</v>
      </c>
      <c r="F90" s="194">
        <f t="shared" si="7"/>
        <v>0.44526163934426227</v>
      </c>
      <c r="G90" s="206" t="s">
        <v>878</v>
      </c>
      <c r="H90" s="1063" t="s">
        <v>4627</v>
      </c>
      <c r="I90" s="211"/>
      <c r="J90" s="211"/>
    </row>
    <row r="91" spans="1:10" s="170" customFormat="1" ht="24" customHeight="1" x14ac:dyDescent="0.2">
      <c r="A91" s="223">
        <f t="shared" si="8"/>
        <v>68</v>
      </c>
      <c r="B91" s="1066" t="s">
        <v>788</v>
      </c>
      <c r="C91" s="1067">
        <v>0</v>
      </c>
      <c r="D91" s="1067">
        <v>772.10000000000014</v>
      </c>
      <c r="E91" s="1067">
        <v>385.77969999999993</v>
      </c>
      <c r="F91" s="194">
        <f t="shared" si="7"/>
        <v>49.964991581401357</v>
      </c>
      <c r="G91" s="206" t="s">
        <v>884</v>
      </c>
      <c r="H91" s="1063" t="s">
        <v>4628</v>
      </c>
      <c r="I91" s="211"/>
      <c r="J91" s="211"/>
    </row>
    <row r="92" spans="1:10" s="170" customFormat="1" ht="73.5" x14ac:dyDescent="0.2">
      <c r="A92" s="223">
        <f t="shared" si="8"/>
        <v>69</v>
      </c>
      <c r="B92" s="1066" t="s">
        <v>789</v>
      </c>
      <c r="C92" s="1067">
        <v>225</v>
      </c>
      <c r="D92" s="1067">
        <v>12910.96</v>
      </c>
      <c r="E92" s="1067">
        <v>7389.4695099999999</v>
      </c>
      <c r="F92" s="194">
        <f t="shared" si="7"/>
        <v>57.234082593393524</v>
      </c>
      <c r="G92" s="206" t="s">
        <v>878</v>
      </c>
      <c r="H92" s="1063" t="s">
        <v>4629</v>
      </c>
      <c r="I92" s="211"/>
      <c r="J92" s="211"/>
    </row>
    <row r="93" spans="1:10" s="170" customFormat="1" ht="94.5" x14ac:dyDescent="0.2">
      <c r="A93" s="223">
        <f t="shared" si="8"/>
        <v>70</v>
      </c>
      <c r="B93" s="1066" t="s">
        <v>790</v>
      </c>
      <c r="C93" s="1067">
        <v>100784</v>
      </c>
      <c r="D93" s="1067">
        <v>40850.03</v>
      </c>
      <c r="E93" s="1067">
        <v>6353.2132700000002</v>
      </c>
      <c r="F93" s="194">
        <f t="shared" si="7"/>
        <v>15.552530242939847</v>
      </c>
      <c r="G93" s="206" t="s">
        <v>878</v>
      </c>
      <c r="H93" s="1063" t="s">
        <v>4630</v>
      </c>
      <c r="I93" s="211"/>
      <c r="J93" s="211"/>
    </row>
    <row r="94" spans="1:10" s="170" customFormat="1" ht="162.75" customHeight="1" x14ac:dyDescent="0.2">
      <c r="A94" s="223">
        <f t="shared" si="8"/>
        <v>71</v>
      </c>
      <c r="B94" s="1066" t="s">
        <v>791</v>
      </c>
      <c r="C94" s="1067">
        <v>1638</v>
      </c>
      <c r="D94" s="1067">
        <v>2038.29</v>
      </c>
      <c r="E94" s="1067">
        <v>0</v>
      </c>
      <c r="F94" s="194">
        <f t="shared" si="7"/>
        <v>0</v>
      </c>
      <c r="G94" s="206" t="s">
        <v>878</v>
      </c>
      <c r="H94" s="1099" t="s">
        <v>4865</v>
      </c>
      <c r="I94" s="211"/>
      <c r="J94" s="211"/>
    </row>
    <row r="95" spans="1:10" s="170" customFormat="1" ht="67.5" customHeight="1" x14ac:dyDescent="0.2">
      <c r="A95" s="223">
        <f t="shared" si="8"/>
        <v>72</v>
      </c>
      <c r="B95" s="1066" t="s">
        <v>991</v>
      </c>
      <c r="C95" s="1067">
        <v>220</v>
      </c>
      <c r="D95" s="1067">
        <v>3056.2899999999991</v>
      </c>
      <c r="E95" s="1067">
        <v>523.40705000000003</v>
      </c>
      <c r="F95" s="194">
        <f t="shared" si="7"/>
        <v>17.125568908709585</v>
      </c>
      <c r="G95" s="206" t="s">
        <v>878</v>
      </c>
      <c r="H95" s="1099" t="s">
        <v>4866</v>
      </c>
      <c r="I95" s="211"/>
      <c r="J95" s="211"/>
    </row>
    <row r="96" spans="1:10" s="170" customFormat="1" ht="89.25" customHeight="1" x14ac:dyDescent="0.2">
      <c r="A96" s="223">
        <f t="shared" si="8"/>
        <v>73</v>
      </c>
      <c r="B96" s="1066" t="s">
        <v>792</v>
      </c>
      <c r="C96" s="1067">
        <v>83</v>
      </c>
      <c r="D96" s="1067">
        <v>7392.6099999999988</v>
      </c>
      <c r="E96" s="1067">
        <v>3369.3113399999997</v>
      </c>
      <c r="F96" s="194">
        <f t="shared" si="7"/>
        <v>45.57674948360593</v>
      </c>
      <c r="G96" s="206" t="s">
        <v>878</v>
      </c>
      <c r="H96" s="1099" t="s">
        <v>4867</v>
      </c>
      <c r="I96" s="211"/>
      <c r="J96" s="211"/>
    </row>
    <row r="97" spans="1:11" s="170" customFormat="1" ht="67.5" customHeight="1" x14ac:dyDescent="0.2">
      <c r="A97" s="223">
        <f t="shared" si="8"/>
        <v>74</v>
      </c>
      <c r="B97" s="1066" t="s">
        <v>793</v>
      </c>
      <c r="C97" s="1067">
        <v>469</v>
      </c>
      <c r="D97" s="1067">
        <v>7660.7500000000009</v>
      </c>
      <c r="E97" s="1067">
        <v>2108.5320099999999</v>
      </c>
      <c r="F97" s="194">
        <f t="shared" si="7"/>
        <v>27.523832653460818</v>
      </c>
      <c r="G97" s="206" t="s">
        <v>878</v>
      </c>
      <c r="H97" s="1099" t="s">
        <v>4868</v>
      </c>
      <c r="I97" s="211"/>
      <c r="J97" s="211"/>
    </row>
    <row r="98" spans="1:11" s="170" customFormat="1" ht="67.5" customHeight="1" x14ac:dyDescent="0.2">
      <c r="A98" s="223">
        <f t="shared" si="8"/>
        <v>75</v>
      </c>
      <c r="B98" s="1066" t="s">
        <v>794</v>
      </c>
      <c r="C98" s="1067">
        <v>370</v>
      </c>
      <c r="D98" s="1067">
        <v>11809.87</v>
      </c>
      <c r="E98" s="1067">
        <v>10806.214800000003</v>
      </c>
      <c r="F98" s="194">
        <f t="shared" si="7"/>
        <v>91.50155590197015</v>
      </c>
      <c r="G98" s="206" t="s">
        <v>878</v>
      </c>
      <c r="H98" s="1099" t="s">
        <v>4869</v>
      </c>
      <c r="I98" s="211"/>
      <c r="J98" s="211"/>
    </row>
    <row r="99" spans="1:11" s="170" customFormat="1" ht="67.5" customHeight="1" x14ac:dyDescent="0.2">
      <c r="A99" s="223">
        <f t="shared" si="8"/>
        <v>76</v>
      </c>
      <c r="B99" s="1066" t="s">
        <v>795</v>
      </c>
      <c r="C99" s="1067">
        <v>325</v>
      </c>
      <c r="D99" s="1067">
        <v>8833.5</v>
      </c>
      <c r="E99" s="1067">
        <v>5565.2104900000013</v>
      </c>
      <c r="F99" s="194">
        <f t="shared" si="7"/>
        <v>63.00119420388296</v>
      </c>
      <c r="G99" s="206" t="s">
        <v>878</v>
      </c>
      <c r="H99" s="1099" t="s">
        <v>4870</v>
      </c>
      <c r="I99" s="211"/>
      <c r="J99" s="211"/>
    </row>
    <row r="100" spans="1:11" s="170" customFormat="1" ht="109.5" customHeight="1" x14ac:dyDescent="0.2">
      <c r="A100" s="223">
        <f t="shared" si="8"/>
        <v>77</v>
      </c>
      <c r="B100" s="1066" t="s">
        <v>3239</v>
      </c>
      <c r="C100" s="1067">
        <v>39750</v>
      </c>
      <c r="D100" s="1067">
        <v>10500</v>
      </c>
      <c r="E100" s="1067">
        <v>3597.52954</v>
      </c>
      <c r="F100" s="194">
        <f t="shared" si="7"/>
        <v>34.262186095238093</v>
      </c>
      <c r="G100" s="206" t="s">
        <v>878</v>
      </c>
      <c r="H100" s="1063" t="s">
        <v>4631</v>
      </c>
      <c r="I100" s="211"/>
      <c r="J100" s="211"/>
    </row>
    <row r="101" spans="1:11" s="170" customFormat="1" ht="67.5" customHeight="1" x14ac:dyDescent="0.2">
      <c r="A101" s="223">
        <f t="shared" si="8"/>
        <v>78</v>
      </c>
      <c r="B101" s="1066" t="s">
        <v>796</v>
      </c>
      <c r="C101" s="1067">
        <v>490</v>
      </c>
      <c r="D101" s="1067">
        <v>16819</v>
      </c>
      <c r="E101" s="1067">
        <v>6514.3403099999996</v>
      </c>
      <c r="F101" s="194">
        <f t="shared" si="7"/>
        <v>38.732031095784528</v>
      </c>
      <c r="G101" s="206" t="s">
        <v>878</v>
      </c>
      <c r="H101" s="1063" t="s">
        <v>4871</v>
      </c>
      <c r="I101" s="211"/>
      <c r="J101" s="211"/>
    </row>
    <row r="102" spans="1:11" s="170" customFormat="1" ht="67.5" customHeight="1" x14ac:dyDescent="0.2">
      <c r="A102" s="223">
        <f t="shared" si="8"/>
        <v>79</v>
      </c>
      <c r="B102" s="1066" t="s">
        <v>3240</v>
      </c>
      <c r="C102" s="1067">
        <v>210</v>
      </c>
      <c r="D102" s="1067">
        <v>5360.7599999999993</v>
      </c>
      <c r="E102" s="1067">
        <v>674.82497000000001</v>
      </c>
      <c r="F102" s="194">
        <f t="shared" si="7"/>
        <v>12.588233198277857</v>
      </c>
      <c r="G102" s="206" t="s">
        <v>878</v>
      </c>
      <c r="H102" s="1063" t="s">
        <v>4872</v>
      </c>
      <c r="I102" s="211"/>
      <c r="J102" s="211"/>
    </row>
    <row r="103" spans="1:11" s="170" customFormat="1" ht="67.5" customHeight="1" x14ac:dyDescent="0.2">
      <c r="A103" s="223">
        <f t="shared" si="8"/>
        <v>80</v>
      </c>
      <c r="B103" s="1066" t="s">
        <v>992</v>
      </c>
      <c r="C103" s="1067">
        <v>248638</v>
      </c>
      <c r="D103" s="1067">
        <v>412597.69999999966</v>
      </c>
      <c r="E103" s="1067">
        <v>277807.76703999966</v>
      </c>
      <c r="F103" s="194">
        <f t="shared" si="7"/>
        <v>67.331390126508197</v>
      </c>
      <c r="G103" s="206" t="s">
        <v>878</v>
      </c>
      <c r="H103" s="1063" t="s">
        <v>4873</v>
      </c>
      <c r="I103" s="211"/>
      <c r="J103" s="211"/>
    </row>
    <row r="104" spans="1:11" s="170" customFormat="1" ht="67.5" customHeight="1" x14ac:dyDescent="0.2">
      <c r="A104" s="223">
        <f t="shared" si="8"/>
        <v>81</v>
      </c>
      <c r="B104" s="1066" t="s">
        <v>993</v>
      </c>
      <c r="C104" s="1067">
        <v>959</v>
      </c>
      <c r="D104" s="1067">
        <v>15160.6</v>
      </c>
      <c r="E104" s="1067">
        <v>4097.3813800000007</v>
      </c>
      <c r="F104" s="194">
        <f t="shared" si="7"/>
        <v>27.026512011397969</v>
      </c>
      <c r="G104" s="206" t="s">
        <v>878</v>
      </c>
      <c r="H104" s="1063" t="s">
        <v>4874</v>
      </c>
      <c r="I104" s="211"/>
      <c r="J104" s="211"/>
    </row>
    <row r="105" spans="1:11" s="170" customFormat="1" ht="67.5" customHeight="1" x14ac:dyDescent="0.2">
      <c r="A105" s="223">
        <f t="shared" si="8"/>
        <v>82</v>
      </c>
      <c r="B105" s="1066" t="s">
        <v>3241</v>
      </c>
      <c r="C105" s="1067">
        <v>275</v>
      </c>
      <c r="D105" s="1067">
        <v>5419.85</v>
      </c>
      <c r="E105" s="1067">
        <v>3874.9687000000008</v>
      </c>
      <c r="F105" s="194">
        <f t="shared" si="7"/>
        <v>71.495866121756151</v>
      </c>
      <c r="G105" s="206" t="s">
        <v>878</v>
      </c>
      <c r="H105" s="1063" t="s">
        <v>4875</v>
      </c>
      <c r="I105" s="211"/>
      <c r="J105" s="211"/>
    </row>
    <row r="106" spans="1:11" s="170" customFormat="1" ht="24" customHeight="1" x14ac:dyDescent="0.2">
      <c r="A106" s="223">
        <f t="shared" si="8"/>
        <v>83</v>
      </c>
      <c r="B106" s="1066" t="s">
        <v>994</v>
      </c>
      <c r="C106" s="1067">
        <v>0</v>
      </c>
      <c r="D106" s="1067">
        <v>111.64</v>
      </c>
      <c r="E106" s="1067">
        <v>111.64115</v>
      </c>
      <c r="F106" s="194">
        <f t="shared" si="7"/>
        <v>100.00103009673951</v>
      </c>
      <c r="G106" s="206" t="s">
        <v>884</v>
      </c>
      <c r="H106" s="1063" t="s">
        <v>65</v>
      </c>
      <c r="I106" s="211"/>
      <c r="J106" s="211"/>
    </row>
    <row r="107" spans="1:11" s="170" customFormat="1" ht="24" customHeight="1" x14ac:dyDescent="0.2">
      <c r="A107" s="223">
        <f t="shared" si="8"/>
        <v>84</v>
      </c>
      <c r="B107" s="1066" t="s">
        <v>3242</v>
      </c>
      <c r="C107" s="1067">
        <v>0</v>
      </c>
      <c r="D107" s="1067">
        <v>356.71000000000004</v>
      </c>
      <c r="E107" s="1067">
        <v>356.70600000000002</v>
      </c>
      <c r="F107" s="194">
        <f t="shared" si="7"/>
        <v>99.998878640912778</v>
      </c>
      <c r="G107" s="206" t="s">
        <v>878</v>
      </c>
      <c r="H107" s="1063" t="s">
        <v>65</v>
      </c>
      <c r="I107" s="211"/>
      <c r="J107" s="211"/>
    </row>
    <row r="108" spans="1:11" s="170" customFormat="1" ht="34.5" customHeight="1" x14ac:dyDescent="0.2">
      <c r="A108" s="223">
        <f t="shared" si="8"/>
        <v>85</v>
      </c>
      <c r="B108" s="1066" t="s">
        <v>3243</v>
      </c>
      <c r="C108" s="1067">
        <v>0</v>
      </c>
      <c r="D108" s="1067">
        <v>932.57999999999993</v>
      </c>
      <c r="E108" s="1067">
        <v>932.57343000000003</v>
      </c>
      <c r="F108" s="194">
        <f t="shared" si="7"/>
        <v>99.999295502798702</v>
      </c>
      <c r="G108" s="206" t="s">
        <v>878</v>
      </c>
      <c r="H108" s="1063" t="s">
        <v>65</v>
      </c>
      <c r="I108" s="211"/>
      <c r="J108" s="211"/>
    </row>
    <row r="109" spans="1:11" s="170" customFormat="1" ht="31.5" x14ac:dyDescent="0.2">
      <c r="A109" s="223">
        <f t="shared" si="8"/>
        <v>86</v>
      </c>
      <c r="B109" s="1066" t="s">
        <v>3244</v>
      </c>
      <c r="C109" s="1067">
        <v>0</v>
      </c>
      <c r="D109" s="1067">
        <v>549.68999999999994</v>
      </c>
      <c r="E109" s="1067">
        <v>549.68899999999996</v>
      </c>
      <c r="F109" s="194">
        <f t="shared" si="7"/>
        <v>99.999818079281056</v>
      </c>
      <c r="G109" s="206" t="s">
        <v>878</v>
      </c>
      <c r="H109" s="1063" t="s">
        <v>65</v>
      </c>
      <c r="I109" s="211"/>
      <c r="J109" s="211"/>
    </row>
    <row r="110" spans="1:11" s="170" customFormat="1" ht="34.5" customHeight="1" x14ac:dyDescent="0.2">
      <c r="A110" s="223">
        <f t="shared" si="8"/>
        <v>87</v>
      </c>
      <c r="B110" s="1066" t="s">
        <v>4632</v>
      </c>
      <c r="C110" s="1067">
        <v>0</v>
      </c>
      <c r="D110" s="1067">
        <v>2668.8599999999997</v>
      </c>
      <c r="E110" s="1067">
        <v>2668.8599999999997</v>
      </c>
      <c r="F110" s="194">
        <f t="shared" si="7"/>
        <v>100</v>
      </c>
      <c r="G110" s="206" t="s">
        <v>884</v>
      </c>
      <c r="H110" s="1063" t="s">
        <v>65</v>
      </c>
      <c r="I110" s="211"/>
      <c r="J110" s="211"/>
    </row>
    <row r="111" spans="1:11" s="170" customFormat="1" ht="13.5" customHeight="1" thickBot="1" x14ac:dyDescent="0.25">
      <c r="A111" s="1233" t="s">
        <v>412</v>
      </c>
      <c r="B111" s="1234"/>
      <c r="C111" s="196">
        <f>SUM(C82:C110)</f>
        <v>499557</v>
      </c>
      <c r="D111" s="196">
        <f>SUM(D82:D110)</f>
        <v>694793.47999999952</v>
      </c>
      <c r="E111" s="196">
        <f>SUM(E82:E110)</f>
        <v>407235.04174999963</v>
      </c>
      <c r="F111" s="209">
        <f t="shared" si="7"/>
        <v>58.612386769950675</v>
      </c>
      <c r="G111" s="198"/>
      <c r="H111" s="210"/>
    </row>
    <row r="112" spans="1:11" s="215" customFormat="1" x14ac:dyDescent="0.2">
      <c r="A112" s="171"/>
      <c r="B112" s="211"/>
      <c r="C112" s="171"/>
      <c r="D112" s="171"/>
      <c r="E112" s="171"/>
      <c r="F112" s="212"/>
      <c r="G112" s="213"/>
      <c r="H112" s="214"/>
      <c r="I112" s="180"/>
      <c r="J112" s="180"/>
      <c r="K112" s="180"/>
    </row>
  </sheetData>
  <mergeCells count="12">
    <mergeCell ref="A111:B111"/>
    <mergeCell ref="A1:H1"/>
    <mergeCell ref="A4:B4"/>
    <mergeCell ref="A5:B5"/>
    <mergeCell ref="A6:B6"/>
    <mergeCell ref="A8:B8"/>
    <mergeCell ref="A9:B9"/>
    <mergeCell ref="A10:B10"/>
    <mergeCell ref="A45:B45"/>
    <mergeCell ref="A58:B58"/>
    <mergeCell ref="A61:B61"/>
    <mergeCell ref="A80:B80"/>
  </mergeCells>
  <printOptions horizontalCentered="1"/>
  <pageMargins left="0.31496062992125984" right="0.31496062992125984" top="0.51181102362204722" bottom="0.43307086614173229" header="0.31496062992125984" footer="0.23622047244094491"/>
  <pageSetup paperSize="9" scale="96" firstPageNumber="291" fitToHeight="0" orientation="landscape" useFirstPageNumber="1" r:id="rId1"/>
  <headerFooter>
    <oddHeader>&amp;L&amp;"Tahoma,Kurzíva"&amp;9Závěrečný účet za rok 2021&amp;R&amp;"Tahoma,Kurzíva"&amp;9Tabulka č. 15</oddHeader>
    <oddFooter>&amp;C&amp;"Tahoma,Obyčejné"&amp;10&amp;P&amp;L&amp;1#&amp;"Calibri"&amp;9&amp;K000000Klasifikace informací: Veřejná</oddFooter>
  </headerFooter>
  <rowBreaks count="4" manualBreakCount="4">
    <brk id="37" max="7" man="1"/>
    <brk id="54" max="7" man="1"/>
    <brk id="80" max="7" man="1"/>
    <brk id="98"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58D7-6884-4538-808E-939B91678330}">
  <sheetPr>
    <pageSetUpPr fitToPage="1"/>
  </sheetPr>
  <dimension ref="A1:L221"/>
  <sheetViews>
    <sheetView zoomScaleNormal="100" zoomScaleSheetLayoutView="100" workbookViewId="0">
      <selection activeCell="L15" sqref="L15"/>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16384" width="9.140625" style="168"/>
  </cols>
  <sheetData>
    <row r="1" spans="1:11" s="150" customFormat="1" ht="18" customHeight="1" x14ac:dyDescent="0.2">
      <c r="A1" s="1237" t="s">
        <v>4633</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C43</f>
        <v>179644</v>
      </c>
      <c r="D5" s="152">
        <f>D43</f>
        <v>13419389.114</v>
      </c>
      <c r="E5" s="152">
        <f>E43</f>
        <v>13411690.800130015</v>
      </c>
      <c r="F5" s="176">
        <f t="shared" ref="F5:F10" si="0">E5/D5*100</f>
        <v>99.942632903744084</v>
      </c>
      <c r="G5" s="213"/>
      <c r="H5" s="214"/>
    </row>
    <row r="6" spans="1:11" ht="12.95" customHeight="1" x14ac:dyDescent="0.2">
      <c r="A6" s="1235" t="s">
        <v>868</v>
      </c>
      <c r="B6" s="1236"/>
      <c r="C6" s="153">
        <f>C65</f>
        <v>753307</v>
      </c>
      <c r="D6" s="153">
        <f>D65</f>
        <v>6609404.8200000003</v>
      </c>
      <c r="E6" s="153">
        <f>E65</f>
        <v>6609292.146329998</v>
      </c>
      <c r="F6" s="176">
        <f t="shared" si="0"/>
        <v>99.998295252400609</v>
      </c>
      <c r="G6" s="213"/>
      <c r="H6" s="214"/>
    </row>
    <row r="7" spans="1:11" ht="12.95" customHeight="1" x14ac:dyDescent="0.2">
      <c r="A7" s="234" t="s">
        <v>909</v>
      </c>
      <c r="B7" s="235"/>
      <c r="C7" s="153">
        <f>C68</f>
        <v>0</v>
      </c>
      <c r="D7" s="153">
        <f>D68</f>
        <v>32832.639999999999</v>
      </c>
      <c r="E7" s="153">
        <f>E68</f>
        <v>32832.639999999999</v>
      </c>
      <c r="F7" s="176">
        <f t="shared" si="0"/>
        <v>100</v>
      </c>
      <c r="G7" s="213"/>
      <c r="H7" s="214"/>
    </row>
    <row r="8" spans="1:11" ht="12.95" customHeight="1" x14ac:dyDescent="0.2">
      <c r="A8" s="1235" t="s">
        <v>869</v>
      </c>
      <c r="B8" s="1236"/>
      <c r="C8" s="153">
        <f>C176</f>
        <v>705005</v>
      </c>
      <c r="D8" s="153">
        <f>D176</f>
        <v>729970.56000000017</v>
      </c>
      <c r="E8" s="153">
        <f>E176</f>
        <v>494418.44634000002</v>
      </c>
      <c r="F8" s="176">
        <f t="shared" si="0"/>
        <v>67.731285812403158</v>
      </c>
      <c r="G8" s="213"/>
      <c r="H8" s="214"/>
    </row>
    <row r="9" spans="1:11" ht="12.95" customHeight="1" x14ac:dyDescent="0.2">
      <c r="A9" s="1235" t="s">
        <v>870</v>
      </c>
      <c r="B9" s="1236"/>
      <c r="C9" s="153">
        <f>C220</f>
        <v>80794</v>
      </c>
      <c r="D9" s="153">
        <f>D220</f>
        <v>351255.41000000003</v>
      </c>
      <c r="E9" s="153">
        <f>E220</f>
        <v>267693.27224999981</v>
      </c>
      <c r="F9" s="176">
        <f t="shared" si="0"/>
        <v>76.210433954597249</v>
      </c>
      <c r="G9" s="213"/>
      <c r="H9" s="214"/>
    </row>
    <row r="10" spans="1:11" s="151" customFormat="1" ht="13.5" customHeight="1" thickBot="1" x14ac:dyDescent="0.25">
      <c r="A10" s="1231" t="s">
        <v>412</v>
      </c>
      <c r="B10" s="1232"/>
      <c r="C10" s="177">
        <f>SUM(C5:C9)</f>
        <v>1718750</v>
      </c>
      <c r="D10" s="177">
        <f>SUM(D5:D9)</f>
        <v>21142852.544</v>
      </c>
      <c r="E10" s="177">
        <f>SUM(E5:E9)</f>
        <v>20815927.305050012</v>
      </c>
      <c r="F10" s="178">
        <f t="shared" si="0"/>
        <v>98.453731641604975</v>
      </c>
      <c r="G10" s="213"/>
      <c r="H10" s="214"/>
    </row>
    <row r="11" spans="1:11" s="182" customFormat="1" ht="10.5" customHeight="1" x14ac:dyDescent="0.2">
      <c r="A11" s="151"/>
      <c r="B11" s="179"/>
      <c r="C11" s="180"/>
      <c r="D11" s="180"/>
      <c r="E11" s="180"/>
      <c r="F11" s="181"/>
      <c r="G11" s="169"/>
      <c r="H11" s="173"/>
      <c r="I11" s="151"/>
      <c r="J11" s="151"/>
      <c r="K11" s="151"/>
    </row>
    <row r="12" spans="1:11" s="182" customFormat="1" ht="10.5" customHeight="1" x14ac:dyDescent="0.2">
      <c r="A12" s="151"/>
      <c r="B12" s="179"/>
      <c r="C12" s="180"/>
      <c r="D12" s="180"/>
      <c r="E12" s="180"/>
      <c r="F12" s="181"/>
      <c r="G12" s="169"/>
      <c r="H12" s="173"/>
      <c r="I12" s="151"/>
      <c r="J12" s="151"/>
      <c r="K12" s="151"/>
    </row>
    <row r="13" spans="1:11" s="182" customFormat="1" ht="10.5" customHeight="1" thickBot="1" x14ac:dyDescent="0.2">
      <c r="A13" s="151"/>
      <c r="B13" s="179"/>
      <c r="C13" s="180"/>
      <c r="D13" s="180"/>
      <c r="E13" s="180"/>
      <c r="F13" s="181"/>
      <c r="G13" s="169"/>
      <c r="H13" s="174" t="s">
        <v>866</v>
      </c>
      <c r="I13" s="151"/>
      <c r="J13" s="151"/>
      <c r="K13" s="151"/>
    </row>
    <row r="14" spans="1:11" ht="28.5" customHeight="1" thickBot="1" x14ac:dyDescent="0.25">
      <c r="A14" s="183" t="s">
        <v>871</v>
      </c>
      <c r="B14" s="184" t="s">
        <v>696</v>
      </c>
      <c r="C14" s="185" t="s">
        <v>4475</v>
      </c>
      <c r="D14" s="185" t="s">
        <v>4476</v>
      </c>
      <c r="E14" s="185" t="s">
        <v>4477</v>
      </c>
      <c r="F14" s="185" t="s">
        <v>360</v>
      </c>
      <c r="G14" s="185" t="s">
        <v>872</v>
      </c>
      <c r="H14" s="186" t="s">
        <v>873</v>
      </c>
    </row>
    <row r="15" spans="1:11" ht="15" customHeight="1" thickBot="1" x14ac:dyDescent="0.2">
      <c r="A15" s="219" t="s">
        <v>874</v>
      </c>
      <c r="B15" s="187"/>
      <c r="C15" s="188"/>
      <c r="D15" s="188"/>
      <c r="E15" s="189"/>
      <c r="F15" s="190"/>
      <c r="G15" s="191"/>
      <c r="H15" s="192"/>
    </row>
    <row r="16" spans="1:11" s="170" customFormat="1" ht="24" customHeight="1" x14ac:dyDescent="0.2">
      <c r="A16" s="220">
        <v>1</v>
      </c>
      <c r="B16" s="1066" t="s">
        <v>995</v>
      </c>
      <c r="C16" s="1067">
        <v>0</v>
      </c>
      <c r="D16" s="1067">
        <v>1446.8</v>
      </c>
      <c r="E16" s="1067">
        <v>1446.8</v>
      </c>
      <c r="F16" s="221">
        <f t="shared" ref="F16:F43" si="1">E16/D16*100</f>
        <v>100</v>
      </c>
      <c r="G16" s="193" t="s">
        <v>876</v>
      </c>
      <c r="H16" s="222" t="s">
        <v>65</v>
      </c>
    </row>
    <row r="17" spans="1:11" s="170" customFormat="1" ht="34.5" customHeight="1" x14ac:dyDescent="0.2">
      <c r="A17" s="223">
        <f>A16+1</f>
        <v>2</v>
      </c>
      <c r="B17" s="1066" t="s">
        <v>996</v>
      </c>
      <c r="C17" s="1067">
        <v>0</v>
      </c>
      <c r="D17" s="1067">
        <v>1662</v>
      </c>
      <c r="E17" s="1067">
        <v>1662</v>
      </c>
      <c r="F17" s="194">
        <f t="shared" si="1"/>
        <v>100</v>
      </c>
      <c r="G17" s="343" t="s">
        <v>876</v>
      </c>
      <c r="H17" s="1048" t="s">
        <v>65</v>
      </c>
    </row>
    <row r="18" spans="1:11" s="170" customFormat="1" ht="21" x14ac:dyDescent="0.2">
      <c r="A18" s="223">
        <f t="shared" ref="A18:A42" si="2">A17+1</f>
        <v>3</v>
      </c>
      <c r="B18" s="1066" t="s">
        <v>3245</v>
      </c>
      <c r="C18" s="1067">
        <v>0</v>
      </c>
      <c r="D18" s="1067">
        <v>1554.96</v>
      </c>
      <c r="E18" s="1067">
        <v>1554.9530000000002</v>
      </c>
      <c r="F18" s="194">
        <f t="shared" si="1"/>
        <v>99.999549827648309</v>
      </c>
      <c r="G18" s="343" t="s">
        <v>876</v>
      </c>
      <c r="H18" s="224" t="s">
        <v>65</v>
      </c>
    </row>
    <row r="19" spans="1:11" s="170" customFormat="1" ht="24" customHeight="1" x14ac:dyDescent="0.2">
      <c r="A19" s="223">
        <f t="shared" si="2"/>
        <v>4</v>
      </c>
      <c r="B19" s="1066" t="s">
        <v>997</v>
      </c>
      <c r="C19" s="1067">
        <v>36000</v>
      </c>
      <c r="D19" s="1067">
        <v>35132.500000000007</v>
      </c>
      <c r="E19" s="1067">
        <v>35132.500000000007</v>
      </c>
      <c r="F19" s="194">
        <f t="shared" si="1"/>
        <v>100</v>
      </c>
      <c r="G19" s="343" t="s">
        <v>876</v>
      </c>
      <c r="H19" s="224" t="s">
        <v>65</v>
      </c>
    </row>
    <row r="20" spans="1:11" s="226" customFormat="1" ht="34.5" customHeight="1" x14ac:dyDescent="0.2">
      <c r="A20" s="223">
        <f t="shared" si="2"/>
        <v>5</v>
      </c>
      <c r="B20" s="1066" t="s">
        <v>998</v>
      </c>
      <c r="C20" s="1067">
        <v>160</v>
      </c>
      <c r="D20" s="1067">
        <v>160</v>
      </c>
      <c r="E20" s="1067">
        <v>150</v>
      </c>
      <c r="F20" s="347">
        <f t="shared" si="1"/>
        <v>93.75</v>
      </c>
      <c r="G20" s="1080" t="s">
        <v>876</v>
      </c>
      <c r="H20" s="1081" t="s">
        <v>4876</v>
      </c>
      <c r="I20" s="149"/>
      <c r="J20" s="170"/>
      <c r="K20" s="170"/>
    </row>
    <row r="21" spans="1:11" s="226" customFormat="1" ht="15" customHeight="1" x14ac:dyDescent="0.2">
      <c r="A21" s="223">
        <f t="shared" si="2"/>
        <v>6</v>
      </c>
      <c r="B21" s="1066" t="s">
        <v>999</v>
      </c>
      <c r="C21" s="1067">
        <v>200</v>
      </c>
      <c r="D21" s="1067">
        <v>493.61</v>
      </c>
      <c r="E21" s="1067">
        <v>492.43400000000003</v>
      </c>
      <c r="F21" s="194">
        <f t="shared" si="1"/>
        <v>99.761755231863219</v>
      </c>
      <c r="G21" s="225" t="s">
        <v>876</v>
      </c>
      <c r="H21" s="1048" t="s">
        <v>65</v>
      </c>
      <c r="I21" s="170"/>
      <c r="J21" s="170"/>
      <c r="K21" s="170"/>
    </row>
    <row r="22" spans="1:11" s="226" customFormat="1" ht="78" customHeight="1" x14ac:dyDescent="0.2">
      <c r="A22" s="223">
        <f t="shared" si="2"/>
        <v>7</v>
      </c>
      <c r="B22" s="1066" t="s">
        <v>608</v>
      </c>
      <c r="C22" s="1067">
        <v>1320</v>
      </c>
      <c r="D22" s="1067">
        <v>1314</v>
      </c>
      <c r="E22" s="1067">
        <v>739</v>
      </c>
      <c r="F22" s="347">
        <f t="shared" si="1"/>
        <v>56.240487062404874</v>
      </c>
      <c r="G22" s="1082" t="s">
        <v>876</v>
      </c>
      <c r="H22" s="1081" t="s">
        <v>4634</v>
      </c>
      <c r="I22" s="170"/>
      <c r="J22" s="170"/>
      <c r="K22" s="170"/>
    </row>
    <row r="23" spans="1:11" s="226" customFormat="1" ht="24" customHeight="1" x14ac:dyDescent="0.2">
      <c r="A23" s="223">
        <f t="shared" si="2"/>
        <v>8</v>
      </c>
      <c r="B23" s="1066" t="s">
        <v>3774</v>
      </c>
      <c r="C23" s="1067">
        <v>700</v>
      </c>
      <c r="D23" s="1067">
        <v>1892.53</v>
      </c>
      <c r="E23" s="1067">
        <v>1892.53</v>
      </c>
      <c r="F23" s="194">
        <f t="shared" si="1"/>
        <v>100</v>
      </c>
      <c r="G23" s="343" t="s">
        <v>876</v>
      </c>
      <c r="H23" s="224" t="s">
        <v>65</v>
      </c>
      <c r="I23" s="170"/>
      <c r="J23" s="170"/>
      <c r="K23" s="170"/>
    </row>
    <row r="24" spans="1:11" s="170" customFormat="1" ht="57" customHeight="1" x14ac:dyDescent="0.2">
      <c r="A24" s="223">
        <f t="shared" si="2"/>
        <v>9</v>
      </c>
      <c r="B24" s="1066" t="s">
        <v>644</v>
      </c>
      <c r="C24" s="1067">
        <v>430</v>
      </c>
      <c r="D24" s="1067">
        <v>370.1</v>
      </c>
      <c r="E24" s="1067">
        <v>320.10000000000002</v>
      </c>
      <c r="F24" s="194">
        <f t="shared" si="1"/>
        <v>86.490137800594439</v>
      </c>
      <c r="G24" s="225" t="s">
        <v>876</v>
      </c>
      <c r="H24" s="1063" t="s">
        <v>4635</v>
      </c>
    </row>
    <row r="25" spans="1:11" s="226" customFormat="1" ht="34.5" customHeight="1" x14ac:dyDescent="0.2">
      <c r="A25" s="223">
        <f t="shared" si="2"/>
        <v>10</v>
      </c>
      <c r="B25" s="1066" t="s">
        <v>605</v>
      </c>
      <c r="C25" s="1067">
        <v>2700</v>
      </c>
      <c r="D25" s="1067">
        <v>0</v>
      </c>
      <c r="E25" s="1067">
        <v>0</v>
      </c>
      <c r="F25" s="194" t="s">
        <v>3615</v>
      </c>
      <c r="G25" s="1080" t="s">
        <v>876</v>
      </c>
      <c r="H25" s="1083" t="s">
        <v>4636</v>
      </c>
      <c r="I25" s="170"/>
      <c r="J25" s="170"/>
      <c r="K25" s="170"/>
    </row>
    <row r="26" spans="1:11" s="170" customFormat="1" ht="15" customHeight="1" x14ac:dyDescent="0.2">
      <c r="A26" s="223">
        <f t="shared" si="2"/>
        <v>11</v>
      </c>
      <c r="B26" s="227" t="s">
        <v>607</v>
      </c>
      <c r="C26" s="1067">
        <v>2299</v>
      </c>
      <c r="D26" s="1067">
        <v>3976.77</v>
      </c>
      <c r="E26" s="1067">
        <v>3976.6526299999996</v>
      </c>
      <c r="F26" s="194">
        <f t="shared" si="1"/>
        <v>99.997048609801411</v>
      </c>
      <c r="G26" s="225" t="s">
        <v>876</v>
      </c>
      <c r="H26" s="1072" t="s">
        <v>65</v>
      </c>
    </row>
    <row r="27" spans="1:11" s="226" customFormat="1" ht="15" customHeight="1" x14ac:dyDescent="0.2">
      <c r="A27" s="223">
        <f t="shared" si="2"/>
        <v>12</v>
      </c>
      <c r="B27" s="227" t="s">
        <v>647</v>
      </c>
      <c r="C27" s="1067">
        <v>130</v>
      </c>
      <c r="D27" s="1067">
        <v>128</v>
      </c>
      <c r="E27" s="1067">
        <v>128</v>
      </c>
      <c r="F27" s="194">
        <f t="shared" si="1"/>
        <v>100</v>
      </c>
      <c r="G27" s="225" t="s">
        <v>876</v>
      </c>
      <c r="H27" s="1072" t="s">
        <v>65</v>
      </c>
      <c r="I27" s="170"/>
      <c r="J27" s="170"/>
      <c r="K27" s="170"/>
    </row>
    <row r="28" spans="1:11" s="226" customFormat="1" ht="24" customHeight="1" x14ac:dyDescent="0.2">
      <c r="A28" s="223">
        <f t="shared" si="2"/>
        <v>13</v>
      </c>
      <c r="B28" s="227" t="s">
        <v>610</v>
      </c>
      <c r="C28" s="1067">
        <v>30000</v>
      </c>
      <c r="D28" s="1067">
        <v>65500.609999999993</v>
      </c>
      <c r="E28" s="1067">
        <v>65470.579099999988</v>
      </c>
      <c r="F28" s="194">
        <f t="shared" si="1"/>
        <v>99.954151724693858</v>
      </c>
      <c r="G28" s="225" t="s">
        <v>876</v>
      </c>
      <c r="H28" s="1072" t="s">
        <v>65</v>
      </c>
      <c r="I28" s="170"/>
      <c r="J28" s="170"/>
      <c r="K28" s="170"/>
    </row>
    <row r="29" spans="1:11" s="170" customFormat="1" ht="21" x14ac:dyDescent="0.2">
      <c r="A29" s="223">
        <f t="shared" si="2"/>
        <v>14</v>
      </c>
      <c r="B29" s="1078" t="s">
        <v>4637</v>
      </c>
      <c r="C29" s="1067">
        <v>0</v>
      </c>
      <c r="D29" s="1067">
        <v>0.7</v>
      </c>
      <c r="E29" s="1067">
        <v>0.70025999999999999</v>
      </c>
      <c r="F29" s="194">
        <f t="shared" si="1"/>
        <v>100.03714285714287</v>
      </c>
      <c r="G29" s="225" t="s">
        <v>884</v>
      </c>
      <c r="H29" s="224" t="s">
        <v>65</v>
      </c>
    </row>
    <row r="30" spans="1:11" s="226" customFormat="1" ht="99" customHeight="1" x14ac:dyDescent="0.2">
      <c r="A30" s="223">
        <f t="shared" si="2"/>
        <v>15</v>
      </c>
      <c r="B30" s="1066" t="s">
        <v>4329</v>
      </c>
      <c r="C30" s="1067">
        <v>0</v>
      </c>
      <c r="D30" s="1067">
        <v>6900</v>
      </c>
      <c r="E30" s="1067">
        <v>0</v>
      </c>
      <c r="F30" s="194">
        <f t="shared" si="1"/>
        <v>0</v>
      </c>
      <c r="G30" s="225" t="s">
        <v>878</v>
      </c>
      <c r="H30" s="224" t="s">
        <v>4638</v>
      </c>
      <c r="I30" s="170"/>
      <c r="J30" s="170"/>
      <c r="K30" s="170"/>
    </row>
    <row r="31" spans="1:11" s="226" customFormat="1" ht="57" customHeight="1" x14ac:dyDescent="0.2">
      <c r="A31" s="223">
        <f t="shared" si="2"/>
        <v>16</v>
      </c>
      <c r="B31" s="1066" t="s">
        <v>4639</v>
      </c>
      <c r="C31" s="1067">
        <v>30000</v>
      </c>
      <c r="D31" s="1067">
        <v>0</v>
      </c>
      <c r="E31" s="1067">
        <v>0</v>
      </c>
      <c r="F31" s="194" t="s">
        <v>3615</v>
      </c>
      <c r="G31" s="225" t="s">
        <v>878</v>
      </c>
      <c r="H31" s="224" t="s">
        <v>4640</v>
      </c>
      <c r="I31" s="170"/>
      <c r="J31" s="170"/>
      <c r="K31" s="170"/>
    </row>
    <row r="32" spans="1:11" s="170" customFormat="1" ht="34.5" customHeight="1" x14ac:dyDescent="0.2">
      <c r="A32" s="223">
        <f t="shared" si="2"/>
        <v>17</v>
      </c>
      <c r="B32" s="1058" t="s">
        <v>4188</v>
      </c>
      <c r="C32" s="195">
        <v>1500</v>
      </c>
      <c r="D32" s="195">
        <v>1500</v>
      </c>
      <c r="E32" s="195">
        <v>1500</v>
      </c>
      <c r="F32" s="194">
        <f t="shared" si="1"/>
        <v>100</v>
      </c>
      <c r="G32" s="225" t="s">
        <v>878</v>
      </c>
      <c r="H32" s="1063" t="s">
        <v>65</v>
      </c>
    </row>
    <row r="33" spans="1:9" s="170" customFormat="1" ht="15" customHeight="1" x14ac:dyDescent="0.2">
      <c r="A33" s="223">
        <f t="shared" si="2"/>
        <v>18</v>
      </c>
      <c r="B33" s="237" t="s">
        <v>643</v>
      </c>
      <c r="C33" s="195">
        <v>30000</v>
      </c>
      <c r="D33" s="195">
        <v>29896.9</v>
      </c>
      <c r="E33" s="195">
        <v>29785</v>
      </c>
      <c r="F33" s="194">
        <f t="shared" si="1"/>
        <v>99.625713702758475</v>
      </c>
      <c r="G33" s="225" t="s">
        <v>876</v>
      </c>
      <c r="H33" s="224" t="s">
        <v>65</v>
      </c>
    </row>
    <row r="34" spans="1:9" s="170" customFormat="1" ht="15" customHeight="1" x14ac:dyDescent="0.2">
      <c r="A34" s="223">
        <f t="shared" si="2"/>
        <v>19</v>
      </c>
      <c r="B34" s="1066" t="s">
        <v>649</v>
      </c>
      <c r="C34" s="1067">
        <v>0</v>
      </c>
      <c r="D34" s="1067">
        <v>60</v>
      </c>
      <c r="E34" s="1067">
        <v>60</v>
      </c>
      <c r="F34" s="194">
        <f t="shared" si="1"/>
        <v>100</v>
      </c>
      <c r="G34" s="343" t="s">
        <v>876</v>
      </c>
      <c r="H34" s="224" t="s">
        <v>65</v>
      </c>
    </row>
    <row r="35" spans="1:9" s="170" customFormat="1" ht="15" customHeight="1" x14ac:dyDescent="0.2">
      <c r="A35" s="223">
        <f t="shared" si="2"/>
        <v>20</v>
      </c>
      <c r="B35" s="1066" t="s">
        <v>1001</v>
      </c>
      <c r="C35" s="1067">
        <v>35000</v>
      </c>
      <c r="D35" s="1067">
        <v>48.884</v>
      </c>
      <c r="E35" s="1067">
        <v>48.884</v>
      </c>
      <c r="F35" s="194">
        <f t="shared" si="1"/>
        <v>100</v>
      </c>
      <c r="G35" s="225" t="s">
        <v>884</v>
      </c>
      <c r="H35" s="1056" t="s">
        <v>65</v>
      </c>
    </row>
    <row r="36" spans="1:9" s="170" customFormat="1" ht="24" customHeight="1" x14ac:dyDescent="0.2">
      <c r="A36" s="223">
        <f t="shared" si="2"/>
        <v>21</v>
      </c>
      <c r="B36" s="1066" t="s">
        <v>1000</v>
      </c>
      <c r="C36" s="1067">
        <v>9205</v>
      </c>
      <c r="D36" s="1067">
        <v>8605</v>
      </c>
      <c r="E36" s="1067">
        <v>8584.9341399999994</v>
      </c>
      <c r="F36" s="194">
        <f t="shared" si="1"/>
        <v>99.766811621150481</v>
      </c>
      <c r="G36" s="343" t="s">
        <v>876</v>
      </c>
      <c r="H36" s="224" t="s">
        <v>65</v>
      </c>
    </row>
    <row r="37" spans="1:9" s="170" customFormat="1" ht="24" customHeight="1" x14ac:dyDescent="0.2">
      <c r="A37" s="223">
        <f t="shared" si="2"/>
        <v>22</v>
      </c>
      <c r="B37" s="228" t="s">
        <v>4641</v>
      </c>
      <c r="C37" s="195">
        <v>0</v>
      </c>
      <c r="D37" s="195">
        <v>5877.22</v>
      </c>
      <c r="E37" s="195">
        <v>5877.2150000000001</v>
      </c>
      <c r="F37" s="194">
        <f t="shared" si="1"/>
        <v>99.999914925764216</v>
      </c>
      <c r="G37" s="225" t="s">
        <v>876</v>
      </c>
      <c r="H37" s="1072" t="s">
        <v>65</v>
      </c>
    </row>
    <row r="38" spans="1:9" s="170" customFormat="1" ht="15" customHeight="1" x14ac:dyDescent="0.2">
      <c r="A38" s="223">
        <f t="shared" si="2"/>
        <v>23</v>
      </c>
      <c r="B38" s="228" t="s">
        <v>1002</v>
      </c>
      <c r="C38" s="195">
        <v>0</v>
      </c>
      <c r="D38" s="195">
        <v>1106924.3600000001</v>
      </c>
      <c r="E38" s="195">
        <v>1106924.3559999999</v>
      </c>
      <c r="F38" s="194">
        <f t="shared" si="1"/>
        <v>99.999999638638343</v>
      </c>
      <c r="G38" s="225" t="s">
        <v>876</v>
      </c>
      <c r="H38" s="1072" t="s">
        <v>65</v>
      </c>
    </row>
    <row r="39" spans="1:9" s="170" customFormat="1" ht="15" customHeight="1" x14ac:dyDescent="0.2">
      <c r="A39" s="223">
        <f t="shared" si="2"/>
        <v>24</v>
      </c>
      <c r="B39" s="228" t="s">
        <v>1003</v>
      </c>
      <c r="C39" s="195">
        <v>0</v>
      </c>
      <c r="D39" s="195">
        <v>12145514.17</v>
      </c>
      <c r="E39" s="195">
        <v>12145514.162000015</v>
      </c>
      <c r="F39" s="194">
        <f t="shared" si="1"/>
        <v>99.999999934132191</v>
      </c>
      <c r="G39" s="225" t="s">
        <v>876</v>
      </c>
      <c r="H39" s="1072" t="s">
        <v>65</v>
      </c>
    </row>
    <row r="40" spans="1:9" s="170" customFormat="1" ht="15" customHeight="1" x14ac:dyDescent="0.2">
      <c r="A40" s="223">
        <f t="shared" si="2"/>
        <v>25</v>
      </c>
      <c r="B40" s="228" t="s">
        <v>4642</v>
      </c>
      <c r="C40" s="195">
        <v>0</v>
      </c>
      <c r="D40" s="195">
        <v>200</v>
      </c>
      <c r="E40" s="195">
        <v>200</v>
      </c>
      <c r="F40" s="194">
        <f t="shared" si="1"/>
        <v>100</v>
      </c>
      <c r="G40" s="225" t="s">
        <v>884</v>
      </c>
      <c r="H40" s="224" t="s">
        <v>65</v>
      </c>
    </row>
    <row r="41" spans="1:9" s="170" customFormat="1" ht="15" customHeight="1" x14ac:dyDescent="0.2">
      <c r="A41" s="223">
        <f t="shared" si="2"/>
        <v>26</v>
      </c>
      <c r="B41" s="228" t="s">
        <v>4643</v>
      </c>
      <c r="C41" s="195">
        <v>0</v>
      </c>
      <c r="D41" s="195">
        <v>200</v>
      </c>
      <c r="E41" s="195">
        <v>200</v>
      </c>
      <c r="F41" s="194">
        <f t="shared" si="1"/>
        <v>100</v>
      </c>
      <c r="G41" s="225" t="s">
        <v>884</v>
      </c>
      <c r="H41" s="224" t="s">
        <v>65</v>
      </c>
    </row>
    <row r="42" spans="1:9" s="170" customFormat="1" ht="15" customHeight="1" x14ac:dyDescent="0.2">
      <c r="A42" s="223">
        <f t="shared" si="2"/>
        <v>27</v>
      </c>
      <c r="B42" s="228" t="s">
        <v>3246</v>
      </c>
      <c r="C42" s="195">
        <v>0</v>
      </c>
      <c r="D42" s="195">
        <v>30</v>
      </c>
      <c r="E42" s="195">
        <v>30</v>
      </c>
      <c r="F42" s="194">
        <f t="shared" si="1"/>
        <v>100</v>
      </c>
      <c r="G42" s="225" t="s">
        <v>884</v>
      </c>
      <c r="H42" s="224" t="s">
        <v>65</v>
      </c>
    </row>
    <row r="43" spans="1:9" s="179" customFormat="1" ht="13.5" customHeight="1" thickBot="1" x14ac:dyDescent="0.25">
      <c r="A43" s="1233" t="s">
        <v>412</v>
      </c>
      <c r="B43" s="1234"/>
      <c r="C43" s="196">
        <f>SUM(C16:C42)</f>
        <v>179644</v>
      </c>
      <c r="D43" s="196">
        <f>SUM(D16:D42)</f>
        <v>13419389.114</v>
      </c>
      <c r="E43" s="196">
        <f>SUM(E16:E42)</f>
        <v>13411690.800130015</v>
      </c>
      <c r="F43" s="197">
        <f t="shared" si="1"/>
        <v>99.942632903744084</v>
      </c>
      <c r="G43" s="198"/>
      <c r="H43" s="229"/>
    </row>
    <row r="44" spans="1:9" s="151" customFormat="1" ht="18" customHeight="1" thickBot="1" x14ac:dyDescent="0.2">
      <c r="A44" s="219" t="s">
        <v>868</v>
      </c>
      <c r="B44" s="199"/>
      <c r="C44" s="200"/>
      <c r="D44" s="200"/>
      <c r="E44" s="201"/>
      <c r="F44" s="190"/>
      <c r="G44" s="191"/>
      <c r="H44" s="236"/>
    </row>
    <row r="45" spans="1:9" s="170" customFormat="1" ht="24" customHeight="1" x14ac:dyDescent="0.2">
      <c r="A45" s="1050">
        <f>A42+1</f>
        <v>28</v>
      </c>
      <c r="B45" s="1074" t="s">
        <v>1004</v>
      </c>
      <c r="C45" s="1075">
        <v>592808</v>
      </c>
      <c r="D45" s="1075">
        <v>588058</v>
      </c>
      <c r="E45" s="1075">
        <v>588058</v>
      </c>
      <c r="F45" s="194">
        <f t="shared" ref="F45:F65" si="3">E45/D45*100</f>
        <v>100</v>
      </c>
      <c r="G45" s="193" t="s">
        <v>876</v>
      </c>
      <c r="H45" s="1056" t="s">
        <v>65</v>
      </c>
    </row>
    <row r="46" spans="1:9" s="170" customFormat="1" ht="24" customHeight="1" x14ac:dyDescent="0.2">
      <c r="A46" s="223">
        <f t="shared" ref="A46:A64" si="4">A45+1</f>
        <v>29</v>
      </c>
      <c r="B46" s="1074" t="s">
        <v>1005</v>
      </c>
      <c r="C46" s="1075">
        <v>106989</v>
      </c>
      <c r="D46" s="1075">
        <v>111299</v>
      </c>
      <c r="E46" s="1075">
        <v>111299</v>
      </c>
      <c r="F46" s="194">
        <f t="shared" si="3"/>
        <v>100</v>
      </c>
      <c r="G46" s="1053" t="s">
        <v>876</v>
      </c>
      <c r="H46" s="1056" t="s">
        <v>65</v>
      </c>
    </row>
    <row r="47" spans="1:9" s="170" customFormat="1" ht="89.25" customHeight="1" x14ac:dyDescent="0.2">
      <c r="A47" s="223">
        <f t="shared" si="4"/>
        <v>30</v>
      </c>
      <c r="B47" s="1066" t="s">
        <v>3247</v>
      </c>
      <c r="C47" s="1067">
        <v>16000</v>
      </c>
      <c r="D47" s="1067">
        <v>9785</v>
      </c>
      <c r="E47" s="1067">
        <v>9785</v>
      </c>
      <c r="F47" s="194">
        <f t="shared" si="3"/>
        <v>100</v>
      </c>
      <c r="G47" s="206" t="s">
        <v>876</v>
      </c>
      <c r="H47" s="224" t="s">
        <v>4644</v>
      </c>
      <c r="I47" s="168"/>
    </row>
    <row r="48" spans="1:9" s="170" customFormat="1" ht="15" customHeight="1" x14ac:dyDescent="0.2">
      <c r="A48" s="223">
        <f t="shared" si="4"/>
        <v>31</v>
      </c>
      <c r="B48" s="1066" t="s">
        <v>1006</v>
      </c>
      <c r="C48" s="1067">
        <v>12100</v>
      </c>
      <c r="D48" s="1067">
        <v>11742.619999999999</v>
      </c>
      <c r="E48" s="1067">
        <v>11742.57763</v>
      </c>
      <c r="F48" s="194">
        <f t="shared" si="3"/>
        <v>99.999639177628168</v>
      </c>
      <c r="G48" s="206" t="s">
        <v>876</v>
      </c>
      <c r="H48" s="224" t="s">
        <v>65</v>
      </c>
    </row>
    <row r="49" spans="1:8" s="170" customFormat="1" ht="24" customHeight="1" x14ac:dyDescent="0.2">
      <c r="A49" s="223">
        <f t="shared" si="4"/>
        <v>32</v>
      </c>
      <c r="B49" s="1066" t="s">
        <v>1007</v>
      </c>
      <c r="C49" s="1067">
        <v>0</v>
      </c>
      <c r="D49" s="1067">
        <v>10</v>
      </c>
      <c r="E49" s="1067">
        <v>10</v>
      </c>
      <c r="F49" s="194">
        <f t="shared" si="3"/>
        <v>100</v>
      </c>
      <c r="G49" s="206" t="s">
        <v>876</v>
      </c>
      <c r="H49" s="1072" t="s">
        <v>65</v>
      </c>
    </row>
    <row r="50" spans="1:8" s="170" customFormat="1" ht="15" customHeight="1" x14ac:dyDescent="0.2">
      <c r="A50" s="223">
        <f t="shared" si="4"/>
        <v>33</v>
      </c>
      <c r="B50" s="1066" t="s">
        <v>1008</v>
      </c>
      <c r="C50" s="1067">
        <v>280</v>
      </c>
      <c r="D50" s="1067">
        <v>280</v>
      </c>
      <c r="E50" s="1067">
        <v>280</v>
      </c>
      <c r="F50" s="194">
        <f t="shared" si="3"/>
        <v>100</v>
      </c>
      <c r="G50" s="1053" t="s">
        <v>876</v>
      </c>
      <c r="H50" s="224" t="s">
        <v>65</v>
      </c>
    </row>
    <row r="51" spans="1:8" s="170" customFormat="1" ht="24" customHeight="1" x14ac:dyDescent="0.2">
      <c r="A51" s="223">
        <f t="shared" si="4"/>
        <v>34</v>
      </c>
      <c r="B51" s="237" t="s">
        <v>4109</v>
      </c>
      <c r="C51" s="1067">
        <v>0</v>
      </c>
      <c r="D51" s="1067">
        <v>55</v>
      </c>
      <c r="E51" s="1067">
        <v>55</v>
      </c>
      <c r="F51" s="194">
        <f t="shared" si="3"/>
        <v>100</v>
      </c>
      <c r="G51" s="343" t="s">
        <v>876</v>
      </c>
      <c r="H51" s="1072" t="s">
        <v>65</v>
      </c>
    </row>
    <row r="52" spans="1:8" s="170" customFormat="1" ht="15" customHeight="1" x14ac:dyDescent="0.2">
      <c r="A52" s="223">
        <f t="shared" si="4"/>
        <v>35</v>
      </c>
      <c r="B52" s="1074" t="s">
        <v>1009</v>
      </c>
      <c r="C52" s="1075">
        <v>500</v>
      </c>
      <c r="D52" s="1075">
        <v>358.6</v>
      </c>
      <c r="E52" s="1075">
        <v>358.6</v>
      </c>
      <c r="F52" s="194">
        <f t="shared" si="3"/>
        <v>100</v>
      </c>
      <c r="G52" s="1053" t="s">
        <v>876</v>
      </c>
      <c r="H52" s="1056" t="s">
        <v>65</v>
      </c>
    </row>
    <row r="53" spans="1:8" s="170" customFormat="1" ht="34.5" customHeight="1" x14ac:dyDescent="0.2">
      <c r="A53" s="223">
        <f t="shared" si="4"/>
        <v>36</v>
      </c>
      <c r="B53" s="1074" t="s">
        <v>4645</v>
      </c>
      <c r="C53" s="1075">
        <v>0</v>
      </c>
      <c r="D53" s="1075">
        <v>553.20000000000005</v>
      </c>
      <c r="E53" s="1075">
        <v>553.20000000000005</v>
      </c>
      <c r="F53" s="194">
        <f t="shared" si="3"/>
        <v>100</v>
      </c>
      <c r="G53" s="1053" t="s">
        <v>876</v>
      </c>
      <c r="H53" s="1056" t="s">
        <v>65</v>
      </c>
    </row>
    <row r="54" spans="1:8" s="170" customFormat="1" ht="24" customHeight="1" x14ac:dyDescent="0.2">
      <c r="A54" s="223">
        <f t="shared" si="4"/>
        <v>37</v>
      </c>
      <c r="B54" s="1074" t="s">
        <v>1011</v>
      </c>
      <c r="C54" s="1075">
        <v>24630</v>
      </c>
      <c r="D54" s="1075">
        <v>24454.530000000002</v>
      </c>
      <c r="E54" s="1075">
        <v>24454.530000000002</v>
      </c>
      <c r="F54" s="194">
        <f t="shared" si="3"/>
        <v>100</v>
      </c>
      <c r="G54" s="1053" t="s">
        <v>876</v>
      </c>
      <c r="H54" s="1056" t="s">
        <v>65</v>
      </c>
    </row>
    <row r="55" spans="1:8" s="170" customFormat="1" ht="24" customHeight="1" x14ac:dyDescent="0.2">
      <c r="A55" s="223">
        <f t="shared" si="4"/>
        <v>38</v>
      </c>
      <c r="B55" s="1074" t="s">
        <v>1012</v>
      </c>
      <c r="C55" s="1075">
        <v>0</v>
      </c>
      <c r="D55" s="1075">
        <v>45</v>
      </c>
      <c r="E55" s="1075">
        <v>45</v>
      </c>
      <c r="F55" s="194">
        <f t="shared" si="3"/>
        <v>100</v>
      </c>
      <c r="G55" s="1053" t="s">
        <v>876</v>
      </c>
      <c r="H55" s="1056" t="s">
        <v>65</v>
      </c>
    </row>
    <row r="56" spans="1:8" s="170" customFormat="1" ht="24" customHeight="1" x14ac:dyDescent="0.2">
      <c r="A56" s="223">
        <f t="shared" si="4"/>
        <v>39</v>
      </c>
      <c r="B56" s="1074" t="s">
        <v>1013</v>
      </c>
      <c r="C56" s="1075">
        <v>0</v>
      </c>
      <c r="D56" s="1075">
        <v>6777.9</v>
      </c>
      <c r="E56" s="1075">
        <v>6665.277</v>
      </c>
      <c r="F56" s="194">
        <f t="shared" si="3"/>
        <v>98.338379143982664</v>
      </c>
      <c r="G56" s="1053" t="s">
        <v>876</v>
      </c>
      <c r="H56" s="1056" t="s">
        <v>65</v>
      </c>
    </row>
    <row r="57" spans="1:8" s="170" customFormat="1" ht="24" customHeight="1" x14ac:dyDescent="0.2">
      <c r="A57" s="223">
        <f t="shared" si="4"/>
        <v>40</v>
      </c>
      <c r="B57" s="1074" t="s">
        <v>4646</v>
      </c>
      <c r="C57" s="1075">
        <v>0</v>
      </c>
      <c r="D57" s="1075">
        <v>960</v>
      </c>
      <c r="E57" s="1075">
        <v>960</v>
      </c>
      <c r="F57" s="194">
        <f t="shared" si="3"/>
        <v>100</v>
      </c>
      <c r="G57" s="225" t="s">
        <v>884</v>
      </c>
      <c r="H57" s="1056" t="s">
        <v>65</v>
      </c>
    </row>
    <row r="58" spans="1:8" s="170" customFormat="1" ht="15" customHeight="1" x14ac:dyDescent="0.2">
      <c r="A58" s="223">
        <f t="shared" si="4"/>
        <v>41</v>
      </c>
      <c r="B58" s="1074" t="s">
        <v>4647</v>
      </c>
      <c r="C58" s="1075">
        <v>0</v>
      </c>
      <c r="D58" s="1075">
        <v>388.79999999999995</v>
      </c>
      <c r="E58" s="1075">
        <v>388.79999999999995</v>
      </c>
      <c r="F58" s="194">
        <f t="shared" si="3"/>
        <v>100</v>
      </c>
      <c r="G58" s="225" t="s">
        <v>884</v>
      </c>
      <c r="H58" s="1056" t="s">
        <v>65</v>
      </c>
    </row>
    <row r="59" spans="1:8" s="170" customFormat="1" ht="24" customHeight="1" x14ac:dyDescent="0.2">
      <c r="A59" s="223">
        <f t="shared" si="4"/>
        <v>42</v>
      </c>
      <c r="B59" s="1074" t="s">
        <v>4641</v>
      </c>
      <c r="C59" s="1075">
        <v>0</v>
      </c>
      <c r="D59" s="1075">
        <v>534</v>
      </c>
      <c r="E59" s="1075">
        <v>534</v>
      </c>
      <c r="F59" s="194">
        <f t="shared" si="3"/>
        <v>100</v>
      </c>
      <c r="G59" s="225" t="s">
        <v>876</v>
      </c>
      <c r="H59" s="1056" t="s">
        <v>65</v>
      </c>
    </row>
    <row r="60" spans="1:8" s="170" customFormat="1" ht="15" customHeight="1" x14ac:dyDescent="0.2">
      <c r="A60" s="223">
        <f t="shared" si="4"/>
        <v>43</v>
      </c>
      <c r="B60" s="1074" t="s">
        <v>4648</v>
      </c>
      <c r="C60" s="1075">
        <v>0</v>
      </c>
      <c r="D60" s="1075">
        <v>990.14</v>
      </c>
      <c r="E60" s="1075">
        <v>990.13760000000002</v>
      </c>
      <c r="F60" s="194">
        <f t="shared" si="3"/>
        <v>99.999757610034948</v>
      </c>
      <c r="G60" s="225" t="s">
        <v>884</v>
      </c>
      <c r="H60" s="1056" t="s">
        <v>65</v>
      </c>
    </row>
    <row r="61" spans="1:8" s="170" customFormat="1" ht="15" customHeight="1" x14ac:dyDescent="0.2">
      <c r="A61" s="223">
        <f t="shared" si="4"/>
        <v>44</v>
      </c>
      <c r="B61" s="1074" t="s">
        <v>1014</v>
      </c>
      <c r="C61" s="1075">
        <v>0</v>
      </c>
      <c r="D61" s="1075">
        <v>154.1</v>
      </c>
      <c r="E61" s="1075">
        <v>154.0941</v>
      </c>
      <c r="F61" s="194">
        <f t="shared" si="3"/>
        <v>99.996171317326414</v>
      </c>
      <c r="G61" s="225" t="s">
        <v>876</v>
      </c>
      <c r="H61" s="1056" t="s">
        <v>65</v>
      </c>
    </row>
    <row r="62" spans="1:8" s="170" customFormat="1" ht="24" customHeight="1" x14ac:dyDescent="0.2">
      <c r="A62" s="223">
        <f t="shared" si="4"/>
        <v>45</v>
      </c>
      <c r="B62" s="1074" t="s">
        <v>1015</v>
      </c>
      <c r="C62" s="1075">
        <v>0</v>
      </c>
      <c r="D62" s="1075">
        <v>104.78</v>
      </c>
      <c r="E62" s="1075">
        <v>104.78400000000001</v>
      </c>
      <c r="F62" s="194">
        <f t="shared" si="3"/>
        <v>100.00381752242795</v>
      </c>
      <c r="G62" s="225" t="s">
        <v>876</v>
      </c>
      <c r="H62" s="1056" t="s">
        <v>65</v>
      </c>
    </row>
    <row r="63" spans="1:8" s="170" customFormat="1" ht="15" customHeight="1" x14ac:dyDescent="0.2">
      <c r="A63" s="223">
        <f t="shared" si="4"/>
        <v>46</v>
      </c>
      <c r="B63" s="1074" t="s">
        <v>1003</v>
      </c>
      <c r="C63" s="1075">
        <v>0</v>
      </c>
      <c r="D63" s="1075">
        <v>5849421.1500000004</v>
      </c>
      <c r="E63" s="1075">
        <v>5849421.1459999979</v>
      </c>
      <c r="F63" s="194">
        <f t="shared" si="3"/>
        <v>99.999999931617126</v>
      </c>
      <c r="G63" s="225" t="s">
        <v>876</v>
      </c>
      <c r="H63" s="1056" t="s">
        <v>65</v>
      </c>
    </row>
    <row r="64" spans="1:8" s="170" customFormat="1" ht="24" customHeight="1" x14ac:dyDescent="0.2">
      <c r="A64" s="223">
        <f t="shared" si="4"/>
        <v>47</v>
      </c>
      <c r="B64" s="1074" t="s">
        <v>1015</v>
      </c>
      <c r="C64" s="1075">
        <v>0</v>
      </c>
      <c r="D64" s="1075">
        <v>3433</v>
      </c>
      <c r="E64" s="1075">
        <v>3433</v>
      </c>
      <c r="F64" s="194">
        <f t="shared" si="3"/>
        <v>100</v>
      </c>
      <c r="G64" s="225" t="s">
        <v>876</v>
      </c>
      <c r="H64" s="1056" t="s">
        <v>65</v>
      </c>
    </row>
    <row r="65" spans="1:9" s="170" customFormat="1" ht="13.5" customHeight="1" thickBot="1" x14ac:dyDescent="0.25">
      <c r="A65" s="1233" t="s">
        <v>412</v>
      </c>
      <c r="B65" s="1234"/>
      <c r="C65" s="196">
        <f>SUM(C45:C64)</f>
        <v>753307</v>
      </c>
      <c r="D65" s="196">
        <f>SUM(D45:D64)</f>
        <v>6609404.8200000003</v>
      </c>
      <c r="E65" s="196">
        <f>SUM(E45:E64)</f>
        <v>6609292.146329998</v>
      </c>
      <c r="F65" s="197">
        <f t="shared" si="3"/>
        <v>99.998295252400609</v>
      </c>
      <c r="G65" s="198"/>
      <c r="H65" s="229"/>
    </row>
    <row r="66" spans="1:9" s="151" customFormat="1" ht="18" customHeight="1" thickBot="1" x14ac:dyDescent="0.2">
      <c r="A66" s="219" t="s">
        <v>909</v>
      </c>
      <c r="B66" s="199"/>
      <c r="C66" s="201"/>
      <c r="D66" s="201"/>
      <c r="E66" s="201"/>
      <c r="F66" s="190"/>
      <c r="G66" s="191"/>
      <c r="H66" s="236"/>
    </row>
    <row r="67" spans="1:9" s="170" customFormat="1" ht="24" customHeight="1" x14ac:dyDescent="0.2">
      <c r="A67" s="1050">
        <f>A64+1</f>
        <v>48</v>
      </c>
      <c r="B67" s="1061" t="s">
        <v>1016</v>
      </c>
      <c r="C67" s="1062">
        <v>0</v>
      </c>
      <c r="D67" s="1062">
        <v>32832.639999999999</v>
      </c>
      <c r="E67" s="1062">
        <v>32832.639999999999</v>
      </c>
      <c r="F67" s="194">
        <f>E67/D67*100</f>
        <v>100</v>
      </c>
      <c r="G67" s="1053" t="s">
        <v>878</v>
      </c>
      <c r="H67" s="1056" t="s">
        <v>65</v>
      </c>
    </row>
    <row r="68" spans="1:9" s="170" customFormat="1" ht="13.5" customHeight="1" thickBot="1" x14ac:dyDescent="0.25">
      <c r="A68" s="1233" t="s">
        <v>412</v>
      </c>
      <c r="B68" s="1234"/>
      <c r="C68" s="196">
        <f>SUM(C67:C67)</f>
        <v>0</v>
      </c>
      <c r="D68" s="196">
        <f>SUM(D67:D67)</f>
        <v>32832.639999999999</v>
      </c>
      <c r="E68" s="196">
        <f>SUM(E67:E67)</f>
        <v>32832.639999999999</v>
      </c>
      <c r="F68" s="209">
        <f>E68/D68*100</f>
        <v>100</v>
      </c>
      <c r="G68" s="198"/>
      <c r="H68" s="229"/>
    </row>
    <row r="69" spans="1:9" ht="18" customHeight="1" thickBot="1" x14ac:dyDescent="0.2">
      <c r="A69" s="230" t="s">
        <v>887</v>
      </c>
      <c r="B69" s="202"/>
      <c r="C69" s="203"/>
      <c r="D69" s="203"/>
      <c r="E69" s="204"/>
      <c r="F69" s="205"/>
      <c r="G69" s="231"/>
      <c r="H69" s="232"/>
    </row>
    <row r="70" spans="1:9" s="170" customFormat="1" ht="24" customHeight="1" x14ac:dyDescent="0.2">
      <c r="A70" s="1050">
        <f>A67+1</f>
        <v>49</v>
      </c>
      <c r="B70" s="1066" t="s">
        <v>738</v>
      </c>
      <c r="C70" s="1067">
        <v>0</v>
      </c>
      <c r="D70" s="1067">
        <v>3626.35</v>
      </c>
      <c r="E70" s="1067">
        <v>3626.3400200000001</v>
      </c>
      <c r="F70" s="194">
        <f t="shared" ref="F70:F133" si="5">E70/D70*100</f>
        <v>99.999724792146381</v>
      </c>
      <c r="G70" s="1053" t="s">
        <v>884</v>
      </c>
      <c r="H70" s="1063" t="s">
        <v>65</v>
      </c>
    </row>
    <row r="71" spans="1:9" s="170" customFormat="1" ht="57" customHeight="1" x14ac:dyDescent="0.2">
      <c r="A71" s="223">
        <f t="shared" ref="A71:A134" si="6">A70+1</f>
        <v>50</v>
      </c>
      <c r="B71" s="1066" t="s">
        <v>3248</v>
      </c>
      <c r="C71" s="1067">
        <v>38000</v>
      </c>
      <c r="D71" s="1067">
        <v>1100</v>
      </c>
      <c r="E71" s="1067">
        <v>563.94333999999992</v>
      </c>
      <c r="F71" s="194">
        <f t="shared" si="5"/>
        <v>51.267576363636358</v>
      </c>
      <c r="G71" s="206" t="s">
        <v>878</v>
      </c>
      <c r="H71" s="1072" t="s">
        <v>4649</v>
      </c>
    </row>
    <row r="72" spans="1:9" s="170" customFormat="1" ht="24" customHeight="1" x14ac:dyDescent="0.2">
      <c r="A72" s="223">
        <f t="shared" si="6"/>
        <v>51</v>
      </c>
      <c r="B72" s="1066" t="s">
        <v>3918</v>
      </c>
      <c r="C72" s="1067">
        <v>0</v>
      </c>
      <c r="D72" s="1067">
        <v>127.05</v>
      </c>
      <c r="E72" s="1067">
        <v>127.05</v>
      </c>
      <c r="F72" s="194">
        <f t="shared" si="5"/>
        <v>100</v>
      </c>
      <c r="G72" s="1053" t="s">
        <v>884</v>
      </c>
      <c r="H72" s="170" t="s">
        <v>65</v>
      </c>
    </row>
    <row r="73" spans="1:9" s="170" customFormat="1" ht="90" customHeight="1" x14ac:dyDescent="0.2">
      <c r="A73" s="223">
        <f t="shared" si="6"/>
        <v>52</v>
      </c>
      <c r="B73" s="1066" t="s">
        <v>3919</v>
      </c>
      <c r="C73" s="1067">
        <v>0</v>
      </c>
      <c r="D73" s="1067">
        <v>23000</v>
      </c>
      <c r="E73" s="1067">
        <v>17970.753359999999</v>
      </c>
      <c r="F73" s="194">
        <f t="shared" si="5"/>
        <v>78.133710260869563</v>
      </c>
      <c r="G73" s="206" t="s">
        <v>878</v>
      </c>
      <c r="H73" s="1072" t="s">
        <v>4650</v>
      </c>
    </row>
    <row r="74" spans="1:9" s="170" customFormat="1" ht="24" customHeight="1" x14ac:dyDescent="0.2">
      <c r="A74" s="223">
        <f t="shared" si="6"/>
        <v>53</v>
      </c>
      <c r="B74" s="1066" t="s">
        <v>3920</v>
      </c>
      <c r="C74" s="1067">
        <v>0</v>
      </c>
      <c r="D74" s="1067">
        <v>3428.75</v>
      </c>
      <c r="E74" s="1067">
        <v>3428.741</v>
      </c>
      <c r="F74" s="194">
        <f t="shared" si="5"/>
        <v>99.999737513671164</v>
      </c>
      <c r="G74" s="1053" t="s">
        <v>884</v>
      </c>
      <c r="H74" s="1063" t="s">
        <v>65</v>
      </c>
    </row>
    <row r="75" spans="1:9" s="170" customFormat="1" ht="24" customHeight="1" x14ac:dyDescent="0.2">
      <c r="A75" s="223">
        <f t="shared" si="6"/>
        <v>54</v>
      </c>
      <c r="B75" s="1066" t="s">
        <v>3249</v>
      </c>
      <c r="C75" s="1067">
        <v>6000</v>
      </c>
      <c r="D75" s="1067">
        <v>15732.02</v>
      </c>
      <c r="E75" s="1067">
        <v>15732.02</v>
      </c>
      <c r="F75" s="194">
        <f t="shared" si="5"/>
        <v>100</v>
      </c>
      <c r="G75" s="1053" t="s">
        <v>884</v>
      </c>
      <c r="H75" s="1072" t="s">
        <v>65</v>
      </c>
      <c r="I75" s="344"/>
    </row>
    <row r="76" spans="1:9" s="170" customFormat="1" ht="63" x14ac:dyDescent="0.2">
      <c r="A76" s="223">
        <f t="shared" si="6"/>
        <v>55</v>
      </c>
      <c r="B76" s="1066" t="s">
        <v>3250</v>
      </c>
      <c r="C76" s="1067">
        <v>14000</v>
      </c>
      <c r="D76" s="1067">
        <v>350</v>
      </c>
      <c r="E76" s="1067">
        <v>0</v>
      </c>
      <c r="F76" s="194">
        <f t="shared" si="5"/>
        <v>0</v>
      </c>
      <c r="G76" s="206" t="s">
        <v>878</v>
      </c>
      <c r="H76" s="1072" t="s">
        <v>4651</v>
      </c>
    </row>
    <row r="77" spans="1:9" s="170" customFormat="1" ht="109.5" customHeight="1" x14ac:dyDescent="0.2">
      <c r="A77" s="223">
        <f t="shared" si="6"/>
        <v>56</v>
      </c>
      <c r="B77" s="1066" t="s">
        <v>3251</v>
      </c>
      <c r="C77" s="1067">
        <v>15000</v>
      </c>
      <c r="D77" s="1067">
        <v>46400</v>
      </c>
      <c r="E77" s="1067">
        <v>1484.6699999999998</v>
      </c>
      <c r="F77" s="194">
        <f t="shared" si="5"/>
        <v>3.1997198275862067</v>
      </c>
      <c r="G77" s="206" t="s">
        <v>878</v>
      </c>
      <c r="H77" s="1063" t="s">
        <v>4652</v>
      </c>
    </row>
    <row r="78" spans="1:9" s="170" customFormat="1" ht="78" customHeight="1" x14ac:dyDescent="0.2">
      <c r="A78" s="223">
        <f t="shared" si="6"/>
        <v>57</v>
      </c>
      <c r="B78" s="1066" t="s">
        <v>3252</v>
      </c>
      <c r="C78" s="1067">
        <v>5200</v>
      </c>
      <c r="D78" s="1067">
        <v>5914.71</v>
      </c>
      <c r="E78" s="1067">
        <v>577.16999999999996</v>
      </c>
      <c r="F78" s="194">
        <f t="shared" si="5"/>
        <v>9.7582129977632039</v>
      </c>
      <c r="G78" s="206" t="s">
        <v>878</v>
      </c>
      <c r="H78" s="1063" t="s">
        <v>4653</v>
      </c>
    </row>
    <row r="79" spans="1:9" s="170" customFormat="1" ht="34.5" customHeight="1" x14ac:dyDescent="0.2">
      <c r="A79" s="223">
        <f t="shared" si="6"/>
        <v>58</v>
      </c>
      <c r="B79" s="1066" t="s">
        <v>3253</v>
      </c>
      <c r="C79" s="1067">
        <v>0</v>
      </c>
      <c r="D79" s="1067">
        <v>3183.4</v>
      </c>
      <c r="E79" s="1067">
        <v>3183.3936899999999</v>
      </c>
      <c r="F79" s="194">
        <f t="shared" si="5"/>
        <v>99.999801784255808</v>
      </c>
      <c r="G79" s="1053" t="s">
        <v>884</v>
      </c>
      <c r="H79" s="1063" t="s">
        <v>65</v>
      </c>
    </row>
    <row r="80" spans="1:9" s="170" customFormat="1" ht="67.5" customHeight="1" x14ac:dyDescent="0.2">
      <c r="A80" s="223">
        <f t="shared" si="6"/>
        <v>59</v>
      </c>
      <c r="B80" s="1066" t="s">
        <v>3254</v>
      </c>
      <c r="C80" s="1067">
        <v>0</v>
      </c>
      <c r="D80" s="1067">
        <v>400</v>
      </c>
      <c r="E80" s="1067">
        <v>72.599999999999994</v>
      </c>
      <c r="F80" s="194">
        <f t="shared" si="5"/>
        <v>18.149999999999999</v>
      </c>
      <c r="G80" s="206" t="s">
        <v>878</v>
      </c>
      <c r="H80" s="1072" t="s">
        <v>4654</v>
      </c>
    </row>
    <row r="81" spans="1:9" s="170" customFormat="1" ht="34.5" customHeight="1" x14ac:dyDescent="0.2">
      <c r="A81" s="223">
        <f t="shared" si="6"/>
        <v>60</v>
      </c>
      <c r="B81" s="1066" t="s">
        <v>3255</v>
      </c>
      <c r="C81" s="1067">
        <v>0</v>
      </c>
      <c r="D81" s="1067">
        <v>874.56</v>
      </c>
      <c r="E81" s="1067">
        <v>874.55200000000002</v>
      </c>
      <c r="F81" s="194">
        <f t="shared" si="5"/>
        <v>99.999085254299317</v>
      </c>
      <c r="G81" s="1053" t="s">
        <v>884</v>
      </c>
      <c r="H81" s="224" t="s">
        <v>65</v>
      </c>
    </row>
    <row r="82" spans="1:9" s="170" customFormat="1" ht="34.5" customHeight="1" x14ac:dyDescent="0.2">
      <c r="A82" s="223">
        <f t="shared" si="6"/>
        <v>61</v>
      </c>
      <c r="B82" s="1066" t="s">
        <v>3256</v>
      </c>
      <c r="C82" s="1067">
        <v>0</v>
      </c>
      <c r="D82" s="1067">
        <v>800</v>
      </c>
      <c r="E82" s="1067">
        <v>800</v>
      </c>
      <c r="F82" s="194">
        <f t="shared" si="5"/>
        <v>100</v>
      </c>
      <c r="G82" s="1053" t="s">
        <v>884</v>
      </c>
      <c r="H82" s="1063" t="s">
        <v>65</v>
      </c>
    </row>
    <row r="83" spans="1:9" s="170" customFormat="1" ht="34.5" customHeight="1" x14ac:dyDescent="0.2">
      <c r="A83" s="223">
        <f t="shared" si="6"/>
        <v>62</v>
      </c>
      <c r="B83" s="1066" t="s">
        <v>3257</v>
      </c>
      <c r="C83" s="1067">
        <v>6000</v>
      </c>
      <c r="D83" s="1067">
        <v>9244.5</v>
      </c>
      <c r="E83" s="1067">
        <v>9244.4894100000001</v>
      </c>
      <c r="F83" s="194">
        <f t="shared" si="5"/>
        <v>99.999885445399968</v>
      </c>
      <c r="G83" s="1053" t="s">
        <v>884</v>
      </c>
      <c r="H83" s="224" t="s">
        <v>65</v>
      </c>
    </row>
    <row r="84" spans="1:9" s="170" customFormat="1" ht="31.5" x14ac:dyDescent="0.2">
      <c r="A84" s="223">
        <f t="shared" si="6"/>
        <v>63</v>
      </c>
      <c r="B84" s="1066" t="s">
        <v>3258</v>
      </c>
      <c r="C84" s="1067">
        <v>0</v>
      </c>
      <c r="D84" s="1067">
        <v>4195.79</v>
      </c>
      <c r="E84" s="1067">
        <v>4195.7761399999999</v>
      </c>
      <c r="F84" s="194">
        <f t="shared" si="5"/>
        <v>99.999669668882376</v>
      </c>
      <c r="G84" s="1053" t="s">
        <v>884</v>
      </c>
      <c r="H84" s="1063" t="s">
        <v>65</v>
      </c>
    </row>
    <row r="85" spans="1:9" s="170" customFormat="1" ht="34.5" customHeight="1" x14ac:dyDescent="0.2">
      <c r="A85" s="223">
        <f t="shared" si="6"/>
        <v>64</v>
      </c>
      <c r="B85" s="1066" t="s">
        <v>3259</v>
      </c>
      <c r="C85" s="1067">
        <v>0</v>
      </c>
      <c r="D85" s="1067">
        <v>6208.42</v>
      </c>
      <c r="E85" s="1067">
        <v>6208.4168</v>
      </c>
      <c r="F85" s="194">
        <f t="shared" si="5"/>
        <v>99.999948457095371</v>
      </c>
      <c r="G85" s="206" t="s">
        <v>878</v>
      </c>
      <c r="H85" s="224" t="s">
        <v>65</v>
      </c>
    </row>
    <row r="86" spans="1:9" s="170" customFormat="1" ht="73.5" x14ac:dyDescent="0.2">
      <c r="A86" s="223">
        <f t="shared" si="6"/>
        <v>65</v>
      </c>
      <c r="B86" s="1066" t="s">
        <v>4655</v>
      </c>
      <c r="C86" s="1067">
        <v>5500</v>
      </c>
      <c r="D86" s="1067">
        <v>360</v>
      </c>
      <c r="E86" s="1067">
        <v>257.73</v>
      </c>
      <c r="F86" s="194">
        <f t="shared" si="5"/>
        <v>71.591666666666669</v>
      </c>
      <c r="G86" s="206" t="s">
        <v>878</v>
      </c>
      <c r="H86" s="224" t="s">
        <v>4656</v>
      </c>
    </row>
    <row r="87" spans="1:9" s="170" customFormat="1" ht="34.5" customHeight="1" x14ac:dyDescent="0.2">
      <c r="A87" s="223">
        <f t="shared" si="6"/>
        <v>66</v>
      </c>
      <c r="B87" s="1066" t="s">
        <v>3923</v>
      </c>
      <c r="C87" s="1067">
        <v>6200</v>
      </c>
      <c r="D87" s="1067">
        <v>6700</v>
      </c>
      <c r="E87" s="1067">
        <v>6700</v>
      </c>
      <c r="F87" s="194">
        <f t="shared" si="5"/>
        <v>100</v>
      </c>
      <c r="G87" s="1053" t="s">
        <v>884</v>
      </c>
      <c r="H87" s="224" t="s">
        <v>65</v>
      </c>
    </row>
    <row r="88" spans="1:9" s="170" customFormat="1" ht="34.5" customHeight="1" x14ac:dyDescent="0.2">
      <c r="A88" s="223">
        <f t="shared" si="6"/>
        <v>67</v>
      </c>
      <c r="B88" s="1066" t="s">
        <v>3924</v>
      </c>
      <c r="C88" s="1067">
        <v>3000</v>
      </c>
      <c r="D88" s="1067">
        <v>5484.28</v>
      </c>
      <c r="E88" s="1067">
        <v>5484.2749899999999</v>
      </c>
      <c r="F88" s="194">
        <f t="shared" si="5"/>
        <v>99.999908647990253</v>
      </c>
      <c r="G88" s="1053" t="s">
        <v>884</v>
      </c>
      <c r="H88" s="1063" t="s">
        <v>65</v>
      </c>
    </row>
    <row r="89" spans="1:9" s="170" customFormat="1" ht="55.5" customHeight="1" x14ac:dyDescent="0.2">
      <c r="A89" s="223">
        <f t="shared" si="6"/>
        <v>68</v>
      </c>
      <c r="B89" s="1066" t="s">
        <v>4657</v>
      </c>
      <c r="C89" s="1067">
        <v>2500</v>
      </c>
      <c r="D89" s="1067">
        <v>0</v>
      </c>
      <c r="E89" s="1067">
        <v>0</v>
      </c>
      <c r="F89" s="194" t="s">
        <v>3615</v>
      </c>
      <c r="G89" s="1053" t="s">
        <v>884</v>
      </c>
      <c r="H89" s="1063" t="s">
        <v>4658</v>
      </c>
    </row>
    <row r="90" spans="1:9" s="170" customFormat="1" ht="57" customHeight="1" x14ac:dyDescent="0.2">
      <c r="A90" s="223">
        <f t="shared" si="6"/>
        <v>69</v>
      </c>
      <c r="B90" s="1066" t="s">
        <v>4659</v>
      </c>
      <c r="C90" s="1067">
        <v>350</v>
      </c>
      <c r="D90" s="1067">
        <v>350</v>
      </c>
      <c r="E90" s="1067">
        <v>0</v>
      </c>
      <c r="F90" s="194">
        <f t="shared" si="5"/>
        <v>0</v>
      </c>
      <c r="G90" s="206" t="s">
        <v>878</v>
      </c>
      <c r="H90" s="224" t="s">
        <v>4660</v>
      </c>
      <c r="I90" s="168"/>
    </row>
    <row r="91" spans="1:9" s="170" customFormat="1" ht="57" customHeight="1" x14ac:dyDescent="0.2">
      <c r="A91" s="223">
        <f t="shared" si="6"/>
        <v>70</v>
      </c>
      <c r="B91" s="1066" t="s">
        <v>4661</v>
      </c>
      <c r="C91" s="1067">
        <v>400</v>
      </c>
      <c r="D91" s="1067">
        <v>400</v>
      </c>
      <c r="E91" s="1067">
        <v>0</v>
      </c>
      <c r="F91" s="194">
        <f t="shared" si="5"/>
        <v>0</v>
      </c>
      <c r="G91" s="206" t="s">
        <v>878</v>
      </c>
      <c r="H91" s="1072" t="s">
        <v>4662</v>
      </c>
    </row>
    <row r="92" spans="1:9" s="170" customFormat="1" ht="24" customHeight="1" x14ac:dyDescent="0.2">
      <c r="A92" s="223">
        <f t="shared" si="6"/>
        <v>71</v>
      </c>
      <c r="B92" s="1066" t="s">
        <v>3925</v>
      </c>
      <c r="C92" s="1067">
        <v>2300</v>
      </c>
      <c r="D92" s="1067">
        <v>3031</v>
      </c>
      <c r="E92" s="1067">
        <v>3027.8960000000002</v>
      </c>
      <c r="F92" s="194">
        <f t="shared" si="5"/>
        <v>99.897591553942604</v>
      </c>
      <c r="G92" s="207" t="s">
        <v>884</v>
      </c>
      <c r="H92" s="224" t="s">
        <v>65</v>
      </c>
    </row>
    <row r="93" spans="1:9" s="170" customFormat="1" ht="57" customHeight="1" x14ac:dyDescent="0.2">
      <c r="A93" s="223">
        <f t="shared" si="6"/>
        <v>72</v>
      </c>
      <c r="B93" s="1066" t="s">
        <v>4663</v>
      </c>
      <c r="C93" s="1067">
        <v>2500</v>
      </c>
      <c r="D93" s="1067">
        <v>0</v>
      </c>
      <c r="E93" s="1067">
        <v>0</v>
      </c>
      <c r="F93" s="194" t="s">
        <v>3615</v>
      </c>
      <c r="G93" s="206" t="s">
        <v>878</v>
      </c>
      <c r="H93" s="1072" t="s">
        <v>4664</v>
      </c>
    </row>
    <row r="94" spans="1:9" s="170" customFormat="1" ht="24" customHeight="1" x14ac:dyDescent="0.2">
      <c r="A94" s="223">
        <f t="shared" si="6"/>
        <v>73</v>
      </c>
      <c r="B94" s="1066" t="s">
        <v>3926</v>
      </c>
      <c r="C94" s="1067">
        <v>3200</v>
      </c>
      <c r="D94" s="1067">
        <v>3045.25</v>
      </c>
      <c r="E94" s="1067">
        <v>3045.241</v>
      </c>
      <c r="F94" s="194">
        <f t="shared" si="5"/>
        <v>99.999704457762078</v>
      </c>
      <c r="G94" s="1053" t="s">
        <v>884</v>
      </c>
      <c r="H94" s="1072" t="s">
        <v>65</v>
      </c>
    </row>
    <row r="95" spans="1:9" s="170" customFormat="1" ht="89.25" customHeight="1" x14ac:dyDescent="0.2">
      <c r="A95" s="223">
        <f t="shared" si="6"/>
        <v>74</v>
      </c>
      <c r="B95" s="1066" t="s">
        <v>3927</v>
      </c>
      <c r="C95" s="1067">
        <v>8000</v>
      </c>
      <c r="D95" s="1067">
        <v>17120</v>
      </c>
      <c r="E95" s="1067">
        <v>7025.0520500000002</v>
      </c>
      <c r="F95" s="194">
        <f t="shared" si="5"/>
        <v>41.034182535046732</v>
      </c>
      <c r="G95" s="206" t="s">
        <v>878</v>
      </c>
      <c r="H95" s="1072" t="s">
        <v>4665</v>
      </c>
    </row>
    <row r="96" spans="1:9" s="170" customFormat="1" ht="57" customHeight="1" x14ac:dyDescent="0.2">
      <c r="A96" s="223">
        <f t="shared" si="6"/>
        <v>75</v>
      </c>
      <c r="B96" s="1066" t="s">
        <v>3928</v>
      </c>
      <c r="C96" s="1067">
        <v>600</v>
      </c>
      <c r="D96" s="1067">
        <v>600</v>
      </c>
      <c r="E96" s="1067">
        <v>375.1</v>
      </c>
      <c r="F96" s="194">
        <f t="shared" si="5"/>
        <v>62.516666666666673</v>
      </c>
      <c r="G96" s="206" t="s">
        <v>878</v>
      </c>
      <c r="H96" s="1072" t="s">
        <v>4666</v>
      </c>
    </row>
    <row r="97" spans="1:9" s="170" customFormat="1" ht="24" customHeight="1" x14ac:dyDescent="0.2">
      <c r="A97" s="223">
        <f t="shared" si="6"/>
        <v>76</v>
      </c>
      <c r="B97" s="1066" t="s">
        <v>3929</v>
      </c>
      <c r="C97" s="1067">
        <v>1200</v>
      </c>
      <c r="D97" s="1067">
        <v>1767</v>
      </c>
      <c r="E97" s="1067">
        <v>1767</v>
      </c>
      <c r="F97" s="194">
        <f t="shared" si="5"/>
        <v>100</v>
      </c>
      <c r="G97" s="1053" t="s">
        <v>884</v>
      </c>
      <c r="H97" s="1072" t="s">
        <v>65</v>
      </c>
    </row>
    <row r="98" spans="1:9" s="170" customFormat="1" ht="105" x14ac:dyDescent="0.2">
      <c r="A98" s="223">
        <f t="shared" si="6"/>
        <v>77</v>
      </c>
      <c r="B98" s="1066" t="s">
        <v>4667</v>
      </c>
      <c r="C98" s="1067">
        <v>500</v>
      </c>
      <c r="D98" s="1067">
        <v>500</v>
      </c>
      <c r="E98" s="1067">
        <v>0</v>
      </c>
      <c r="F98" s="194">
        <f t="shared" si="5"/>
        <v>0</v>
      </c>
      <c r="G98" s="206" t="s">
        <v>878</v>
      </c>
      <c r="H98" s="1072" t="s">
        <v>4668</v>
      </c>
    </row>
    <row r="99" spans="1:9" s="170" customFormat="1" ht="78" customHeight="1" x14ac:dyDescent="0.2">
      <c r="A99" s="223">
        <f t="shared" si="6"/>
        <v>78</v>
      </c>
      <c r="B99" s="1066" t="s">
        <v>3930</v>
      </c>
      <c r="C99" s="1067">
        <v>1300</v>
      </c>
      <c r="D99" s="1067">
        <v>1300</v>
      </c>
      <c r="E99" s="1067">
        <v>847</v>
      </c>
      <c r="F99" s="194">
        <f t="shared" si="5"/>
        <v>65.153846153846146</v>
      </c>
      <c r="G99" s="206" t="s">
        <v>878</v>
      </c>
      <c r="H99" s="1072" t="s">
        <v>4669</v>
      </c>
    </row>
    <row r="100" spans="1:9" s="170" customFormat="1" ht="34.5" customHeight="1" x14ac:dyDescent="0.2">
      <c r="A100" s="223">
        <f t="shared" si="6"/>
        <v>79</v>
      </c>
      <c r="B100" s="1066" t="s">
        <v>3931</v>
      </c>
      <c r="C100" s="1067">
        <v>4000</v>
      </c>
      <c r="D100" s="1067">
        <v>4187.04</v>
      </c>
      <c r="E100" s="1067">
        <v>4187.0348700000004</v>
      </c>
      <c r="F100" s="194">
        <f t="shared" si="5"/>
        <v>99.999877479078307</v>
      </c>
      <c r="G100" s="1053" t="s">
        <v>884</v>
      </c>
      <c r="H100" s="224" t="s">
        <v>65</v>
      </c>
    </row>
    <row r="101" spans="1:9" s="170" customFormat="1" ht="34.5" customHeight="1" x14ac:dyDescent="0.2">
      <c r="A101" s="223">
        <f t="shared" si="6"/>
        <v>80</v>
      </c>
      <c r="B101" s="1066" t="s">
        <v>3932</v>
      </c>
      <c r="C101" s="1067">
        <v>0</v>
      </c>
      <c r="D101" s="1067">
        <v>1200</v>
      </c>
      <c r="E101" s="1067">
        <v>1200</v>
      </c>
      <c r="F101" s="194">
        <f t="shared" si="5"/>
        <v>100</v>
      </c>
      <c r="G101" s="1053" t="s">
        <v>884</v>
      </c>
      <c r="H101" s="1063" t="s">
        <v>65</v>
      </c>
    </row>
    <row r="102" spans="1:9" s="170" customFormat="1" ht="45" customHeight="1" x14ac:dyDescent="0.2">
      <c r="A102" s="223">
        <f t="shared" si="6"/>
        <v>81</v>
      </c>
      <c r="B102" s="1066" t="s">
        <v>3933</v>
      </c>
      <c r="C102" s="1067">
        <v>2400</v>
      </c>
      <c r="D102" s="1067">
        <v>4000</v>
      </c>
      <c r="E102" s="1067">
        <v>4000</v>
      </c>
      <c r="F102" s="194">
        <f t="shared" si="5"/>
        <v>100</v>
      </c>
      <c r="G102" s="1053" t="s">
        <v>884</v>
      </c>
      <c r="H102" s="1072" t="s">
        <v>65</v>
      </c>
    </row>
    <row r="103" spans="1:9" s="170" customFormat="1" ht="24" customHeight="1" x14ac:dyDescent="0.2">
      <c r="A103" s="223">
        <f t="shared" si="6"/>
        <v>82</v>
      </c>
      <c r="B103" s="1066" t="s">
        <v>3934</v>
      </c>
      <c r="C103" s="1067">
        <v>0</v>
      </c>
      <c r="D103" s="1067">
        <v>2800</v>
      </c>
      <c r="E103" s="1067">
        <v>2800</v>
      </c>
      <c r="F103" s="194">
        <f t="shared" si="5"/>
        <v>100</v>
      </c>
      <c r="G103" s="1053" t="s">
        <v>884</v>
      </c>
      <c r="H103" s="224" t="s">
        <v>65</v>
      </c>
    </row>
    <row r="104" spans="1:9" s="170" customFormat="1" ht="78" customHeight="1" x14ac:dyDescent="0.2">
      <c r="A104" s="223">
        <f t="shared" si="6"/>
        <v>83</v>
      </c>
      <c r="B104" s="1066" t="s">
        <v>3935</v>
      </c>
      <c r="C104" s="1067">
        <v>600</v>
      </c>
      <c r="D104" s="1067">
        <v>600</v>
      </c>
      <c r="E104" s="1067">
        <v>414.78800000000001</v>
      </c>
      <c r="F104" s="194">
        <f t="shared" si="5"/>
        <v>69.13133333333333</v>
      </c>
      <c r="G104" s="206" t="s">
        <v>878</v>
      </c>
      <c r="H104" s="1072" t="s">
        <v>4877</v>
      </c>
    </row>
    <row r="105" spans="1:9" s="170" customFormat="1" ht="24" customHeight="1" x14ac:dyDescent="0.2">
      <c r="A105" s="223">
        <f t="shared" si="6"/>
        <v>84</v>
      </c>
      <c r="B105" s="1066" t="s">
        <v>3936</v>
      </c>
      <c r="C105" s="1067">
        <v>1150</v>
      </c>
      <c r="D105" s="1067">
        <v>1700</v>
      </c>
      <c r="E105" s="1067">
        <v>1663.8240000000001</v>
      </c>
      <c r="F105" s="194">
        <f t="shared" si="5"/>
        <v>97.872</v>
      </c>
      <c r="G105" s="206" t="s">
        <v>884</v>
      </c>
      <c r="H105" s="1063" t="s">
        <v>65</v>
      </c>
    </row>
    <row r="106" spans="1:9" s="170" customFormat="1" ht="78" customHeight="1" x14ac:dyDescent="0.2">
      <c r="A106" s="223">
        <f t="shared" si="6"/>
        <v>85</v>
      </c>
      <c r="B106" s="1066" t="s">
        <v>4670</v>
      </c>
      <c r="C106" s="1067">
        <v>2500</v>
      </c>
      <c r="D106" s="1067">
        <v>2500</v>
      </c>
      <c r="E106" s="1067">
        <v>0</v>
      </c>
      <c r="F106" s="194">
        <f t="shared" si="5"/>
        <v>0</v>
      </c>
      <c r="G106" s="206" t="s">
        <v>878</v>
      </c>
      <c r="H106" s="1063" t="s">
        <v>4671</v>
      </c>
    </row>
    <row r="107" spans="1:9" s="170" customFormat="1" ht="105" x14ac:dyDescent="0.2">
      <c r="A107" s="223">
        <f t="shared" si="6"/>
        <v>86</v>
      </c>
      <c r="B107" s="1066" t="s">
        <v>4672</v>
      </c>
      <c r="C107" s="1067">
        <v>1200</v>
      </c>
      <c r="D107" s="1067">
        <v>600</v>
      </c>
      <c r="E107" s="1067">
        <v>0</v>
      </c>
      <c r="F107" s="194">
        <f t="shared" si="5"/>
        <v>0</v>
      </c>
      <c r="G107" s="206" t="s">
        <v>878</v>
      </c>
      <c r="H107" s="1072" t="s">
        <v>4673</v>
      </c>
    </row>
    <row r="108" spans="1:9" s="170" customFormat="1" ht="24" customHeight="1" x14ac:dyDescent="0.2">
      <c r="A108" s="223">
        <f t="shared" si="6"/>
        <v>87</v>
      </c>
      <c r="B108" s="1066" t="s">
        <v>3937</v>
      </c>
      <c r="C108" s="1067">
        <v>1500</v>
      </c>
      <c r="D108" s="1067">
        <v>1500</v>
      </c>
      <c r="E108" s="1067">
        <v>1500</v>
      </c>
      <c r="F108" s="194">
        <f t="shared" si="5"/>
        <v>100</v>
      </c>
      <c r="G108" s="1053" t="s">
        <v>884</v>
      </c>
      <c r="H108" s="224" t="s">
        <v>65</v>
      </c>
    </row>
    <row r="109" spans="1:9" s="170" customFormat="1" ht="24" customHeight="1" x14ac:dyDescent="0.2">
      <c r="A109" s="223">
        <f t="shared" si="6"/>
        <v>88</v>
      </c>
      <c r="B109" s="1066" t="s">
        <v>3938</v>
      </c>
      <c r="C109" s="1067">
        <v>600</v>
      </c>
      <c r="D109" s="1067">
        <v>600</v>
      </c>
      <c r="E109" s="1067">
        <v>600</v>
      </c>
      <c r="F109" s="194">
        <f t="shared" si="5"/>
        <v>100</v>
      </c>
      <c r="G109" s="1053" t="s">
        <v>884</v>
      </c>
      <c r="H109" s="224" t="s">
        <v>65</v>
      </c>
    </row>
    <row r="110" spans="1:9" s="170" customFormat="1" ht="24" customHeight="1" x14ac:dyDescent="0.2">
      <c r="A110" s="223">
        <f t="shared" si="6"/>
        <v>89</v>
      </c>
      <c r="B110" s="1066" t="s">
        <v>3939</v>
      </c>
      <c r="C110" s="1067">
        <v>5000</v>
      </c>
      <c r="D110" s="1067">
        <v>6500</v>
      </c>
      <c r="E110" s="1067">
        <v>6500</v>
      </c>
      <c r="F110" s="194">
        <f t="shared" si="5"/>
        <v>100</v>
      </c>
      <c r="G110" s="1053" t="s">
        <v>884</v>
      </c>
      <c r="H110" s="1063" t="s">
        <v>65</v>
      </c>
    </row>
    <row r="111" spans="1:9" s="170" customFormat="1" ht="24" customHeight="1" x14ac:dyDescent="0.2">
      <c r="A111" s="223">
        <f t="shared" si="6"/>
        <v>90</v>
      </c>
      <c r="B111" s="1066" t="s">
        <v>3940</v>
      </c>
      <c r="C111" s="1067">
        <v>6200</v>
      </c>
      <c r="D111" s="1067">
        <v>3858.56</v>
      </c>
      <c r="E111" s="1067">
        <v>3858.5553300000001</v>
      </c>
      <c r="F111" s="194">
        <f t="shared" si="5"/>
        <v>99.999878970393112</v>
      </c>
      <c r="G111" s="1053" t="s">
        <v>884</v>
      </c>
      <c r="H111" s="1063" t="s">
        <v>65</v>
      </c>
    </row>
    <row r="112" spans="1:9" s="170" customFormat="1" ht="24" customHeight="1" x14ac:dyDescent="0.2">
      <c r="A112" s="223">
        <f t="shared" si="6"/>
        <v>91</v>
      </c>
      <c r="B112" s="1066" t="s">
        <v>3941</v>
      </c>
      <c r="C112" s="1067">
        <v>300</v>
      </c>
      <c r="D112" s="1067">
        <v>672</v>
      </c>
      <c r="E112" s="1067">
        <v>672</v>
      </c>
      <c r="F112" s="194">
        <f t="shared" si="5"/>
        <v>100</v>
      </c>
      <c r="G112" s="1053" t="s">
        <v>884</v>
      </c>
      <c r="H112" s="224" t="s">
        <v>65</v>
      </c>
      <c r="I112" s="168"/>
    </row>
    <row r="113" spans="1:8" s="170" customFormat="1" ht="34.5" customHeight="1" x14ac:dyDescent="0.2">
      <c r="A113" s="223">
        <f t="shared" si="6"/>
        <v>92</v>
      </c>
      <c r="B113" s="1066" t="s">
        <v>3942</v>
      </c>
      <c r="C113" s="1067">
        <v>1500</v>
      </c>
      <c r="D113" s="1067">
        <v>185.43</v>
      </c>
      <c r="E113" s="1067">
        <v>185.4204</v>
      </c>
      <c r="F113" s="194">
        <f t="shared" si="5"/>
        <v>99.994822844199959</v>
      </c>
      <c r="G113" s="1053" t="s">
        <v>884</v>
      </c>
      <c r="H113" s="1072" t="s">
        <v>65</v>
      </c>
    </row>
    <row r="114" spans="1:8" s="170" customFormat="1" ht="57" customHeight="1" x14ac:dyDescent="0.2">
      <c r="A114" s="223">
        <f t="shared" si="6"/>
        <v>93</v>
      </c>
      <c r="B114" s="1066" t="s">
        <v>3943</v>
      </c>
      <c r="C114" s="1067">
        <v>2900</v>
      </c>
      <c r="D114" s="1067">
        <v>4300</v>
      </c>
      <c r="E114" s="1067">
        <v>4073.0360499999997</v>
      </c>
      <c r="F114" s="194">
        <f t="shared" si="5"/>
        <v>94.72176860465116</v>
      </c>
      <c r="G114" s="206" t="s">
        <v>878</v>
      </c>
      <c r="H114" s="1072" t="s">
        <v>4674</v>
      </c>
    </row>
    <row r="115" spans="1:8" s="170" customFormat="1" ht="67.5" customHeight="1" x14ac:dyDescent="0.2">
      <c r="A115" s="223">
        <f t="shared" si="6"/>
        <v>94</v>
      </c>
      <c r="B115" s="1066" t="s">
        <v>4675</v>
      </c>
      <c r="C115" s="1067">
        <v>2000</v>
      </c>
      <c r="D115" s="1067">
        <v>2000</v>
      </c>
      <c r="E115" s="1067">
        <v>0</v>
      </c>
      <c r="F115" s="194">
        <f t="shared" si="5"/>
        <v>0</v>
      </c>
      <c r="G115" s="206" t="s">
        <v>878</v>
      </c>
      <c r="H115" s="1072" t="s">
        <v>4676</v>
      </c>
    </row>
    <row r="116" spans="1:8" s="170" customFormat="1" ht="31.5" x14ac:dyDescent="0.2">
      <c r="A116" s="223">
        <f t="shared" si="6"/>
        <v>95</v>
      </c>
      <c r="B116" s="1066" t="s">
        <v>3944</v>
      </c>
      <c r="C116" s="1067">
        <v>3000</v>
      </c>
      <c r="D116" s="1067">
        <v>3000</v>
      </c>
      <c r="E116" s="1067">
        <v>3000</v>
      </c>
      <c r="F116" s="194">
        <f t="shared" si="5"/>
        <v>100</v>
      </c>
      <c r="G116" s="1053" t="s">
        <v>884</v>
      </c>
      <c r="H116" s="1072" t="s">
        <v>65</v>
      </c>
    </row>
    <row r="117" spans="1:8" s="170" customFormat="1" ht="123" customHeight="1" x14ac:dyDescent="0.2">
      <c r="A117" s="223">
        <f t="shared" si="6"/>
        <v>96</v>
      </c>
      <c r="B117" s="1066" t="s">
        <v>3945</v>
      </c>
      <c r="C117" s="1067">
        <v>300</v>
      </c>
      <c r="D117" s="1067">
        <v>300</v>
      </c>
      <c r="E117" s="1067">
        <v>83.126999999999995</v>
      </c>
      <c r="F117" s="194">
        <f t="shared" si="5"/>
        <v>27.709</v>
      </c>
      <c r="G117" s="206" t="s">
        <v>878</v>
      </c>
      <c r="H117" s="1072" t="s">
        <v>4677</v>
      </c>
    </row>
    <row r="118" spans="1:8" s="170" customFormat="1" ht="78" customHeight="1" x14ac:dyDescent="0.2">
      <c r="A118" s="223">
        <f t="shared" si="6"/>
        <v>97</v>
      </c>
      <c r="B118" s="1066" t="s">
        <v>3946</v>
      </c>
      <c r="C118" s="1067">
        <v>2500</v>
      </c>
      <c r="D118" s="1067">
        <v>2500</v>
      </c>
      <c r="E118" s="1067">
        <v>402.93</v>
      </c>
      <c r="F118" s="194">
        <f t="shared" si="5"/>
        <v>16.1172</v>
      </c>
      <c r="G118" s="206" t="s">
        <v>878</v>
      </c>
      <c r="H118" s="1072" t="s">
        <v>4678</v>
      </c>
    </row>
    <row r="119" spans="1:8" s="170" customFormat="1" ht="67.5" customHeight="1" x14ac:dyDescent="0.2">
      <c r="A119" s="223">
        <f t="shared" si="6"/>
        <v>98</v>
      </c>
      <c r="B119" s="1066" t="s">
        <v>3947</v>
      </c>
      <c r="C119" s="1067">
        <v>800</v>
      </c>
      <c r="D119" s="1067">
        <v>244.45</v>
      </c>
      <c r="E119" s="1067">
        <v>228.44800000000001</v>
      </c>
      <c r="F119" s="194">
        <f t="shared" si="5"/>
        <v>93.453876048271638</v>
      </c>
      <c r="G119" s="206" t="s">
        <v>878</v>
      </c>
      <c r="H119" s="1072" t="s">
        <v>4679</v>
      </c>
    </row>
    <row r="120" spans="1:8" s="170" customFormat="1" ht="24" customHeight="1" x14ac:dyDescent="0.2">
      <c r="A120" s="223">
        <f t="shared" si="6"/>
        <v>99</v>
      </c>
      <c r="B120" s="1066" t="s">
        <v>3948</v>
      </c>
      <c r="C120" s="1067">
        <v>6500</v>
      </c>
      <c r="D120" s="1067">
        <v>8214</v>
      </c>
      <c r="E120" s="1067">
        <v>8214</v>
      </c>
      <c r="F120" s="194">
        <f t="shared" si="5"/>
        <v>100</v>
      </c>
      <c r="G120" s="1053" t="s">
        <v>884</v>
      </c>
      <c r="H120" s="1072" t="s">
        <v>65</v>
      </c>
    </row>
    <row r="121" spans="1:8" s="170" customFormat="1" ht="24" customHeight="1" x14ac:dyDescent="0.2">
      <c r="A121" s="223">
        <f t="shared" si="6"/>
        <v>100</v>
      </c>
      <c r="B121" s="1066" t="s">
        <v>3949</v>
      </c>
      <c r="C121" s="1067">
        <v>1600</v>
      </c>
      <c r="D121" s="1067">
        <v>3100</v>
      </c>
      <c r="E121" s="1067">
        <v>3100</v>
      </c>
      <c r="F121" s="194">
        <f t="shared" si="5"/>
        <v>100</v>
      </c>
      <c r="G121" s="1053" t="s">
        <v>884</v>
      </c>
      <c r="H121" s="1063" t="s">
        <v>65</v>
      </c>
    </row>
    <row r="122" spans="1:8" s="170" customFormat="1" ht="31.5" x14ac:dyDescent="0.2">
      <c r="A122" s="223">
        <f t="shared" si="6"/>
        <v>101</v>
      </c>
      <c r="B122" s="1066" t="s">
        <v>3950</v>
      </c>
      <c r="C122" s="1067">
        <v>600</v>
      </c>
      <c r="D122" s="1067">
        <v>600</v>
      </c>
      <c r="E122" s="1067">
        <v>600</v>
      </c>
      <c r="F122" s="194">
        <f t="shared" si="5"/>
        <v>100</v>
      </c>
      <c r="G122" s="1053" t="s">
        <v>884</v>
      </c>
      <c r="H122" s="224" t="s">
        <v>65</v>
      </c>
    </row>
    <row r="123" spans="1:8" s="170" customFormat="1" ht="24" customHeight="1" x14ac:dyDescent="0.2">
      <c r="A123" s="223">
        <f t="shared" si="6"/>
        <v>102</v>
      </c>
      <c r="B123" s="1066" t="s">
        <v>3951</v>
      </c>
      <c r="C123" s="1067">
        <v>850</v>
      </c>
      <c r="D123" s="1067">
        <v>1054.8900000000001</v>
      </c>
      <c r="E123" s="1067">
        <v>1054.88068</v>
      </c>
      <c r="F123" s="194">
        <f t="shared" si="5"/>
        <v>99.999116495558766</v>
      </c>
      <c r="G123" s="1053" t="s">
        <v>884</v>
      </c>
      <c r="H123" s="1063" t="s">
        <v>65</v>
      </c>
    </row>
    <row r="124" spans="1:8" s="170" customFormat="1" ht="24" customHeight="1" x14ac:dyDescent="0.2">
      <c r="A124" s="223">
        <f t="shared" si="6"/>
        <v>103</v>
      </c>
      <c r="B124" s="1066" t="s">
        <v>3952</v>
      </c>
      <c r="C124" s="1067">
        <v>5000</v>
      </c>
      <c r="D124" s="1067">
        <v>2777.12</v>
      </c>
      <c r="E124" s="1067">
        <v>2777.1109799999999</v>
      </c>
      <c r="F124" s="194">
        <f t="shared" si="5"/>
        <v>99.999675203088088</v>
      </c>
      <c r="G124" s="1053" t="s">
        <v>884</v>
      </c>
      <c r="H124" s="1072" t="s">
        <v>65</v>
      </c>
    </row>
    <row r="125" spans="1:8" s="170" customFormat="1" ht="24" customHeight="1" x14ac:dyDescent="0.2">
      <c r="A125" s="223">
        <f t="shared" si="6"/>
        <v>104</v>
      </c>
      <c r="B125" s="1066" t="s">
        <v>3954</v>
      </c>
      <c r="C125" s="1067">
        <v>0</v>
      </c>
      <c r="D125" s="1067">
        <v>2768</v>
      </c>
      <c r="E125" s="1067">
        <v>2768</v>
      </c>
      <c r="F125" s="194">
        <f t="shared" si="5"/>
        <v>100</v>
      </c>
      <c r="G125" s="1053" t="s">
        <v>884</v>
      </c>
      <c r="H125" s="1063" t="s">
        <v>65</v>
      </c>
    </row>
    <row r="126" spans="1:8" s="170" customFormat="1" ht="34.5" customHeight="1" x14ac:dyDescent="0.2">
      <c r="A126" s="223">
        <f t="shared" si="6"/>
        <v>105</v>
      </c>
      <c r="B126" s="1066" t="s">
        <v>3955</v>
      </c>
      <c r="C126" s="1067">
        <v>0</v>
      </c>
      <c r="D126" s="1067">
        <v>680</v>
      </c>
      <c r="E126" s="1067">
        <v>650.69399999999996</v>
      </c>
      <c r="F126" s="194">
        <f t="shared" si="5"/>
        <v>95.690294117647056</v>
      </c>
      <c r="G126" s="206" t="s">
        <v>878</v>
      </c>
      <c r="H126" s="1063" t="s">
        <v>65</v>
      </c>
    </row>
    <row r="127" spans="1:8" s="170" customFormat="1" ht="57" customHeight="1" x14ac:dyDescent="0.2">
      <c r="A127" s="223">
        <f t="shared" si="6"/>
        <v>106</v>
      </c>
      <c r="B127" s="1066" t="s">
        <v>3956</v>
      </c>
      <c r="C127" s="1067">
        <v>0</v>
      </c>
      <c r="D127" s="1067">
        <v>150</v>
      </c>
      <c r="E127" s="1067">
        <v>130</v>
      </c>
      <c r="F127" s="194">
        <f t="shared" si="5"/>
        <v>86.666666666666671</v>
      </c>
      <c r="G127" s="206" t="s">
        <v>878</v>
      </c>
      <c r="H127" s="1072" t="s">
        <v>4680</v>
      </c>
    </row>
    <row r="128" spans="1:8" s="170" customFormat="1" ht="57" customHeight="1" x14ac:dyDescent="0.2">
      <c r="A128" s="223">
        <f t="shared" si="6"/>
        <v>107</v>
      </c>
      <c r="B128" s="1066" t="s">
        <v>3957</v>
      </c>
      <c r="C128" s="1067">
        <v>0</v>
      </c>
      <c r="D128" s="1067">
        <v>150</v>
      </c>
      <c r="E128" s="1067">
        <v>108.9</v>
      </c>
      <c r="F128" s="194">
        <f t="shared" si="5"/>
        <v>72.600000000000009</v>
      </c>
      <c r="G128" s="206" t="s">
        <v>878</v>
      </c>
      <c r="H128" s="1072" t="s">
        <v>4681</v>
      </c>
    </row>
    <row r="129" spans="1:12" s="170" customFormat="1" ht="34.5" customHeight="1" x14ac:dyDescent="0.2">
      <c r="A129" s="223">
        <f t="shared" si="6"/>
        <v>108</v>
      </c>
      <c r="B129" s="1066" t="s">
        <v>3958</v>
      </c>
      <c r="C129" s="1067">
        <v>0</v>
      </c>
      <c r="D129" s="1067">
        <v>1189.18</v>
      </c>
      <c r="E129" s="1067">
        <v>1189.1713300000001</v>
      </c>
      <c r="F129" s="194">
        <f t="shared" si="5"/>
        <v>99.999270926184437</v>
      </c>
      <c r="G129" s="1053" t="s">
        <v>884</v>
      </c>
      <c r="H129" s="224" t="s">
        <v>65</v>
      </c>
    </row>
    <row r="130" spans="1:12" s="170" customFormat="1" ht="78" customHeight="1" x14ac:dyDescent="0.2">
      <c r="A130" s="223">
        <f t="shared" si="6"/>
        <v>109</v>
      </c>
      <c r="B130" s="1066" t="s">
        <v>4682</v>
      </c>
      <c r="C130" s="1067">
        <v>0</v>
      </c>
      <c r="D130" s="1067">
        <v>2400</v>
      </c>
      <c r="E130" s="1067">
        <v>356.10300000000001</v>
      </c>
      <c r="F130" s="194">
        <f t="shared" si="5"/>
        <v>14.837625000000001</v>
      </c>
      <c r="G130" s="206" t="s">
        <v>878</v>
      </c>
      <c r="H130" s="1072" t="s">
        <v>4683</v>
      </c>
    </row>
    <row r="131" spans="1:12" s="170" customFormat="1" ht="45" customHeight="1" x14ac:dyDescent="0.2">
      <c r="A131" s="223">
        <f t="shared" si="6"/>
        <v>110</v>
      </c>
      <c r="B131" s="1066" t="s">
        <v>3959</v>
      </c>
      <c r="C131" s="1067">
        <v>0</v>
      </c>
      <c r="D131" s="1067">
        <v>150</v>
      </c>
      <c r="E131" s="1067">
        <v>100</v>
      </c>
      <c r="F131" s="194">
        <f t="shared" si="5"/>
        <v>66.666666666666657</v>
      </c>
      <c r="G131" s="206" t="s">
        <v>878</v>
      </c>
      <c r="H131" s="1063" t="s">
        <v>4684</v>
      </c>
    </row>
    <row r="132" spans="1:12" s="170" customFormat="1" ht="34.5" customHeight="1" x14ac:dyDescent="0.2">
      <c r="A132" s="223">
        <f t="shared" si="6"/>
        <v>111</v>
      </c>
      <c r="B132" s="1066" t="s">
        <v>3960</v>
      </c>
      <c r="C132" s="1067">
        <v>0</v>
      </c>
      <c r="D132" s="1067">
        <v>1800</v>
      </c>
      <c r="E132" s="1067">
        <v>1800</v>
      </c>
      <c r="F132" s="194">
        <f t="shared" si="5"/>
        <v>100</v>
      </c>
      <c r="G132" s="1053" t="s">
        <v>884</v>
      </c>
      <c r="H132" s="1063" t="s">
        <v>65</v>
      </c>
    </row>
    <row r="133" spans="1:12" s="170" customFormat="1" ht="34.5" customHeight="1" x14ac:dyDescent="0.2">
      <c r="A133" s="223">
        <f t="shared" si="6"/>
        <v>112</v>
      </c>
      <c r="B133" s="1066" t="s">
        <v>3961</v>
      </c>
      <c r="C133" s="1067">
        <v>0</v>
      </c>
      <c r="D133" s="1067">
        <v>1029.74</v>
      </c>
      <c r="E133" s="1067">
        <v>1029.7339999999999</v>
      </c>
      <c r="F133" s="194">
        <f t="shared" si="5"/>
        <v>99.999417328646061</v>
      </c>
      <c r="G133" s="1053" t="s">
        <v>884</v>
      </c>
      <c r="H133" s="224" t="s">
        <v>65</v>
      </c>
      <c r="I133" s="168"/>
    </row>
    <row r="134" spans="1:12" s="170" customFormat="1" ht="34.5" customHeight="1" x14ac:dyDescent="0.2">
      <c r="A134" s="223">
        <f t="shared" si="6"/>
        <v>113</v>
      </c>
      <c r="B134" s="1066" t="s">
        <v>3962</v>
      </c>
      <c r="C134" s="1067">
        <v>0</v>
      </c>
      <c r="D134" s="1067">
        <v>2263</v>
      </c>
      <c r="E134" s="1067">
        <v>2218.6084700000001</v>
      </c>
      <c r="F134" s="194">
        <f t="shared" ref="F134:F176" si="7">E134/D134*100</f>
        <v>98.038376933274421</v>
      </c>
      <c r="G134" s="207" t="s">
        <v>884</v>
      </c>
      <c r="H134" s="1072" t="s">
        <v>65</v>
      </c>
    </row>
    <row r="135" spans="1:12" s="170" customFormat="1" ht="57" customHeight="1" x14ac:dyDescent="0.2">
      <c r="A135" s="223">
        <f t="shared" ref="A135:A175" si="8">A134+1</f>
        <v>114</v>
      </c>
      <c r="B135" s="1066" t="s">
        <v>3963</v>
      </c>
      <c r="C135" s="1067">
        <v>0</v>
      </c>
      <c r="D135" s="1067">
        <v>1818</v>
      </c>
      <c r="E135" s="1067">
        <v>1328.93658</v>
      </c>
      <c r="F135" s="194">
        <f t="shared" si="7"/>
        <v>73.09882178217822</v>
      </c>
      <c r="G135" s="207" t="s">
        <v>878</v>
      </c>
      <c r="H135" s="1072" t="s">
        <v>4685</v>
      </c>
    </row>
    <row r="136" spans="1:12" s="170" customFormat="1" ht="31.5" x14ac:dyDescent="0.2">
      <c r="A136" s="223">
        <f t="shared" si="8"/>
        <v>115</v>
      </c>
      <c r="B136" s="1066" t="s">
        <v>3964</v>
      </c>
      <c r="C136" s="1067">
        <v>0</v>
      </c>
      <c r="D136" s="1067">
        <v>350</v>
      </c>
      <c r="E136" s="1067">
        <v>346.46199999999999</v>
      </c>
      <c r="F136" s="194">
        <f t="shared" si="7"/>
        <v>98.989142857142852</v>
      </c>
      <c r="G136" s="206" t="s">
        <v>878</v>
      </c>
      <c r="H136" s="1072" t="s">
        <v>65</v>
      </c>
    </row>
    <row r="137" spans="1:12" s="170" customFormat="1" ht="15" customHeight="1" x14ac:dyDescent="0.2">
      <c r="A137" s="223">
        <f t="shared" si="8"/>
        <v>116</v>
      </c>
      <c r="B137" s="1066" t="s">
        <v>739</v>
      </c>
      <c r="C137" s="1067">
        <v>0</v>
      </c>
      <c r="D137" s="1067">
        <v>1981</v>
      </c>
      <c r="E137" s="1067">
        <v>1981</v>
      </c>
      <c r="F137" s="194">
        <f t="shared" si="7"/>
        <v>100</v>
      </c>
      <c r="G137" s="206" t="s">
        <v>876</v>
      </c>
      <c r="H137" s="1072" t="s">
        <v>65</v>
      </c>
    </row>
    <row r="138" spans="1:12" s="170" customFormat="1" ht="15" customHeight="1" x14ac:dyDescent="0.2">
      <c r="A138" s="223">
        <f t="shared" si="8"/>
        <v>117</v>
      </c>
      <c r="B138" s="1066" t="s">
        <v>740</v>
      </c>
      <c r="C138" s="1067">
        <v>0</v>
      </c>
      <c r="D138" s="1067">
        <v>1000</v>
      </c>
      <c r="E138" s="1067">
        <v>1000</v>
      </c>
      <c r="F138" s="194">
        <f t="shared" si="7"/>
        <v>100</v>
      </c>
      <c r="G138" s="206" t="s">
        <v>884</v>
      </c>
      <c r="H138" s="1063" t="s">
        <v>65</v>
      </c>
    </row>
    <row r="139" spans="1:12" s="170" customFormat="1" ht="168" x14ac:dyDescent="0.2">
      <c r="A139" s="223">
        <f t="shared" si="8"/>
        <v>118</v>
      </c>
      <c r="B139" s="1066" t="s">
        <v>741</v>
      </c>
      <c r="C139" s="1067">
        <v>52090</v>
      </c>
      <c r="D139" s="1067">
        <v>366.51</v>
      </c>
      <c r="E139" s="1067">
        <v>148.709</v>
      </c>
      <c r="F139" s="194">
        <f t="shared" si="7"/>
        <v>40.574336307331315</v>
      </c>
      <c r="G139" s="206" t="s">
        <v>878</v>
      </c>
      <c r="H139" s="1063" t="s">
        <v>4686</v>
      </c>
    </row>
    <row r="140" spans="1:12" s="170" customFormat="1" ht="24" customHeight="1" x14ac:dyDescent="0.2">
      <c r="A140" s="223">
        <f t="shared" si="8"/>
        <v>119</v>
      </c>
      <c r="B140" s="1066" t="s">
        <v>3965</v>
      </c>
      <c r="C140" s="1067">
        <v>3900</v>
      </c>
      <c r="D140" s="1067">
        <v>5004.42</v>
      </c>
      <c r="E140" s="1067">
        <v>5004.41914</v>
      </c>
      <c r="F140" s="194">
        <f t="shared" si="7"/>
        <v>99.999982815191373</v>
      </c>
      <c r="G140" s="1053" t="s">
        <v>884</v>
      </c>
      <c r="H140" s="1072" t="s">
        <v>65</v>
      </c>
    </row>
    <row r="141" spans="1:12" s="170" customFormat="1" ht="89.25" customHeight="1" x14ac:dyDescent="0.2">
      <c r="A141" s="223">
        <f t="shared" si="8"/>
        <v>120</v>
      </c>
      <c r="B141" s="1066" t="s">
        <v>743</v>
      </c>
      <c r="C141" s="1067">
        <v>177</v>
      </c>
      <c r="D141" s="1067">
        <v>128.6</v>
      </c>
      <c r="E141" s="1067">
        <v>28.590490000000003</v>
      </c>
      <c r="F141" s="194">
        <f t="shared" si="7"/>
        <v>22.232107309486786</v>
      </c>
      <c r="G141" s="206" t="s">
        <v>878</v>
      </c>
      <c r="H141" s="1063" t="s">
        <v>4878</v>
      </c>
    </row>
    <row r="142" spans="1:12" s="170" customFormat="1" ht="24" customHeight="1" x14ac:dyDescent="0.2">
      <c r="A142" s="223">
        <f t="shared" si="8"/>
        <v>121</v>
      </c>
      <c r="B142" s="1066" t="s">
        <v>3967</v>
      </c>
      <c r="C142" s="1067">
        <v>0</v>
      </c>
      <c r="D142" s="1067">
        <v>3364.88</v>
      </c>
      <c r="E142" s="1067">
        <v>3364.8760000000002</v>
      </c>
      <c r="F142" s="194">
        <f t="shared" si="7"/>
        <v>99.999881125032701</v>
      </c>
      <c r="G142" s="206" t="s">
        <v>884</v>
      </c>
      <c r="H142" s="1063" t="s">
        <v>742</v>
      </c>
    </row>
    <row r="143" spans="1:12" s="170" customFormat="1" ht="63" x14ac:dyDescent="0.2">
      <c r="A143" s="223">
        <f t="shared" si="8"/>
        <v>122</v>
      </c>
      <c r="B143" s="1066" t="s">
        <v>865</v>
      </c>
      <c r="C143" s="1067">
        <v>62571</v>
      </c>
      <c r="D143" s="1067">
        <v>12487.5</v>
      </c>
      <c r="E143" s="1067">
        <v>1021.1504</v>
      </c>
      <c r="F143" s="194">
        <f t="shared" si="7"/>
        <v>8.1773805805805804</v>
      </c>
      <c r="G143" s="206" t="s">
        <v>878</v>
      </c>
      <c r="H143" s="1063" t="s">
        <v>4687</v>
      </c>
    </row>
    <row r="144" spans="1:12" s="170" customFormat="1" ht="94.5" x14ac:dyDescent="0.2">
      <c r="A144" s="223">
        <f t="shared" si="8"/>
        <v>123</v>
      </c>
      <c r="B144" s="1066" t="s">
        <v>744</v>
      </c>
      <c r="C144" s="1067">
        <v>17098</v>
      </c>
      <c r="D144" s="1067">
        <v>32100.43</v>
      </c>
      <c r="E144" s="1067">
        <v>19802.114989999998</v>
      </c>
      <c r="F144" s="194">
        <f t="shared" si="7"/>
        <v>61.688005394320257</v>
      </c>
      <c r="G144" s="206" t="s">
        <v>878</v>
      </c>
      <c r="H144" s="1072" t="s">
        <v>4688</v>
      </c>
      <c r="I144" s="1244"/>
      <c r="J144" s="1245"/>
      <c r="L144" s="211"/>
    </row>
    <row r="145" spans="1:9" s="170" customFormat="1" ht="24" customHeight="1" x14ac:dyDescent="0.2">
      <c r="A145" s="223">
        <f t="shared" si="8"/>
        <v>124</v>
      </c>
      <c r="B145" s="1066" t="s">
        <v>3609</v>
      </c>
      <c r="C145" s="1067">
        <v>30200</v>
      </c>
      <c r="D145" s="1067">
        <v>30678.030000000002</v>
      </c>
      <c r="E145" s="1067">
        <v>30678.003519999998</v>
      </c>
      <c r="F145" s="194">
        <f t="shared" si="7"/>
        <v>99.999913684157676</v>
      </c>
      <c r="G145" s="1053" t="s">
        <v>884</v>
      </c>
      <c r="H145" s="1072" t="s">
        <v>65</v>
      </c>
    </row>
    <row r="146" spans="1:9" s="170" customFormat="1" ht="24" customHeight="1" x14ac:dyDescent="0.2">
      <c r="A146" s="223">
        <f t="shared" si="8"/>
        <v>125</v>
      </c>
      <c r="B146" s="1066" t="s">
        <v>745</v>
      </c>
      <c r="C146" s="1067">
        <v>0</v>
      </c>
      <c r="D146" s="1067">
        <v>10797.16</v>
      </c>
      <c r="E146" s="1067">
        <v>10797.158140000001</v>
      </c>
      <c r="F146" s="194">
        <f t="shared" si="7"/>
        <v>99.999982773247794</v>
      </c>
      <c r="G146" s="1053" t="s">
        <v>884</v>
      </c>
      <c r="H146" s="224" t="s">
        <v>65</v>
      </c>
    </row>
    <row r="147" spans="1:9" s="170" customFormat="1" ht="68.25" customHeight="1" x14ac:dyDescent="0.2">
      <c r="A147" s="223">
        <f t="shared" si="8"/>
        <v>126</v>
      </c>
      <c r="B147" s="1066" t="s">
        <v>746</v>
      </c>
      <c r="C147" s="1067">
        <v>0</v>
      </c>
      <c r="D147" s="1067">
        <v>1058.5900000000001</v>
      </c>
      <c r="E147" s="1067">
        <v>908.58100000000002</v>
      </c>
      <c r="F147" s="194">
        <f t="shared" si="7"/>
        <v>85.829357919496672</v>
      </c>
      <c r="G147" s="206" t="s">
        <v>878</v>
      </c>
      <c r="H147" s="1063" t="s">
        <v>4879</v>
      </c>
    </row>
    <row r="148" spans="1:9" s="170" customFormat="1" ht="63" x14ac:dyDescent="0.2">
      <c r="A148" s="223">
        <f t="shared" si="8"/>
        <v>127</v>
      </c>
      <c r="B148" s="1066" t="s">
        <v>4689</v>
      </c>
      <c r="C148" s="1067">
        <v>1939</v>
      </c>
      <c r="D148" s="1067">
        <v>3364.05</v>
      </c>
      <c r="E148" s="1067">
        <v>300.08</v>
      </c>
      <c r="F148" s="194">
        <f t="shared" si="7"/>
        <v>8.920200353740281</v>
      </c>
      <c r="G148" s="206" t="s">
        <v>878</v>
      </c>
      <c r="H148" s="1063" t="s">
        <v>4690</v>
      </c>
    </row>
    <row r="149" spans="1:9" s="170" customFormat="1" ht="24" customHeight="1" x14ac:dyDescent="0.2">
      <c r="A149" s="223">
        <f t="shared" si="8"/>
        <v>128</v>
      </c>
      <c r="B149" s="1066" t="s">
        <v>3969</v>
      </c>
      <c r="C149" s="1067">
        <v>7000</v>
      </c>
      <c r="D149" s="1067">
        <v>7000</v>
      </c>
      <c r="E149" s="1067">
        <v>6990.04295</v>
      </c>
      <c r="F149" s="194">
        <f t="shared" si="7"/>
        <v>99.857756428571435</v>
      </c>
      <c r="G149" s="206" t="s">
        <v>884</v>
      </c>
      <c r="H149" s="1063" t="s">
        <v>65</v>
      </c>
    </row>
    <row r="150" spans="1:9" s="170" customFormat="1" ht="34.5" customHeight="1" x14ac:dyDescent="0.2">
      <c r="A150" s="223">
        <f t="shared" si="8"/>
        <v>129</v>
      </c>
      <c r="B150" s="1066" t="s">
        <v>747</v>
      </c>
      <c r="C150" s="1067">
        <v>7000</v>
      </c>
      <c r="D150" s="1067">
        <v>5828.62</v>
      </c>
      <c r="E150" s="1067">
        <v>5828.6148300000004</v>
      </c>
      <c r="F150" s="194">
        <f t="shared" si="7"/>
        <v>99.999911299758779</v>
      </c>
      <c r="G150" s="1053" t="s">
        <v>884</v>
      </c>
      <c r="H150" s="224" t="s">
        <v>65</v>
      </c>
    </row>
    <row r="151" spans="1:9" s="170" customFormat="1" ht="24" customHeight="1" x14ac:dyDescent="0.2">
      <c r="A151" s="223">
        <f t="shared" si="8"/>
        <v>130</v>
      </c>
      <c r="B151" s="1066" t="s">
        <v>748</v>
      </c>
      <c r="C151" s="1067">
        <v>20000</v>
      </c>
      <c r="D151" s="1067">
        <v>41630.43</v>
      </c>
      <c r="E151" s="1067">
        <v>41630.421410000003</v>
      </c>
      <c r="F151" s="194">
        <f t="shared" si="7"/>
        <v>99.999979366055086</v>
      </c>
      <c r="G151" s="1053" t="s">
        <v>884</v>
      </c>
      <c r="H151" s="224" t="s">
        <v>65</v>
      </c>
    </row>
    <row r="152" spans="1:9" s="170" customFormat="1" ht="126" x14ac:dyDescent="0.2">
      <c r="A152" s="223">
        <f t="shared" si="8"/>
        <v>131</v>
      </c>
      <c r="B152" s="1066" t="s">
        <v>1017</v>
      </c>
      <c r="C152" s="1067">
        <v>30000</v>
      </c>
      <c r="D152" s="1067">
        <v>1861.25</v>
      </c>
      <c r="E152" s="1067">
        <v>1361.25</v>
      </c>
      <c r="F152" s="194">
        <f t="shared" si="7"/>
        <v>73.136333109469447</v>
      </c>
      <c r="G152" s="206" t="s">
        <v>878</v>
      </c>
      <c r="H152" s="1063" t="s">
        <v>4691</v>
      </c>
    </row>
    <row r="153" spans="1:9" s="170" customFormat="1" ht="99" customHeight="1" x14ac:dyDescent="0.2">
      <c r="A153" s="223">
        <f t="shared" si="8"/>
        <v>132</v>
      </c>
      <c r="B153" s="1066" t="s">
        <v>1018</v>
      </c>
      <c r="C153" s="1067">
        <v>1451</v>
      </c>
      <c r="D153" s="1067">
        <v>3428.16</v>
      </c>
      <c r="E153" s="1067">
        <v>1169.33142</v>
      </c>
      <c r="F153" s="194">
        <f t="shared" si="7"/>
        <v>34.10959290114814</v>
      </c>
      <c r="G153" s="206" t="s">
        <v>878</v>
      </c>
      <c r="H153" s="1063" t="s">
        <v>4692</v>
      </c>
    </row>
    <row r="154" spans="1:9" s="170" customFormat="1" ht="99" customHeight="1" x14ac:dyDescent="0.2">
      <c r="A154" s="223">
        <f t="shared" si="8"/>
        <v>133</v>
      </c>
      <c r="B154" s="1066" t="s">
        <v>749</v>
      </c>
      <c r="C154" s="1067">
        <v>0</v>
      </c>
      <c r="D154" s="1067">
        <v>4000</v>
      </c>
      <c r="E154" s="1067">
        <v>1400</v>
      </c>
      <c r="F154" s="194">
        <f t="shared" si="7"/>
        <v>35</v>
      </c>
      <c r="G154" s="206" t="s">
        <v>878</v>
      </c>
      <c r="H154" s="1063" t="s">
        <v>4880</v>
      </c>
    </row>
    <row r="155" spans="1:9" s="170" customFormat="1" ht="109.5" customHeight="1" x14ac:dyDescent="0.2">
      <c r="A155" s="223">
        <f t="shared" si="8"/>
        <v>134</v>
      </c>
      <c r="B155" s="1066" t="s">
        <v>750</v>
      </c>
      <c r="C155" s="1067">
        <v>5500</v>
      </c>
      <c r="D155" s="1067">
        <v>0</v>
      </c>
      <c r="E155" s="1067">
        <v>0</v>
      </c>
      <c r="F155" s="194" t="s">
        <v>3615</v>
      </c>
      <c r="G155" s="206" t="s">
        <v>878</v>
      </c>
      <c r="H155" s="224" t="s">
        <v>4693</v>
      </c>
      <c r="I155" s="168"/>
    </row>
    <row r="156" spans="1:9" s="170" customFormat="1" ht="147" x14ac:dyDescent="0.2">
      <c r="A156" s="223">
        <f t="shared" si="8"/>
        <v>135</v>
      </c>
      <c r="B156" s="1066" t="s">
        <v>751</v>
      </c>
      <c r="C156" s="1067">
        <v>182700</v>
      </c>
      <c r="D156" s="1067">
        <v>197834.1</v>
      </c>
      <c r="E156" s="1067">
        <v>90445.729910000009</v>
      </c>
      <c r="F156" s="194">
        <f t="shared" si="7"/>
        <v>45.717967686056149</v>
      </c>
      <c r="G156" s="206" t="s">
        <v>878</v>
      </c>
      <c r="H156" s="1063" t="s">
        <v>4694</v>
      </c>
    </row>
    <row r="157" spans="1:9" s="170" customFormat="1" ht="54.75" customHeight="1" x14ac:dyDescent="0.2">
      <c r="A157" s="223">
        <f t="shared" si="8"/>
        <v>136</v>
      </c>
      <c r="B157" s="1066" t="s">
        <v>752</v>
      </c>
      <c r="C157" s="1067">
        <v>51000</v>
      </c>
      <c r="D157" s="1067">
        <v>57902.64</v>
      </c>
      <c r="E157" s="1067">
        <v>50386.472900000001</v>
      </c>
      <c r="F157" s="194">
        <f t="shared" si="7"/>
        <v>87.019301537891877</v>
      </c>
      <c r="G157" s="207" t="s">
        <v>878</v>
      </c>
      <c r="H157" s="224" t="s">
        <v>4695</v>
      </c>
    </row>
    <row r="158" spans="1:9" s="170" customFormat="1" ht="24" customHeight="1" x14ac:dyDescent="0.2">
      <c r="A158" s="223">
        <f t="shared" si="8"/>
        <v>137</v>
      </c>
      <c r="B158" s="1066" t="s">
        <v>1019</v>
      </c>
      <c r="C158" s="1067">
        <v>0</v>
      </c>
      <c r="D158" s="1067">
        <v>7949.68</v>
      </c>
      <c r="E158" s="1067">
        <v>7949.6720999999998</v>
      </c>
      <c r="F158" s="194">
        <f t="shared" si="7"/>
        <v>99.999900624930802</v>
      </c>
      <c r="G158" s="1053" t="s">
        <v>884</v>
      </c>
      <c r="H158" s="1072" t="s">
        <v>65</v>
      </c>
    </row>
    <row r="159" spans="1:9" s="170" customFormat="1" ht="79.5" customHeight="1" x14ac:dyDescent="0.2">
      <c r="A159" s="223">
        <f t="shared" si="8"/>
        <v>138</v>
      </c>
      <c r="B159" s="1066" t="s">
        <v>1020</v>
      </c>
      <c r="C159" s="1067">
        <v>1319</v>
      </c>
      <c r="D159" s="1067">
        <v>2399.56</v>
      </c>
      <c r="E159" s="1067">
        <v>210.54</v>
      </c>
      <c r="F159" s="194">
        <f t="shared" si="7"/>
        <v>8.7741085865742061</v>
      </c>
      <c r="G159" s="206" t="s">
        <v>878</v>
      </c>
      <c r="H159" s="224" t="s">
        <v>4696</v>
      </c>
    </row>
    <row r="160" spans="1:9" s="170" customFormat="1" ht="24" customHeight="1" x14ac:dyDescent="0.2">
      <c r="A160" s="223">
        <f t="shared" si="8"/>
        <v>139</v>
      </c>
      <c r="B160" s="1066" t="s">
        <v>1021</v>
      </c>
      <c r="C160" s="1067">
        <v>0</v>
      </c>
      <c r="D160" s="1067">
        <v>700</v>
      </c>
      <c r="E160" s="1067">
        <v>700</v>
      </c>
      <c r="F160" s="194">
        <f t="shared" si="7"/>
        <v>100</v>
      </c>
      <c r="G160" s="1053" t="s">
        <v>884</v>
      </c>
      <c r="H160" s="1063" t="s">
        <v>65</v>
      </c>
    </row>
    <row r="161" spans="1:8" s="170" customFormat="1" ht="67.5" customHeight="1" x14ac:dyDescent="0.2">
      <c r="A161" s="223">
        <f t="shared" si="8"/>
        <v>140</v>
      </c>
      <c r="B161" s="1066" t="s">
        <v>1022</v>
      </c>
      <c r="C161" s="1067">
        <v>6500</v>
      </c>
      <c r="D161" s="1067">
        <v>6900</v>
      </c>
      <c r="E161" s="1067">
        <v>5583.7452499999999</v>
      </c>
      <c r="F161" s="194">
        <f t="shared" si="7"/>
        <v>80.92384420289855</v>
      </c>
      <c r="G161" s="206" t="s">
        <v>884</v>
      </c>
      <c r="H161" s="224" t="s">
        <v>4697</v>
      </c>
    </row>
    <row r="162" spans="1:8" s="170" customFormat="1" ht="34.5" customHeight="1" x14ac:dyDescent="0.2">
      <c r="A162" s="223">
        <f t="shared" si="8"/>
        <v>141</v>
      </c>
      <c r="B162" s="1066" t="s">
        <v>1023</v>
      </c>
      <c r="C162" s="1067">
        <v>5960</v>
      </c>
      <c r="D162" s="1067">
        <v>5734.78</v>
      </c>
      <c r="E162" s="1067">
        <v>5734.7756399999998</v>
      </c>
      <c r="F162" s="194">
        <f t="shared" si="7"/>
        <v>99.999923972672008</v>
      </c>
      <c r="G162" s="1053" t="s">
        <v>884</v>
      </c>
      <c r="H162" s="1072" t="s">
        <v>65</v>
      </c>
    </row>
    <row r="163" spans="1:8" s="170" customFormat="1" ht="78" customHeight="1" x14ac:dyDescent="0.2">
      <c r="A163" s="223">
        <f t="shared" si="8"/>
        <v>142</v>
      </c>
      <c r="B163" s="1066" t="s">
        <v>1024</v>
      </c>
      <c r="C163" s="1067">
        <v>7000</v>
      </c>
      <c r="D163" s="1067">
        <v>9269.6</v>
      </c>
      <c r="E163" s="1067">
        <v>5661.9611100000002</v>
      </c>
      <c r="F163" s="194">
        <f t="shared" si="7"/>
        <v>61.080964766548718</v>
      </c>
      <c r="G163" s="206" t="s">
        <v>878</v>
      </c>
      <c r="H163" s="224" t="s">
        <v>4698</v>
      </c>
    </row>
    <row r="164" spans="1:8" s="170" customFormat="1" ht="34.5" customHeight="1" x14ac:dyDescent="0.2">
      <c r="A164" s="223">
        <f t="shared" si="8"/>
        <v>143</v>
      </c>
      <c r="B164" s="1066" t="s">
        <v>3260</v>
      </c>
      <c r="C164" s="1067">
        <v>2100</v>
      </c>
      <c r="D164" s="1067">
        <v>2058.15</v>
      </c>
      <c r="E164" s="1067">
        <v>2058.1482900000001</v>
      </c>
      <c r="F164" s="194">
        <f t="shared" si="7"/>
        <v>99.999916915676707</v>
      </c>
      <c r="G164" s="1053" t="s">
        <v>884</v>
      </c>
      <c r="H164" s="1063" t="s">
        <v>65</v>
      </c>
    </row>
    <row r="165" spans="1:8" s="170" customFormat="1" ht="24" customHeight="1" x14ac:dyDescent="0.2">
      <c r="A165" s="223">
        <f t="shared" si="8"/>
        <v>144</v>
      </c>
      <c r="B165" s="1066" t="s">
        <v>3261</v>
      </c>
      <c r="C165" s="1067">
        <v>0</v>
      </c>
      <c r="D165" s="1067">
        <v>1100.6600000000001</v>
      </c>
      <c r="E165" s="1067">
        <v>1100.6553200000001</v>
      </c>
      <c r="F165" s="194">
        <f t="shared" si="7"/>
        <v>99.999574800574194</v>
      </c>
      <c r="G165" s="1053" t="s">
        <v>884</v>
      </c>
      <c r="H165" s="224" t="s">
        <v>65</v>
      </c>
    </row>
    <row r="166" spans="1:8" s="170" customFormat="1" ht="34.5" customHeight="1" x14ac:dyDescent="0.2">
      <c r="A166" s="223">
        <f t="shared" si="8"/>
        <v>145</v>
      </c>
      <c r="B166" s="1066" t="s">
        <v>3262</v>
      </c>
      <c r="C166" s="1067">
        <v>7000</v>
      </c>
      <c r="D166" s="1067">
        <v>7000</v>
      </c>
      <c r="E166" s="1067">
        <v>7000</v>
      </c>
      <c r="F166" s="194">
        <f t="shared" si="7"/>
        <v>100</v>
      </c>
      <c r="G166" s="1053" t="s">
        <v>884</v>
      </c>
      <c r="H166" s="1063" t="s">
        <v>65</v>
      </c>
    </row>
    <row r="167" spans="1:8" s="170" customFormat="1" ht="67.5" customHeight="1" x14ac:dyDescent="0.2">
      <c r="A167" s="223">
        <f t="shared" si="8"/>
        <v>146</v>
      </c>
      <c r="B167" s="1066" t="s">
        <v>3263</v>
      </c>
      <c r="C167" s="1067">
        <v>0</v>
      </c>
      <c r="D167" s="1067">
        <v>300</v>
      </c>
      <c r="E167" s="1067">
        <v>226.27</v>
      </c>
      <c r="F167" s="194">
        <f t="shared" si="7"/>
        <v>75.423333333333346</v>
      </c>
      <c r="G167" s="206" t="s">
        <v>878</v>
      </c>
      <c r="H167" s="224" t="s">
        <v>4699</v>
      </c>
    </row>
    <row r="168" spans="1:8" s="170" customFormat="1" ht="34.5" customHeight="1" x14ac:dyDescent="0.2">
      <c r="A168" s="223">
        <f t="shared" si="8"/>
        <v>147</v>
      </c>
      <c r="B168" s="1066" t="s">
        <v>3264</v>
      </c>
      <c r="C168" s="1067">
        <v>0</v>
      </c>
      <c r="D168" s="1067">
        <v>448.83</v>
      </c>
      <c r="E168" s="1067">
        <v>448.82004000000001</v>
      </c>
      <c r="F168" s="194">
        <f t="shared" si="7"/>
        <v>99.997780896998862</v>
      </c>
      <c r="G168" s="1053" t="s">
        <v>884</v>
      </c>
      <c r="H168" s="224" t="s">
        <v>65</v>
      </c>
    </row>
    <row r="169" spans="1:8" s="170" customFormat="1" ht="67.5" customHeight="1" x14ac:dyDescent="0.2">
      <c r="A169" s="223">
        <f t="shared" si="8"/>
        <v>148</v>
      </c>
      <c r="B169" s="1066" t="s">
        <v>3265</v>
      </c>
      <c r="C169" s="1067">
        <v>15000</v>
      </c>
      <c r="D169" s="1067">
        <v>433.18</v>
      </c>
      <c r="E169" s="1067">
        <v>329.60399999999998</v>
      </c>
      <c r="F169" s="194">
        <f t="shared" si="7"/>
        <v>76.089385474860322</v>
      </c>
      <c r="G169" s="206" t="s">
        <v>878</v>
      </c>
      <c r="H169" s="224" t="s">
        <v>4700</v>
      </c>
    </row>
    <row r="170" spans="1:8" s="170" customFormat="1" ht="34.5" customHeight="1" x14ac:dyDescent="0.2">
      <c r="A170" s="223">
        <f t="shared" si="8"/>
        <v>149</v>
      </c>
      <c r="B170" s="1066" t="s">
        <v>3266</v>
      </c>
      <c r="C170" s="1067">
        <v>2500</v>
      </c>
      <c r="D170" s="1067">
        <v>1944.97</v>
      </c>
      <c r="E170" s="1067">
        <v>1944.97</v>
      </c>
      <c r="F170" s="194">
        <f t="shared" si="7"/>
        <v>100</v>
      </c>
      <c r="G170" s="1053" t="s">
        <v>884</v>
      </c>
      <c r="H170" s="1063" t="s">
        <v>65</v>
      </c>
    </row>
    <row r="171" spans="1:8" s="170" customFormat="1" ht="55.5" customHeight="1" x14ac:dyDescent="0.2">
      <c r="A171" s="223">
        <f t="shared" si="8"/>
        <v>150</v>
      </c>
      <c r="B171" s="1066" t="s">
        <v>3267</v>
      </c>
      <c r="C171" s="1067">
        <v>0</v>
      </c>
      <c r="D171" s="1067">
        <v>2500</v>
      </c>
      <c r="E171" s="1067">
        <v>1195.48</v>
      </c>
      <c r="F171" s="194">
        <f t="shared" si="7"/>
        <v>47.819200000000002</v>
      </c>
      <c r="G171" s="1053" t="s">
        <v>884</v>
      </c>
      <c r="H171" s="1063" t="s">
        <v>4701</v>
      </c>
    </row>
    <row r="172" spans="1:8" s="170" customFormat="1" ht="150.75" customHeight="1" x14ac:dyDescent="0.2">
      <c r="A172" s="223">
        <f t="shared" si="8"/>
        <v>151</v>
      </c>
      <c r="B172" s="1066" t="s">
        <v>3972</v>
      </c>
      <c r="C172" s="1067">
        <v>1400</v>
      </c>
      <c r="D172" s="1067">
        <v>2183.41</v>
      </c>
      <c r="E172" s="1067">
        <v>2019.4</v>
      </c>
      <c r="F172" s="194">
        <f t="shared" si="7"/>
        <v>92.488355370727447</v>
      </c>
      <c r="G172" s="206" t="s">
        <v>878</v>
      </c>
      <c r="H172" s="1100" t="s">
        <v>4881</v>
      </c>
    </row>
    <row r="173" spans="1:8" s="170" customFormat="1" ht="15" customHeight="1" x14ac:dyDescent="0.2">
      <c r="A173" s="223">
        <f t="shared" si="8"/>
        <v>152</v>
      </c>
      <c r="B173" s="1066" t="s">
        <v>3953</v>
      </c>
      <c r="C173" s="1067">
        <v>8850</v>
      </c>
      <c r="D173" s="1067">
        <v>14824.89</v>
      </c>
      <c r="E173" s="1067">
        <v>14824.894</v>
      </c>
      <c r="F173" s="194">
        <f t="shared" si="7"/>
        <v>100.00002698165046</v>
      </c>
      <c r="G173" s="206" t="s">
        <v>876</v>
      </c>
      <c r="H173" s="224" t="s">
        <v>65</v>
      </c>
    </row>
    <row r="174" spans="1:8" s="170" customFormat="1" ht="15" customHeight="1" x14ac:dyDescent="0.2">
      <c r="A174" s="223">
        <f t="shared" si="8"/>
        <v>153</v>
      </c>
      <c r="B174" s="1066" t="s">
        <v>1025</v>
      </c>
      <c r="C174" s="1067">
        <v>0</v>
      </c>
      <c r="D174" s="1067">
        <v>3332</v>
      </c>
      <c r="E174" s="1067">
        <v>3332</v>
      </c>
      <c r="F174" s="194">
        <f t="shared" si="7"/>
        <v>100</v>
      </c>
      <c r="G174" s="206" t="s">
        <v>876</v>
      </c>
      <c r="H174" s="224" t="s">
        <v>65</v>
      </c>
    </row>
    <row r="175" spans="1:8" s="170" customFormat="1" ht="34.5" customHeight="1" x14ac:dyDescent="0.2">
      <c r="A175" s="223">
        <f t="shared" si="8"/>
        <v>154</v>
      </c>
      <c r="B175" s="1066" t="s">
        <v>4702</v>
      </c>
      <c r="C175" s="1067">
        <v>0</v>
      </c>
      <c r="D175" s="1067">
        <v>89.99</v>
      </c>
      <c r="E175" s="1067">
        <v>89.99</v>
      </c>
      <c r="F175" s="194">
        <f t="shared" si="7"/>
        <v>100</v>
      </c>
      <c r="G175" s="206" t="s">
        <v>876</v>
      </c>
      <c r="H175" s="224" t="s">
        <v>65</v>
      </c>
    </row>
    <row r="176" spans="1:8" s="170" customFormat="1" ht="13.5" customHeight="1" thickBot="1" x14ac:dyDescent="0.25">
      <c r="A176" s="1233" t="s">
        <v>412</v>
      </c>
      <c r="B176" s="1234"/>
      <c r="C176" s="196">
        <f>SUM(C70:C175)</f>
        <v>705005</v>
      </c>
      <c r="D176" s="208">
        <f>SUM(D70:D175)</f>
        <v>729970.56000000017</v>
      </c>
      <c r="E176" s="208">
        <f>SUM(E70:E175)</f>
        <v>494418.44634000002</v>
      </c>
      <c r="F176" s="209">
        <f t="shared" si="7"/>
        <v>67.731285812403158</v>
      </c>
      <c r="G176" s="198"/>
      <c r="H176" s="210"/>
    </row>
    <row r="177" spans="1:8" ht="18" customHeight="1" thickBot="1" x14ac:dyDescent="0.2">
      <c r="A177" s="219" t="s">
        <v>870</v>
      </c>
      <c r="B177" s="187"/>
      <c r="C177" s="188"/>
      <c r="D177" s="188"/>
      <c r="E177" s="189"/>
      <c r="F177" s="190"/>
      <c r="G177" s="191"/>
      <c r="H177" s="233"/>
    </row>
    <row r="178" spans="1:8" s="170" customFormat="1" ht="15" customHeight="1" x14ac:dyDescent="0.2">
      <c r="A178" s="1050">
        <f>A175+1</f>
        <v>155</v>
      </c>
      <c r="B178" s="1066" t="s">
        <v>1026</v>
      </c>
      <c r="C178" s="1067">
        <v>0</v>
      </c>
      <c r="D178" s="1067">
        <v>1220.18</v>
      </c>
      <c r="E178" s="1067">
        <v>1220.1679999999999</v>
      </c>
      <c r="F178" s="194">
        <f t="shared" ref="F178:F219" si="9">E178/D178*100</f>
        <v>99.999016538543486</v>
      </c>
      <c r="G178" s="1053" t="s">
        <v>884</v>
      </c>
      <c r="H178" s="1063" t="s">
        <v>65</v>
      </c>
    </row>
    <row r="179" spans="1:8" s="170" customFormat="1" ht="108" customHeight="1" x14ac:dyDescent="0.2">
      <c r="A179" s="223">
        <f t="shared" ref="A179:A219" si="10">A178+1</f>
        <v>156</v>
      </c>
      <c r="B179" s="1066" t="s">
        <v>1027</v>
      </c>
      <c r="C179" s="1067">
        <v>0</v>
      </c>
      <c r="D179" s="1067">
        <v>94.38</v>
      </c>
      <c r="E179" s="1067">
        <v>0</v>
      </c>
      <c r="F179" s="194">
        <f t="shared" si="9"/>
        <v>0</v>
      </c>
      <c r="G179" s="206" t="s">
        <v>878</v>
      </c>
      <c r="H179" s="224" t="s">
        <v>4703</v>
      </c>
    </row>
    <row r="180" spans="1:8" s="170" customFormat="1" ht="54.75" customHeight="1" x14ac:dyDescent="0.2">
      <c r="A180" s="223">
        <f t="shared" si="10"/>
        <v>157</v>
      </c>
      <c r="B180" s="1066" t="s">
        <v>797</v>
      </c>
      <c r="C180" s="1067">
        <v>869</v>
      </c>
      <c r="D180" s="1067">
        <v>6608.44</v>
      </c>
      <c r="E180" s="1067">
        <v>4446.8247399999991</v>
      </c>
      <c r="F180" s="194">
        <f t="shared" si="9"/>
        <v>67.290082682145851</v>
      </c>
      <c r="G180" s="206" t="s">
        <v>884</v>
      </c>
      <c r="H180" s="224" t="s">
        <v>4704</v>
      </c>
    </row>
    <row r="181" spans="1:8" s="170" customFormat="1" ht="84" x14ac:dyDescent="0.2">
      <c r="A181" s="223">
        <f t="shared" si="10"/>
        <v>158</v>
      </c>
      <c r="B181" s="1066" t="s">
        <v>798</v>
      </c>
      <c r="C181" s="1067">
        <v>19500</v>
      </c>
      <c r="D181" s="1067">
        <v>22717.59</v>
      </c>
      <c r="E181" s="1067">
        <v>10372.89414</v>
      </c>
      <c r="F181" s="194">
        <f t="shared" si="9"/>
        <v>45.66018728218971</v>
      </c>
      <c r="G181" s="206" t="s">
        <v>878</v>
      </c>
      <c r="H181" s="224" t="s">
        <v>4705</v>
      </c>
    </row>
    <row r="182" spans="1:8" s="170" customFormat="1" ht="24" customHeight="1" x14ac:dyDescent="0.2">
      <c r="A182" s="223">
        <f t="shared" si="10"/>
        <v>159</v>
      </c>
      <c r="B182" s="1066" t="s">
        <v>3268</v>
      </c>
      <c r="C182" s="1067">
        <v>200</v>
      </c>
      <c r="D182" s="1067">
        <v>0</v>
      </c>
      <c r="E182" s="1067">
        <v>0</v>
      </c>
      <c r="F182" s="194" t="s">
        <v>3615</v>
      </c>
      <c r="G182" s="206" t="s">
        <v>3198</v>
      </c>
      <c r="H182" s="1063" t="s">
        <v>65</v>
      </c>
    </row>
    <row r="183" spans="1:8" s="170" customFormat="1" ht="15" customHeight="1" x14ac:dyDescent="0.2">
      <c r="A183" s="223">
        <f t="shared" si="10"/>
        <v>160</v>
      </c>
      <c r="B183" s="1066" t="s">
        <v>799</v>
      </c>
      <c r="C183" s="1067">
        <v>8100</v>
      </c>
      <c r="D183" s="1067">
        <v>8956.3600000000024</v>
      </c>
      <c r="E183" s="1067">
        <v>8956.3388700000014</v>
      </c>
      <c r="F183" s="194">
        <f t="shared" si="9"/>
        <v>99.999764078263937</v>
      </c>
      <c r="G183" s="206" t="s">
        <v>884</v>
      </c>
      <c r="H183" s="224" t="s">
        <v>65</v>
      </c>
    </row>
    <row r="184" spans="1:8" s="170" customFormat="1" ht="78" customHeight="1" x14ac:dyDescent="0.2">
      <c r="A184" s="223">
        <f t="shared" si="10"/>
        <v>161</v>
      </c>
      <c r="B184" s="1066" t="s">
        <v>800</v>
      </c>
      <c r="C184" s="1067">
        <v>1145</v>
      </c>
      <c r="D184" s="1067">
        <v>13947.479999999998</v>
      </c>
      <c r="E184" s="1067">
        <v>9189.9754100000009</v>
      </c>
      <c r="F184" s="194">
        <f t="shared" si="9"/>
        <v>65.889862613174586</v>
      </c>
      <c r="G184" s="206" t="s">
        <v>884</v>
      </c>
      <c r="H184" s="224" t="s">
        <v>4706</v>
      </c>
    </row>
    <row r="185" spans="1:8" s="170" customFormat="1" ht="24" customHeight="1" x14ac:dyDescent="0.2">
      <c r="A185" s="223">
        <f t="shared" si="10"/>
        <v>162</v>
      </c>
      <c r="B185" s="1066" t="s">
        <v>801</v>
      </c>
      <c r="C185" s="1067">
        <v>2410</v>
      </c>
      <c r="D185" s="1067">
        <v>5022.13</v>
      </c>
      <c r="E185" s="1067">
        <v>3650.4676400000003</v>
      </c>
      <c r="F185" s="194">
        <f t="shared" si="9"/>
        <v>72.687637317233921</v>
      </c>
      <c r="G185" s="206" t="s">
        <v>884</v>
      </c>
      <c r="H185" s="224" t="s">
        <v>4498</v>
      </c>
    </row>
    <row r="186" spans="1:8" s="170" customFormat="1" ht="24" customHeight="1" x14ac:dyDescent="0.2">
      <c r="A186" s="223">
        <f t="shared" si="10"/>
        <v>163</v>
      </c>
      <c r="B186" s="1066" t="s">
        <v>802</v>
      </c>
      <c r="C186" s="1067">
        <v>0</v>
      </c>
      <c r="D186" s="1067">
        <v>7595.7199999999993</v>
      </c>
      <c r="E186" s="1067">
        <v>7595.6794099999997</v>
      </c>
      <c r="F186" s="194">
        <f t="shared" si="9"/>
        <v>99.999465620112389</v>
      </c>
      <c r="G186" s="206" t="s">
        <v>884</v>
      </c>
      <c r="H186" s="1063" t="s">
        <v>65</v>
      </c>
    </row>
    <row r="187" spans="1:8" s="170" customFormat="1" ht="55.5" customHeight="1" x14ac:dyDescent="0.2">
      <c r="A187" s="223">
        <f t="shared" si="10"/>
        <v>164</v>
      </c>
      <c r="B187" s="1066" t="s">
        <v>803</v>
      </c>
      <c r="C187" s="1067">
        <v>5070</v>
      </c>
      <c r="D187" s="1067">
        <v>5875.41</v>
      </c>
      <c r="E187" s="1067">
        <v>301.54531000000003</v>
      </c>
      <c r="F187" s="194">
        <f t="shared" si="9"/>
        <v>5.1323279566872788</v>
      </c>
      <c r="G187" s="206" t="s">
        <v>878</v>
      </c>
      <c r="H187" s="1100" t="s">
        <v>4882</v>
      </c>
    </row>
    <row r="188" spans="1:8" s="170" customFormat="1" ht="15" customHeight="1" x14ac:dyDescent="0.2">
      <c r="A188" s="223">
        <f t="shared" si="10"/>
        <v>165</v>
      </c>
      <c r="B188" s="1066" t="s">
        <v>1028</v>
      </c>
      <c r="C188" s="1067">
        <v>24080</v>
      </c>
      <c r="D188" s="1067">
        <v>39062.93</v>
      </c>
      <c r="E188" s="1067">
        <v>36658.324950000002</v>
      </c>
      <c r="F188" s="194">
        <f t="shared" si="9"/>
        <v>93.844278834178596</v>
      </c>
      <c r="G188" s="206" t="s">
        <v>884</v>
      </c>
      <c r="H188" s="1063" t="s">
        <v>65</v>
      </c>
    </row>
    <row r="189" spans="1:8" s="170" customFormat="1" ht="126" x14ac:dyDescent="0.2">
      <c r="A189" s="223">
        <f t="shared" si="10"/>
        <v>166</v>
      </c>
      <c r="B189" s="1066" t="s">
        <v>3362</v>
      </c>
      <c r="C189" s="1067">
        <v>0</v>
      </c>
      <c r="D189" s="1067">
        <v>91.96</v>
      </c>
      <c r="E189" s="1067">
        <v>19.36</v>
      </c>
      <c r="F189" s="194">
        <f t="shared" si="9"/>
        <v>21.05263157894737</v>
      </c>
      <c r="G189" s="206" t="s">
        <v>878</v>
      </c>
      <c r="H189" s="224" t="s">
        <v>4707</v>
      </c>
    </row>
    <row r="190" spans="1:8" s="170" customFormat="1" ht="120" customHeight="1" x14ac:dyDescent="0.2">
      <c r="A190" s="223">
        <f t="shared" si="10"/>
        <v>167</v>
      </c>
      <c r="B190" s="1066" t="s">
        <v>804</v>
      </c>
      <c r="C190" s="1067">
        <v>0</v>
      </c>
      <c r="D190" s="1067">
        <v>133.41999999999999</v>
      </c>
      <c r="E190" s="1067">
        <v>47.19</v>
      </c>
      <c r="F190" s="194">
        <f t="shared" si="9"/>
        <v>35.3695098186179</v>
      </c>
      <c r="G190" s="206" t="s">
        <v>878</v>
      </c>
      <c r="H190" s="224" t="s">
        <v>4708</v>
      </c>
    </row>
    <row r="191" spans="1:8" s="170" customFormat="1" ht="60" customHeight="1" x14ac:dyDescent="0.2">
      <c r="A191" s="223">
        <f t="shared" si="10"/>
        <v>168</v>
      </c>
      <c r="B191" s="1066" t="s">
        <v>1029</v>
      </c>
      <c r="C191" s="1067">
        <v>0</v>
      </c>
      <c r="D191" s="1067">
        <v>51.43</v>
      </c>
      <c r="E191" s="1067">
        <v>15.125</v>
      </c>
      <c r="F191" s="194">
        <f t="shared" si="9"/>
        <v>29.408905308185883</v>
      </c>
      <c r="G191" s="206" t="s">
        <v>3207</v>
      </c>
      <c r="H191" s="1240" t="s">
        <v>4709</v>
      </c>
    </row>
    <row r="192" spans="1:8" s="170" customFormat="1" ht="60" customHeight="1" x14ac:dyDescent="0.2">
      <c r="A192" s="223">
        <f t="shared" si="10"/>
        <v>169</v>
      </c>
      <c r="B192" s="1066" t="s">
        <v>805</v>
      </c>
      <c r="C192" s="1067">
        <v>0</v>
      </c>
      <c r="D192" s="1067">
        <v>404.07</v>
      </c>
      <c r="E192" s="1067">
        <v>0</v>
      </c>
      <c r="F192" s="194">
        <f t="shared" si="9"/>
        <v>0</v>
      </c>
      <c r="G192" s="206" t="s">
        <v>3207</v>
      </c>
      <c r="H192" s="1241"/>
    </row>
    <row r="193" spans="1:8" s="170" customFormat="1" ht="99" customHeight="1" x14ac:dyDescent="0.2">
      <c r="A193" s="223">
        <f t="shared" si="10"/>
        <v>170</v>
      </c>
      <c r="B193" s="1066" t="s">
        <v>806</v>
      </c>
      <c r="C193" s="1067">
        <v>2450</v>
      </c>
      <c r="D193" s="1067">
        <v>2970.35</v>
      </c>
      <c r="E193" s="1067">
        <v>224.66795999999999</v>
      </c>
      <c r="F193" s="194">
        <f t="shared" si="9"/>
        <v>7.5636864342585888</v>
      </c>
      <c r="G193" s="1084" t="s">
        <v>878</v>
      </c>
      <c r="H193" s="1085" t="s">
        <v>4710</v>
      </c>
    </row>
    <row r="194" spans="1:8" s="170" customFormat="1" ht="24" customHeight="1" x14ac:dyDescent="0.2">
      <c r="A194" s="223">
        <f t="shared" si="10"/>
        <v>171</v>
      </c>
      <c r="B194" s="1066" t="s">
        <v>807</v>
      </c>
      <c r="C194" s="1067">
        <v>0</v>
      </c>
      <c r="D194" s="1067">
        <v>217.8</v>
      </c>
      <c r="E194" s="1067">
        <v>21.053999999999998</v>
      </c>
      <c r="F194" s="194">
        <f t="shared" si="9"/>
        <v>9.6666666666666643</v>
      </c>
      <c r="G194" s="1084" t="s">
        <v>878</v>
      </c>
      <c r="H194" s="1240" t="s">
        <v>4711</v>
      </c>
    </row>
    <row r="195" spans="1:8" s="170" customFormat="1" ht="16.5" customHeight="1" x14ac:dyDescent="0.2">
      <c r="A195" s="223">
        <f t="shared" si="10"/>
        <v>172</v>
      </c>
      <c r="B195" s="1066" t="s">
        <v>808</v>
      </c>
      <c r="C195" s="1067">
        <v>0</v>
      </c>
      <c r="D195" s="1067">
        <v>115.41</v>
      </c>
      <c r="E195" s="1067">
        <v>0</v>
      </c>
      <c r="F195" s="194">
        <f t="shared" si="9"/>
        <v>0</v>
      </c>
      <c r="G195" s="1084" t="s">
        <v>878</v>
      </c>
      <c r="H195" s="1242"/>
    </row>
    <row r="196" spans="1:8" s="170" customFormat="1" ht="21" x14ac:dyDescent="0.2">
      <c r="A196" s="223">
        <f t="shared" si="10"/>
        <v>173</v>
      </c>
      <c r="B196" s="1066" t="s">
        <v>809</v>
      </c>
      <c r="C196" s="1067">
        <v>0</v>
      </c>
      <c r="D196" s="1067">
        <v>828.81999999999994</v>
      </c>
      <c r="E196" s="1067">
        <v>52.03</v>
      </c>
      <c r="F196" s="194">
        <f t="shared" si="9"/>
        <v>6.2775994787770575</v>
      </c>
      <c r="G196" s="1084" t="s">
        <v>878</v>
      </c>
      <c r="H196" s="1242"/>
    </row>
    <row r="197" spans="1:8" s="170" customFormat="1" ht="15" customHeight="1" x14ac:dyDescent="0.2">
      <c r="A197" s="223">
        <f t="shared" si="10"/>
        <v>174</v>
      </c>
      <c r="B197" s="1066" t="s">
        <v>1030</v>
      </c>
      <c r="C197" s="1067">
        <v>0</v>
      </c>
      <c r="D197" s="1067">
        <v>210.85999999999999</v>
      </c>
      <c r="E197" s="1067">
        <v>0</v>
      </c>
      <c r="F197" s="194">
        <f t="shared" si="9"/>
        <v>0</v>
      </c>
      <c r="G197" s="1084" t="s">
        <v>878</v>
      </c>
      <c r="H197" s="1242"/>
    </row>
    <row r="198" spans="1:8" s="170" customFormat="1" ht="15" customHeight="1" x14ac:dyDescent="0.2">
      <c r="A198" s="223">
        <f t="shared" si="10"/>
        <v>175</v>
      </c>
      <c r="B198" s="1066" t="s">
        <v>810</v>
      </c>
      <c r="C198" s="1067">
        <v>0</v>
      </c>
      <c r="D198" s="1067">
        <v>458.70000000000005</v>
      </c>
      <c r="E198" s="1067">
        <v>292.005</v>
      </c>
      <c r="F198" s="194">
        <f t="shared" si="9"/>
        <v>63.659254414650093</v>
      </c>
      <c r="G198" s="1084" t="s">
        <v>878</v>
      </c>
      <c r="H198" s="1242"/>
    </row>
    <row r="199" spans="1:8" s="170" customFormat="1" ht="15" customHeight="1" x14ac:dyDescent="0.2">
      <c r="A199" s="223">
        <f t="shared" si="10"/>
        <v>176</v>
      </c>
      <c r="B199" s="1066" t="s">
        <v>811</v>
      </c>
      <c r="C199" s="1067">
        <v>0</v>
      </c>
      <c r="D199" s="1067">
        <v>112.66</v>
      </c>
      <c r="E199" s="1067">
        <v>0</v>
      </c>
      <c r="F199" s="194">
        <f t="shared" si="9"/>
        <v>0</v>
      </c>
      <c r="G199" s="1084" t="s">
        <v>878</v>
      </c>
      <c r="H199" s="1242"/>
    </row>
    <row r="200" spans="1:8" s="170" customFormat="1" ht="15" customHeight="1" x14ac:dyDescent="0.2">
      <c r="A200" s="223">
        <f t="shared" si="10"/>
        <v>177</v>
      </c>
      <c r="B200" s="1066" t="s">
        <v>812</v>
      </c>
      <c r="C200" s="1067">
        <v>0</v>
      </c>
      <c r="D200" s="1067">
        <v>482.04999999999995</v>
      </c>
      <c r="E200" s="1067">
        <v>0</v>
      </c>
      <c r="F200" s="194">
        <f t="shared" si="9"/>
        <v>0</v>
      </c>
      <c r="G200" s="1084" t="s">
        <v>878</v>
      </c>
      <c r="H200" s="1242"/>
    </row>
    <row r="201" spans="1:8" s="170" customFormat="1" ht="15" customHeight="1" x14ac:dyDescent="0.2">
      <c r="A201" s="223">
        <f t="shared" si="10"/>
        <v>178</v>
      </c>
      <c r="B201" s="1066" t="s">
        <v>813</v>
      </c>
      <c r="C201" s="1067">
        <v>0</v>
      </c>
      <c r="D201" s="1067">
        <v>274.26</v>
      </c>
      <c r="E201" s="1067">
        <v>56.143999999999998</v>
      </c>
      <c r="F201" s="194">
        <f t="shared" si="9"/>
        <v>20.471085830963322</v>
      </c>
      <c r="G201" s="1084" t="s">
        <v>878</v>
      </c>
      <c r="H201" s="1242"/>
    </row>
    <row r="202" spans="1:8" s="170" customFormat="1" ht="17.25" customHeight="1" x14ac:dyDescent="0.2">
      <c r="A202" s="223">
        <f t="shared" si="10"/>
        <v>179</v>
      </c>
      <c r="B202" s="1066" t="s">
        <v>814</v>
      </c>
      <c r="C202" s="1067">
        <v>0</v>
      </c>
      <c r="D202" s="1067">
        <v>172.47</v>
      </c>
      <c r="E202" s="1067">
        <v>1</v>
      </c>
      <c r="F202" s="194">
        <f t="shared" si="9"/>
        <v>0.57981098161999189</v>
      </c>
      <c r="G202" s="1084" t="s">
        <v>878</v>
      </c>
      <c r="H202" s="1241"/>
    </row>
    <row r="203" spans="1:8" s="170" customFormat="1" ht="67.5" customHeight="1" x14ac:dyDescent="0.2">
      <c r="A203" s="223">
        <f t="shared" si="10"/>
        <v>180</v>
      </c>
      <c r="B203" s="1066" t="s">
        <v>3855</v>
      </c>
      <c r="C203" s="1067">
        <v>9500</v>
      </c>
      <c r="D203" s="1067">
        <v>180152.76000000007</v>
      </c>
      <c r="E203" s="1067">
        <v>138278.30306999985</v>
      </c>
      <c r="F203" s="194">
        <f t="shared" si="9"/>
        <v>76.756139106611414</v>
      </c>
      <c r="G203" s="1084" t="s">
        <v>878</v>
      </c>
      <c r="H203" s="1101" t="s">
        <v>4883</v>
      </c>
    </row>
    <row r="204" spans="1:8" s="170" customFormat="1" ht="55.5" customHeight="1" x14ac:dyDescent="0.2">
      <c r="A204" s="223">
        <f t="shared" si="10"/>
        <v>181</v>
      </c>
      <c r="B204" s="1066" t="s">
        <v>3269</v>
      </c>
      <c r="C204" s="1067">
        <v>7200</v>
      </c>
      <c r="D204" s="1067">
        <v>300</v>
      </c>
      <c r="E204" s="1067">
        <v>84.7</v>
      </c>
      <c r="F204" s="194">
        <f t="shared" si="9"/>
        <v>28.233333333333334</v>
      </c>
      <c r="G204" s="1084" t="s">
        <v>878</v>
      </c>
      <c r="H204" s="1063" t="s">
        <v>4712</v>
      </c>
    </row>
    <row r="205" spans="1:8" s="170" customFormat="1" ht="67.5" customHeight="1" x14ac:dyDescent="0.2">
      <c r="A205" s="223">
        <f t="shared" si="10"/>
        <v>182</v>
      </c>
      <c r="B205" s="1066" t="s">
        <v>3270</v>
      </c>
      <c r="C205" s="1067">
        <v>70</v>
      </c>
      <c r="D205" s="1067">
        <v>1018.48</v>
      </c>
      <c r="E205" s="1067">
        <v>621.34987999999998</v>
      </c>
      <c r="F205" s="194">
        <f t="shared" si="9"/>
        <v>61.007568140758771</v>
      </c>
      <c r="G205" s="1084" t="s">
        <v>878</v>
      </c>
      <c r="H205" s="1099" t="s">
        <v>4884</v>
      </c>
    </row>
    <row r="206" spans="1:8" s="170" customFormat="1" ht="63" x14ac:dyDescent="0.2">
      <c r="A206" s="223">
        <f t="shared" si="10"/>
        <v>183</v>
      </c>
      <c r="B206" s="1066" t="s">
        <v>3271</v>
      </c>
      <c r="C206" s="1067">
        <v>0</v>
      </c>
      <c r="D206" s="1067">
        <v>420</v>
      </c>
      <c r="E206" s="1067">
        <v>220.00000000000003</v>
      </c>
      <c r="F206" s="194">
        <f t="shared" si="9"/>
        <v>52.380952380952387</v>
      </c>
      <c r="G206" s="1084" t="s">
        <v>884</v>
      </c>
      <c r="H206" s="1063" t="s">
        <v>4713</v>
      </c>
    </row>
    <row r="207" spans="1:8" s="170" customFormat="1" ht="55.5" customHeight="1" x14ac:dyDescent="0.2">
      <c r="A207" s="223">
        <f t="shared" si="10"/>
        <v>184</v>
      </c>
      <c r="B207" s="1066" t="s">
        <v>3854</v>
      </c>
      <c r="C207" s="1067">
        <v>200</v>
      </c>
      <c r="D207" s="1067">
        <v>200</v>
      </c>
      <c r="E207" s="1067">
        <v>84.7</v>
      </c>
      <c r="F207" s="194">
        <f t="shared" si="9"/>
        <v>42.35</v>
      </c>
      <c r="G207" s="206" t="s">
        <v>878</v>
      </c>
      <c r="H207" s="1063" t="s">
        <v>4714</v>
      </c>
    </row>
    <row r="208" spans="1:8" s="170" customFormat="1" ht="24" customHeight="1" x14ac:dyDescent="0.2">
      <c r="A208" s="223">
        <f t="shared" si="10"/>
        <v>185</v>
      </c>
      <c r="B208" s="1066" t="s">
        <v>3847</v>
      </c>
      <c r="C208" s="1067">
        <v>0</v>
      </c>
      <c r="D208" s="1067">
        <v>360</v>
      </c>
      <c r="E208" s="1067">
        <v>296.20800000000003</v>
      </c>
      <c r="F208" s="194">
        <f t="shared" si="9"/>
        <v>82.280000000000015</v>
      </c>
      <c r="G208" s="206" t="s">
        <v>878</v>
      </c>
      <c r="H208" s="1243" t="s">
        <v>4715</v>
      </c>
    </row>
    <row r="209" spans="1:11" s="170" customFormat="1" ht="24" customHeight="1" x14ac:dyDescent="0.2">
      <c r="A209" s="223">
        <f t="shared" si="10"/>
        <v>186</v>
      </c>
      <c r="B209" s="1066" t="s">
        <v>3848</v>
      </c>
      <c r="C209" s="1067">
        <v>0</v>
      </c>
      <c r="D209" s="1067">
        <v>544.5</v>
      </c>
      <c r="E209" s="1067">
        <v>490.05</v>
      </c>
      <c r="F209" s="194">
        <f t="shared" si="9"/>
        <v>90</v>
      </c>
      <c r="G209" s="206" t="s">
        <v>878</v>
      </c>
      <c r="H209" s="1242"/>
    </row>
    <row r="210" spans="1:11" s="170" customFormat="1" ht="24" customHeight="1" x14ac:dyDescent="0.2">
      <c r="A210" s="223">
        <f t="shared" si="10"/>
        <v>187</v>
      </c>
      <c r="B210" s="1066" t="s">
        <v>3849</v>
      </c>
      <c r="C210" s="1067">
        <v>0</v>
      </c>
      <c r="D210" s="1067">
        <v>450</v>
      </c>
      <c r="E210" s="1067">
        <v>380.06099999999998</v>
      </c>
      <c r="F210" s="194">
        <f t="shared" si="9"/>
        <v>84.457999999999998</v>
      </c>
      <c r="G210" s="206" t="s">
        <v>878</v>
      </c>
      <c r="H210" s="1242"/>
    </row>
    <row r="211" spans="1:11" s="170" customFormat="1" ht="24" customHeight="1" x14ac:dyDescent="0.2">
      <c r="A211" s="223">
        <f t="shared" si="10"/>
        <v>188</v>
      </c>
      <c r="B211" s="1066" t="s">
        <v>3850</v>
      </c>
      <c r="C211" s="1067">
        <v>0</v>
      </c>
      <c r="D211" s="1067">
        <v>480</v>
      </c>
      <c r="E211" s="1067">
        <v>412.73099999999999</v>
      </c>
      <c r="F211" s="194">
        <f t="shared" si="9"/>
        <v>85.985624999999999</v>
      </c>
      <c r="G211" s="206" t="s">
        <v>878</v>
      </c>
      <c r="H211" s="1242"/>
    </row>
    <row r="212" spans="1:11" s="170" customFormat="1" ht="24" customHeight="1" x14ac:dyDescent="0.2">
      <c r="A212" s="223">
        <f t="shared" si="10"/>
        <v>189</v>
      </c>
      <c r="B212" s="1066" t="s">
        <v>3851</v>
      </c>
      <c r="C212" s="1067">
        <v>0</v>
      </c>
      <c r="D212" s="1067">
        <v>530</v>
      </c>
      <c r="E212" s="1067">
        <v>414</v>
      </c>
      <c r="F212" s="194">
        <f t="shared" si="9"/>
        <v>78.113207547169822</v>
      </c>
      <c r="G212" s="206" t="s">
        <v>878</v>
      </c>
      <c r="H212" s="1241"/>
    </row>
    <row r="213" spans="1:11" s="170" customFormat="1" ht="52.5" x14ac:dyDescent="0.2">
      <c r="A213" s="223">
        <f t="shared" si="10"/>
        <v>190</v>
      </c>
      <c r="B213" s="1066" t="s">
        <v>3853</v>
      </c>
      <c r="C213" s="1067">
        <v>0</v>
      </c>
      <c r="D213" s="1067">
        <v>100</v>
      </c>
      <c r="E213" s="1067">
        <v>0</v>
      </c>
      <c r="F213" s="194">
        <f t="shared" si="9"/>
        <v>0</v>
      </c>
      <c r="G213" s="206" t="s">
        <v>878</v>
      </c>
      <c r="H213" s="1063" t="s">
        <v>4716</v>
      </c>
    </row>
    <row r="214" spans="1:11" s="170" customFormat="1" ht="55.5" customHeight="1" x14ac:dyDescent="0.2">
      <c r="A214" s="223">
        <f t="shared" si="10"/>
        <v>191</v>
      </c>
      <c r="B214" s="1066" t="s">
        <v>3857</v>
      </c>
      <c r="C214" s="1067">
        <v>0</v>
      </c>
      <c r="D214" s="1067">
        <v>12350.349999999999</v>
      </c>
      <c r="E214" s="1067">
        <v>7047.7458900000001</v>
      </c>
      <c r="F214" s="194">
        <f t="shared" si="9"/>
        <v>57.065151109077881</v>
      </c>
      <c r="G214" s="206" t="s">
        <v>878</v>
      </c>
      <c r="H214" s="1063" t="s">
        <v>4717</v>
      </c>
    </row>
    <row r="215" spans="1:11" s="170" customFormat="1" ht="142.5" customHeight="1" x14ac:dyDescent="0.2">
      <c r="A215" s="223">
        <f t="shared" si="10"/>
        <v>192</v>
      </c>
      <c r="B215" s="1066" t="s">
        <v>3859</v>
      </c>
      <c r="C215" s="1067">
        <v>0</v>
      </c>
      <c r="D215" s="1067">
        <v>1204</v>
      </c>
      <c r="E215" s="1067">
        <v>722.22480000000007</v>
      </c>
      <c r="F215" s="194">
        <f t="shared" si="9"/>
        <v>59.985448504983395</v>
      </c>
      <c r="G215" s="206" t="s">
        <v>878</v>
      </c>
      <c r="H215" s="1063" t="s">
        <v>4718</v>
      </c>
    </row>
    <row r="216" spans="1:11" s="170" customFormat="1" ht="24" customHeight="1" x14ac:dyDescent="0.2">
      <c r="A216" s="223">
        <f t="shared" si="10"/>
        <v>193</v>
      </c>
      <c r="B216" s="1066" t="s">
        <v>1031</v>
      </c>
      <c r="C216" s="1067">
        <v>0</v>
      </c>
      <c r="D216" s="1067">
        <v>8850.6200000000008</v>
      </c>
      <c r="E216" s="1067">
        <v>8850.6075099999998</v>
      </c>
      <c r="F216" s="194">
        <f t="shared" si="9"/>
        <v>99.999858879942863</v>
      </c>
      <c r="G216" s="206" t="s">
        <v>878</v>
      </c>
      <c r="H216" s="1063" t="s">
        <v>65</v>
      </c>
    </row>
    <row r="217" spans="1:11" s="170" customFormat="1" ht="21" x14ac:dyDescent="0.2">
      <c r="A217" s="223">
        <f t="shared" si="10"/>
        <v>194</v>
      </c>
      <c r="B217" s="1066" t="s">
        <v>1032</v>
      </c>
      <c r="C217" s="1067">
        <v>0</v>
      </c>
      <c r="D217" s="1067">
        <v>18081.009999999998</v>
      </c>
      <c r="E217" s="1067">
        <v>18080.99797</v>
      </c>
      <c r="F217" s="194">
        <f t="shared" si="9"/>
        <v>99.999933466106157</v>
      </c>
      <c r="G217" s="206" t="s">
        <v>878</v>
      </c>
      <c r="H217" s="1063" t="s">
        <v>65</v>
      </c>
    </row>
    <row r="218" spans="1:11" s="170" customFormat="1" ht="24" customHeight="1" x14ac:dyDescent="0.2">
      <c r="A218" s="223">
        <f t="shared" si="10"/>
        <v>195</v>
      </c>
      <c r="B218" s="1066" t="s">
        <v>1033</v>
      </c>
      <c r="C218" s="1067">
        <v>0</v>
      </c>
      <c r="D218" s="1067">
        <v>6487.83</v>
      </c>
      <c r="E218" s="1067">
        <v>6487.8187000000007</v>
      </c>
      <c r="F218" s="194">
        <f t="shared" si="9"/>
        <v>99.9998258277421</v>
      </c>
      <c r="G218" s="206" t="s">
        <v>878</v>
      </c>
      <c r="H218" s="1063" t="s">
        <v>65</v>
      </c>
    </row>
    <row r="219" spans="1:11" s="170" customFormat="1" ht="24" customHeight="1" x14ac:dyDescent="0.2">
      <c r="A219" s="223">
        <f t="shared" si="10"/>
        <v>196</v>
      </c>
      <c r="B219" s="228" t="s">
        <v>3996</v>
      </c>
      <c r="C219" s="195">
        <v>0</v>
      </c>
      <c r="D219" s="195">
        <v>2100.98</v>
      </c>
      <c r="E219" s="195">
        <v>2100.98</v>
      </c>
      <c r="F219" s="194">
        <f t="shared" si="9"/>
        <v>100</v>
      </c>
      <c r="G219" s="225" t="s">
        <v>884</v>
      </c>
      <c r="H219" s="1072" t="s">
        <v>65</v>
      </c>
    </row>
    <row r="220" spans="1:11" s="170" customFormat="1" ht="13.5" customHeight="1" thickBot="1" x14ac:dyDescent="0.25">
      <c r="A220" s="1233" t="s">
        <v>412</v>
      </c>
      <c r="B220" s="1234"/>
      <c r="C220" s="196">
        <f>SUM(C178:C219)</f>
        <v>80794</v>
      </c>
      <c r="D220" s="196">
        <f>SUM(D178:D219)</f>
        <v>351255.41000000003</v>
      </c>
      <c r="E220" s="196">
        <f>SUM(E178:E219)</f>
        <v>267693.27224999981</v>
      </c>
      <c r="F220" s="209">
        <f>E220/D220*100</f>
        <v>76.210433954597249</v>
      </c>
      <c r="G220" s="198"/>
      <c r="H220" s="210"/>
    </row>
    <row r="221" spans="1:11" s="215" customFormat="1" x14ac:dyDescent="0.2">
      <c r="A221" s="171"/>
      <c r="B221" s="211"/>
      <c r="C221" s="171"/>
      <c r="D221" s="171"/>
      <c r="E221" s="171"/>
      <c r="F221" s="212"/>
      <c r="G221" s="213"/>
      <c r="H221" s="214"/>
      <c r="I221" s="180"/>
      <c r="J221" s="180"/>
      <c r="K221" s="180"/>
    </row>
  </sheetData>
  <mergeCells count="16">
    <mergeCell ref="I144:J144"/>
    <mergeCell ref="A176:B176"/>
    <mergeCell ref="A1:H1"/>
    <mergeCell ref="A4:B4"/>
    <mergeCell ref="A5:B5"/>
    <mergeCell ref="A6:B6"/>
    <mergeCell ref="A8:B8"/>
    <mergeCell ref="A9:B9"/>
    <mergeCell ref="H191:H192"/>
    <mergeCell ref="H194:H202"/>
    <mergeCell ref="H208:H212"/>
    <mergeCell ref="A220:B220"/>
    <mergeCell ref="A10:B10"/>
    <mergeCell ref="A43:B43"/>
    <mergeCell ref="A65:B65"/>
    <mergeCell ref="A68:B68"/>
  </mergeCells>
  <printOptions horizontalCentered="1"/>
  <pageMargins left="0.31496062992125984" right="0.31496062992125984" top="0.51181102362204722" bottom="0.43307086614173229" header="0.31496062992125984" footer="0.23622047244094491"/>
  <pageSetup paperSize="9" scale="96" firstPageNumber="301" fitToHeight="0" orientation="landscape" useFirstPageNumber="1" r:id="rId1"/>
  <headerFooter>
    <oddHeader>&amp;L&amp;"Tahoma,Kurzíva"&amp;9Závěrečný účet za rok 2021&amp;R&amp;"Tahoma,Kurzíva"&amp;9Tabulka č. 16</oddHeader>
    <oddFooter>&amp;C&amp;"Tahoma,Obyčejné"&amp;10&amp;P&amp;L&amp;1#&amp;"Calibri"&amp;9&amp;K000000Klasifikace informací: Veřejná</oddFooter>
  </headerFooter>
  <rowBreaks count="3" manualBreakCount="3">
    <brk id="24" max="7" man="1"/>
    <brk id="43" max="7" man="1"/>
    <brk id="63" max="7"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DBF1-EF75-4B17-80E5-5AC9080E3AF4}">
  <sheetPr>
    <pageSetUpPr fitToPage="1"/>
  </sheetPr>
  <dimension ref="A1:J22"/>
  <sheetViews>
    <sheetView zoomScaleNormal="100" zoomScaleSheetLayoutView="100" workbookViewId="0">
      <selection activeCell="L15" sqref="L15"/>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9.140625" style="171"/>
    <col min="10" max="16384" width="9.140625" style="168"/>
  </cols>
  <sheetData>
    <row r="1" spans="1:10" s="150" customFormat="1" ht="18" customHeight="1" x14ac:dyDescent="0.2">
      <c r="A1" s="1237" t="s">
        <v>4719</v>
      </c>
      <c r="B1" s="1237"/>
      <c r="C1" s="1237"/>
      <c r="D1" s="1237"/>
      <c r="E1" s="1237"/>
      <c r="F1" s="1237"/>
      <c r="G1" s="1237"/>
      <c r="H1" s="1237"/>
      <c r="I1" s="1055"/>
    </row>
    <row r="2" spans="1:10" ht="12" customHeight="1" x14ac:dyDescent="0.2"/>
    <row r="3" spans="1:10" ht="12" customHeight="1" thickBot="1" x14ac:dyDescent="0.2">
      <c r="A3" s="151"/>
      <c r="F3" s="174" t="s">
        <v>866</v>
      </c>
    </row>
    <row r="4" spans="1:10" ht="24" customHeight="1" x14ac:dyDescent="0.2">
      <c r="A4" s="1238"/>
      <c r="B4" s="1239"/>
      <c r="C4" s="175" t="s">
        <v>4475</v>
      </c>
      <c r="D4" s="175" t="s">
        <v>4476</v>
      </c>
      <c r="E4" s="175" t="s">
        <v>4477</v>
      </c>
      <c r="F4" s="216" t="s">
        <v>360</v>
      </c>
      <c r="G4" s="217"/>
      <c r="H4" s="218"/>
    </row>
    <row r="5" spans="1:10" ht="12.95" customHeight="1" x14ac:dyDescent="0.2">
      <c r="A5" s="1235" t="s">
        <v>867</v>
      </c>
      <c r="B5" s="1236"/>
      <c r="C5" s="152">
        <f>C18</f>
        <v>9135</v>
      </c>
      <c r="D5" s="152">
        <f>D18</f>
        <v>9418.5499999999993</v>
      </c>
      <c r="E5" s="152">
        <f>E18</f>
        <v>1079.663</v>
      </c>
      <c r="F5" s="176">
        <f>E5/D5*100</f>
        <v>11.463155156579305</v>
      </c>
      <c r="G5" s="213"/>
      <c r="H5" s="214"/>
    </row>
    <row r="6" spans="1:10" ht="12.95" customHeight="1" x14ac:dyDescent="0.2">
      <c r="A6" s="1235" t="s">
        <v>870</v>
      </c>
      <c r="B6" s="1236"/>
      <c r="C6" s="153">
        <f>C21</f>
        <v>500</v>
      </c>
      <c r="D6" s="153">
        <f>D21</f>
        <v>1200</v>
      </c>
      <c r="E6" s="153">
        <f>E21</f>
        <v>0</v>
      </c>
      <c r="F6" s="176">
        <f>E6/D6*100</f>
        <v>0</v>
      </c>
      <c r="G6" s="213"/>
      <c r="H6" s="214"/>
    </row>
    <row r="7" spans="1:10" s="151" customFormat="1" ht="13.5" customHeight="1" thickBot="1" x14ac:dyDescent="0.25">
      <c r="A7" s="1231" t="s">
        <v>412</v>
      </c>
      <c r="B7" s="1232"/>
      <c r="C7" s="177">
        <f>SUM(C5:C6)</f>
        <v>9635</v>
      </c>
      <c r="D7" s="177">
        <f>SUM(D5:D6)</f>
        <v>10618.55</v>
      </c>
      <c r="E7" s="177">
        <f>SUM(E5:E6)</f>
        <v>1079.663</v>
      </c>
      <c r="F7" s="178">
        <f>E7/D7*100</f>
        <v>10.1677065136012</v>
      </c>
      <c r="G7" s="213"/>
      <c r="H7" s="214"/>
      <c r="I7" s="180"/>
    </row>
    <row r="8" spans="1:10" s="182" customFormat="1" ht="10.5" customHeight="1" x14ac:dyDescent="0.2">
      <c r="A8" s="151"/>
      <c r="B8" s="179"/>
      <c r="C8" s="180"/>
      <c r="D8" s="180"/>
      <c r="E8" s="180"/>
      <c r="F8" s="181"/>
      <c r="G8" s="169"/>
      <c r="H8" s="173"/>
      <c r="I8" s="180"/>
      <c r="J8" s="151"/>
    </row>
    <row r="9" spans="1:10" s="182" customFormat="1" ht="10.5" customHeight="1" x14ac:dyDescent="0.2">
      <c r="A9" s="151"/>
      <c r="B9" s="179"/>
      <c r="C9" s="180"/>
      <c r="D9" s="180"/>
      <c r="E9" s="180"/>
      <c r="F9" s="181"/>
      <c r="G9" s="169"/>
      <c r="H9" s="173"/>
      <c r="I9" s="180"/>
      <c r="J9" s="151"/>
    </row>
    <row r="10" spans="1:10" s="182" customFormat="1" ht="10.5" customHeight="1" thickBot="1" x14ac:dyDescent="0.2">
      <c r="A10" s="151"/>
      <c r="B10" s="179"/>
      <c r="C10" s="180"/>
      <c r="D10" s="180"/>
      <c r="E10" s="180"/>
      <c r="F10" s="181"/>
      <c r="G10" s="169"/>
      <c r="H10" s="174" t="s">
        <v>866</v>
      </c>
      <c r="I10" s="180"/>
      <c r="J10" s="151"/>
    </row>
    <row r="11" spans="1:10" ht="28.5" customHeight="1" thickBot="1" x14ac:dyDescent="0.25">
      <c r="A11" s="183" t="s">
        <v>871</v>
      </c>
      <c r="B11" s="184" t="s">
        <v>696</v>
      </c>
      <c r="C11" s="185" t="s">
        <v>4475</v>
      </c>
      <c r="D11" s="185" t="s">
        <v>4476</v>
      </c>
      <c r="E11" s="185" t="s">
        <v>4477</v>
      </c>
      <c r="F11" s="185" t="s">
        <v>360</v>
      </c>
      <c r="G11" s="185" t="s">
        <v>872</v>
      </c>
      <c r="H11" s="186" t="s">
        <v>873</v>
      </c>
    </row>
    <row r="12" spans="1:10" ht="15" customHeight="1" thickBot="1" x14ac:dyDescent="0.2">
      <c r="A12" s="219" t="s">
        <v>874</v>
      </c>
      <c r="B12" s="187"/>
      <c r="C12" s="188"/>
      <c r="D12" s="188"/>
      <c r="E12" s="189"/>
      <c r="F12" s="190"/>
      <c r="G12" s="191"/>
      <c r="H12" s="192"/>
    </row>
    <row r="13" spans="1:10" s="170" customFormat="1" ht="34.5" customHeight="1" x14ac:dyDescent="0.2">
      <c r="A13" s="220">
        <v>1</v>
      </c>
      <c r="B13" s="1066" t="s">
        <v>1034</v>
      </c>
      <c r="C13" s="1067">
        <v>350</v>
      </c>
      <c r="D13" s="1067">
        <v>350</v>
      </c>
      <c r="E13" s="1067">
        <v>0</v>
      </c>
      <c r="F13" s="221">
        <f t="shared" ref="F13:F18" si="0">E13/D13*100</f>
        <v>0</v>
      </c>
      <c r="G13" s="193" t="s">
        <v>876</v>
      </c>
      <c r="H13" s="1102" t="s">
        <v>4885</v>
      </c>
      <c r="I13" s="211"/>
    </row>
    <row r="14" spans="1:10" s="170" customFormat="1" ht="45" customHeight="1" x14ac:dyDescent="0.2">
      <c r="A14" s="223">
        <f>A13+1</f>
        <v>2</v>
      </c>
      <c r="B14" s="1066" t="s">
        <v>1035</v>
      </c>
      <c r="C14" s="1067">
        <v>600</v>
      </c>
      <c r="D14" s="1067">
        <v>400</v>
      </c>
      <c r="E14" s="1067">
        <v>16.52</v>
      </c>
      <c r="F14" s="194">
        <f t="shared" si="0"/>
        <v>4.13</v>
      </c>
      <c r="G14" s="343" t="s">
        <v>876</v>
      </c>
      <c r="H14" s="1103" t="s">
        <v>4886</v>
      </c>
      <c r="I14" s="211"/>
    </row>
    <row r="15" spans="1:10" s="170" customFormat="1" ht="89.25" customHeight="1" x14ac:dyDescent="0.2">
      <c r="A15" s="223">
        <f t="shared" ref="A15:A17" si="1">A14+1</f>
        <v>3</v>
      </c>
      <c r="B15" s="1066" t="s">
        <v>1036</v>
      </c>
      <c r="C15" s="1067">
        <v>6500</v>
      </c>
      <c r="D15" s="1067">
        <v>5200</v>
      </c>
      <c r="E15" s="1067">
        <v>0</v>
      </c>
      <c r="F15" s="194">
        <f t="shared" si="0"/>
        <v>0</v>
      </c>
      <c r="G15" s="343" t="s">
        <v>876</v>
      </c>
      <c r="H15" s="1100" t="s">
        <v>4887</v>
      </c>
      <c r="I15" s="211"/>
    </row>
    <row r="16" spans="1:10" s="170" customFormat="1" ht="45" customHeight="1" x14ac:dyDescent="0.2">
      <c r="A16" s="223">
        <f t="shared" si="1"/>
        <v>4</v>
      </c>
      <c r="B16" s="1066" t="s">
        <v>1037</v>
      </c>
      <c r="C16" s="1067">
        <v>1085</v>
      </c>
      <c r="D16" s="1067">
        <v>3068.55</v>
      </c>
      <c r="E16" s="1067">
        <v>869.14300000000003</v>
      </c>
      <c r="F16" s="194">
        <f t="shared" si="0"/>
        <v>28.3242247967281</v>
      </c>
      <c r="G16" s="343" t="s">
        <v>876</v>
      </c>
      <c r="H16" s="1100" t="s">
        <v>4888</v>
      </c>
      <c r="I16" s="211"/>
    </row>
    <row r="17" spans="1:10" s="170" customFormat="1" ht="45" customHeight="1" x14ac:dyDescent="0.2">
      <c r="A17" s="223">
        <f t="shared" si="1"/>
        <v>5</v>
      </c>
      <c r="B17" s="1066" t="s">
        <v>4720</v>
      </c>
      <c r="C17" s="1067">
        <v>600</v>
      </c>
      <c r="D17" s="1067">
        <v>400</v>
      </c>
      <c r="E17" s="1067">
        <v>194</v>
      </c>
      <c r="F17" s="194">
        <f t="shared" si="0"/>
        <v>48.5</v>
      </c>
      <c r="G17" s="343" t="s">
        <v>876</v>
      </c>
      <c r="H17" s="1100" t="s">
        <v>4889</v>
      </c>
      <c r="I17" s="211"/>
    </row>
    <row r="18" spans="1:10" s="179" customFormat="1" ht="13.5" customHeight="1" thickBot="1" x14ac:dyDescent="0.25">
      <c r="A18" s="1233" t="s">
        <v>412</v>
      </c>
      <c r="B18" s="1234"/>
      <c r="C18" s="196">
        <f>SUM(C13:C17)</f>
        <v>9135</v>
      </c>
      <c r="D18" s="196">
        <f>SUM(D13:D17)</f>
        <v>9418.5499999999993</v>
      </c>
      <c r="E18" s="196">
        <f>SUM(E13:E17)</f>
        <v>1079.663</v>
      </c>
      <c r="F18" s="197">
        <f t="shared" si="0"/>
        <v>11.463155156579305</v>
      </c>
      <c r="G18" s="198"/>
      <c r="H18" s="229"/>
      <c r="I18" s="1059"/>
    </row>
    <row r="19" spans="1:10" ht="18" customHeight="1" thickBot="1" x14ac:dyDescent="0.2">
      <c r="A19" s="219" t="s">
        <v>870</v>
      </c>
      <c r="B19" s="187"/>
      <c r="C19" s="188"/>
      <c r="D19" s="188"/>
      <c r="E19" s="189"/>
      <c r="F19" s="190"/>
      <c r="G19" s="191"/>
      <c r="H19" s="233"/>
    </row>
    <row r="20" spans="1:10" s="170" customFormat="1" ht="55.5" customHeight="1" x14ac:dyDescent="0.2">
      <c r="A20" s="220">
        <f>A17+1</f>
        <v>6</v>
      </c>
      <c r="B20" s="1066" t="s">
        <v>1038</v>
      </c>
      <c r="C20" s="1067">
        <v>500</v>
      </c>
      <c r="D20" s="1067">
        <v>1200</v>
      </c>
      <c r="E20" s="1067">
        <v>0</v>
      </c>
      <c r="F20" s="194">
        <f>E20/D20*100</f>
        <v>0</v>
      </c>
      <c r="G20" s="1053" t="s">
        <v>878</v>
      </c>
      <c r="H20" s="1063" t="s">
        <v>4721</v>
      </c>
      <c r="I20" s="211"/>
    </row>
    <row r="21" spans="1:10" s="170" customFormat="1" ht="13.5" customHeight="1" thickBot="1" x14ac:dyDescent="0.25">
      <c r="A21" s="1233" t="s">
        <v>412</v>
      </c>
      <c r="B21" s="1234"/>
      <c r="C21" s="196">
        <f>SUM(C20:C20)</f>
        <v>500</v>
      </c>
      <c r="D21" s="196">
        <f>SUM(D20:D20)</f>
        <v>1200</v>
      </c>
      <c r="E21" s="196">
        <f>SUM(E20:E20)</f>
        <v>0</v>
      </c>
      <c r="F21" s="209">
        <f>E21/D21*100</f>
        <v>0</v>
      </c>
      <c r="G21" s="198"/>
      <c r="H21" s="210"/>
      <c r="I21" s="211"/>
    </row>
    <row r="22" spans="1:10" s="215" customFormat="1" x14ac:dyDescent="0.2">
      <c r="A22" s="171"/>
      <c r="B22" s="211"/>
      <c r="C22" s="171"/>
      <c r="D22" s="171"/>
      <c r="E22" s="171"/>
      <c r="F22" s="212"/>
      <c r="G22" s="213"/>
      <c r="H22" s="214"/>
      <c r="I22" s="180"/>
      <c r="J22" s="180"/>
    </row>
  </sheetData>
  <mergeCells count="7">
    <mergeCell ref="A21:B21"/>
    <mergeCell ref="A1:H1"/>
    <mergeCell ref="A4:B4"/>
    <mergeCell ref="A5:B5"/>
    <mergeCell ref="A6:B6"/>
    <mergeCell ref="A7:B7"/>
    <mergeCell ref="A18:B18"/>
  </mergeCells>
  <printOptions horizontalCentered="1"/>
  <pageMargins left="0.31496062992125984" right="0.31496062992125984" top="0.51181102362204722" bottom="0.43307086614173229" header="0.31496062992125984" footer="0.23622047244094491"/>
  <pageSetup paperSize="9" scale="96" firstPageNumber="320" fitToHeight="0" orientation="landscape" useFirstPageNumber="1" r:id="rId1"/>
  <headerFooter>
    <oddHeader>&amp;L&amp;"Tahoma,Kurzíva"&amp;9Závěrečný účet za rok 2021&amp;R&amp;"Tahoma,Kurzíva"&amp;9Tabulka č. 17</oddHeader>
    <oddFooter>&amp;C&amp;"Tahoma,Obyčejné"&amp;10&amp;P&amp;L&amp;1#&amp;"Calibri"&amp;9&amp;K000000Klasifikace informací: Veřejná</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7B269-E27B-422B-A700-60320C7D3131}">
  <sheetPr>
    <pageSetUpPr fitToPage="1"/>
  </sheetPr>
  <dimension ref="A1:K133"/>
  <sheetViews>
    <sheetView zoomScaleNormal="100" zoomScaleSheetLayoutView="100" workbookViewId="0">
      <selection activeCell="L15" sqref="L15"/>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16384" width="9.140625" style="168"/>
  </cols>
  <sheetData>
    <row r="1" spans="1:11" s="150" customFormat="1" ht="18" customHeight="1" x14ac:dyDescent="0.2">
      <c r="A1" s="1237" t="s">
        <v>4722</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C40</f>
        <v>64261</v>
      </c>
      <c r="D5" s="152">
        <f>D40</f>
        <v>87220.37000000001</v>
      </c>
      <c r="E5" s="152">
        <f>E40</f>
        <v>81690.780670000007</v>
      </c>
      <c r="F5" s="176">
        <f t="shared" ref="F5:F10" si="0">E5/D5*100</f>
        <v>93.660208813606275</v>
      </c>
      <c r="G5" s="213"/>
      <c r="H5" s="214"/>
    </row>
    <row r="6" spans="1:11" ht="12.95" customHeight="1" x14ac:dyDescent="0.2">
      <c r="A6" s="1235" t="s">
        <v>868</v>
      </c>
      <c r="B6" s="1236"/>
      <c r="C6" s="153">
        <f>C66</f>
        <v>612797</v>
      </c>
      <c r="D6" s="153">
        <f>D66</f>
        <v>1219179.3600000001</v>
      </c>
      <c r="E6" s="153">
        <f>E66</f>
        <v>1187184.32045</v>
      </c>
      <c r="F6" s="176">
        <f t="shared" si="0"/>
        <v>97.375690517759423</v>
      </c>
      <c r="G6" s="213"/>
      <c r="H6" s="214"/>
    </row>
    <row r="7" spans="1:11" ht="12.95" customHeight="1" x14ac:dyDescent="0.2">
      <c r="A7" s="234" t="s">
        <v>909</v>
      </c>
      <c r="B7" s="235"/>
      <c r="C7" s="153">
        <f>C69</f>
        <v>29294</v>
      </c>
      <c r="D7" s="153">
        <f>D69</f>
        <v>96956.23</v>
      </c>
      <c r="E7" s="153">
        <f>E69</f>
        <v>94864.916499999992</v>
      </c>
      <c r="F7" s="176">
        <f t="shared" si="0"/>
        <v>97.843033397647574</v>
      </c>
      <c r="G7" s="213"/>
      <c r="H7" s="214"/>
    </row>
    <row r="8" spans="1:11" ht="12.95" customHeight="1" x14ac:dyDescent="0.2">
      <c r="A8" s="1235" t="s">
        <v>869</v>
      </c>
      <c r="B8" s="1236"/>
      <c r="C8" s="153">
        <f>C114</f>
        <v>264482</v>
      </c>
      <c r="D8" s="153">
        <f>D114</f>
        <v>329541.75000000006</v>
      </c>
      <c r="E8" s="153">
        <f>E114</f>
        <v>248768.01950999995</v>
      </c>
      <c r="F8" s="176">
        <f t="shared" si="0"/>
        <v>75.489075211259248</v>
      </c>
      <c r="G8" s="213"/>
      <c r="H8" s="214"/>
    </row>
    <row r="9" spans="1:11" ht="12.95" customHeight="1" x14ac:dyDescent="0.2">
      <c r="A9" s="1235" t="s">
        <v>870</v>
      </c>
      <c r="B9" s="1236"/>
      <c r="C9" s="153">
        <f>C132</f>
        <v>5755</v>
      </c>
      <c r="D9" s="153">
        <f>D132</f>
        <v>135292.07999999999</v>
      </c>
      <c r="E9" s="153">
        <f>E132</f>
        <v>133957.76226999998</v>
      </c>
      <c r="F9" s="176">
        <f t="shared" si="0"/>
        <v>99.013750302308893</v>
      </c>
      <c r="G9" s="213"/>
      <c r="H9" s="214"/>
    </row>
    <row r="10" spans="1:11" s="151" customFormat="1" ht="13.5" customHeight="1" thickBot="1" x14ac:dyDescent="0.25">
      <c r="A10" s="1231" t="s">
        <v>412</v>
      </c>
      <c r="B10" s="1232"/>
      <c r="C10" s="177">
        <f>SUM(C5:C9)</f>
        <v>976589</v>
      </c>
      <c r="D10" s="177">
        <f>SUM(D5:D9)</f>
        <v>1868189.7900000003</v>
      </c>
      <c r="E10" s="177">
        <f>SUM(E5:E9)</f>
        <v>1746465.7994000001</v>
      </c>
      <c r="F10" s="178">
        <f t="shared" si="0"/>
        <v>93.484388403600036</v>
      </c>
      <c r="G10" s="213"/>
      <c r="H10" s="214"/>
    </row>
    <row r="11" spans="1:11" s="182" customFormat="1" ht="10.5" customHeight="1" x14ac:dyDescent="0.2">
      <c r="A11" s="151"/>
      <c r="B11" s="179"/>
      <c r="C11" s="180"/>
      <c r="D11" s="180"/>
      <c r="E11" s="180"/>
      <c r="F11" s="181"/>
      <c r="G11" s="169"/>
      <c r="H11" s="173"/>
      <c r="I11" s="151"/>
      <c r="J11" s="151"/>
      <c r="K11" s="151"/>
    </row>
    <row r="12" spans="1:11" s="182" customFormat="1" ht="10.5" customHeight="1" x14ac:dyDescent="0.2">
      <c r="A12" s="151"/>
      <c r="B12" s="179"/>
      <c r="C12" s="180"/>
      <c r="D12" s="180"/>
      <c r="E12" s="180"/>
      <c r="F12" s="181"/>
      <c r="G12" s="169"/>
      <c r="H12" s="173"/>
      <c r="I12" s="151"/>
      <c r="J12" s="151"/>
      <c r="K12" s="151"/>
    </row>
    <row r="13" spans="1:11" s="182" customFormat="1" ht="10.5" customHeight="1" thickBot="1" x14ac:dyDescent="0.2">
      <c r="A13" s="151"/>
      <c r="B13" s="179"/>
      <c r="C13" s="180"/>
      <c r="D13" s="180"/>
      <c r="E13" s="180"/>
      <c r="F13" s="181"/>
      <c r="G13" s="169"/>
      <c r="H13" s="174" t="s">
        <v>866</v>
      </c>
      <c r="I13" s="151"/>
      <c r="J13" s="151"/>
      <c r="K13" s="151"/>
    </row>
    <row r="14" spans="1:11" ht="28.5" customHeight="1" thickBot="1" x14ac:dyDescent="0.25">
      <c r="A14" s="183" t="s">
        <v>871</v>
      </c>
      <c r="B14" s="184" t="s">
        <v>696</v>
      </c>
      <c r="C14" s="185" t="s">
        <v>4475</v>
      </c>
      <c r="D14" s="185" t="s">
        <v>4476</v>
      </c>
      <c r="E14" s="185" t="s">
        <v>4477</v>
      </c>
      <c r="F14" s="185" t="s">
        <v>360</v>
      </c>
      <c r="G14" s="185" t="s">
        <v>872</v>
      </c>
      <c r="H14" s="186" t="s">
        <v>873</v>
      </c>
    </row>
    <row r="15" spans="1:11" ht="15" customHeight="1" thickBot="1" x14ac:dyDescent="0.2">
      <c r="A15" s="219" t="s">
        <v>874</v>
      </c>
      <c r="B15" s="187"/>
      <c r="C15" s="188"/>
      <c r="D15" s="188"/>
      <c r="E15" s="189"/>
      <c r="F15" s="190"/>
      <c r="G15" s="191"/>
      <c r="H15" s="192"/>
    </row>
    <row r="16" spans="1:11" s="170" customFormat="1" ht="24" customHeight="1" x14ac:dyDescent="0.2">
      <c r="A16" s="220">
        <v>1</v>
      </c>
      <c r="B16" s="1066" t="s">
        <v>3443</v>
      </c>
      <c r="C16" s="1067">
        <v>1000</v>
      </c>
      <c r="D16" s="1067">
        <v>1186</v>
      </c>
      <c r="E16" s="1067">
        <v>1186</v>
      </c>
      <c r="F16" s="221">
        <f t="shared" ref="F16:F40" si="1">E16/D16*100</f>
        <v>100</v>
      </c>
      <c r="G16" s="193" t="s">
        <v>876</v>
      </c>
      <c r="H16" s="1102" t="s">
        <v>65</v>
      </c>
    </row>
    <row r="17" spans="1:11" s="170" customFormat="1" ht="34.5" customHeight="1" x14ac:dyDescent="0.2">
      <c r="A17" s="223">
        <f>A16+1</f>
        <v>2</v>
      </c>
      <c r="B17" s="1066" t="s">
        <v>1039</v>
      </c>
      <c r="C17" s="1067">
        <v>1000</v>
      </c>
      <c r="D17" s="1067">
        <v>216.1</v>
      </c>
      <c r="E17" s="1067">
        <v>216.1</v>
      </c>
      <c r="F17" s="194">
        <f t="shared" si="1"/>
        <v>100</v>
      </c>
      <c r="G17" s="343" t="s">
        <v>876</v>
      </c>
      <c r="H17" s="1104" t="s">
        <v>65</v>
      </c>
    </row>
    <row r="18" spans="1:11" s="170" customFormat="1" ht="15" customHeight="1" x14ac:dyDescent="0.2">
      <c r="A18" s="223">
        <f t="shared" ref="A18:A39" si="2">A17+1</f>
        <v>3</v>
      </c>
      <c r="B18" s="1066" t="s">
        <v>1040</v>
      </c>
      <c r="C18" s="1067">
        <v>3000</v>
      </c>
      <c r="D18" s="1067">
        <v>3597.9</v>
      </c>
      <c r="E18" s="1067">
        <v>3597.9</v>
      </c>
      <c r="F18" s="194">
        <f t="shared" si="1"/>
        <v>100</v>
      </c>
      <c r="G18" s="343" t="s">
        <v>876</v>
      </c>
      <c r="H18" s="1100" t="s">
        <v>65</v>
      </c>
    </row>
    <row r="19" spans="1:11" s="170" customFormat="1" ht="99" customHeight="1" x14ac:dyDescent="0.2">
      <c r="A19" s="223">
        <f t="shared" si="2"/>
        <v>4</v>
      </c>
      <c r="B19" s="1066" t="s">
        <v>1048</v>
      </c>
      <c r="C19" s="1067">
        <v>7693</v>
      </c>
      <c r="D19" s="1067">
        <v>7461.95</v>
      </c>
      <c r="E19" s="1067">
        <v>5521.2555400000001</v>
      </c>
      <c r="F19" s="194">
        <f t="shared" si="1"/>
        <v>73.992127258960465</v>
      </c>
      <c r="G19" s="343" t="s">
        <v>876</v>
      </c>
      <c r="H19" s="1100" t="s">
        <v>4890</v>
      </c>
    </row>
    <row r="20" spans="1:11" s="170" customFormat="1" ht="15" customHeight="1" x14ac:dyDescent="0.2">
      <c r="A20" s="223">
        <f t="shared" si="2"/>
        <v>5</v>
      </c>
      <c r="B20" s="1066" t="s">
        <v>1041</v>
      </c>
      <c r="C20" s="1067">
        <v>9000</v>
      </c>
      <c r="D20" s="1067">
        <v>9676.74</v>
      </c>
      <c r="E20" s="1067">
        <v>9676.7381300000015</v>
      </c>
      <c r="F20" s="194">
        <f t="shared" si="1"/>
        <v>99.999980675310098</v>
      </c>
      <c r="G20" s="343" t="s">
        <v>878</v>
      </c>
      <c r="H20" s="1100" t="s">
        <v>65</v>
      </c>
    </row>
    <row r="21" spans="1:11" s="170" customFormat="1" ht="15" customHeight="1" x14ac:dyDescent="0.2">
      <c r="A21" s="223">
        <f t="shared" si="2"/>
        <v>6</v>
      </c>
      <c r="B21" s="1066" t="s">
        <v>664</v>
      </c>
      <c r="C21" s="1067">
        <v>11000</v>
      </c>
      <c r="D21" s="1067">
        <v>11000</v>
      </c>
      <c r="E21" s="1067">
        <v>11000</v>
      </c>
      <c r="F21" s="194">
        <f t="shared" si="1"/>
        <v>100</v>
      </c>
      <c r="G21" s="343" t="s">
        <v>876</v>
      </c>
      <c r="H21" s="1100" t="s">
        <v>65</v>
      </c>
    </row>
    <row r="22" spans="1:11" s="170" customFormat="1" ht="15" customHeight="1" x14ac:dyDescent="0.2">
      <c r="A22" s="223">
        <f t="shared" si="2"/>
        <v>7</v>
      </c>
      <c r="B22" s="1066" t="s">
        <v>665</v>
      </c>
      <c r="C22" s="1067">
        <v>750</v>
      </c>
      <c r="D22" s="1067">
        <v>475.3</v>
      </c>
      <c r="E22" s="1067">
        <v>473.55</v>
      </c>
      <c r="F22" s="194">
        <f t="shared" si="1"/>
        <v>99.631811487481599</v>
      </c>
      <c r="G22" s="343" t="s">
        <v>876</v>
      </c>
      <c r="H22" s="1105" t="s">
        <v>65</v>
      </c>
    </row>
    <row r="23" spans="1:11" s="226" customFormat="1" ht="24" customHeight="1" x14ac:dyDescent="0.2">
      <c r="A23" s="223">
        <f t="shared" si="2"/>
        <v>8</v>
      </c>
      <c r="B23" s="1066" t="s">
        <v>1052</v>
      </c>
      <c r="C23" s="1067">
        <v>350</v>
      </c>
      <c r="D23" s="1067">
        <v>350</v>
      </c>
      <c r="E23" s="1067">
        <v>350</v>
      </c>
      <c r="F23" s="194">
        <f t="shared" si="1"/>
        <v>100</v>
      </c>
      <c r="G23" s="343" t="s">
        <v>876</v>
      </c>
      <c r="H23" s="1104" t="s">
        <v>65</v>
      </c>
      <c r="I23" s="170"/>
      <c r="J23" s="170"/>
      <c r="K23" s="170"/>
    </row>
    <row r="24" spans="1:11" s="226" customFormat="1" ht="67.5" customHeight="1" x14ac:dyDescent="0.2">
      <c r="A24" s="223">
        <f t="shared" si="2"/>
        <v>9</v>
      </c>
      <c r="B24" s="1066" t="s">
        <v>1042</v>
      </c>
      <c r="C24" s="1067">
        <v>500</v>
      </c>
      <c r="D24" s="1067">
        <v>500</v>
      </c>
      <c r="E24" s="1067">
        <v>90.752499999999998</v>
      </c>
      <c r="F24" s="194">
        <f t="shared" si="1"/>
        <v>18.150500000000001</v>
      </c>
      <c r="G24" s="225" t="s">
        <v>876</v>
      </c>
      <c r="H24" s="1100" t="s">
        <v>4723</v>
      </c>
      <c r="I24" s="170"/>
      <c r="J24" s="170"/>
      <c r="K24" s="170"/>
    </row>
    <row r="25" spans="1:11" s="226" customFormat="1" ht="109.5" customHeight="1" x14ac:dyDescent="0.2">
      <c r="A25" s="223">
        <f t="shared" si="2"/>
        <v>10</v>
      </c>
      <c r="B25" s="1066" t="s">
        <v>1043</v>
      </c>
      <c r="C25" s="1067">
        <v>13766</v>
      </c>
      <c r="D25" s="1067">
        <v>4241.1499999999996</v>
      </c>
      <c r="E25" s="1067">
        <v>2478.5149999999999</v>
      </c>
      <c r="F25" s="194">
        <f t="shared" si="1"/>
        <v>58.439692064652284</v>
      </c>
      <c r="G25" s="343" t="s">
        <v>876</v>
      </c>
      <c r="H25" s="1100" t="s">
        <v>4909</v>
      </c>
      <c r="I25" s="170"/>
      <c r="J25" s="170"/>
      <c r="K25" s="170"/>
    </row>
    <row r="26" spans="1:11" s="170" customFormat="1" ht="24" customHeight="1" x14ac:dyDescent="0.2">
      <c r="A26" s="223">
        <f t="shared" si="2"/>
        <v>11</v>
      </c>
      <c r="B26" s="1066" t="s">
        <v>1044</v>
      </c>
      <c r="C26" s="1067">
        <v>0</v>
      </c>
      <c r="D26" s="1067">
        <v>25500</v>
      </c>
      <c r="E26" s="1067">
        <v>25500</v>
      </c>
      <c r="F26" s="194">
        <f t="shared" si="1"/>
        <v>100</v>
      </c>
      <c r="G26" s="225" t="s">
        <v>884</v>
      </c>
      <c r="H26" s="1106" t="s">
        <v>65</v>
      </c>
    </row>
    <row r="27" spans="1:11" s="226" customFormat="1" ht="45" customHeight="1" x14ac:dyDescent="0.2">
      <c r="A27" s="223">
        <f t="shared" si="2"/>
        <v>12</v>
      </c>
      <c r="B27" s="1066" t="s">
        <v>1045</v>
      </c>
      <c r="C27" s="1067">
        <v>1452</v>
      </c>
      <c r="D27" s="1067">
        <v>72.599999999999994</v>
      </c>
      <c r="E27" s="1067">
        <v>72.599999999999994</v>
      </c>
      <c r="F27" s="194">
        <f t="shared" si="1"/>
        <v>100</v>
      </c>
      <c r="G27" s="343" t="s">
        <v>876</v>
      </c>
      <c r="H27" s="1107" t="s">
        <v>4724</v>
      </c>
      <c r="I27" s="170"/>
      <c r="J27" s="170"/>
      <c r="K27" s="170"/>
    </row>
    <row r="28" spans="1:11" s="170" customFormat="1" ht="94.5" x14ac:dyDescent="0.2">
      <c r="A28" s="223">
        <f t="shared" si="2"/>
        <v>13</v>
      </c>
      <c r="B28" s="227" t="s">
        <v>659</v>
      </c>
      <c r="C28" s="1067">
        <v>500</v>
      </c>
      <c r="D28" s="1067">
        <v>825</v>
      </c>
      <c r="E28" s="1067">
        <v>775</v>
      </c>
      <c r="F28" s="194">
        <f t="shared" si="1"/>
        <v>93.939393939393938</v>
      </c>
      <c r="G28" s="343" t="s">
        <v>876</v>
      </c>
      <c r="H28" s="1107" t="s">
        <v>4725</v>
      </c>
    </row>
    <row r="29" spans="1:11" s="226" customFormat="1" ht="24" customHeight="1" x14ac:dyDescent="0.2">
      <c r="A29" s="223">
        <f t="shared" si="2"/>
        <v>14</v>
      </c>
      <c r="B29" s="227" t="s">
        <v>4726</v>
      </c>
      <c r="C29" s="1067">
        <v>1250</v>
      </c>
      <c r="D29" s="1067">
        <v>1108.25</v>
      </c>
      <c r="E29" s="1067">
        <v>1107.3185000000001</v>
      </c>
      <c r="F29" s="194">
        <f t="shared" si="1"/>
        <v>99.915948567561472</v>
      </c>
      <c r="G29" s="343" t="s">
        <v>876</v>
      </c>
      <c r="H29" s="1107" t="s">
        <v>65</v>
      </c>
      <c r="I29" s="170"/>
      <c r="J29" s="170"/>
      <c r="K29" s="170"/>
    </row>
    <row r="30" spans="1:11" s="226" customFormat="1" ht="15" customHeight="1" x14ac:dyDescent="0.2">
      <c r="A30" s="223">
        <f t="shared" si="2"/>
        <v>15</v>
      </c>
      <c r="B30" s="227" t="s">
        <v>4727</v>
      </c>
      <c r="C30" s="1067">
        <v>0</v>
      </c>
      <c r="D30" s="1067">
        <v>25.64</v>
      </c>
      <c r="E30" s="1067">
        <v>25.64</v>
      </c>
      <c r="F30" s="194">
        <f t="shared" si="1"/>
        <v>100</v>
      </c>
      <c r="G30" s="225" t="s">
        <v>884</v>
      </c>
      <c r="H30" s="1107" t="s">
        <v>65</v>
      </c>
      <c r="I30" s="170"/>
      <c r="J30" s="170"/>
      <c r="K30" s="170"/>
    </row>
    <row r="31" spans="1:11" s="170" customFormat="1" ht="89.25" customHeight="1" x14ac:dyDescent="0.2">
      <c r="A31" s="223">
        <f t="shared" si="2"/>
        <v>16</v>
      </c>
      <c r="B31" s="1078" t="s">
        <v>1046</v>
      </c>
      <c r="C31" s="1067">
        <v>10000</v>
      </c>
      <c r="D31" s="1067">
        <v>10840.88</v>
      </c>
      <c r="E31" s="1067">
        <v>10090.584000000001</v>
      </c>
      <c r="F31" s="194">
        <f t="shared" si="1"/>
        <v>93.079012035923299</v>
      </c>
      <c r="G31" s="343" t="s">
        <v>876</v>
      </c>
      <c r="H31" s="1100" t="s">
        <v>4728</v>
      </c>
    </row>
    <row r="32" spans="1:11" s="226" customFormat="1" ht="21" x14ac:dyDescent="0.2">
      <c r="A32" s="223">
        <f t="shared" si="2"/>
        <v>17</v>
      </c>
      <c r="B32" s="1066" t="s">
        <v>1047</v>
      </c>
      <c r="C32" s="1067">
        <v>0</v>
      </c>
      <c r="D32" s="1067">
        <v>6200</v>
      </c>
      <c r="E32" s="1067">
        <v>6200</v>
      </c>
      <c r="F32" s="194">
        <f t="shared" si="1"/>
        <v>100</v>
      </c>
      <c r="G32" s="225" t="s">
        <v>884</v>
      </c>
      <c r="H32" s="1100" t="s">
        <v>65</v>
      </c>
      <c r="I32" s="170"/>
      <c r="J32" s="170"/>
      <c r="K32" s="170"/>
    </row>
    <row r="33" spans="1:11" s="226" customFormat="1" ht="34.5" customHeight="1" x14ac:dyDescent="0.2">
      <c r="A33" s="223">
        <f t="shared" si="2"/>
        <v>18</v>
      </c>
      <c r="B33" s="1066" t="s">
        <v>663</v>
      </c>
      <c r="C33" s="1067">
        <v>3000</v>
      </c>
      <c r="D33" s="1067">
        <v>2842.86</v>
      </c>
      <c r="E33" s="1067">
        <v>2228.8270000000002</v>
      </c>
      <c r="F33" s="194">
        <f t="shared" si="1"/>
        <v>78.400870953898533</v>
      </c>
      <c r="G33" s="225" t="s">
        <v>884</v>
      </c>
      <c r="H33" s="1100" t="s">
        <v>4729</v>
      </c>
      <c r="I33" s="170"/>
      <c r="J33" s="170"/>
      <c r="K33" s="170"/>
    </row>
    <row r="34" spans="1:11" s="170" customFormat="1" ht="34.5" customHeight="1" x14ac:dyDescent="0.2">
      <c r="A34" s="223">
        <f t="shared" si="2"/>
        <v>19</v>
      </c>
      <c r="B34" s="237" t="s">
        <v>4730</v>
      </c>
      <c r="C34" s="195">
        <v>0</v>
      </c>
      <c r="D34" s="195">
        <v>200</v>
      </c>
      <c r="E34" s="195">
        <v>200</v>
      </c>
      <c r="F34" s="194">
        <f t="shared" si="1"/>
        <v>100</v>
      </c>
      <c r="G34" s="225" t="s">
        <v>884</v>
      </c>
      <c r="H34" s="1100" t="s">
        <v>65</v>
      </c>
    </row>
    <row r="35" spans="1:11" s="170" customFormat="1" ht="24" customHeight="1" x14ac:dyDescent="0.2">
      <c r="A35" s="223">
        <f t="shared" si="2"/>
        <v>20</v>
      </c>
      <c r="B35" s="228" t="s">
        <v>4731</v>
      </c>
      <c r="C35" s="195">
        <v>0</v>
      </c>
      <c r="D35" s="195">
        <v>150</v>
      </c>
      <c r="E35" s="195">
        <v>150</v>
      </c>
      <c r="F35" s="194">
        <f t="shared" si="1"/>
        <v>100</v>
      </c>
      <c r="G35" s="225" t="s">
        <v>884</v>
      </c>
      <c r="H35" s="1100" t="s">
        <v>65</v>
      </c>
    </row>
    <row r="36" spans="1:11" s="170" customFormat="1" ht="24" customHeight="1" x14ac:dyDescent="0.2">
      <c r="A36" s="223">
        <f t="shared" si="2"/>
        <v>21</v>
      </c>
      <c r="B36" s="228" t="s">
        <v>4732</v>
      </c>
      <c r="C36" s="195">
        <v>0</v>
      </c>
      <c r="D36" s="195">
        <v>200</v>
      </c>
      <c r="E36" s="195">
        <v>200</v>
      </c>
      <c r="F36" s="194">
        <f t="shared" si="1"/>
        <v>100</v>
      </c>
      <c r="G36" s="225" t="s">
        <v>884</v>
      </c>
      <c r="H36" s="1100" t="s">
        <v>65</v>
      </c>
    </row>
    <row r="37" spans="1:11" s="170" customFormat="1" ht="34.5" customHeight="1" x14ac:dyDescent="0.2">
      <c r="A37" s="223">
        <f t="shared" si="2"/>
        <v>22</v>
      </c>
      <c r="B37" s="228" t="s">
        <v>4733</v>
      </c>
      <c r="C37" s="195">
        <v>0</v>
      </c>
      <c r="D37" s="195">
        <v>200</v>
      </c>
      <c r="E37" s="195">
        <v>200</v>
      </c>
      <c r="F37" s="194">
        <f t="shared" si="1"/>
        <v>100</v>
      </c>
      <c r="G37" s="225" t="s">
        <v>884</v>
      </c>
      <c r="H37" s="1100" t="s">
        <v>65</v>
      </c>
    </row>
    <row r="38" spans="1:11" s="170" customFormat="1" ht="15" customHeight="1" x14ac:dyDescent="0.2">
      <c r="A38" s="223">
        <f t="shared" si="2"/>
        <v>23</v>
      </c>
      <c r="B38" s="228" t="s">
        <v>4734</v>
      </c>
      <c r="C38" s="195">
        <v>0</v>
      </c>
      <c r="D38" s="195">
        <v>150</v>
      </c>
      <c r="E38" s="195">
        <v>150</v>
      </c>
      <c r="F38" s="194">
        <f t="shared" si="1"/>
        <v>100</v>
      </c>
      <c r="G38" s="225" t="s">
        <v>884</v>
      </c>
      <c r="H38" s="1100" t="s">
        <v>65</v>
      </c>
    </row>
    <row r="39" spans="1:11" s="170" customFormat="1" ht="24" customHeight="1" x14ac:dyDescent="0.2">
      <c r="A39" s="223">
        <f t="shared" si="2"/>
        <v>24</v>
      </c>
      <c r="B39" s="228" t="s">
        <v>4735</v>
      </c>
      <c r="C39" s="195">
        <v>0</v>
      </c>
      <c r="D39" s="195">
        <v>200</v>
      </c>
      <c r="E39" s="195">
        <v>200</v>
      </c>
      <c r="F39" s="194">
        <f t="shared" si="1"/>
        <v>100</v>
      </c>
      <c r="G39" s="225" t="s">
        <v>884</v>
      </c>
      <c r="H39" s="1100" t="s">
        <v>65</v>
      </c>
    </row>
    <row r="40" spans="1:11" s="179" customFormat="1" ht="13.5" customHeight="1" thickBot="1" x14ac:dyDescent="0.25">
      <c r="A40" s="1233" t="s">
        <v>412</v>
      </c>
      <c r="B40" s="1234"/>
      <c r="C40" s="196">
        <f>SUM(C16:C39)</f>
        <v>64261</v>
      </c>
      <c r="D40" s="196">
        <f>SUM(D16:D39)</f>
        <v>87220.37000000001</v>
      </c>
      <c r="E40" s="196">
        <f>SUM(E16:E39)</f>
        <v>81690.780670000007</v>
      </c>
      <c r="F40" s="197">
        <f t="shared" si="1"/>
        <v>93.660208813606275</v>
      </c>
      <c r="G40" s="198"/>
      <c r="H40" s="1108"/>
    </row>
    <row r="41" spans="1:11" s="151" customFormat="1" ht="18" customHeight="1" thickBot="1" x14ac:dyDescent="0.2">
      <c r="A41" s="219" t="s">
        <v>868</v>
      </c>
      <c r="B41" s="199"/>
      <c r="C41" s="200"/>
      <c r="D41" s="200"/>
      <c r="E41" s="201"/>
      <c r="F41" s="190"/>
      <c r="G41" s="191"/>
      <c r="H41" s="1109"/>
    </row>
    <row r="42" spans="1:11" s="170" customFormat="1" ht="24" customHeight="1" x14ac:dyDescent="0.2">
      <c r="A42" s="1050">
        <f>A39+1</f>
        <v>25</v>
      </c>
      <c r="B42" s="1074" t="s">
        <v>1049</v>
      </c>
      <c r="C42" s="1075">
        <v>474390</v>
      </c>
      <c r="D42" s="1075">
        <v>536407</v>
      </c>
      <c r="E42" s="1075">
        <v>536407</v>
      </c>
      <c r="F42" s="194">
        <f t="shared" ref="F42:F66" si="3">E42/D42*100</f>
        <v>100</v>
      </c>
      <c r="G42" s="1053" t="s">
        <v>876</v>
      </c>
      <c r="H42" s="1105" t="s">
        <v>65</v>
      </c>
    </row>
    <row r="43" spans="1:11" s="170" customFormat="1" ht="24" customHeight="1" x14ac:dyDescent="0.2">
      <c r="A43" s="223">
        <f t="shared" ref="A43:A65" si="4">A42+1</f>
        <v>26</v>
      </c>
      <c r="B43" s="1074" t="s">
        <v>1050</v>
      </c>
      <c r="C43" s="1075">
        <v>56700</v>
      </c>
      <c r="D43" s="1075">
        <v>28350</v>
      </c>
      <c r="E43" s="1075">
        <v>28350</v>
      </c>
      <c r="F43" s="194">
        <f t="shared" si="3"/>
        <v>100</v>
      </c>
      <c r="G43" s="1053" t="s">
        <v>876</v>
      </c>
      <c r="H43" s="1105" t="s">
        <v>65</v>
      </c>
    </row>
    <row r="44" spans="1:11" s="170" customFormat="1" ht="34.5" customHeight="1" x14ac:dyDescent="0.2">
      <c r="A44" s="223">
        <f t="shared" si="4"/>
        <v>27</v>
      </c>
      <c r="B44" s="1066" t="s">
        <v>1051</v>
      </c>
      <c r="C44" s="1067">
        <v>12756</v>
      </c>
      <c r="D44" s="1067">
        <v>12756</v>
      </c>
      <c r="E44" s="1067">
        <v>12756</v>
      </c>
      <c r="F44" s="194">
        <f t="shared" si="3"/>
        <v>100</v>
      </c>
      <c r="G44" s="1053" t="s">
        <v>876</v>
      </c>
      <c r="H44" s="1105" t="s">
        <v>65</v>
      </c>
      <c r="I44" s="168"/>
    </row>
    <row r="45" spans="1:11" s="170" customFormat="1" ht="24" customHeight="1" x14ac:dyDescent="0.2">
      <c r="A45" s="223">
        <f t="shared" si="4"/>
        <v>28</v>
      </c>
      <c r="B45" s="1066" t="s">
        <v>4736</v>
      </c>
      <c r="C45" s="1067">
        <v>3000</v>
      </c>
      <c r="D45" s="1067">
        <v>1627</v>
      </c>
      <c r="E45" s="1067">
        <v>1627</v>
      </c>
      <c r="F45" s="194">
        <f t="shared" si="3"/>
        <v>100</v>
      </c>
      <c r="G45" s="1053" t="s">
        <v>876</v>
      </c>
      <c r="H45" s="1105" t="s">
        <v>65</v>
      </c>
    </row>
    <row r="46" spans="1:11" s="170" customFormat="1" ht="21" x14ac:dyDescent="0.2">
      <c r="A46" s="223">
        <f t="shared" si="4"/>
        <v>29</v>
      </c>
      <c r="B46" s="1066" t="s">
        <v>1053</v>
      </c>
      <c r="C46" s="1067">
        <v>16500</v>
      </c>
      <c r="D46" s="1067">
        <v>10500</v>
      </c>
      <c r="E46" s="1067">
        <v>10500</v>
      </c>
      <c r="F46" s="194">
        <f t="shared" si="3"/>
        <v>100</v>
      </c>
      <c r="G46" s="1053" t="s">
        <v>876</v>
      </c>
      <c r="H46" s="1105" t="s">
        <v>65</v>
      </c>
    </row>
    <row r="47" spans="1:11" s="170" customFormat="1" ht="24" customHeight="1" x14ac:dyDescent="0.2">
      <c r="A47" s="223">
        <f t="shared" si="4"/>
        <v>30</v>
      </c>
      <c r="B47" s="1066" t="s">
        <v>1054</v>
      </c>
      <c r="C47" s="1067">
        <v>7500</v>
      </c>
      <c r="D47" s="1067">
        <v>6500</v>
      </c>
      <c r="E47" s="1067">
        <v>6500</v>
      </c>
      <c r="F47" s="194">
        <f t="shared" si="3"/>
        <v>100</v>
      </c>
      <c r="G47" s="1053" t="s">
        <v>876</v>
      </c>
      <c r="H47" s="1105" t="s">
        <v>65</v>
      </c>
    </row>
    <row r="48" spans="1:11" s="170" customFormat="1" ht="15" customHeight="1" x14ac:dyDescent="0.2">
      <c r="A48" s="223">
        <f t="shared" si="4"/>
        <v>31</v>
      </c>
      <c r="B48" s="237" t="s">
        <v>1055</v>
      </c>
      <c r="C48" s="1067">
        <v>250</v>
      </c>
      <c r="D48" s="1067">
        <v>250</v>
      </c>
      <c r="E48" s="1067">
        <v>250</v>
      </c>
      <c r="F48" s="194">
        <f t="shared" si="3"/>
        <v>100</v>
      </c>
      <c r="G48" s="1053" t="s">
        <v>876</v>
      </c>
      <c r="H48" s="1105" t="s">
        <v>65</v>
      </c>
    </row>
    <row r="49" spans="1:8" s="170" customFormat="1" ht="34.5" customHeight="1" x14ac:dyDescent="0.2">
      <c r="A49" s="223">
        <f t="shared" si="4"/>
        <v>32</v>
      </c>
      <c r="B49" s="1074" t="s">
        <v>1056</v>
      </c>
      <c r="C49" s="1075">
        <v>183</v>
      </c>
      <c r="D49" s="1075">
        <v>183</v>
      </c>
      <c r="E49" s="1075">
        <v>183</v>
      </c>
      <c r="F49" s="194">
        <f t="shared" si="3"/>
        <v>100</v>
      </c>
      <c r="G49" s="1053" t="s">
        <v>876</v>
      </c>
      <c r="H49" s="1105" t="s">
        <v>65</v>
      </c>
    </row>
    <row r="50" spans="1:8" s="170" customFormat="1" ht="34.5" customHeight="1" x14ac:dyDescent="0.2">
      <c r="A50" s="223">
        <f t="shared" si="4"/>
        <v>33</v>
      </c>
      <c r="B50" s="1074" t="s">
        <v>1057</v>
      </c>
      <c r="C50" s="1075">
        <v>490</v>
      </c>
      <c r="D50" s="1075">
        <v>490</v>
      </c>
      <c r="E50" s="1075">
        <v>490</v>
      </c>
      <c r="F50" s="194">
        <f t="shared" si="3"/>
        <v>100</v>
      </c>
      <c r="G50" s="1053" t="s">
        <v>876</v>
      </c>
      <c r="H50" s="1105" t="s">
        <v>65</v>
      </c>
    </row>
    <row r="51" spans="1:8" s="170" customFormat="1" ht="34.5" customHeight="1" x14ac:dyDescent="0.2">
      <c r="A51" s="223">
        <f t="shared" si="4"/>
        <v>34</v>
      </c>
      <c r="B51" s="1074" t="s">
        <v>1058</v>
      </c>
      <c r="C51" s="1075">
        <v>6000</v>
      </c>
      <c r="D51" s="1075">
        <v>6000</v>
      </c>
      <c r="E51" s="1075">
        <v>6000</v>
      </c>
      <c r="F51" s="194">
        <f t="shared" si="3"/>
        <v>100</v>
      </c>
      <c r="G51" s="1053" t="s">
        <v>876</v>
      </c>
      <c r="H51" s="1105" t="s">
        <v>65</v>
      </c>
    </row>
    <row r="52" spans="1:8" s="170" customFormat="1" ht="34.5" customHeight="1" x14ac:dyDescent="0.2">
      <c r="A52" s="223">
        <f t="shared" si="4"/>
        <v>35</v>
      </c>
      <c r="B52" s="1066" t="s">
        <v>1059</v>
      </c>
      <c r="C52" s="1067">
        <v>528</v>
      </c>
      <c r="D52" s="1067">
        <v>528</v>
      </c>
      <c r="E52" s="1067">
        <v>528</v>
      </c>
      <c r="F52" s="194">
        <f t="shared" si="3"/>
        <v>100</v>
      </c>
      <c r="G52" s="1053" t="s">
        <v>876</v>
      </c>
      <c r="H52" s="1105" t="s">
        <v>65</v>
      </c>
    </row>
    <row r="53" spans="1:8" s="170" customFormat="1" ht="102" customHeight="1" x14ac:dyDescent="0.2">
      <c r="A53" s="223">
        <f t="shared" si="4"/>
        <v>36</v>
      </c>
      <c r="B53" s="237" t="s">
        <v>757</v>
      </c>
      <c r="C53" s="1067">
        <v>11000</v>
      </c>
      <c r="D53" s="1067">
        <v>9467.48</v>
      </c>
      <c r="E53" s="1067">
        <v>1618.48</v>
      </c>
      <c r="F53" s="194">
        <f t="shared" si="3"/>
        <v>17.095150979986229</v>
      </c>
      <c r="G53" s="1053" t="s">
        <v>876</v>
      </c>
      <c r="H53" s="1100" t="s">
        <v>4737</v>
      </c>
    </row>
    <row r="54" spans="1:8" s="170" customFormat="1" ht="34.5" customHeight="1" x14ac:dyDescent="0.2">
      <c r="A54" s="223">
        <f t="shared" si="4"/>
        <v>37</v>
      </c>
      <c r="B54" s="1074" t="s">
        <v>1060</v>
      </c>
      <c r="C54" s="1075">
        <v>1750</v>
      </c>
      <c r="D54" s="1075">
        <v>1750</v>
      </c>
      <c r="E54" s="1075">
        <v>1750</v>
      </c>
      <c r="F54" s="194">
        <f t="shared" si="3"/>
        <v>100</v>
      </c>
      <c r="G54" s="1053" t="s">
        <v>876</v>
      </c>
      <c r="H54" s="1105" t="s">
        <v>65</v>
      </c>
    </row>
    <row r="55" spans="1:8" s="170" customFormat="1" ht="89.25" customHeight="1" x14ac:dyDescent="0.2">
      <c r="A55" s="223">
        <f t="shared" si="4"/>
        <v>38</v>
      </c>
      <c r="B55" s="1074" t="s">
        <v>1061</v>
      </c>
      <c r="C55" s="1075">
        <v>21000</v>
      </c>
      <c r="D55" s="1075">
        <v>36620</v>
      </c>
      <c r="E55" s="1075">
        <v>18013.12845</v>
      </c>
      <c r="F55" s="194">
        <f t="shared" si="3"/>
        <v>49.189318541780445</v>
      </c>
      <c r="G55" s="1053" t="s">
        <v>876</v>
      </c>
      <c r="H55" s="1100" t="s">
        <v>4738</v>
      </c>
    </row>
    <row r="56" spans="1:8" s="170" customFormat="1" ht="15" customHeight="1" x14ac:dyDescent="0.2">
      <c r="A56" s="223">
        <f t="shared" si="4"/>
        <v>39</v>
      </c>
      <c r="B56" s="1074" t="s">
        <v>1062</v>
      </c>
      <c r="C56" s="1075">
        <v>750</v>
      </c>
      <c r="D56" s="1075">
        <v>750</v>
      </c>
      <c r="E56" s="1075">
        <v>750</v>
      </c>
      <c r="F56" s="194">
        <f t="shared" si="3"/>
        <v>100</v>
      </c>
      <c r="G56" s="1053" t="s">
        <v>876</v>
      </c>
      <c r="H56" s="1105" t="s">
        <v>65</v>
      </c>
    </row>
    <row r="57" spans="1:8" s="170" customFormat="1" ht="67.5" customHeight="1" x14ac:dyDescent="0.2">
      <c r="A57" s="223">
        <f t="shared" si="4"/>
        <v>40</v>
      </c>
      <c r="B57" s="1074" t="s">
        <v>4161</v>
      </c>
      <c r="C57" s="1075">
        <v>0</v>
      </c>
      <c r="D57" s="1075">
        <v>1125.3</v>
      </c>
      <c r="E57" s="1075">
        <v>0</v>
      </c>
      <c r="F57" s="194">
        <f t="shared" si="3"/>
        <v>0</v>
      </c>
      <c r="G57" s="1053" t="s">
        <v>878</v>
      </c>
      <c r="H57" s="1100" t="s">
        <v>4739</v>
      </c>
    </row>
    <row r="58" spans="1:8" s="170" customFormat="1" ht="24" customHeight="1" x14ac:dyDescent="0.2">
      <c r="A58" s="223">
        <f t="shared" si="4"/>
        <v>41</v>
      </c>
      <c r="B58" s="1074" t="s">
        <v>1063</v>
      </c>
      <c r="C58" s="1075">
        <v>0</v>
      </c>
      <c r="D58" s="1075">
        <v>115.87</v>
      </c>
      <c r="E58" s="1075">
        <v>115.87</v>
      </c>
      <c r="F58" s="194">
        <f t="shared" si="3"/>
        <v>100</v>
      </c>
      <c r="G58" s="1053" t="s">
        <v>884</v>
      </c>
      <c r="H58" s="1105" t="s">
        <v>65</v>
      </c>
    </row>
    <row r="59" spans="1:8" s="170" customFormat="1" ht="24" customHeight="1" x14ac:dyDescent="0.2">
      <c r="A59" s="223">
        <f t="shared" si="4"/>
        <v>42</v>
      </c>
      <c r="B59" s="1074" t="s">
        <v>4740</v>
      </c>
      <c r="C59" s="1075">
        <v>0</v>
      </c>
      <c r="D59" s="1075">
        <v>96</v>
      </c>
      <c r="E59" s="1075">
        <v>96</v>
      </c>
      <c r="F59" s="194">
        <f t="shared" si="3"/>
        <v>100</v>
      </c>
      <c r="G59" s="1053" t="s">
        <v>884</v>
      </c>
      <c r="H59" s="1105" t="s">
        <v>65</v>
      </c>
    </row>
    <row r="60" spans="1:8" s="170" customFormat="1" ht="24" customHeight="1" x14ac:dyDescent="0.2">
      <c r="A60" s="223">
        <f t="shared" si="4"/>
        <v>43</v>
      </c>
      <c r="B60" s="227" t="s">
        <v>1064</v>
      </c>
      <c r="C60" s="1075">
        <v>0</v>
      </c>
      <c r="D60" s="1075">
        <v>10966.35</v>
      </c>
      <c r="E60" s="1075">
        <v>10966.344000000001</v>
      </c>
      <c r="F60" s="194">
        <f t="shared" si="3"/>
        <v>99.999945287173958</v>
      </c>
      <c r="G60" s="1053" t="s">
        <v>884</v>
      </c>
      <c r="H60" s="1105" t="s">
        <v>65</v>
      </c>
    </row>
    <row r="61" spans="1:8" s="170" customFormat="1" ht="24" customHeight="1" x14ac:dyDescent="0.2">
      <c r="A61" s="223">
        <f t="shared" si="4"/>
        <v>44</v>
      </c>
      <c r="B61" s="227" t="s">
        <v>1065</v>
      </c>
      <c r="C61" s="1075">
        <v>0</v>
      </c>
      <c r="D61" s="1075">
        <v>9428.34</v>
      </c>
      <c r="E61" s="1075">
        <v>9428.34</v>
      </c>
      <c r="F61" s="194">
        <f t="shared" si="3"/>
        <v>100</v>
      </c>
      <c r="G61" s="1053" t="s">
        <v>884</v>
      </c>
      <c r="H61" s="1105" t="s">
        <v>65</v>
      </c>
    </row>
    <row r="62" spans="1:8" s="170" customFormat="1" ht="15" customHeight="1" x14ac:dyDescent="0.2">
      <c r="A62" s="223">
        <f t="shared" si="4"/>
        <v>45</v>
      </c>
      <c r="B62" s="227" t="s">
        <v>1066</v>
      </c>
      <c r="C62" s="1075">
        <v>0</v>
      </c>
      <c r="D62" s="1075">
        <v>1923.3000000000002</v>
      </c>
      <c r="E62" s="1075">
        <v>1923.2839999999999</v>
      </c>
      <c r="F62" s="194">
        <f t="shared" si="3"/>
        <v>99.999168096500796</v>
      </c>
      <c r="G62" s="1053" t="s">
        <v>884</v>
      </c>
      <c r="H62" s="1105" t="s">
        <v>65</v>
      </c>
    </row>
    <row r="63" spans="1:8" s="170" customFormat="1" ht="15" customHeight="1" x14ac:dyDescent="0.2">
      <c r="A63" s="223">
        <f t="shared" si="4"/>
        <v>46</v>
      </c>
      <c r="B63" s="1074" t="s">
        <v>3237</v>
      </c>
      <c r="C63" s="1075">
        <v>0</v>
      </c>
      <c r="D63" s="1075">
        <v>499661.72000000009</v>
      </c>
      <c r="E63" s="1075">
        <v>499661.67800000001</v>
      </c>
      <c r="F63" s="194">
        <f t="shared" si="3"/>
        <v>99.99999159431303</v>
      </c>
      <c r="G63" s="1053" t="s">
        <v>884</v>
      </c>
      <c r="H63" s="1100" t="s">
        <v>65</v>
      </c>
    </row>
    <row r="64" spans="1:8" s="170" customFormat="1" ht="67.5" customHeight="1" x14ac:dyDescent="0.2">
      <c r="A64" s="223">
        <f t="shared" si="4"/>
        <v>47</v>
      </c>
      <c r="B64" s="227" t="s">
        <v>4741</v>
      </c>
      <c r="C64" s="1075">
        <v>0</v>
      </c>
      <c r="D64" s="1075">
        <v>43624</v>
      </c>
      <c r="E64" s="1075">
        <v>39210.195999999996</v>
      </c>
      <c r="F64" s="194">
        <f t="shared" si="3"/>
        <v>89.882165780304419</v>
      </c>
      <c r="G64" s="1053" t="s">
        <v>884</v>
      </c>
      <c r="H64" s="1100" t="s">
        <v>4742</v>
      </c>
    </row>
    <row r="65" spans="1:8" s="170" customFormat="1" ht="15" customHeight="1" x14ac:dyDescent="0.2">
      <c r="A65" s="223">
        <f t="shared" si="4"/>
        <v>48</v>
      </c>
      <c r="B65" s="1074" t="s">
        <v>1067</v>
      </c>
      <c r="C65" s="1075">
        <v>0</v>
      </c>
      <c r="D65" s="1075">
        <v>60</v>
      </c>
      <c r="E65" s="1075">
        <v>60</v>
      </c>
      <c r="F65" s="194">
        <f t="shared" si="3"/>
        <v>100</v>
      </c>
      <c r="G65" s="1053" t="s">
        <v>884</v>
      </c>
      <c r="H65" s="1105" t="s">
        <v>65</v>
      </c>
    </row>
    <row r="66" spans="1:8" s="170" customFormat="1" ht="13.5" customHeight="1" thickBot="1" x14ac:dyDescent="0.25">
      <c r="A66" s="1233" t="s">
        <v>412</v>
      </c>
      <c r="B66" s="1234"/>
      <c r="C66" s="196">
        <f>SUM(C42:C65)</f>
        <v>612797</v>
      </c>
      <c r="D66" s="196">
        <f>SUM(D42:D65)</f>
        <v>1219179.3600000001</v>
      </c>
      <c r="E66" s="196">
        <f>SUM(E42:E65)</f>
        <v>1187184.32045</v>
      </c>
      <c r="F66" s="197">
        <f t="shared" si="3"/>
        <v>97.375690517759423</v>
      </c>
      <c r="G66" s="198"/>
      <c r="H66" s="1108"/>
    </row>
    <row r="67" spans="1:8" s="151" customFormat="1" ht="18" customHeight="1" thickBot="1" x14ac:dyDescent="0.2">
      <c r="A67" s="219" t="s">
        <v>909</v>
      </c>
      <c r="B67" s="199"/>
      <c r="C67" s="201"/>
      <c r="D67" s="201"/>
      <c r="E67" s="201"/>
      <c r="F67" s="190"/>
      <c r="G67" s="191"/>
      <c r="H67" s="1109"/>
    </row>
    <row r="68" spans="1:8" s="170" customFormat="1" ht="120" customHeight="1" x14ac:dyDescent="0.2">
      <c r="A68" s="1050">
        <f>A65+1</f>
        <v>49</v>
      </c>
      <c r="B68" s="1061" t="s">
        <v>1068</v>
      </c>
      <c r="C68" s="1062">
        <v>29294</v>
      </c>
      <c r="D68" s="1062">
        <v>96956.23</v>
      </c>
      <c r="E68" s="1062">
        <v>94864.916499999992</v>
      </c>
      <c r="F68" s="194">
        <f>E68/D68*100</f>
        <v>97.843033397647574</v>
      </c>
      <c r="G68" s="1053" t="s">
        <v>878</v>
      </c>
      <c r="H68" s="1100" t="s">
        <v>4743</v>
      </c>
    </row>
    <row r="69" spans="1:8" s="170" customFormat="1" ht="13.5" customHeight="1" thickBot="1" x14ac:dyDescent="0.25">
      <c r="A69" s="1233" t="s">
        <v>412</v>
      </c>
      <c r="B69" s="1234"/>
      <c r="C69" s="196">
        <f>SUM(C68:C68)</f>
        <v>29294</v>
      </c>
      <c r="D69" s="196">
        <f>SUM(D68:D68)</f>
        <v>96956.23</v>
      </c>
      <c r="E69" s="196">
        <f>SUM(E68:E68)</f>
        <v>94864.916499999992</v>
      </c>
      <c r="F69" s="209">
        <f>E69/D69*100</f>
        <v>97.843033397647574</v>
      </c>
      <c r="G69" s="198"/>
      <c r="H69" s="1108"/>
    </row>
    <row r="70" spans="1:8" ht="18" customHeight="1" thickBot="1" x14ac:dyDescent="0.2">
      <c r="A70" s="230" t="s">
        <v>887</v>
      </c>
      <c r="B70" s="202"/>
      <c r="C70" s="203"/>
      <c r="D70" s="203"/>
      <c r="E70" s="204"/>
      <c r="F70" s="205"/>
      <c r="G70" s="231"/>
      <c r="H70" s="1110"/>
    </row>
    <row r="71" spans="1:8" s="170" customFormat="1" ht="24" customHeight="1" x14ac:dyDescent="0.2">
      <c r="A71" s="1050">
        <f>A68+1</f>
        <v>50</v>
      </c>
      <c r="B71" s="1066" t="s">
        <v>1069</v>
      </c>
      <c r="C71" s="1067">
        <v>0</v>
      </c>
      <c r="D71" s="1067">
        <v>131.85</v>
      </c>
      <c r="E71" s="1067">
        <v>131.8295</v>
      </c>
      <c r="F71" s="194">
        <f t="shared" ref="F71:F114" si="5">E71/D71*100</f>
        <v>99.984452028820641</v>
      </c>
      <c r="G71" s="225" t="s">
        <v>884</v>
      </c>
      <c r="H71" s="1106" t="s">
        <v>65</v>
      </c>
    </row>
    <row r="72" spans="1:8" s="170" customFormat="1" ht="15" customHeight="1" x14ac:dyDescent="0.2">
      <c r="A72" s="223">
        <f t="shared" ref="A72:A113" si="6">A71+1</f>
        <v>51</v>
      </c>
      <c r="B72" s="1066" t="s">
        <v>755</v>
      </c>
      <c r="C72" s="1067">
        <v>0</v>
      </c>
      <c r="D72" s="1067">
        <v>442.31</v>
      </c>
      <c r="E72" s="1067">
        <v>442.30799999999999</v>
      </c>
      <c r="F72" s="194">
        <f t="shared" si="5"/>
        <v>99.999547828446111</v>
      </c>
      <c r="G72" s="225" t="s">
        <v>884</v>
      </c>
      <c r="H72" s="1107" t="s">
        <v>65</v>
      </c>
    </row>
    <row r="73" spans="1:8" s="170" customFormat="1" ht="24" customHeight="1" x14ac:dyDescent="0.2">
      <c r="A73" s="223">
        <f t="shared" si="6"/>
        <v>52</v>
      </c>
      <c r="B73" s="1066" t="s">
        <v>1070</v>
      </c>
      <c r="C73" s="1067">
        <v>0</v>
      </c>
      <c r="D73" s="1067">
        <v>3324.87</v>
      </c>
      <c r="E73" s="1067">
        <v>3324.8616699999998</v>
      </c>
      <c r="F73" s="194">
        <f t="shared" si="5"/>
        <v>99.999749463888804</v>
      </c>
      <c r="G73" s="225" t="s">
        <v>884</v>
      </c>
      <c r="H73" s="1107" t="s">
        <v>65</v>
      </c>
    </row>
    <row r="74" spans="1:8" s="170" customFormat="1" ht="24" customHeight="1" x14ac:dyDescent="0.2">
      <c r="A74" s="223">
        <f t="shared" si="6"/>
        <v>53</v>
      </c>
      <c r="B74" s="1066" t="s">
        <v>3272</v>
      </c>
      <c r="C74" s="1067">
        <v>0</v>
      </c>
      <c r="D74" s="1067">
        <v>954.4</v>
      </c>
      <c r="E74" s="1067">
        <v>954.39094</v>
      </c>
      <c r="F74" s="194">
        <f t="shared" si="5"/>
        <v>99.99905071248952</v>
      </c>
      <c r="G74" s="225" t="s">
        <v>884</v>
      </c>
      <c r="H74" s="1107" t="s">
        <v>65</v>
      </c>
    </row>
    <row r="75" spans="1:8" s="170" customFormat="1" ht="24" customHeight="1" x14ac:dyDescent="0.2">
      <c r="A75" s="223">
        <f t="shared" si="6"/>
        <v>54</v>
      </c>
      <c r="B75" s="1066" t="s">
        <v>3273</v>
      </c>
      <c r="C75" s="1067">
        <v>0</v>
      </c>
      <c r="D75" s="1067">
        <v>1623.34</v>
      </c>
      <c r="E75" s="1067">
        <v>1623.3319099999999</v>
      </c>
      <c r="F75" s="194">
        <f t="shared" si="5"/>
        <v>99.999501644757103</v>
      </c>
      <c r="G75" s="225" t="s">
        <v>884</v>
      </c>
      <c r="H75" s="1107" t="s">
        <v>65</v>
      </c>
    </row>
    <row r="76" spans="1:8" s="170" customFormat="1" ht="24" customHeight="1" x14ac:dyDescent="0.2">
      <c r="A76" s="223">
        <f t="shared" si="6"/>
        <v>55</v>
      </c>
      <c r="B76" s="1066" t="s">
        <v>3274</v>
      </c>
      <c r="C76" s="1067">
        <v>0</v>
      </c>
      <c r="D76" s="1067">
        <v>1500</v>
      </c>
      <c r="E76" s="1067">
        <v>1500</v>
      </c>
      <c r="F76" s="194">
        <f t="shared" si="5"/>
        <v>100</v>
      </c>
      <c r="G76" s="225" t="s">
        <v>884</v>
      </c>
      <c r="H76" s="1107" t="s">
        <v>65</v>
      </c>
    </row>
    <row r="77" spans="1:8" s="170" customFormat="1" ht="24" customHeight="1" x14ac:dyDescent="0.2">
      <c r="A77" s="223">
        <f t="shared" si="6"/>
        <v>56</v>
      </c>
      <c r="B77" s="1066" t="s">
        <v>3973</v>
      </c>
      <c r="C77" s="1067">
        <v>0</v>
      </c>
      <c r="D77" s="1067">
        <v>1203.95</v>
      </c>
      <c r="E77" s="1067">
        <v>1203.95</v>
      </c>
      <c r="F77" s="194">
        <f t="shared" si="5"/>
        <v>100</v>
      </c>
      <c r="G77" s="225" t="s">
        <v>884</v>
      </c>
      <c r="H77" s="1107" t="s">
        <v>65</v>
      </c>
    </row>
    <row r="78" spans="1:8" s="170" customFormat="1" ht="21" x14ac:dyDescent="0.2">
      <c r="A78" s="223">
        <f t="shared" si="6"/>
        <v>57</v>
      </c>
      <c r="B78" s="1066" t="s">
        <v>3975</v>
      </c>
      <c r="C78" s="1067">
        <v>0</v>
      </c>
      <c r="D78" s="1067">
        <v>5150</v>
      </c>
      <c r="E78" s="1067">
        <v>5150</v>
      </c>
      <c r="F78" s="194">
        <f t="shared" si="5"/>
        <v>100</v>
      </c>
      <c r="G78" s="225" t="s">
        <v>884</v>
      </c>
      <c r="H78" s="1107" t="s">
        <v>65</v>
      </c>
    </row>
    <row r="79" spans="1:8" s="170" customFormat="1" ht="45" customHeight="1" x14ac:dyDescent="0.2">
      <c r="A79" s="223">
        <f t="shared" si="6"/>
        <v>58</v>
      </c>
      <c r="B79" s="1066" t="s">
        <v>4744</v>
      </c>
      <c r="C79" s="1067">
        <v>0</v>
      </c>
      <c r="D79" s="1067">
        <v>4872</v>
      </c>
      <c r="E79" s="1067">
        <v>0</v>
      </c>
      <c r="F79" s="194">
        <f t="shared" si="5"/>
        <v>0</v>
      </c>
      <c r="G79" s="206" t="s">
        <v>878</v>
      </c>
      <c r="H79" s="1100" t="s">
        <v>4891</v>
      </c>
    </row>
    <row r="80" spans="1:8" s="170" customFormat="1" ht="24" customHeight="1" x14ac:dyDescent="0.2">
      <c r="A80" s="223">
        <f t="shared" si="6"/>
        <v>59</v>
      </c>
      <c r="B80" s="1066" t="s">
        <v>3275</v>
      </c>
      <c r="C80" s="1067">
        <v>0</v>
      </c>
      <c r="D80" s="1067">
        <v>1426.16</v>
      </c>
      <c r="E80" s="1067">
        <v>1426.1578</v>
      </c>
      <c r="F80" s="194">
        <f t="shared" si="5"/>
        <v>99.999845739608446</v>
      </c>
      <c r="G80" s="225" t="s">
        <v>884</v>
      </c>
      <c r="H80" s="1107" t="s">
        <v>65</v>
      </c>
    </row>
    <row r="81" spans="1:9" s="170" customFormat="1" ht="55.5" customHeight="1" x14ac:dyDescent="0.2">
      <c r="A81" s="223">
        <f t="shared" si="6"/>
        <v>60</v>
      </c>
      <c r="B81" s="1066" t="s">
        <v>3976</v>
      </c>
      <c r="C81" s="1067">
        <v>0</v>
      </c>
      <c r="D81" s="1067">
        <v>12663.4</v>
      </c>
      <c r="E81" s="1067">
        <v>10764.597339999998</v>
      </c>
      <c r="F81" s="194">
        <f t="shared" si="5"/>
        <v>85.005585703681461</v>
      </c>
      <c r="G81" s="206" t="s">
        <v>878</v>
      </c>
      <c r="H81" s="1100" t="s">
        <v>4745</v>
      </c>
    </row>
    <row r="82" spans="1:9" s="170" customFormat="1" ht="24" customHeight="1" x14ac:dyDescent="0.2">
      <c r="A82" s="223">
        <f t="shared" si="6"/>
        <v>61</v>
      </c>
      <c r="B82" s="1066" t="s">
        <v>3276</v>
      </c>
      <c r="C82" s="1067">
        <v>0</v>
      </c>
      <c r="D82" s="1067">
        <v>500</v>
      </c>
      <c r="E82" s="1067">
        <v>500</v>
      </c>
      <c r="F82" s="194">
        <f t="shared" si="5"/>
        <v>100</v>
      </c>
      <c r="G82" s="225" t="s">
        <v>884</v>
      </c>
      <c r="H82" s="1107" t="s">
        <v>65</v>
      </c>
    </row>
    <row r="83" spans="1:9" s="170" customFormat="1" ht="24" customHeight="1" x14ac:dyDescent="0.2">
      <c r="A83" s="223">
        <f t="shared" si="6"/>
        <v>62</v>
      </c>
      <c r="B83" s="1066" t="s">
        <v>3277</v>
      </c>
      <c r="C83" s="1067">
        <v>0</v>
      </c>
      <c r="D83" s="1067">
        <v>356.03</v>
      </c>
      <c r="E83" s="1067">
        <v>356.02071999999998</v>
      </c>
      <c r="F83" s="194">
        <f t="shared" si="5"/>
        <v>99.997393478077683</v>
      </c>
      <c r="G83" s="1053" t="s">
        <v>884</v>
      </c>
      <c r="H83" s="1100" t="s">
        <v>65</v>
      </c>
    </row>
    <row r="84" spans="1:9" s="170" customFormat="1" ht="78" customHeight="1" x14ac:dyDescent="0.2">
      <c r="A84" s="223">
        <f t="shared" si="6"/>
        <v>63</v>
      </c>
      <c r="B84" s="1066" t="s">
        <v>3278</v>
      </c>
      <c r="C84" s="1067">
        <v>0</v>
      </c>
      <c r="D84" s="1067">
        <v>11332.4</v>
      </c>
      <c r="E84" s="1067">
        <v>464.64</v>
      </c>
      <c r="F84" s="194">
        <f t="shared" si="5"/>
        <v>4.1001023613709364</v>
      </c>
      <c r="G84" s="206" t="s">
        <v>878</v>
      </c>
      <c r="H84" s="1100" t="s">
        <v>4746</v>
      </c>
    </row>
    <row r="85" spans="1:9" s="170" customFormat="1" ht="63" x14ac:dyDescent="0.2">
      <c r="A85" s="223">
        <f t="shared" si="6"/>
        <v>64</v>
      </c>
      <c r="B85" s="1066" t="s">
        <v>3279</v>
      </c>
      <c r="C85" s="1067">
        <v>0</v>
      </c>
      <c r="D85" s="1067">
        <v>2000</v>
      </c>
      <c r="E85" s="1067">
        <v>332.75</v>
      </c>
      <c r="F85" s="194">
        <f t="shared" si="5"/>
        <v>16.637499999999999</v>
      </c>
      <c r="G85" s="206" t="s">
        <v>878</v>
      </c>
      <c r="H85" s="1100" t="s">
        <v>4747</v>
      </c>
    </row>
    <row r="86" spans="1:9" s="170" customFormat="1" ht="24" customHeight="1" x14ac:dyDescent="0.2">
      <c r="A86" s="223">
        <f t="shared" si="6"/>
        <v>65</v>
      </c>
      <c r="B86" s="1066" t="s">
        <v>3280</v>
      </c>
      <c r="C86" s="1067">
        <v>0</v>
      </c>
      <c r="D86" s="1067">
        <v>400</v>
      </c>
      <c r="E86" s="1067">
        <v>400</v>
      </c>
      <c r="F86" s="194">
        <f t="shared" si="5"/>
        <v>100</v>
      </c>
      <c r="G86" s="1053" t="s">
        <v>884</v>
      </c>
      <c r="H86" s="1100" t="s">
        <v>65</v>
      </c>
    </row>
    <row r="87" spans="1:9" s="170" customFormat="1" ht="24" customHeight="1" x14ac:dyDescent="0.2">
      <c r="A87" s="223">
        <f t="shared" si="6"/>
        <v>66</v>
      </c>
      <c r="B87" s="1066" t="s">
        <v>3281</v>
      </c>
      <c r="C87" s="1067">
        <v>0</v>
      </c>
      <c r="D87" s="1067">
        <v>508.2</v>
      </c>
      <c r="E87" s="1067">
        <v>508.2</v>
      </c>
      <c r="F87" s="194">
        <f t="shared" si="5"/>
        <v>100</v>
      </c>
      <c r="G87" s="1053" t="s">
        <v>884</v>
      </c>
      <c r="H87" s="1100" t="s">
        <v>65</v>
      </c>
    </row>
    <row r="88" spans="1:9" s="170" customFormat="1" ht="24" customHeight="1" x14ac:dyDescent="0.2">
      <c r="A88" s="223">
        <f t="shared" si="6"/>
        <v>67</v>
      </c>
      <c r="B88" s="1066" t="s">
        <v>3282</v>
      </c>
      <c r="C88" s="1067">
        <v>0</v>
      </c>
      <c r="D88" s="1067">
        <v>2692.73</v>
      </c>
      <c r="E88" s="1067">
        <v>2692.7273</v>
      </c>
      <c r="F88" s="194">
        <f t="shared" si="5"/>
        <v>99.99989973001378</v>
      </c>
      <c r="G88" s="1053" t="s">
        <v>884</v>
      </c>
      <c r="H88" s="1100" t="s">
        <v>65</v>
      </c>
    </row>
    <row r="89" spans="1:9" s="170" customFormat="1" ht="24" customHeight="1" x14ac:dyDescent="0.2">
      <c r="A89" s="223">
        <f t="shared" si="6"/>
        <v>68</v>
      </c>
      <c r="B89" s="1066" t="s">
        <v>3283</v>
      </c>
      <c r="C89" s="1067">
        <v>0</v>
      </c>
      <c r="D89" s="1067">
        <v>9571.41</v>
      </c>
      <c r="E89" s="1067">
        <v>9571.41</v>
      </c>
      <c r="F89" s="194">
        <f t="shared" si="5"/>
        <v>100</v>
      </c>
      <c r="G89" s="1053" t="s">
        <v>884</v>
      </c>
      <c r="H89" s="1100" t="s">
        <v>65</v>
      </c>
    </row>
    <row r="90" spans="1:9" s="170" customFormat="1" ht="67.5" customHeight="1" x14ac:dyDescent="0.2">
      <c r="A90" s="223">
        <f t="shared" si="6"/>
        <v>69</v>
      </c>
      <c r="B90" s="1066" t="s">
        <v>3284</v>
      </c>
      <c r="C90" s="1067">
        <v>0</v>
      </c>
      <c r="D90" s="1067">
        <v>1621.4</v>
      </c>
      <c r="E90" s="1067">
        <v>1439.9</v>
      </c>
      <c r="F90" s="194">
        <f t="shared" si="5"/>
        <v>88.805970149253739</v>
      </c>
      <c r="G90" s="206" t="s">
        <v>878</v>
      </c>
      <c r="H90" s="1100" t="s">
        <v>4748</v>
      </c>
    </row>
    <row r="91" spans="1:9" s="170" customFormat="1" ht="24" customHeight="1" x14ac:dyDescent="0.2">
      <c r="A91" s="223">
        <f t="shared" si="6"/>
        <v>70</v>
      </c>
      <c r="B91" s="1066" t="s">
        <v>3285</v>
      </c>
      <c r="C91" s="1067">
        <v>0</v>
      </c>
      <c r="D91" s="1067">
        <v>2500</v>
      </c>
      <c r="E91" s="1067">
        <v>2500</v>
      </c>
      <c r="F91" s="194">
        <f t="shared" si="5"/>
        <v>100</v>
      </c>
      <c r="G91" s="1053" t="s">
        <v>884</v>
      </c>
      <c r="H91" s="1100" t="s">
        <v>65</v>
      </c>
      <c r="I91" s="168"/>
    </row>
    <row r="92" spans="1:9" s="170" customFormat="1" ht="73.5" x14ac:dyDescent="0.2">
      <c r="A92" s="223">
        <f t="shared" si="6"/>
        <v>71</v>
      </c>
      <c r="B92" s="1066" t="s">
        <v>3286</v>
      </c>
      <c r="C92" s="1067">
        <v>0</v>
      </c>
      <c r="D92" s="1067">
        <v>4000</v>
      </c>
      <c r="E92" s="1067">
        <v>196.625</v>
      </c>
      <c r="F92" s="194">
        <f t="shared" si="5"/>
        <v>4.9156249999999995</v>
      </c>
      <c r="G92" s="207" t="s">
        <v>878</v>
      </c>
      <c r="H92" s="1100" t="s">
        <v>4749</v>
      </c>
    </row>
    <row r="93" spans="1:9" s="170" customFormat="1" ht="24" customHeight="1" x14ac:dyDescent="0.2">
      <c r="A93" s="223">
        <f t="shared" si="6"/>
        <v>72</v>
      </c>
      <c r="B93" s="1066" t="s">
        <v>3978</v>
      </c>
      <c r="C93" s="1067">
        <v>0</v>
      </c>
      <c r="D93" s="1067">
        <v>1088.6400000000001</v>
      </c>
      <c r="E93" s="1067">
        <v>1088.6369999999999</v>
      </c>
      <c r="F93" s="194">
        <f t="shared" si="5"/>
        <v>99.999724426807745</v>
      </c>
      <c r="G93" s="1053" t="s">
        <v>884</v>
      </c>
      <c r="H93" s="1100" t="s">
        <v>65</v>
      </c>
    </row>
    <row r="94" spans="1:9" s="170" customFormat="1" ht="52.5" x14ac:dyDescent="0.2">
      <c r="A94" s="223">
        <f t="shared" si="6"/>
        <v>73</v>
      </c>
      <c r="B94" s="1066" t="s">
        <v>3979</v>
      </c>
      <c r="C94" s="1067">
        <v>0</v>
      </c>
      <c r="D94" s="1067">
        <v>21700</v>
      </c>
      <c r="E94" s="1067">
        <v>14723.48013</v>
      </c>
      <c r="F94" s="194">
        <f t="shared" si="5"/>
        <v>67.85013884792626</v>
      </c>
      <c r="G94" s="207" t="s">
        <v>878</v>
      </c>
      <c r="H94" s="1100" t="s">
        <v>4750</v>
      </c>
    </row>
    <row r="95" spans="1:9" s="170" customFormat="1" ht="34.5" customHeight="1" x14ac:dyDescent="0.2">
      <c r="A95" s="223">
        <f t="shared" si="6"/>
        <v>74</v>
      </c>
      <c r="B95" s="1066" t="s">
        <v>3980</v>
      </c>
      <c r="C95" s="1067">
        <v>0</v>
      </c>
      <c r="D95" s="1067">
        <v>1337.39</v>
      </c>
      <c r="E95" s="1067">
        <v>1337.3887999999999</v>
      </c>
      <c r="F95" s="194">
        <f t="shared" si="5"/>
        <v>99.999910272994413</v>
      </c>
      <c r="G95" s="225" t="s">
        <v>884</v>
      </c>
      <c r="H95" s="1107" t="s">
        <v>65</v>
      </c>
    </row>
    <row r="96" spans="1:9" s="170" customFormat="1" ht="78" customHeight="1" x14ac:dyDescent="0.2">
      <c r="A96" s="223">
        <f t="shared" si="6"/>
        <v>75</v>
      </c>
      <c r="B96" s="1066" t="s">
        <v>3981</v>
      </c>
      <c r="C96" s="1067">
        <v>41000</v>
      </c>
      <c r="D96" s="1067">
        <v>10849.42</v>
      </c>
      <c r="E96" s="1067">
        <v>878.45999999999992</v>
      </c>
      <c r="F96" s="194">
        <f t="shared" si="5"/>
        <v>8.0968383563360984</v>
      </c>
      <c r="G96" s="207" t="s">
        <v>878</v>
      </c>
      <c r="H96" s="1100" t="s">
        <v>4751</v>
      </c>
    </row>
    <row r="97" spans="1:8" s="170" customFormat="1" ht="152.25" customHeight="1" x14ac:dyDescent="0.2">
      <c r="A97" s="223">
        <f t="shared" si="6"/>
        <v>76</v>
      </c>
      <c r="B97" s="1066" t="s">
        <v>756</v>
      </c>
      <c r="C97" s="1067">
        <v>16982</v>
      </c>
      <c r="D97" s="1067">
        <v>35832.590000000004</v>
      </c>
      <c r="E97" s="1067">
        <v>4631.5014799999999</v>
      </c>
      <c r="F97" s="194">
        <f t="shared" si="5"/>
        <v>12.925388535966837</v>
      </c>
      <c r="G97" s="207" t="s">
        <v>878</v>
      </c>
      <c r="H97" s="1100" t="s">
        <v>4752</v>
      </c>
    </row>
    <row r="98" spans="1:8" s="170" customFormat="1" ht="55.5" customHeight="1" x14ac:dyDescent="0.2">
      <c r="A98" s="223">
        <f t="shared" si="6"/>
        <v>77</v>
      </c>
      <c r="B98" s="1066" t="s">
        <v>757</v>
      </c>
      <c r="C98" s="1067">
        <v>0</v>
      </c>
      <c r="D98" s="1067">
        <v>2061.9499999999998</v>
      </c>
      <c r="E98" s="1067">
        <v>1471.0405600000001</v>
      </c>
      <c r="F98" s="194">
        <f t="shared" si="5"/>
        <v>71.342203254201138</v>
      </c>
      <c r="G98" s="206" t="s">
        <v>878</v>
      </c>
      <c r="H98" s="1100" t="s">
        <v>4753</v>
      </c>
    </row>
    <row r="99" spans="1:8" s="170" customFormat="1" ht="89.25" customHeight="1" x14ac:dyDescent="0.2">
      <c r="A99" s="223">
        <f t="shared" si="6"/>
        <v>78</v>
      </c>
      <c r="B99" s="1066" t="s">
        <v>1071</v>
      </c>
      <c r="C99" s="1067">
        <v>0</v>
      </c>
      <c r="D99" s="1067">
        <v>163.4</v>
      </c>
      <c r="E99" s="1067">
        <v>0</v>
      </c>
      <c r="F99" s="194">
        <f t="shared" si="5"/>
        <v>0</v>
      </c>
      <c r="G99" s="225" t="s">
        <v>884</v>
      </c>
      <c r="H99" s="1107" t="s">
        <v>4754</v>
      </c>
    </row>
    <row r="100" spans="1:8" s="170" customFormat="1" ht="120" customHeight="1" x14ac:dyDescent="0.2">
      <c r="A100" s="223">
        <f t="shared" si="6"/>
        <v>79</v>
      </c>
      <c r="B100" s="1066" t="s">
        <v>3983</v>
      </c>
      <c r="C100" s="1067">
        <v>0</v>
      </c>
      <c r="D100" s="1067">
        <v>1200</v>
      </c>
      <c r="E100" s="1067">
        <v>114.95</v>
      </c>
      <c r="F100" s="194">
        <f t="shared" si="5"/>
        <v>9.5791666666666657</v>
      </c>
      <c r="G100" s="207" t="s">
        <v>878</v>
      </c>
      <c r="H100" s="1107" t="s">
        <v>4755</v>
      </c>
    </row>
    <row r="101" spans="1:8" s="170" customFormat="1" ht="24" customHeight="1" x14ac:dyDescent="0.2">
      <c r="A101" s="223">
        <f t="shared" si="6"/>
        <v>80</v>
      </c>
      <c r="B101" s="1066" t="s">
        <v>3984</v>
      </c>
      <c r="C101" s="1067">
        <v>0</v>
      </c>
      <c r="D101" s="1067">
        <v>700</v>
      </c>
      <c r="E101" s="1067">
        <v>700</v>
      </c>
      <c r="F101" s="194">
        <f t="shared" si="5"/>
        <v>100</v>
      </c>
      <c r="G101" s="225" t="s">
        <v>884</v>
      </c>
      <c r="H101" s="1107" t="s">
        <v>65</v>
      </c>
    </row>
    <row r="102" spans="1:8" s="170" customFormat="1" ht="24" customHeight="1" x14ac:dyDescent="0.2">
      <c r="A102" s="223">
        <f t="shared" si="6"/>
        <v>81</v>
      </c>
      <c r="B102" s="1066" t="s">
        <v>758</v>
      </c>
      <c r="C102" s="1067">
        <v>14500</v>
      </c>
      <c r="D102" s="1067">
        <v>20898.27</v>
      </c>
      <c r="E102" s="1067">
        <v>20898.257420000002</v>
      </c>
      <c r="F102" s="194">
        <f t="shared" si="5"/>
        <v>99.999939803629687</v>
      </c>
      <c r="G102" s="1053" t="s">
        <v>884</v>
      </c>
      <c r="H102" s="1100" t="s">
        <v>65</v>
      </c>
    </row>
    <row r="103" spans="1:8" s="170" customFormat="1" ht="141.75" customHeight="1" x14ac:dyDescent="0.2">
      <c r="A103" s="223">
        <f t="shared" si="6"/>
        <v>82</v>
      </c>
      <c r="B103" s="1066" t="s">
        <v>1072</v>
      </c>
      <c r="C103" s="1067">
        <v>3500</v>
      </c>
      <c r="D103" s="1067">
        <v>0</v>
      </c>
      <c r="E103" s="1067">
        <v>0</v>
      </c>
      <c r="F103" s="194" t="s">
        <v>3615</v>
      </c>
      <c r="G103" s="1053" t="s">
        <v>884</v>
      </c>
      <c r="H103" s="1107" t="s">
        <v>4756</v>
      </c>
    </row>
    <row r="104" spans="1:8" s="170" customFormat="1" ht="78" customHeight="1" x14ac:dyDescent="0.2">
      <c r="A104" s="223">
        <f t="shared" si="6"/>
        <v>83</v>
      </c>
      <c r="B104" s="1066" t="s">
        <v>759</v>
      </c>
      <c r="C104" s="1067">
        <v>115000</v>
      </c>
      <c r="D104" s="1067">
        <v>431.11</v>
      </c>
      <c r="E104" s="1067">
        <v>231.11</v>
      </c>
      <c r="F104" s="194">
        <f t="shared" si="5"/>
        <v>53.608127855999633</v>
      </c>
      <c r="G104" s="207" t="s">
        <v>878</v>
      </c>
      <c r="H104" s="1107" t="s">
        <v>4757</v>
      </c>
    </row>
    <row r="105" spans="1:8" s="170" customFormat="1" ht="201" customHeight="1" x14ac:dyDescent="0.2">
      <c r="A105" s="223">
        <f t="shared" si="6"/>
        <v>84</v>
      </c>
      <c r="B105" s="1066" t="s">
        <v>760</v>
      </c>
      <c r="C105" s="1067">
        <v>34000</v>
      </c>
      <c r="D105" s="1067">
        <v>39298.32</v>
      </c>
      <c r="E105" s="1067">
        <v>33136.906949999997</v>
      </c>
      <c r="F105" s="194">
        <f t="shared" si="5"/>
        <v>84.3214339696964</v>
      </c>
      <c r="G105" s="206" t="s">
        <v>878</v>
      </c>
      <c r="H105" s="1107" t="s">
        <v>4758</v>
      </c>
    </row>
    <row r="106" spans="1:8" s="170" customFormat="1" ht="84" x14ac:dyDescent="0.2">
      <c r="A106" s="223">
        <f t="shared" si="6"/>
        <v>85</v>
      </c>
      <c r="B106" s="1066" t="s">
        <v>761</v>
      </c>
      <c r="C106" s="1067">
        <v>3500</v>
      </c>
      <c r="D106" s="1067">
        <v>1808.69</v>
      </c>
      <c r="E106" s="1067">
        <v>1133.873</v>
      </c>
      <c r="F106" s="194">
        <f t="shared" si="5"/>
        <v>62.690289657155184</v>
      </c>
      <c r="G106" s="207" t="s">
        <v>878</v>
      </c>
      <c r="H106" s="1107" t="s">
        <v>4759</v>
      </c>
    </row>
    <row r="107" spans="1:8" s="170" customFormat="1" ht="24" customHeight="1" x14ac:dyDescent="0.2">
      <c r="A107" s="223">
        <f t="shared" si="6"/>
        <v>86</v>
      </c>
      <c r="B107" s="1066" t="s">
        <v>762</v>
      </c>
      <c r="C107" s="1067">
        <v>0</v>
      </c>
      <c r="D107" s="1067">
        <v>11567.78</v>
      </c>
      <c r="E107" s="1067">
        <v>11567.778400000001</v>
      </c>
      <c r="F107" s="194">
        <f t="shared" si="5"/>
        <v>99.999986168478316</v>
      </c>
      <c r="G107" s="1053" t="s">
        <v>884</v>
      </c>
      <c r="H107" s="1100" t="s">
        <v>65</v>
      </c>
    </row>
    <row r="108" spans="1:8" s="170" customFormat="1" ht="89.25" customHeight="1" x14ac:dyDescent="0.2">
      <c r="A108" s="223">
        <f t="shared" si="6"/>
        <v>87</v>
      </c>
      <c r="B108" s="1066" t="s">
        <v>2181</v>
      </c>
      <c r="C108" s="1067">
        <v>25000</v>
      </c>
      <c r="D108" s="1067">
        <v>30035.98</v>
      </c>
      <c r="E108" s="1067">
        <v>29577.199000000001</v>
      </c>
      <c r="F108" s="194">
        <f t="shared" si="5"/>
        <v>98.472561907419049</v>
      </c>
      <c r="G108" s="206" t="s">
        <v>878</v>
      </c>
      <c r="H108" s="1107" t="s">
        <v>4760</v>
      </c>
    </row>
    <row r="109" spans="1:8" s="170" customFormat="1" ht="24" customHeight="1" x14ac:dyDescent="0.2">
      <c r="A109" s="223">
        <f t="shared" si="6"/>
        <v>88</v>
      </c>
      <c r="B109" s="1066" t="s">
        <v>1073</v>
      </c>
      <c r="C109" s="1067">
        <v>0</v>
      </c>
      <c r="D109" s="1067">
        <v>11437.7</v>
      </c>
      <c r="E109" s="1067">
        <v>11437.7</v>
      </c>
      <c r="F109" s="194">
        <f t="shared" si="5"/>
        <v>100</v>
      </c>
      <c r="G109" s="1053" t="s">
        <v>884</v>
      </c>
      <c r="H109" s="1100" t="s">
        <v>65</v>
      </c>
    </row>
    <row r="110" spans="1:8" s="170" customFormat="1" ht="34.5" customHeight="1" x14ac:dyDescent="0.2">
      <c r="A110" s="223">
        <f t="shared" si="6"/>
        <v>89</v>
      </c>
      <c r="B110" s="1066" t="s">
        <v>3287</v>
      </c>
      <c r="C110" s="1067">
        <v>0</v>
      </c>
      <c r="D110" s="1067">
        <v>5627.02</v>
      </c>
      <c r="E110" s="1067">
        <v>5627.0174999999999</v>
      </c>
      <c r="F110" s="194">
        <f t="shared" si="5"/>
        <v>99.999955571510313</v>
      </c>
      <c r="G110" s="1053" t="s">
        <v>884</v>
      </c>
      <c r="H110" s="1100" t="s">
        <v>65</v>
      </c>
    </row>
    <row r="111" spans="1:8" s="170" customFormat="1" ht="24" customHeight="1" x14ac:dyDescent="0.2">
      <c r="A111" s="223">
        <f t="shared" si="6"/>
        <v>90</v>
      </c>
      <c r="B111" s="1066" t="s">
        <v>3288</v>
      </c>
      <c r="C111" s="1067">
        <v>11000</v>
      </c>
      <c r="D111" s="1067">
        <v>31107.4</v>
      </c>
      <c r="E111" s="1067">
        <v>31107.383859999998</v>
      </c>
      <c r="F111" s="194">
        <f t="shared" si="5"/>
        <v>99.999948115239448</v>
      </c>
      <c r="G111" s="1053" t="s">
        <v>884</v>
      </c>
      <c r="H111" s="1100" t="s">
        <v>65</v>
      </c>
    </row>
    <row r="112" spans="1:8" s="170" customFormat="1" ht="24" customHeight="1" x14ac:dyDescent="0.2">
      <c r="A112" s="223">
        <f t="shared" si="6"/>
        <v>91</v>
      </c>
      <c r="B112" s="1066" t="s">
        <v>3289</v>
      </c>
      <c r="C112" s="1067">
        <v>0</v>
      </c>
      <c r="D112" s="1067">
        <v>380</v>
      </c>
      <c r="E112" s="1067">
        <v>380</v>
      </c>
      <c r="F112" s="194">
        <f t="shared" si="5"/>
        <v>100</v>
      </c>
      <c r="G112" s="1053" t="s">
        <v>884</v>
      </c>
      <c r="H112" s="1100" t="s">
        <v>65</v>
      </c>
    </row>
    <row r="113" spans="1:8" s="170" customFormat="1" ht="31.5" x14ac:dyDescent="0.2">
      <c r="A113" s="223">
        <f t="shared" si="6"/>
        <v>92</v>
      </c>
      <c r="B113" s="1066" t="s">
        <v>4761</v>
      </c>
      <c r="C113" s="1067">
        <v>0</v>
      </c>
      <c r="D113" s="1067">
        <v>33241.64</v>
      </c>
      <c r="E113" s="1067">
        <v>33241.63523</v>
      </c>
      <c r="F113" s="194">
        <f t="shared" si="5"/>
        <v>99.999985650527464</v>
      </c>
      <c r="G113" s="1053" t="s">
        <v>884</v>
      </c>
      <c r="H113" s="1100" t="s">
        <v>65</v>
      </c>
    </row>
    <row r="114" spans="1:8" s="170" customFormat="1" ht="13.5" customHeight="1" thickBot="1" x14ac:dyDescent="0.25">
      <c r="A114" s="1233" t="s">
        <v>412</v>
      </c>
      <c r="B114" s="1234"/>
      <c r="C114" s="196">
        <f>SUM(C71:C113)</f>
        <v>264482</v>
      </c>
      <c r="D114" s="208">
        <f>SUM(D71:D113)</f>
        <v>329541.75000000006</v>
      </c>
      <c r="E114" s="208">
        <f>SUM(E71:E113)</f>
        <v>248768.01950999995</v>
      </c>
      <c r="F114" s="209">
        <f t="shared" si="5"/>
        <v>75.489075211259248</v>
      </c>
      <c r="G114" s="198"/>
      <c r="H114" s="1111"/>
    </row>
    <row r="115" spans="1:8" ht="18" customHeight="1" thickBot="1" x14ac:dyDescent="0.2">
      <c r="A115" s="219" t="s">
        <v>870</v>
      </c>
      <c r="B115" s="187"/>
      <c r="C115" s="188"/>
      <c r="D115" s="188"/>
      <c r="E115" s="189"/>
      <c r="F115" s="190"/>
      <c r="G115" s="191"/>
      <c r="H115" s="1112"/>
    </row>
    <row r="116" spans="1:8" s="170" customFormat="1" ht="24" customHeight="1" x14ac:dyDescent="0.2">
      <c r="A116" s="1050">
        <f>A113+1</f>
        <v>93</v>
      </c>
      <c r="B116" s="1066" t="s">
        <v>4762</v>
      </c>
      <c r="C116" s="1067">
        <v>0</v>
      </c>
      <c r="D116" s="1067">
        <v>1364.8</v>
      </c>
      <c r="E116" s="1067">
        <v>1364.7975200000001</v>
      </c>
      <c r="F116" s="194">
        <f t="shared" ref="F116:F132" si="7">E116/D116*100</f>
        <v>99.999818288393911</v>
      </c>
      <c r="G116" s="1053" t="s">
        <v>884</v>
      </c>
      <c r="H116" s="1106" t="s">
        <v>65</v>
      </c>
    </row>
    <row r="117" spans="1:8" s="170" customFormat="1" ht="15" customHeight="1" x14ac:dyDescent="0.2">
      <c r="A117" s="223">
        <f t="shared" ref="A117:A131" si="8">A116+1</f>
        <v>94</v>
      </c>
      <c r="B117" s="1066" t="s">
        <v>1074</v>
      </c>
      <c r="C117" s="1067">
        <v>0</v>
      </c>
      <c r="D117" s="1067">
        <v>8169.6</v>
      </c>
      <c r="E117" s="1067">
        <v>8169.5640000000003</v>
      </c>
      <c r="F117" s="194">
        <f t="shared" si="7"/>
        <v>99.999559341950643</v>
      </c>
      <c r="G117" s="1053" t="s">
        <v>884</v>
      </c>
      <c r="H117" s="1100" t="s">
        <v>65</v>
      </c>
    </row>
    <row r="118" spans="1:8" s="170" customFormat="1" ht="24" customHeight="1" x14ac:dyDescent="0.2">
      <c r="A118" s="223">
        <f t="shared" si="8"/>
        <v>95</v>
      </c>
      <c r="B118" s="1066" t="s">
        <v>815</v>
      </c>
      <c r="C118" s="1067">
        <v>0</v>
      </c>
      <c r="D118" s="1067">
        <v>399.3</v>
      </c>
      <c r="E118" s="1067">
        <v>399.3</v>
      </c>
      <c r="F118" s="194">
        <f t="shared" si="7"/>
        <v>100</v>
      </c>
      <c r="G118" s="1053" t="s">
        <v>884</v>
      </c>
      <c r="H118" s="1106" t="s">
        <v>65</v>
      </c>
    </row>
    <row r="119" spans="1:8" s="170" customFormat="1" ht="99" customHeight="1" x14ac:dyDescent="0.2">
      <c r="A119" s="223">
        <f t="shared" si="8"/>
        <v>96</v>
      </c>
      <c r="B119" s="1066" t="s">
        <v>816</v>
      </c>
      <c r="C119" s="1067">
        <v>0</v>
      </c>
      <c r="D119" s="1067">
        <v>1735.1</v>
      </c>
      <c r="E119" s="1067">
        <v>1333.5168000000001</v>
      </c>
      <c r="F119" s="194">
        <f t="shared" si="7"/>
        <v>76.855328223157187</v>
      </c>
      <c r="G119" s="206" t="s">
        <v>878</v>
      </c>
      <c r="H119" s="1107" t="s">
        <v>4763</v>
      </c>
    </row>
    <row r="120" spans="1:8" s="170" customFormat="1" ht="55.5" customHeight="1" x14ac:dyDescent="0.2">
      <c r="A120" s="223">
        <f t="shared" si="8"/>
        <v>97</v>
      </c>
      <c r="B120" s="1066" t="s">
        <v>3866</v>
      </c>
      <c r="C120" s="1067">
        <v>0</v>
      </c>
      <c r="D120" s="1067">
        <v>200</v>
      </c>
      <c r="E120" s="1067">
        <v>0</v>
      </c>
      <c r="F120" s="194">
        <f t="shared" si="7"/>
        <v>0</v>
      </c>
      <c r="G120" s="206" t="s">
        <v>878</v>
      </c>
      <c r="H120" s="1113" t="s">
        <v>4892</v>
      </c>
    </row>
    <row r="121" spans="1:8" s="170" customFormat="1" ht="55.5" customHeight="1" x14ac:dyDescent="0.2">
      <c r="A121" s="223">
        <f t="shared" si="8"/>
        <v>98</v>
      </c>
      <c r="B121" s="1066" t="s">
        <v>3868</v>
      </c>
      <c r="C121" s="1067">
        <v>0</v>
      </c>
      <c r="D121" s="1067">
        <v>250</v>
      </c>
      <c r="E121" s="1067">
        <v>0</v>
      </c>
      <c r="F121" s="194">
        <f t="shared" si="7"/>
        <v>0</v>
      </c>
      <c r="G121" s="206" t="s">
        <v>878</v>
      </c>
      <c r="H121" s="1113" t="s">
        <v>4892</v>
      </c>
    </row>
    <row r="122" spans="1:8" s="170" customFormat="1" ht="55.5" customHeight="1" x14ac:dyDescent="0.2">
      <c r="A122" s="223">
        <f t="shared" si="8"/>
        <v>99</v>
      </c>
      <c r="B122" s="1066" t="s">
        <v>3869</v>
      </c>
      <c r="C122" s="1067">
        <v>0</v>
      </c>
      <c r="D122" s="1067">
        <v>250</v>
      </c>
      <c r="E122" s="1067">
        <v>0</v>
      </c>
      <c r="F122" s="194">
        <f t="shared" si="7"/>
        <v>0</v>
      </c>
      <c r="G122" s="206" t="s">
        <v>878</v>
      </c>
      <c r="H122" s="1113" t="s">
        <v>4892</v>
      </c>
    </row>
    <row r="123" spans="1:8" s="170" customFormat="1" ht="45" customHeight="1" x14ac:dyDescent="0.2">
      <c r="A123" s="223">
        <f t="shared" si="8"/>
        <v>100</v>
      </c>
      <c r="B123" s="1066" t="s">
        <v>4153</v>
      </c>
      <c r="C123" s="1067">
        <v>5755</v>
      </c>
      <c r="D123" s="1067">
        <v>5755</v>
      </c>
      <c r="E123" s="1067">
        <v>5522.5250700000006</v>
      </c>
      <c r="F123" s="194">
        <f t="shared" si="7"/>
        <v>95.960470373588194</v>
      </c>
      <c r="G123" s="206" t="s">
        <v>878</v>
      </c>
      <c r="H123" s="1113" t="s">
        <v>4893</v>
      </c>
    </row>
    <row r="124" spans="1:8" s="170" customFormat="1" ht="24" customHeight="1" x14ac:dyDescent="0.2">
      <c r="A124" s="223">
        <f t="shared" si="8"/>
        <v>101</v>
      </c>
      <c r="B124" s="1066" t="s">
        <v>1075</v>
      </c>
      <c r="C124" s="1067">
        <v>0</v>
      </c>
      <c r="D124" s="1067">
        <v>622.83000000000004</v>
      </c>
      <c r="E124" s="1067">
        <v>622.8194299999999</v>
      </c>
      <c r="F124" s="194">
        <f t="shared" si="7"/>
        <v>99.998302907695489</v>
      </c>
      <c r="G124" s="206" t="s">
        <v>878</v>
      </c>
      <c r="H124" s="1106" t="s">
        <v>65</v>
      </c>
    </row>
    <row r="125" spans="1:8" s="170" customFormat="1" ht="15.75" customHeight="1" x14ac:dyDescent="0.2">
      <c r="A125" s="223">
        <f t="shared" si="8"/>
        <v>102</v>
      </c>
      <c r="B125" s="1066" t="s">
        <v>1076</v>
      </c>
      <c r="C125" s="1067">
        <v>0</v>
      </c>
      <c r="D125" s="1067">
        <v>59608.84</v>
      </c>
      <c r="E125" s="1067">
        <v>59608.800500000005</v>
      </c>
      <c r="F125" s="194">
        <f t="shared" si="7"/>
        <v>99.999933734660857</v>
      </c>
      <c r="G125" s="206" t="s">
        <v>884</v>
      </c>
      <c r="H125" s="1063" t="s">
        <v>65</v>
      </c>
    </row>
    <row r="126" spans="1:8" s="170" customFormat="1" ht="24" customHeight="1" x14ac:dyDescent="0.2">
      <c r="A126" s="223">
        <f t="shared" si="8"/>
        <v>103</v>
      </c>
      <c r="B126" s="1066" t="s">
        <v>3291</v>
      </c>
      <c r="C126" s="1067">
        <v>0</v>
      </c>
      <c r="D126" s="1067">
        <v>23797.81</v>
      </c>
      <c r="E126" s="1067">
        <v>23797.691869999999</v>
      </c>
      <c r="F126" s="194">
        <f t="shared" si="7"/>
        <v>99.999503609785933</v>
      </c>
      <c r="G126" s="206" t="s">
        <v>884</v>
      </c>
      <c r="H126" s="1063" t="s">
        <v>65</v>
      </c>
    </row>
    <row r="127" spans="1:8" s="170" customFormat="1" ht="24" customHeight="1" x14ac:dyDescent="0.2">
      <c r="A127" s="223">
        <f t="shared" si="8"/>
        <v>104</v>
      </c>
      <c r="B127" s="1066" t="s">
        <v>3292</v>
      </c>
      <c r="C127" s="1067">
        <v>0</v>
      </c>
      <c r="D127" s="1067">
        <v>13844.18</v>
      </c>
      <c r="E127" s="1067">
        <v>13844.16066</v>
      </c>
      <c r="F127" s="194">
        <f t="shared" si="7"/>
        <v>99.999860302307525</v>
      </c>
      <c r="G127" s="206" t="s">
        <v>884</v>
      </c>
      <c r="H127" s="1063" t="s">
        <v>65</v>
      </c>
    </row>
    <row r="128" spans="1:8" s="170" customFormat="1" ht="24" customHeight="1" x14ac:dyDescent="0.2">
      <c r="A128" s="223">
        <f t="shared" si="8"/>
        <v>105</v>
      </c>
      <c r="B128" s="1066" t="s">
        <v>3293</v>
      </c>
      <c r="C128" s="1067">
        <v>0</v>
      </c>
      <c r="D128" s="1067">
        <v>7130.23</v>
      </c>
      <c r="E128" s="1067">
        <v>7130.2083300000004</v>
      </c>
      <c r="F128" s="194">
        <f t="shared" si="7"/>
        <v>99.99969608273507</v>
      </c>
      <c r="G128" s="206" t="s">
        <v>884</v>
      </c>
      <c r="H128" s="1063" t="s">
        <v>65</v>
      </c>
    </row>
    <row r="129" spans="1:11" s="170" customFormat="1" ht="15.75" customHeight="1" x14ac:dyDescent="0.2">
      <c r="A129" s="223">
        <f t="shared" si="8"/>
        <v>106</v>
      </c>
      <c r="B129" s="1066" t="s">
        <v>3294</v>
      </c>
      <c r="C129" s="1067">
        <v>0</v>
      </c>
      <c r="D129" s="1067">
        <v>383.72</v>
      </c>
      <c r="E129" s="1067">
        <v>383.71343999999999</v>
      </c>
      <c r="F129" s="194">
        <f t="shared" si="7"/>
        <v>99.998290420097973</v>
      </c>
      <c r="G129" s="206" t="s">
        <v>878</v>
      </c>
      <c r="H129" s="1063" t="s">
        <v>65</v>
      </c>
    </row>
    <row r="130" spans="1:11" s="170" customFormat="1" ht="24" customHeight="1" x14ac:dyDescent="0.2">
      <c r="A130" s="223">
        <f t="shared" si="8"/>
        <v>107</v>
      </c>
      <c r="B130" s="1066" t="s">
        <v>4154</v>
      </c>
      <c r="C130" s="1067">
        <v>0</v>
      </c>
      <c r="D130" s="1067">
        <v>6384.07</v>
      </c>
      <c r="E130" s="1067">
        <v>6384.0646500000003</v>
      </c>
      <c r="F130" s="194">
        <f t="shared" si="7"/>
        <v>99.999916197660738</v>
      </c>
      <c r="G130" s="206" t="s">
        <v>884</v>
      </c>
      <c r="H130" s="1063" t="s">
        <v>65</v>
      </c>
    </row>
    <row r="131" spans="1:11" s="170" customFormat="1" ht="45" customHeight="1" x14ac:dyDescent="0.2">
      <c r="A131" s="223">
        <f t="shared" si="8"/>
        <v>108</v>
      </c>
      <c r="B131" s="1066" t="s">
        <v>4764</v>
      </c>
      <c r="C131" s="1067">
        <v>0</v>
      </c>
      <c r="D131" s="1067">
        <v>5396.6</v>
      </c>
      <c r="E131" s="1067">
        <v>5396.6</v>
      </c>
      <c r="F131" s="194">
        <f t="shared" si="7"/>
        <v>100</v>
      </c>
      <c r="G131" s="206" t="s">
        <v>878</v>
      </c>
      <c r="H131" s="1063" t="s">
        <v>65</v>
      </c>
    </row>
    <row r="132" spans="1:11" s="170" customFormat="1" ht="13.5" customHeight="1" thickBot="1" x14ac:dyDescent="0.25">
      <c r="A132" s="1233" t="s">
        <v>412</v>
      </c>
      <c r="B132" s="1234"/>
      <c r="C132" s="196">
        <f>SUM(C116:C131)</f>
        <v>5755</v>
      </c>
      <c r="D132" s="196">
        <f>SUM(D116:D131)</f>
        <v>135292.07999999999</v>
      </c>
      <c r="E132" s="196">
        <f>SUM(E116:E131)</f>
        <v>133957.76226999998</v>
      </c>
      <c r="F132" s="209">
        <f t="shared" si="7"/>
        <v>99.013750302308893</v>
      </c>
      <c r="G132" s="198"/>
      <c r="H132" s="210"/>
    </row>
    <row r="133" spans="1:11" s="215" customFormat="1" x14ac:dyDescent="0.2">
      <c r="A133" s="171"/>
      <c r="B133" s="211"/>
      <c r="C133" s="171"/>
      <c r="D133" s="171"/>
      <c r="E133" s="171"/>
      <c r="F133" s="212"/>
      <c r="G133" s="213"/>
      <c r="H133" s="214"/>
      <c r="I133" s="180"/>
      <c r="J133" s="180"/>
      <c r="K133" s="180"/>
    </row>
  </sheetData>
  <mergeCells count="12">
    <mergeCell ref="A132:B132"/>
    <mergeCell ref="A1:H1"/>
    <mergeCell ref="A4:B4"/>
    <mergeCell ref="A5:B5"/>
    <mergeCell ref="A6:B6"/>
    <mergeCell ref="A8:B8"/>
    <mergeCell ref="A9:B9"/>
    <mergeCell ref="A10:B10"/>
    <mergeCell ref="A40:B40"/>
    <mergeCell ref="A66:B66"/>
    <mergeCell ref="A69:B69"/>
    <mergeCell ref="A114:B114"/>
  </mergeCells>
  <printOptions horizontalCentered="1"/>
  <pageMargins left="0.31496062992125984" right="0.31496062992125984" top="0.51181102362204722" bottom="0.43307086614173229" header="0.31496062992125984" footer="0.23622047244094491"/>
  <pageSetup paperSize="9" scale="96" firstPageNumber="321" fitToHeight="0" orientation="landscape" useFirstPageNumber="1" r:id="rId1"/>
  <headerFooter>
    <oddHeader>&amp;L&amp;"Tahoma,Kurzíva"&amp;9Závěrečný účet za rok 2021&amp;R&amp;"Tahoma,Kurzíva"&amp;9Tabulka č. 18</oddHeader>
    <oddFooter>&amp;C&amp;"Tahoma,Obyčejné"&amp;10&amp;P&amp;L&amp;1#&amp;"Calibri"&amp;9&amp;K000000Klasifikace informací: Veřejná</oddFooter>
  </headerFooter>
  <rowBreaks count="2" manualBreakCount="2">
    <brk id="52" max="7" man="1"/>
    <brk id="126"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7A7D9-63CF-4001-BA16-F32A92D935D2}">
  <sheetPr>
    <pageSetUpPr fitToPage="1"/>
  </sheetPr>
  <dimension ref="A1:K74"/>
  <sheetViews>
    <sheetView zoomScaleNormal="100" zoomScaleSheetLayoutView="100" workbookViewId="0">
      <selection activeCell="E21" sqref="E21"/>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10" width="9.140625" style="168"/>
    <col min="11" max="11" width="9.28515625" style="168" bestFit="1" customWidth="1"/>
    <col min="12" max="16384" width="9.140625" style="168"/>
  </cols>
  <sheetData>
    <row r="1" spans="1:11" s="150" customFormat="1" ht="18" customHeight="1" x14ac:dyDescent="0.2">
      <c r="A1" s="1237" t="s">
        <v>4765</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3">
        <f>C56</f>
        <v>222410</v>
      </c>
      <c r="D5" s="153">
        <f>D56</f>
        <v>498201.89</v>
      </c>
      <c r="E5" s="153">
        <f>E56</f>
        <v>256935.52543999994</v>
      </c>
      <c r="F5" s="176">
        <f>E5/D5*100</f>
        <v>51.572571400722687</v>
      </c>
      <c r="G5" s="213"/>
      <c r="H5" s="214"/>
    </row>
    <row r="6" spans="1:11" ht="12.95" customHeight="1" x14ac:dyDescent="0.2">
      <c r="A6" s="1235" t="s">
        <v>869</v>
      </c>
      <c r="B6" s="1236"/>
      <c r="C6" s="153">
        <f>C59</f>
        <v>2000</v>
      </c>
      <c r="D6" s="153">
        <f>D59</f>
        <v>4694.0600000000004</v>
      </c>
      <c r="E6" s="153">
        <f>E59</f>
        <v>694.05600000000004</v>
      </c>
      <c r="F6" s="176">
        <f>E6/D6*100</f>
        <v>14.78583571577696</v>
      </c>
      <c r="G6" s="213"/>
      <c r="H6" s="214"/>
    </row>
    <row r="7" spans="1:11" ht="12.95" customHeight="1" x14ac:dyDescent="0.2">
      <c r="A7" s="1235" t="s">
        <v>870</v>
      </c>
      <c r="B7" s="1236"/>
      <c r="C7" s="153">
        <f>C73</f>
        <v>57873</v>
      </c>
      <c r="D7" s="153">
        <f>D73</f>
        <v>469238.00999999995</v>
      </c>
      <c r="E7" s="153">
        <f>E73</f>
        <v>165875.03689000005</v>
      </c>
      <c r="F7" s="176">
        <f>E7/D7*100</f>
        <v>35.34987220877526</v>
      </c>
      <c r="G7" s="213"/>
      <c r="H7" s="214"/>
    </row>
    <row r="8" spans="1:11" s="151" customFormat="1" ht="13.5" customHeight="1" thickBot="1" x14ac:dyDescent="0.25">
      <c r="A8" s="1231" t="s">
        <v>412</v>
      </c>
      <c r="B8" s="1232"/>
      <c r="C8" s="177">
        <f>SUM(C5:C7)</f>
        <v>282283</v>
      </c>
      <c r="D8" s="177">
        <f>SUM(D5:D7)</f>
        <v>972133.96</v>
      </c>
      <c r="E8" s="177">
        <f>SUM(E5:E7)</f>
        <v>423504.61832999997</v>
      </c>
      <c r="F8" s="178">
        <f>E8/D8*100</f>
        <v>43.564429981440007</v>
      </c>
      <c r="G8" s="213"/>
      <c r="H8" s="214"/>
    </row>
    <row r="9" spans="1:11" s="182" customFormat="1" ht="10.5" customHeight="1" x14ac:dyDescent="0.2">
      <c r="A9" s="151"/>
      <c r="B9" s="179"/>
      <c r="C9" s="180"/>
      <c r="D9" s="180"/>
      <c r="E9" s="180"/>
      <c r="F9" s="181"/>
      <c r="G9" s="169"/>
      <c r="H9" s="173"/>
      <c r="I9" s="151"/>
      <c r="J9" s="151"/>
      <c r="K9" s="151"/>
    </row>
    <row r="10" spans="1:11" s="182" customFormat="1" ht="10.5" customHeight="1" x14ac:dyDescent="0.2">
      <c r="A10" s="151"/>
      <c r="B10" s="179"/>
      <c r="C10" s="180"/>
      <c r="D10" s="180"/>
      <c r="E10" s="180"/>
      <c r="F10" s="181"/>
      <c r="G10" s="169"/>
      <c r="H10" s="173"/>
      <c r="I10" s="151"/>
      <c r="J10" s="151"/>
      <c r="K10" s="151"/>
    </row>
    <row r="11" spans="1:11" s="182" customFormat="1" ht="10.5" customHeight="1" thickBot="1" x14ac:dyDescent="0.2">
      <c r="A11" s="151"/>
      <c r="B11" s="179"/>
      <c r="C11" s="180"/>
      <c r="D11" s="180"/>
      <c r="E11" s="180"/>
      <c r="F11" s="181"/>
      <c r="G11" s="169"/>
      <c r="H11" s="174" t="s">
        <v>866</v>
      </c>
      <c r="I11" s="151"/>
      <c r="J11" s="151"/>
      <c r="K11" s="151"/>
    </row>
    <row r="12" spans="1:11" ht="28.5" customHeight="1" thickBot="1" x14ac:dyDescent="0.25">
      <c r="A12" s="183" t="s">
        <v>871</v>
      </c>
      <c r="B12" s="184" t="s">
        <v>696</v>
      </c>
      <c r="C12" s="185" t="s">
        <v>4475</v>
      </c>
      <c r="D12" s="185" t="s">
        <v>4476</v>
      </c>
      <c r="E12" s="185" t="s">
        <v>4477</v>
      </c>
      <c r="F12" s="185" t="s">
        <v>360</v>
      </c>
      <c r="G12" s="185" t="s">
        <v>872</v>
      </c>
      <c r="H12" s="186" t="s">
        <v>873</v>
      </c>
    </row>
    <row r="13" spans="1:11" ht="15" customHeight="1" thickBot="1" x14ac:dyDescent="0.2">
      <c r="A13" s="219" t="s">
        <v>874</v>
      </c>
      <c r="B13" s="187"/>
      <c r="C13" s="188"/>
      <c r="D13" s="188"/>
      <c r="E13" s="189"/>
      <c r="F13" s="190"/>
      <c r="G13" s="191"/>
      <c r="H13" s="192"/>
    </row>
    <row r="14" spans="1:11" s="170" customFormat="1" ht="89.25" customHeight="1" x14ac:dyDescent="0.2">
      <c r="A14" s="220">
        <v>1</v>
      </c>
      <c r="B14" s="1066" t="s">
        <v>1077</v>
      </c>
      <c r="C14" s="1067">
        <v>15000</v>
      </c>
      <c r="D14" s="1067">
        <v>28056.639999999999</v>
      </c>
      <c r="E14" s="1067">
        <v>9725.9506900000015</v>
      </c>
      <c r="F14" s="221">
        <f t="shared" ref="F14:F24" si="0">E14/D14*100</f>
        <v>34.665414996236194</v>
      </c>
      <c r="G14" s="193" t="s">
        <v>878</v>
      </c>
      <c r="H14" s="1070" t="s">
        <v>4766</v>
      </c>
      <c r="J14" s="211"/>
    </row>
    <row r="15" spans="1:11" s="170" customFormat="1" ht="34.5" customHeight="1" x14ac:dyDescent="0.2">
      <c r="A15" s="223">
        <f>A14+1</f>
        <v>2</v>
      </c>
      <c r="B15" s="1066" t="s">
        <v>1078</v>
      </c>
      <c r="C15" s="1067">
        <v>0</v>
      </c>
      <c r="D15" s="1067">
        <v>4340.8</v>
      </c>
      <c r="E15" s="1067">
        <v>3027.2</v>
      </c>
      <c r="F15" s="194">
        <f t="shared" si="0"/>
        <v>69.738297088094356</v>
      </c>
      <c r="G15" s="343" t="s">
        <v>878</v>
      </c>
      <c r="H15" s="1048" t="s">
        <v>4767</v>
      </c>
    </row>
    <row r="16" spans="1:11" s="170" customFormat="1" ht="52.5" x14ac:dyDescent="0.2">
      <c r="A16" s="223">
        <f t="shared" ref="A16:A55" si="1">A15+1</f>
        <v>3</v>
      </c>
      <c r="B16" s="1066" t="s">
        <v>1079</v>
      </c>
      <c r="C16" s="1067">
        <v>2000</v>
      </c>
      <c r="D16" s="1067">
        <v>3006.0599999999995</v>
      </c>
      <c r="E16" s="1067">
        <v>1545.0450000000001</v>
      </c>
      <c r="F16" s="194">
        <f t="shared" si="0"/>
        <v>51.397676693079987</v>
      </c>
      <c r="G16" s="343" t="s">
        <v>876</v>
      </c>
      <c r="H16" s="1048" t="s">
        <v>4768</v>
      </c>
      <c r="I16" s="211"/>
      <c r="J16" s="211"/>
      <c r="K16" s="211"/>
    </row>
    <row r="17" spans="1:11" s="170" customFormat="1" ht="15" customHeight="1" x14ac:dyDescent="0.2">
      <c r="A17" s="223">
        <f t="shared" si="1"/>
        <v>4</v>
      </c>
      <c r="B17" s="1066" t="s">
        <v>3295</v>
      </c>
      <c r="C17" s="1067">
        <v>0</v>
      </c>
      <c r="D17" s="1067">
        <v>1441.56</v>
      </c>
      <c r="E17" s="1067">
        <v>1437.6173999999999</v>
      </c>
      <c r="F17" s="194">
        <f t="shared" si="0"/>
        <v>99.726504619994998</v>
      </c>
      <c r="G17" s="343" t="s">
        <v>884</v>
      </c>
      <c r="H17" s="224" t="s">
        <v>65</v>
      </c>
    </row>
    <row r="18" spans="1:11" s="170" customFormat="1" ht="94.5" x14ac:dyDescent="0.2">
      <c r="A18" s="223">
        <f t="shared" si="1"/>
        <v>5</v>
      </c>
      <c r="B18" s="1066" t="s">
        <v>1080</v>
      </c>
      <c r="C18" s="1067">
        <v>2000</v>
      </c>
      <c r="D18" s="1067">
        <v>3133.4500000000003</v>
      </c>
      <c r="E18" s="1067">
        <v>2007.7634599999999</v>
      </c>
      <c r="F18" s="194">
        <f t="shared" si="0"/>
        <v>64.075171456381923</v>
      </c>
      <c r="G18" s="343" t="s">
        <v>878</v>
      </c>
      <c r="H18" s="1070" t="s">
        <v>4769</v>
      </c>
    </row>
    <row r="19" spans="1:11" s="170" customFormat="1" ht="34.5" customHeight="1" x14ac:dyDescent="0.2">
      <c r="A19" s="223">
        <f t="shared" si="1"/>
        <v>6</v>
      </c>
      <c r="B19" s="1066" t="s">
        <v>1081</v>
      </c>
      <c r="C19" s="1067">
        <v>3504</v>
      </c>
      <c r="D19" s="1067">
        <v>3504</v>
      </c>
      <c r="E19" s="1067">
        <v>203.40700000000001</v>
      </c>
      <c r="F19" s="194">
        <f t="shared" si="0"/>
        <v>5.8049942922374438</v>
      </c>
      <c r="G19" s="343" t="s">
        <v>884</v>
      </c>
      <c r="H19" s="1048" t="s">
        <v>4770</v>
      </c>
    </row>
    <row r="20" spans="1:11" s="170" customFormat="1" ht="34.5" customHeight="1" x14ac:dyDescent="0.2">
      <c r="A20" s="223">
        <f t="shared" si="1"/>
        <v>7</v>
      </c>
      <c r="B20" s="1066" t="s">
        <v>1082</v>
      </c>
      <c r="C20" s="1067">
        <v>4345</v>
      </c>
      <c r="D20" s="1067">
        <v>4345</v>
      </c>
      <c r="E20" s="1067">
        <v>397.87299999999999</v>
      </c>
      <c r="F20" s="194">
        <f t="shared" si="0"/>
        <v>9.157031070195627</v>
      </c>
      <c r="G20" s="343" t="s">
        <v>884</v>
      </c>
      <c r="H20" s="224" t="s">
        <v>4771</v>
      </c>
    </row>
    <row r="21" spans="1:11" s="226" customFormat="1" ht="45" customHeight="1" x14ac:dyDescent="0.2">
      <c r="A21" s="223">
        <f t="shared" si="1"/>
        <v>8</v>
      </c>
      <c r="B21" s="1066" t="s">
        <v>1083</v>
      </c>
      <c r="C21" s="1067">
        <v>2000</v>
      </c>
      <c r="D21" s="1067">
        <v>2000</v>
      </c>
      <c r="E21" s="1067">
        <v>1731.4999999999998</v>
      </c>
      <c r="F21" s="194">
        <f t="shared" si="0"/>
        <v>86.574999999999989</v>
      </c>
      <c r="G21" s="225" t="s">
        <v>878</v>
      </c>
      <c r="H21" s="1070" t="s">
        <v>4772</v>
      </c>
      <c r="I21" s="149"/>
      <c r="J21" s="170"/>
      <c r="K21" s="170"/>
    </row>
    <row r="22" spans="1:11" s="226" customFormat="1" ht="109.5" customHeight="1" x14ac:dyDescent="0.2">
      <c r="A22" s="223">
        <f t="shared" si="1"/>
        <v>9</v>
      </c>
      <c r="B22" s="1066" t="s">
        <v>3296</v>
      </c>
      <c r="C22" s="1067">
        <v>181000</v>
      </c>
      <c r="D22" s="1067">
        <v>408360.97000000003</v>
      </c>
      <c r="E22" s="1067">
        <v>211290.98199999999</v>
      </c>
      <c r="F22" s="194">
        <f t="shared" si="0"/>
        <v>51.741228354903747</v>
      </c>
      <c r="G22" s="225" t="s">
        <v>878</v>
      </c>
      <c r="H22" s="1048" t="s">
        <v>4773</v>
      </c>
      <c r="I22" s="170"/>
      <c r="J22" s="170"/>
      <c r="K22" s="170"/>
    </row>
    <row r="23" spans="1:11" s="226" customFormat="1" ht="120" customHeight="1" x14ac:dyDescent="0.2">
      <c r="A23" s="223">
        <f t="shared" si="1"/>
        <v>10</v>
      </c>
      <c r="B23" s="1066" t="s">
        <v>674</v>
      </c>
      <c r="C23" s="1067">
        <v>0</v>
      </c>
      <c r="D23" s="1067">
        <v>505</v>
      </c>
      <c r="E23" s="1067">
        <v>370</v>
      </c>
      <c r="F23" s="194">
        <f t="shared" si="0"/>
        <v>73.267326732673268</v>
      </c>
      <c r="G23" s="343" t="s">
        <v>878</v>
      </c>
      <c r="H23" s="224" t="s">
        <v>4774</v>
      </c>
      <c r="I23" s="170"/>
      <c r="J23" s="170"/>
      <c r="K23" s="170"/>
    </row>
    <row r="24" spans="1:11" s="1086" customFormat="1" ht="55.5" customHeight="1" x14ac:dyDescent="0.2">
      <c r="A24" s="223">
        <f t="shared" si="1"/>
        <v>11</v>
      </c>
      <c r="B24" s="1087" t="s">
        <v>1084</v>
      </c>
      <c r="C24" s="1088">
        <v>100</v>
      </c>
      <c r="D24" s="1088">
        <v>2</v>
      </c>
      <c r="E24" s="1088">
        <v>1.21</v>
      </c>
      <c r="F24" s="347">
        <f t="shared" si="0"/>
        <v>60.5</v>
      </c>
      <c r="G24" s="1080" t="s">
        <v>876</v>
      </c>
      <c r="H24" s="224" t="s">
        <v>4775</v>
      </c>
    </row>
    <row r="25" spans="1:11" s="1089" customFormat="1" ht="15" customHeight="1" x14ac:dyDescent="0.2">
      <c r="A25" s="223">
        <f t="shared" si="1"/>
        <v>12</v>
      </c>
      <c r="B25" s="1087" t="s">
        <v>1085</v>
      </c>
      <c r="C25" s="1088">
        <v>50</v>
      </c>
      <c r="D25" s="1088">
        <v>0</v>
      </c>
      <c r="E25" s="1088">
        <v>0</v>
      </c>
      <c r="F25" s="194" t="s">
        <v>3615</v>
      </c>
      <c r="G25" s="1080" t="s">
        <v>884</v>
      </c>
      <c r="H25" s="1083"/>
      <c r="I25" s="1086"/>
      <c r="J25" s="1086"/>
      <c r="K25" s="1086"/>
    </row>
    <row r="26" spans="1:11" s="1086" customFormat="1" ht="73.5" x14ac:dyDescent="0.2">
      <c r="A26" s="223">
        <f t="shared" si="1"/>
        <v>13</v>
      </c>
      <c r="B26" s="1090" t="s">
        <v>1086</v>
      </c>
      <c r="C26" s="1088">
        <v>650</v>
      </c>
      <c r="D26" s="1088">
        <v>836.31</v>
      </c>
      <c r="E26" s="1088">
        <v>210.661</v>
      </c>
      <c r="F26" s="347">
        <f t="shared" ref="F26:F56" si="2">E26/D26*100</f>
        <v>25.189343664430659</v>
      </c>
      <c r="G26" s="1080" t="s">
        <v>878</v>
      </c>
      <c r="H26" s="1069" t="s">
        <v>4776</v>
      </c>
    </row>
    <row r="27" spans="1:11" s="1089" customFormat="1" ht="55.5" customHeight="1" x14ac:dyDescent="0.2">
      <c r="A27" s="223">
        <f t="shared" si="1"/>
        <v>14</v>
      </c>
      <c r="B27" s="1090" t="s">
        <v>1087</v>
      </c>
      <c r="C27" s="1088">
        <v>150</v>
      </c>
      <c r="D27" s="1088">
        <v>102.85</v>
      </c>
      <c r="E27" s="1088">
        <v>0</v>
      </c>
      <c r="F27" s="347">
        <f t="shared" si="2"/>
        <v>0</v>
      </c>
      <c r="G27" s="1080" t="s">
        <v>884</v>
      </c>
      <c r="H27" s="1069" t="s">
        <v>4777</v>
      </c>
      <c r="I27" s="1086"/>
      <c r="J27" s="1086"/>
      <c r="K27" s="1086"/>
    </row>
    <row r="28" spans="1:11" s="226" customFormat="1" ht="15" customHeight="1" x14ac:dyDescent="0.2">
      <c r="A28" s="223">
        <f t="shared" si="1"/>
        <v>15</v>
      </c>
      <c r="B28" s="227" t="s">
        <v>670</v>
      </c>
      <c r="C28" s="1067">
        <v>2500</v>
      </c>
      <c r="D28" s="1067">
        <v>2800</v>
      </c>
      <c r="E28" s="1067">
        <v>2800</v>
      </c>
      <c r="F28" s="194">
        <f t="shared" si="2"/>
        <v>100</v>
      </c>
      <c r="G28" s="225" t="s">
        <v>884</v>
      </c>
      <c r="H28" s="1072"/>
      <c r="I28" s="170"/>
      <c r="J28" s="170"/>
      <c r="K28" s="170"/>
    </row>
    <row r="29" spans="1:11" s="1086" customFormat="1" ht="105" x14ac:dyDescent="0.2">
      <c r="A29" s="223">
        <f t="shared" si="1"/>
        <v>16</v>
      </c>
      <c r="B29" s="1091" t="s">
        <v>1088</v>
      </c>
      <c r="C29" s="1088">
        <v>400</v>
      </c>
      <c r="D29" s="1088">
        <v>560</v>
      </c>
      <c r="E29" s="1088">
        <v>261.59000000000003</v>
      </c>
      <c r="F29" s="347">
        <f t="shared" si="2"/>
        <v>46.712500000000006</v>
      </c>
      <c r="G29" s="1080" t="s">
        <v>878</v>
      </c>
      <c r="H29" s="1092" t="s">
        <v>4894</v>
      </c>
    </row>
    <row r="30" spans="1:11" s="1089" customFormat="1" ht="45" customHeight="1" x14ac:dyDescent="0.2">
      <c r="A30" s="223">
        <f t="shared" si="1"/>
        <v>17</v>
      </c>
      <c r="B30" s="1087" t="s">
        <v>267</v>
      </c>
      <c r="C30" s="1088">
        <v>200</v>
      </c>
      <c r="D30" s="1088">
        <v>200</v>
      </c>
      <c r="E30" s="1088">
        <v>183.14500000000001</v>
      </c>
      <c r="F30" s="347">
        <f t="shared" si="2"/>
        <v>91.572500000000005</v>
      </c>
      <c r="G30" s="1080" t="s">
        <v>876</v>
      </c>
      <c r="H30" s="1069" t="s">
        <v>4778</v>
      </c>
      <c r="I30" s="1086"/>
      <c r="J30" s="1086"/>
      <c r="K30" s="1086"/>
    </row>
    <row r="31" spans="1:11" s="1089" customFormat="1" ht="15" customHeight="1" x14ac:dyDescent="0.2">
      <c r="A31" s="223">
        <f t="shared" si="1"/>
        <v>18</v>
      </c>
      <c r="B31" s="1087" t="s">
        <v>675</v>
      </c>
      <c r="C31" s="1088">
        <v>1000</v>
      </c>
      <c r="D31" s="1088">
        <v>1300</v>
      </c>
      <c r="E31" s="1088">
        <v>1300</v>
      </c>
      <c r="F31" s="347">
        <f t="shared" si="2"/>
        <v>100</v>
      </c>
      <c r="G31" s="1080" t="s">
        <v>884</v>
      </c>
      <c r="H31" s="1083" t="s">
        <v>65</v>
      </c>
      <c r="I31" s="1086"/>
      <c r="J31" s="1086"/>
      <c r="K31" s="1086"/>
    </row>
    <row r="32" spans="1:11" s="1086" customFormat="1" ht="120" customHeight="1" x14ac:dyDescent="0.2">
      <c r="A32" s="223">
        <f t="shared" si="1"/>
        <v>19</v>
      </c>
      <c r="B32" s="1093" t="s">
        <v>1089</v>
      </c>
      <c r="C32" s="1094">
        <v>4000</v>
      </c>
      <c r="D32" s="1094">
        <v>4959.3999999999996</v>
      </c>
      <c r="E32" s="1094">
        <v>4229.0445799999998</v>
      </c>
      <c r="F32" s="347">
        <f t="shared" si="2"/>
        <v>85.273310884381175</v>
      </c>
      <c r="G32" s="1080" t="s">
        <v>878</v>
      </c>
      <c r="H32" s="1092" t="s">
        <v>4779</v>
      </c>
    </row>
    <row r="33" spans="1:11" s="1086" customFormat="1" ht="90" customHeight="1" x14ac:dyDescent="0.2">
      <c r="A33" s="223">
        <f t="shared" si="1"/>
        <v>20</v>
      </c>
      <c r="B33" s="1095" t="s">
        <v>3298</v>
      </c>
      <c r="C33" s="1094">
        <v>0</v>
      </c>
      <c r="D33" s="1094">
        <v>4647.2299999999996</v>
      </c>
      <c r="E33" s="1094">
        <v>4147.2250000000004</v>
      </c>
      <c r="F33" s="347">
        <f t="shared" si="2"/>
        <v>89.240795054258143</v>
      </c>
      <c r="G33" s="1080" t="s">
        <v>876</v>
      </c>
      <c r="H33" s="1092" t="s">
        <v>4780</v>
      </c>
    </row>
    <row r="34" spans="1:11" s="1086" customFormat="1" ht="67.5" customHeight="1" x14ac:dyDescent="0.2">
      <c r="A34" s="223">
        <f t="shared" si="1"/>
        <v>21</v>
      </c>
      <c r="B34" s="1096" t="s">
        <v>1090</v>
      </c>
      <c r="C34" s="1094">
        <v>0</v>
      </c>
      <c r="D34" s="1094">
        <v>10000</v>
      </c>
      <c r="E34" s="1094">
        <v>0</v>
      </c>
      <c r="F34" s="347">
        <f t="shared" si="2"/>
        <v>0</v>
      </c>
      <c r="G34" s="1080" t="s">
        <v>876</v>
      </c>
      <c r="H34" s="1069" t="s">
        <v>4781</v>
      </c>
    </row>
    <row r="35" spans="1:11" s="170" customFormat="1" ht="15" customHeight="1" x14ac:dyDescent="0.2">
      <c r="A35" s="223">
        <f t="shared" si="1"/>
        <v>22</v>
      </c>
      <c r="B35" s="228" t="s">
        <v>1091</v>
      </c>
      <c r="C35" s="195">
        <v>0</v>
      </c>
      <c r="D35" s="195">
        <v>181.5</v>
      </c>
      <c r="E35" s="195">
        <v>181.5</v>
      </c>
      <c r="F35" s="194">
        <f t="shared" si="2"/>
        <v>100</v>
      </c>
      <c r="G35" s="225" t="s">
        <v>876</v>
      </c>
      <c r="H35" s="1070"/>
    </row>
    <row r="36" spans="1:11" s="226" customFormat="1" ht="132" customHeight="1" x14ac:dyDescent="0.2">
      <c r="A36" s="223">
        <f t="shared" si="1"/>
        <v>23</v>
      </c>
      <c r="B36" s="227" t="s">
        <v>1092</v>
      </c>
      <c r="C36" s="1067">
        <v>1000</v>
      </c>
      <c r="D36" s="1067">
        <v>1198.54</v>
      </c>
      <c r="E36" s="1067">
        <v>198.5368</v>
      </c>
      <c r="F36" s="194">
        <f t="shared" si="2"/>
        <v>16.564887279523422</v>
      </c>
      <c r="G36" s="225" t="s">
        <v>878</v>
      </c>
      <c r="H36" s="1097" t="s">
        <v>4782</v>
      </c>
      <c r="I36" s="170"/>
      <c r="J36" s="170"/>
      <c r="K36" s="170"/>
    </row>
    <row r="37" spans="1:11" s="170" customFormat="1" ht="15" customHeight="1" x14ac:dyDescent="0.2">
      <c r="A37" s="223">
        <f t="shared" si="1"/>
        <v>24</v>
      </c>
      <c r="B37" s="1078" t="s">
        <v>683</v>
      </c>
      <c r="C37" s="1067">
        <v>0</v>
      </c>
      <c r="D37" s="1067">
        <v>1416.4</v>
      </c>
      <c r="E37" s="1067">
        <v>1410.2612000000001</v>
      </c>
      <c r="F37" s="194">
        <f t="shared" si="2"/>
        <v>99.566591358373344</v>
      </c>
      <c r="G37" s="225" t="s">
        <v>876</v>
      </c>
      <c r="H37" s="1070" t="s">
        <v>65</v>
      </c>
    </row>
    <row r="38" spans="1:11" s="226" customFormat="1" ht="15" customHeight="1" x14ac:dyDescent="0.2">
      <c r="A38" s="223">
        <f t="shared" si="1"/>
        <v>25</v>
      </c>
      <c r="B38" s="1066" t="s">
        <v>1093</v>
      </c>
      <c r="C38" s="1067">
        <v>0</v>
      </c>
      <c r="D38" s="1067">
        <v>259.58</v>
      </c>
      <c r="E38" s="1067">
        <v>244.25990999999999</v>
      </c>
      <c r="F38" s="194">
        <f t="shared" si="2"/>
        <v>94.098123892441649</v>
      </c>
      <c r="G38" s="225" t="s">
        <v>876</v>
      </c>
      <c r="H38" s="1070" t="s">
        <v>3297</v>
      </c>
      <c r="I38" s="170"/>
      <c r="J38" s="170"/>
      <c r="K38" s="170"/>
    </row>
    <row r="39" spans="1:11" s="226" customFormat="1" ht="15" customHeight="1" x14ac:dyDescent="0.2">
      <c r="A39" s="223">
        <f t="shared" si="1"/>
        <v>26</v>
      </c>
      <c r="B39" s="1066" t="s">
        <v>678</v>
      </c>
      <c r="C39" s="1067">
        <v>900</v>
      </c>
      <c r="D39" s="1067">
        <v>900</v>
      </c>
      <c r="E39" s="1067">
        <v>900</v>
      </c>
      <c r="F39" s="194">
        <f t="shared" si="2"/>
        <v>100</v>
      </c>
      <c r="G39" s="225" t="s">
        <v>876</v>
      </c>
      <c r="H39" s="1070" t="s">
        <v>65</v>
      </c>
      <c r="I39" s="170"/>
      <c r="J39" s="170"/>
      <c r="K39" s="170"/>
    </row>
    <row r="40" spans="1:11" s="1086" customFormat="1" ht="15" customHeight="1" x14ac:dyDescent="0.2">
      <c r="A40" s="223">
        <f t="shared" si="1"/>
        <v>27</v>
      </c>
      <c r="B40" s="1093" t="s">
        <v>680</v>
      </c>
      <c r="C40" s="1094">
        <v>0</v>
      </c>
      <c r="D40" s="1094">
        <v>1000</v>
      </c>
      <c r="E40" s="1094">
        <v>1000</v>
      </c>
      <c r="F40" s="347">
        <f t="shared" si="2"/>
        <v>100</v>
      </c>
      <c r="G40" s="1080" t="s">
        <v>876</v>
      </c>
      <c r="H40" s="1070" t="s">
        <v>65</v>
      </c>
    </row>
    <row r="41" spans="1:11" s="170" customFormat="1" ht="15" customHeight="1" x14ac:dyDescent="0.2">
      <c r="A41" s="223">
        <f t="shared" si="1"/>
        <v>28</v>
      </c>
      <c r="B41" s="237" t="s">
        <v>1094</v>
      </c>
      <c r="C41" s="195">
        <v>0</v>
      </c>
      <c r="D41" s="195">
        <v>181.5</v>
      </c>
      <c r="E41" s="195">
        <v>181.5</v>
      </c>
      <c r="F41" s="194">
        <f t="shared" si="2"/>
        <v>100</v>
      </c>
      <c r="G41" s="225" t="s">
        <v>884</v>
      </c>
      <c r="H41" s="224" t="s">
        <v>65</v>
      </c>
    </row>
    <row r="42" spans="1:11" s="170" customFormat="1" ht="15" customHeight="1" x14ac:dyDescent="0.2">
      <c r="A42" s="223">
        <f t="shared" si="1"/>
        <v>29</v>
      </c>
      <c r="B42" s="228" t="s">
        <v>673</v>
      </c>
      <c r="C42" s="195">
        <v>400</v>
      </c>
      <c r="D42" s="195">
        <v>400</v>
      </c>
      <c r="E42" s="195">
        <v>400</v>
      </c>
      <c r="F42" s="194">
        <f t="shared" si="2"/>
        <v>100</v>
      </c>
      <c r="G42" s="225" t="s">
        <v>884</v>
      </c>
      <c r="H42" s="1072" t="s">
        <v>65</v>
      </c>
    </row>
    <row r="43" spans="1:11" s="170" customFormat="1" ht="24" customHeight="1" x14ac:dyDescent="0.2">
      <c r="A43" s="223">
        <f t="shared" si="1"/>
        <v>30</v>
      </c>
      <c r="B43" s="228" t="s">
        <v>4783</v>
      </c>
      <c r="C43" s="195">
        <v>50</v>
      </c>
      <c r="D43" s="195">
        <v>50</v>
      </c>
      <c r="E43" s="195">
        <v>34.85</v>
      </c>
      <c r="F43" s="194">
        <f t="shared" si="2"/>
        <v>69.7</v>
      </c>
      <c r="G43" s="225" t="s">
        <v>878</v>
      </c>
      <c r="H43" s="224" t="s">
        <v>3297</v>
      </c>
    </row>
    <row r="44" spans="1:11" s="170" customFormat="1" ht="15" customHeight="1" x14ac:dyDescent="0.2">
      <c r="A44" s="223">
        <f t="shared" si="1"/>
        <v>31</v>
      </c>
      <c r="B44" s="228" t="s">
        <v>4784</v>
      </c>
      <c r="C44" s="195">
        <v>100</v>
      </c>
      <c r="D44" s="195">
        <v>5</v>
      </c>
      <c r="E44" s="195">
        <v>4.84</v>
      </c>
      <c r="F44" s="194">
        <f t="shared" si="2"/>
        <v>96.8</v>
      </c>
      <c r="G44" s="225" t="s">
        <v>878</v>
      </c>
      <c r="H44" s="224" t="s">
        <v>65</v>
      </c>
    </row>
    <row r="45" spans="1:11" s="170" customFormat="1" ht="78" customHeight="1" x14ac:dyDescent="0.2">
      <c r="A45" s="223">
        <f t="shared" si="1"/>
        <v>32</v>
      </c>
      <c r="B45" s="228" t="s">
        <v>4785</v>
      </c>
      <c r="C45" s="195">
        <v>500</v>
      </c>
      <c r="D45" s="195">
        <v>500</v>
      </c>
      <c r="E45" s="195">
        <v>152.46</v>
      </c>
      <c r="F45" s="194">
        <f t="shared" si="2"/>
        <v>30.492000000000001</v>
      </c>
      <c r="G45" s="225" t="s">
        <v>878</v>
      </c>
      <c r="H45" s="1070" t="s">
        <v>4786</v>
      </c>
    </row>
    <row r="46" spans="1:11" s="226" customFormat="1" ht="45" customHeight="1" x14ac:dyDescent="0.2">
      <c r="A46" s="223">
        <f t="shared" si="1"/>
        <v>33</v>
      </c>
      <c r="B46" s="1066" t="s">
        <v>4787</v>
      </c>
      <c r="C46" s="1067">
        <v>61</v>
      </c>
      <c r="D46" s="1067">
        <v>61</v>
      </c>
      <c r="E46" s="1067">
        <v>0</v>
      </c>
      <c r="F46" s="194">
        <f t="shared" si="2"/>
        <v>0</v>
      </c>
      <c r="G46" s="343" t="s">
        <v>876</v>
      </c>
      <c r="H46" s="1048" t="s">
        <v>4895</v>
      </c>
      <c r="I46" s="170"/>
      <c r="J46" s="170"/>
      <c r="K46" s="170"/>
    </row>
    <row r="47" spans="1:11" s="170" customFormat="1" ht="24" customHeight="1" x14ac:dyDescent="0.2">
      <c r="A47" s="223">
        <f t="shared" si="1"/>
        <v>34</v>
      </c>
      <c r="B47" s="228" t="s">
        <v>1095</v>
      </c>
      <c r="C47" s="195">
        <v>0</v>
      </c>
      <c r="D47" s="195">
        <v>6670.6</v>
      </c>
      <c r="E47" s="195">
        <v>6670.6034</v>
      </c>
      <c r="F47" s="194">
        <f t="shared" si="2"/>
        <v>100.00005096992774</v>
      </c>
      <c r="G47" s="343" t="s">
        <v>876</v>
      </c>
      <c r="H47" s="224" t="s">
        <v>65</v>
      </c>
    </row>
    <row r="48" spans="1:11" s="170" customFormat="1" ht="78" customHeight="1" x14ac:dyDescent="0.2">
      <c r="A48" s="223">
        <f t="shared" si="1"/>
        <v>35</v>
      </c>
      <c r="B48" s="228" t="s">
        <v>4788</v>
      </c>
      <c r="C48" s="195">
        <v>500</v>
      </c>
      <c r="D48" s="195">
        <f>1276.5-SUM(D49:D55)</f>
        <v>500</v>
      </c>
      <c r="E48" s="195">
        <f>686.5-SUM(E49:E55)</f>
        <v>0</v>
      </c>
      <c r="F48" s="194">
        <f t="shared" si="2"/>
        <v>0</v>
      </c>
      <c r="G48" s="225" t="s">
        <v>878</v>
      </c>
      <c r="H48" s="224" t="s">
        <v>4789</v>
      </c>
    </row>
    <row r="49" spans="1:8" s="170" customFormat="1" ht="24" customHeight="1" x14ac:dyDescent="0.2">
      <c r="A49" s="223">
        <f t="shared" si="1"/>
        <v>36</v>
      </c>
      <c r="B49" s="228" t="s">
        <v>4790</v>
      </c>
      <c r="C49" s="195">
        <v>0</v>
      </c>
      <c r="D49" s="195">
        <v>200</v>
      </c>
      <c r="E49" s="195">
        <v>200</v>
      </c>
      <c r="F49" s="194">
        <f t="shared" si="2"/>
        <v>100</v>
      </c>
      <c r="G49" s="225" t="s">
        <v>884</v>
      </c>
      <c r="H49" s="224" t="s">
        <v>65</v>
      </c>
    </row>
    <row r="50" spans="1:8" s="170" customFormat="1" ht="24" customHeight="1" x14ac:dyDescent="0.2">
      <c r="A50" s="223">
        <f t="shared" si="1"/>
        <v>37</v>
      </c>
      <c r="B50" s="228" t="s">
        <v>4791</v>
      </c>
      <c r="C50" s="195">
        <v>0</v>
      </c>
      <c r="D50" s="195">
        <v>50</v>
      </c>
      <c r="E50" s="195">
        <v>50</v>
      </c>
      <c r="F50" s="194">
        <f t="shared" si="2"/>
        <v>100</v>
      </c>
      <c r="G50" s="225" t="s">
        <v>884</v>
      </c>
      <c r="H50" s="224" t="s">
        <v>65</v>
      </c>
    </row>
    <row r="51" spans="1:8" s="170" customFormat="1" ht="89.25" customHeight="1" x14ac:dyDescent="0.2">
      <c r="A51" s="223">
        <f t="shared" si="1"/>
        <v>38</v>
      </c>
      <c r="B51" s="228" t="s">
        <v>4792</v>
      </c>
      <c r="C51" s="195">
        <v>0</v>
      </c>
      <c r="D51" s="195">
        <v>90</v>
      </c>
      <c r="E51" s="195">
        <v>0</v>
      </c>
      <c r="F51" s="194">
        <f t="shared" si="2"/>
        <v>0</v>
      </c>
      <c r="G51" s="225" t="s">
        <v>878</v>
      </c>
      <c r="H51" s="224" t="s">
        <v>4793</v>
      </c>
    </row>
    <row r="52" spans="1:8" s="170" customFormat="1" ht="24" customHeight="1" x14ac:dyDescent="0.2">
      <c r="A52" s="223">
        <f t="shared" si="1"/>
        <v>39</v>
      </c>
      <c r="B52" s="228" t="s">
        <v>4794</v>
      </c>
      <c r="C52" s="195">
        <v>0</v>
      </c>
      <c r="D52" s="195">
        <v>50</v>
      </c>
      <c r="E52" s="195">
        <v>50</v>
      </c>
      <c r="F52" s="194">
        <f t="shared" si="2"/>
        <v>100</v>
      </c>
      <c r="G52" s="225" t="s">
        <v>884</v>
      </c>
      <c r="H52" s="224" t="s">
        <v>65</v>
      </c>
    </row>
    <row r="53" spans="1:8" s="170" customFormat="1" ht="45" customHeight="1" x14ac:dyDescent="0.2">
      <c r="A53" s="223">
        <f t="shared" si="1"/>
        <v>40</v>
      </c>
      <c r="B53" s="228" t="s">
        <v>4795</v>
      </c>
      <c r="C53" s="195">
        <v>0</v>
      </c>
      <c r="D53" s="195">
        <v>200</v>
      </c>
      <c r="E53" s="195">
        <v>200</v>
      </c>
      <c r="F53" s="194">
        <f t="shared" si="2"/>
        <v>100</v>
      </c>
      <c r="G53" s="225" t="s">
        <v>884</v>
      </c>
      <c r="H53" s="224" t="s">
        <v>65</v>
      </c>
    </row>
    <row r="54" spans="1:8" s="170" customFormat="1" ht="24" customHeight="1" x14ac:dyDescent="0.2">
      <c r="A54" s="223">
        <f t="shared" si="1"/>
        <v>41</v>
      </c>
      <c r="B54" s="228" t="s">
        <v>4796</v>
      </c>
      <c r="C54" s="195">
        <v>0</v>
      </c>
      <c r="D54" s="195">
        <v>66.5</v>
      </c>
      <c r="E54" s="195">
        <v>66.5</v>
      </c>
      <c r="F54" s="194">
        <f t="shared" si="2"/>
        <v>100</v>
      </c>
      <c r="G54" s="225" t="s">
        <v>884</v>
      </c>
      <c r="H54" s="224" t="s">
        <v>65</v>
      </c>
    </row>
    <row r="55" spans="1:8" s="170" customFormat="1" ht="34.5" customHeight="1" x14ac:dyDescent="0.2">
      <c r="A55" s="223">
        <f t="shared" si="1"/>
        <v>42</v>
      </c>
      <c r="B55" s="228" t="s">
        <v>4797</v>
      </c>
      <c r="C55" s="195">
        <v>0</v>
      </c>
      <c r="D55" s="195">
        <v>120</v>
      </c>
      <c r="E55" s="195">
        <v>120</v>
      </c>
      <c r="F55" s="194">
        <f t="shared" si="2"/>
        <v>100</v>
      </c>
      <c r="G55" s="225" t="s">
        <v>884</v>
      </c>
      <c r="H55" s="224" t="s">
        <v>65</v>
      </c>
    </row>
    <row r="56" spans="1:8" s="179" customFormat="1" ht="13.5" customHeight="1" thickBot="1" x14ac:dyDescent="0.25">
      <c r="A56" s="1233" t="s">
        <v>412</v>
      </c>
      <c r="B56" s="1234"/>
      <c r="C56" s="196">
        <f>SUM(C14:C55)</f>
        <v>222410</v>
      </c>
      <c r="D56" s="196">
        <f>SUM(D14:D55)</f>
        <v>498201.89</v>
      </c>
      <c r="E56" s="196">
        <f>SUM(E14:E55)</f>
        <v>256935.52543999994</v>
      </c>
      <c r="F56" s="197">
        <f t="shared" si="2"/>
        <v>51.572571400722687</v>
      </c>
      <c r="G56" s="198"/>
      <c r="H56" s="229"/>
    </row>
    <row r="57" spans="1:8" ht="18" customHeight="1" thickBot="1" x14ac:dyDescent="0.2">
      <c r="A57" s="230" t="s">
        <v>887</v>
      </c>
      <c r="B57" s="346"/>
      <c r="C57" s="203"/>
      <c r="D57" s="203"/>
      <c r="E57" s="204"/>
      <c r="F57" s="205"/>
      <c r="G57" s="231"/>
      <c r="H57" s="232"/>
    </row>
    <row r="58" spans="1:8" s="170" customFormat="1" ht="84" x14ac:dyDescent="0.2">
      <c r="A58" s="1050">
        <f>A55+1</f>
        <v>43</v>
      </c>
      <c r="B58" s="1066" t="s">
        <v>3299</v>
      </c>
      <c r="C58" s="1067">
        <v>2000</v>
      </c>
      <c r="D58" s="1067">
        <v>4694.0600000000004</v>
      </c>
      <c r="E58" s="1067">
        <v>694.05600000000004</v>
      </c>
      <c r="F58" s="194">
        <f>E58/D58*100</f>
        <v>14.78583571577696</v>
      </c>
      <c r="G58" s="1053" t="s">
        <v>878</v>
      </c>
      <c r="H58" s="1070" t="s">
        <v>4798</v>
      </c>
    </row>
    <row r="59" spans="1:8" s="170" customFormat="1" ht="13.5" customHeight="1" thickBot="1" x14ac:dyDescent="0.25">
      <c r="A59" s="1233" t="s">
        <v>412</v>
      </c>
      <c r="B59" s="1234"/>
      <c r="C59" s="196">
        <f>SUM(C58:C58)</f>
        <v>2000</v>
      </c>
      <c r="D59" s="196">
        <f>SUM(D58:D58)</f>
        <v>4694.0600000000004</v>
      </c>
      <c r="E59" s="196">
        <f>SUM(E58:E58)</f>
        <v>694.05600000000004</v>
      </c>
      <c r="F59" s="209">
        <f>E59/D59*100</f>
        <v>14.78583571577696</v>
      </c>
      <c r="G59" s="198"/>
      <c r="H59" s="210"/>
    </row>
    <row r="60" spans="1:8" ht="18" customHeight="1" thickBot="1" x14ac:dyDescent="0.2">
      <c r="A60" s="219" t="s">
        <v>870</v>
      </c>
      <c r="B60" s="187"/>
      <c r="C60" s="188"/>
      <c r="D60" s="188"/>
      <c r="E60" s="189"/>
      <c r="F60" s="190"/>
      <c r="G60" s="191"/>
      <c r="H60" s="233"/>
    </row>
    <row r="61" spans="1:8" s="170" customFormat="1" ht="24" customHeight="1" x14ac:dyDescent="0.2">
      <c r="A61" s="1050">
        <f>A58+1</f>
        <v>44</v>
      </c>
      <c r="B61" s="1066" t="s">
        <v>818</v>
      </c>
      <c r="C61" s="1067">
        <v>1524</v>
      </c>
      <c r="D61" s="1067">
        <v>3327.6400000000003</v>
      </c>
      <c r="E61" s="1067">
        <v>3065.4328399999999</v>
      </c>
      <c r="F61" s="194">
        <f>E61/D61*100</f>
        <v>92.120326718034391</v>
      </c>
      <c r="G61" s="1053" t="s">
        <v>884</v>
      </c>
      <c r="H61" s="1063" t="s">
        <v>4628</v>
      </c>
    </row>
    <row r="62" spans="1:8" s="170" customFormat="1" ht="73.5" x14ac:dyDescent="0.2">
      <c r="A62" s="223">
        <f t="shared" ref="A62:A72" si="3">A61+1</f>
        <v>45</v>
      </c>
      <c r="B62" s="1066" t="s">
        <v>819</v>
      </c>
      <c r="C62" s="1067">
        <v>1760</v>
      </c>
      <c r="D62" s="1067">
        <v>1000</v>
      </c>
      <c r="E62" s="1067">
        <v>739.62621000000001</v>
      </c>
      <c r="F62" s="194">
        <f>E62/D62*100</f>
        <v>73.962621000000013</v>
      </c>
      <c r="G62" s="206" t="s">
        <v>878</v>
      </c>
      <c r="H62" s="224" t="s">
        <v>4799</v>
      </c>
    </row>
    <row r="63" spans="1:8" s="170" customFormat="1" ht="67.5" customHeight="1" x14ac:dyDescent="0.2">
      <c r="A63" s="223">
        <f t="shared" si="3"/>
        <v>46</v>
      </c>
      <c r="B63" s="1066" t="s">
        <v>820</v>
      </c>
      <c r="C63" s="1067">
        <v>13500</v>
      </c>
      <c r="D63" s="1067">
        <v>12000</v>
      </c>
      <c r="E63" s="1067">
        <v>637.45438000000001</v>
      </c>
      <c r="F63" s="194">
        <f>E63/D63*100</f>
        <v>5.312119833333333</v>
      </c>
      <c r="G63" s="206" t="s">
        <v>878</v>
      </c>
      <c r="H63" s="1063" t="s">
        <v>4800</v>
      </c>
    </row>
    <row r="64" spans="1:8" s="170" customFormat="1" ht="55.5" customHeight="1" x14ac:dyDescent="0.2">
      <c r="A64" s="223">
        <f t="shared" si="3"/>
        <v>47</v>
      </c>
      <c r="B64" s="1066" t="s">
        <v>821</v>
      </c>
      <c r="C64" s="1067">
        <v>5800</v>
      </c>
      <c r="D64" s="1067">
        <v>5967.69</v>
      </c>
      <c r="E64" s="1067">
        <v>613.80912999999998</v>
      </c>
      <c r="F64" s="194">
        <f>E64/D64*100</f>
        <v>10.285539798481489</v>
      </c>
      <c r="G64" s="206" t="s">
        <v>878</v>
      </c>
      <c r="H64" s="1063" t="s">
        <v>4801</v>
      </c>
    </row>
    <row r="65" spans="1:11" s="170" customFormat="1" ht="67.5" customHeight="1" x14ac:dyDescent="0.2">
      <c r="A65" s="223">
        <f t="shared" si="3"/>
        <v>48</v>
      </c>
      <c r="B65" s="1066" t="s">
        <v>823</v>
      </c>
      <c r="C65" s="1067">
        <v>1000</v>
      </c>
      <c r="D65" s="1067">
        <v>6857.7199999999993</v>
      </c>
      <c r="E65" s="1067">
        <v>3513.8485000000001</v>
      </c>
      <c r="F65" s="194">
        <f>E65/D65*100</f>
        <v>51.239311316297552</v>
      </c>
      <c r="G65" s="206" t="s">
        <v>878</v>
      </c>
      <c r="H65" s="224" t="s">
        <v>4802</v>
      </c>
    </row>
    <row r="66" spans="1:11" s="170" customFormat="1" ht="24" customHeight="1" x14ac:dyDescent="0.2">
      <c r="A66" s="223">
        <f t="shared" si="3"/>
        <v>49</v>
      </c>
      <c r="B66" s="1066" t="s">
        <v>1096</v>
      </c>
      <c r="C66" s="1067">
        <v>700</v>
      </c>
      <c r="D66" s="1067">
        <v>0</v>
      </c>
      <c r="E66" s="1067">
        <v>0</v>
      </c>
      <c r="F66" s="194" t="s">
        <v>3615</v>
      </c>
      <c r="G66" s="206" t="s">
        <v>884</v>
      </c>
      <c r="H66" s="1063" t="s">
        <v>4803</v>
      </c>
    </row>
    <row r="67" spans="1:11" s="170" customFormat="1" ht="68.25" customHeight="1" x14ac:dyDescent="0.2">
      <c r="A67" s="223">
        <f t="shared" si="3"/>
        <v>50</v>
      </c>
      <c r="B67" s="1066" t="s">
        <v>3300</v>
      </c>
      <c r="C67" s="1067">
        <v>15500</v>
      </c>
      <c r="D67" s="1067">
        <v>50765.440000000002</v>
      </c>
      <c r="E67" s="1067">
        <v>389.00609999999995</v>
      </c>
      <c r="F67" s="194">
        <f t="shared" ref="F67:F73" si="4">E67/D67*100</f>
        <v>0.76628135203792169</v>
      </c>
      <c r="G67" s="206" t="s">
        <v>878</v>
      </c>
      <c r="H67" s="1063" t="s">
        <v>4804</v>
      </c>
    </row>
    <row r="68" spans="1:11" s="170" customFormat="1" ht="68.25" customHeight="1" x14ac:dyDescent="0.2">
      <c r="A68" s="223">
        <f t="shared" si="3"/>
        <v>51</v>
      </c>
      <c r="B68" s="1066" t="s">
        <v>3873</v>
      </c>
      <c r="C68" s="1067">
        <v>0</v>
      </c>
      <c r="D68" s="1067">
        <v>3536.1700000000005</v>
      </c>
      <c r="E68" s="1067">
        <v>2352.8987300000013</v>
      </c>
      <c r="F68" s="194">
        <f t="shared" si="4"/>
        <v>66.538054731531588</v>
      </c>
      <c r="G68" s="206" t="s">
        <v>878</v>
      </c>
      <c r="H68" s="1063" t="s">
        <v>4805</v>
      </c>
    </row>
    <row r="69" spans="1:11" s="170" customFormat="1" ht="52.5" x14ac:dyDescent="0.2">
      <c r="A69" s="223">
        <f t="shared" si="3"/>
        <v>52</v>
      </c>
      <c r="B69" s="1066" t="s">
        <v>3876</v>
      </c>
      <c r="C69" s="1067">
        <v>0</v>
      </c>
      <c r="D69" s="1067">
        <v>900</v>
      </c>
      <c r="E69" s="1067">
        <v>0</v>
      </c>
      <c r="F69" s="194">
        <f t="shared" si="4"/>
        <v>0</v>
      </c>
      <c r="G69" s="206" t="s">
        <v>878</v>
      </c>
      <c r="H69" s="1063" t="s">
        <v>4806</v>
      </c>
    </row>
    <row r="70" spans="1:11" s="170" customFormat="1" ht="45" customHeight="1" x14ac:dyDescent="0.2">
      <c r="A70" s="223">
        <f t="shared" si="3"/>
        <v>53</v>
      </c>
      <c r="B70" s="1066" t="s">
        <v>822</v>
      </c>
      <c r="C70" s="1067">
        <v>0</v>
      </c>
      <c r="D70" s="1067">
        <v>25.97</v>
      </c>
      <c r="E70" s="1067">
        <v>5</v>
      </c>
      <c r="F70" s="194">
        <f t="shared" si="4"/>
        <v>19.252984212552946</v>
      </c>
      <c r="G70" s="206" t="s">
        <v>884</v>
      </c>
      <c r="H70" s="1063" t="s">
        <v>4896</v>
      </c>
    </row>
    <row r="71" spans="1:11" s="170" customFormat="1" ht="99" customHeight="1" x14ac:dyDescent="0.2">
      <c r="A71" s="223">
        <f t="shared" si="3"/>
        <v>54</v>
      </c>
      <c r="B71" s="1066" t="s">
        <v>824</v>
      </c>
      <c r="C71" s="1067">
        <v>18089</v>
      </c>
      <c r="D71" s="1067">
        <v>384657.37999999995</v>
      </c>
      <c r="E71" s="1067">
        <v>154557.96100000004</v>
      </c>
      <c r="F71" s="194">
        <f t="shared" si="4"/>
        <v>40.18068261162702</v>
      </c>
      <c r="G71" s="206" t="s">
        <v>878</v>
      </c>
      <c r="H71" s="224" t="s">
        <v>4807</v>
      </c>
    </row>
    <row r="72" spans="1:11" s="170" customFormat="1" ht="78" customHeight="1" x14ac:dyDescent="0.2">
      <c r="A72" s="223">
        <f t="shared" si="3"/>
        <v>55</v>
      </c>
      <c r="B72" s="1066" t="s">
        <v>3875</v>
      </c>
      <c r="C72" s="1067">
        <v>0</v>
      </c>
      <c r="D72" s="1067">
        <v>200</v>
      </c>
      <c r="E72" s="1067">
        <v>0</v>
      </c>
      <c r="F72" s="194">
        <f t="shared" si="4"/>
        <v>0</v>
      </c>
      <c r="G72" s="206" t="s">
        <v>878</v>
      </c>
      <c r="H72" s="224" t="s">
        <v>4808</v>
      </c>
    </row>
    <row r="73" spans="1:11" s="170" customFormat="1" ht="13.5" customHeight="1" thickBot="1" x14ac:dyDescent="0.25">
      <c r="A73" s="1233" t="s">
        <v>412</v>
      </c>
      <c r="B73" s="1234"/>
      <c r="C73" s="196">
        <f>SUM(C61:C72)</f>
        <v>57873</v>
      </c>
      <c r="D73" s="196">
        <f>SUM(D61:D72)</f>
        <v>469238.00999999995</v>
      </c>
      <c r="E73" s="196">
        <f>SUM(E61:E72)</f>
        <v>165875.03689000005</v>
      </c>
      <c r="F73" s="209">
        <f t="shared" si="4"/>
        <v>35.34987220877526</v>
      </c>
      <c r="G73" s="198"/>
      <c r="H73" s="210"/>
    </row>
    <row r="74" spans="1:11" s="215" customFormat="1" x14ac:dyDescent="0.2">
      <c r="A74" s="171"/>
      <c r="B74" s="211"/>
      <c r="C74" s="171"/>
      <c r="D74" s="171"/>
      <c r="E74" s="171"/>
      <c r="F74" s="212"/>
      <c r="G74" s="213"/>
      <c r="H74" s="214"/>
      <c r="I74" s="180"/>
      <c r="J74" s="180"/>
      <c r="K74" s="180"/>
    </row>
  </sheetData>
  <mergeCells count="9">
    <mergeCell ref="A56:B56"/>
    <mergeCell ref="A59:B59"/>
    <mergeCell ref="A73:B73"/>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32" fitToHeight="0" orientation="landscape" useFirstPageNumber="1" r:id="rId1"/>
  <headerFooter>
    <oddHeader>&amp;L&amp;"Tahoma,Kurzíva"&amp;9Závěrečný účet za rok 2021&amp;R&amp;"Tahoma,Kurzíva"&amp;9Tabulka č. 19</oddHeader>
    <oddFooter>&amp;C&amp;"Tahoma,Obyčejné"&amp;10&amp;P&amp;L&amp;1#&amp;"Calibri"&amp;9&amp;K000000Klasifikace informací: Veřejná</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58C80-D4CD-43AB-AAA4-6A6DDB9B8FA5}">
  <sheetPr>
    <pageSetUpPr fitToPage="1"/>
  </sheetPr>
  <dimension ref="A1:K42"/>
  <sheetViews>
    <sheetView topLeftCell="A2" zoomScaleNormal="100" zoomScaleSheetLayoutView="100" workbookViewId="0">
      <selection activeCell="E30" sqref="E30"/>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9.140625" style="171"/>
    <col min="10" max="10" width="43" style="168" customWidth="1"/>
    <col min="11" max="16384" width="9.140625" style="168"/>
  </cols>
  <sheetData>
    <row r="1" spans="1:11" s="150" customFormat="1" ht="18" customHeight="1" x14ac:dyDescent="0.2">
      <c r="A1" s="1237" t="s">
        <v>4809</v>
      </c>
      <c r="B1" s="1237"/>
      <c r="C1" s="1237"/>
      <c r="D1" s="1237"/>
      <c r="E1" s="1237"/>
      <c r="F1" s="1237"/>
      <c r="G1" s="1237"/>
      <c r="H1" s="1237"/>
      <c r="I1" s="1055"/>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C33</f>
        <v>265371</v>
      </c>
      <c r="D5" s="152">
        <f>D33</f>
        <v>1676808.9499999995</v>
      </c>
      <c r="E5" s="152">
        <f>E33</f>
        <v>298338.03272999998</v>
      </c>
      <c r="F5" s="176">
        <f>E5/D5*100</f>
        <v>17.792010993858309</v>
      </c>
      <c r="G5" s="213"/>
      <c r="H5" s="214"/>
    </row>
    <row r="6" spans="1:11" ht="12.95" customHeight="1" x14ac:dyDescent="0.2">
      <c r="A6" s="1235" t="s">
        <v>869</v>
      </c>
      <c r="B6" s="1236"/>
      <c r="C6" s="153">
        <f>C38</f>
        <v>19507</v>
      </c>
      <c r="D6" s="153">
        <f>D38</f>
        <v>28854.78</v>
      </c>
      <c r="E6" s="153">
        <f>E38</f>
        <v>20258.070000000003</v>
      </c>
      <c r="F6" s="176">
        <f>E6/D6*100</f>
        <v>70.206981304310773</v>
      </c>
      <c r="G6" s="213"/>
      <c r="H6" s="214"/>
    </row>
    <row r="7" spans="1:11" ht="12.95" customHeight="1" x14ac:dyDescent="0.2">
      <c r="A7" s="1235" t="s">
        <v>870</v>
      </c>
      <c r="B7" s="1236"/>
      <c r="C7" s="153">
        <f>C41</f>
        <v>0</v>
      </c>
      <c r="D7" s="153">
        <f>D41</f>
        <v>25.41</v>
      </c>
      <c r="E7" s="153">
        <f>E41</f>
        <v>0</v>
      </c>
      <c r="F7" s="176">
        <f>E7/D7*100</f>
        <v>0</v>
      </c>
      <c r="G7" s="213"/>
      <c r="H7" s="214"/>
    </row>
    <row r="8" spans="1:11" s="151" customFormat="1" ht="13.5" customHeight="1" thickBot="1" x14ac:dyDescent="0.25">
      <c r="A8" s="1231" t="s">
        <v>412</v>
      </c>
      <c r="B8" s="1232"/>
      <c r="C8" s="177">
        <f>SUM(C5:C7)</f>
        <v>284878</v>
      </c>
      <c r="D8" s="177">
        <f>SUM(D5:D7)</f>
        <v>1705689.1399999994</v>
      </c>
      <c r="E8" s="177">
        <f>SUM(E5:E7)</f>
        <v>318596.10272999998</v>
      </c>
      <c r="F8" s="178">
        <f>E8/D8*100</f>
        <v>18.678438834991944</v>
      </c>
      <c r="G8" s="213"/>
      <c r="H8" s="214"/>
      <c r="I8" s="180"/>
    </row>
    <row r="9" spans="1:11" s="182" customFormat="1" ht="10.5" customHeight="1" x14ac:dyDescent="0.2">
      <c r="A9" s="151"/>
      <c r="B9" s="179"/>
      <c r="C9" s="180"/>
      <c r="D9" s="180"/>
      <c r="E9" s="180"/>
      <c r="F9" s="181"/>
      <c r="G9" s="169"/>
      <c r="H9" s="173"/>
      <c r="I9" s="180"/>
      <c r="J9" s="151"/>
      <c r="K9" s="151"/>
    </row>
    <row r="10" spans="1:11" s="182" customFormat="1" ht="10.5" customHeight="1" x14ac:dyDescent="0.2">
      <c r="A10" s="151"/>
      <c r="B10" s="179"/>
      <c r="C10" s="180"/>
      <c r="D10" s="180"/>
      <c r="E10" s="180"/>
      <c r="F10" s="181"/>
      <c r="G10" s="169"/>
      <c r="H10" s="173"/>
      <c r="I10" s="180"/>
      <c r="J10" s="151"/>
      <c r="K10" s="151"/>
    </row>
    <row r="11" spans="1:11" s="182" customFormat="1" ht="10.5" customHeight="1" thickBot="1" x14ac:dyDescent="0.2">
      <c r="A11" s="151"/>
      <c r="B11" s="179"/>
      <c r="C11" s="180"/>
      <c r="D11" s="180"/>
      <c r="E11" s="180"/>
      <c r="F11" s="181"/>
      <c r="G11" s="169"/>
      <c r="H11" s="174" t="s">
        <v>866</v>
      </c>
      <c r="I11" s="180"/>
      <c r="J11" s="151"/>
      <c r="K11" s="151"/>
    </row>
    <row r="12" spans="1:11" ht="28.5" customHeight="1" thickBot="1" x14ac:dyDescent="0.25">
      <c r="A12" s="183" t="s">
        <v>871</v>
      </c>
      <c r="B12" s="184" t="s">
        <v>696</v>
      </c>
      <c r="C12" s="185" t="s">
        <v>4475</v>
      </c>
      <c r="D12" s="185" t="s">
        <v>4476</v>
      </c>
      <c r="E12" s="185" t="s">
        <v>4477</v>
      </c>
      <c r="F12" s="185" t="s">
        <v>360</v>
      </c>
      <c r="G12" s="185" t="s">
        <v>872</v>
      </c>
      <c r="H12" s="186" t="s">
        <v>873</v>
      </c>
    </row>
    <row r="13" spans="1:11" ht="15" customHeight="1" thickBot="1" x14ac:dyDescent="0.2">
      <c r="A13" s="219" t="s">
        <v>874</v>
      </c>
      <c r="B13" s="187"/>
      <c r="C13" s="188"/>
      <c r="D13" s="188"/>
      <c r="E13" s="189"/>
      <c r="F13" s="190"/>
      <c r="G13" s="191"/>
      <c r="H13" s="192"/>
    </row>
    <row r="14" spans="1:11" s="170" customFormat="1" ht="15" customHeight="1" x14ac:dyDescent="0.2">
      <c r="A14" s="220">
        <v>1</v>
      </c>
      <c r="B14" s="1066" t="s">
        <v>1097</v>
      </c>
      <c r="C14" s="1067">
        <v>150</v>
      </c>
      <c r="D14" s="1067">
        <v>135</v>
      </c>
      <c r="E14" s="1067">
        <v>134.62864000000002</v>
      </c>
      <c r="F14" s="221">
        <f t="shared" ref="F14:F31" si="0">E14/D14*100</f>
        <v>99.724918518518535</v>
      </c>
      <c r="G14" s="193" t="s">
        <v>876</v>
      </c>
      <c r="H14" s="222" t="s">
        <v>65</v>
      </c>
      <c r="I14" s="211"/>
    </row>
    <row r="15" spans="1:11" s="170" customFormat="1" ht="45" customHeight="1" x14ac:dyDescent="0.2">
      <c r="A15" s="223">
        <f>A14+1</f>
        <v>2</v>
      </c>
      <c r="B15" s="1066" t="s">
        <v>1098</v>
      </c>
      <c r="C15" s="1067">
        <v>1619</v>
      </c>
      <c r="D15" s="1067">
        <v>1506.48</v>
      </c>
      <c r="E15" s="1067">
        <v>866.73517000000004</v>
      </c>
      <c r="F15" s="194">
        <f t="shared" si="0"/>
        <v>57.533798656470715</v>
      </c>
      <c r="G15" s="343" t="s">
        <v>876</v>
      </c>
      <c r="H15" s="1048" t="s">
        <v>3301</v>
      </c>
      <c r="I15" s="211"/>
    </row>
    <row r="16" spans="1:11" s="170" customFormat="1" ht="105" x14ac:dyDescent="0.2">
      <c r="A16" s="223">
        <f t="shared" ref="A16:A32" si="1">A15+1</f>
        <v>3</v>
      </c>
      <c r="B16" s="1066" t="s">
        <v>1099</v>
      </c>
      <c r="C16" s="1067">
        <v>6982</v>
      </c>
      <c r="D16" s="1067">
        <v>7756.98</v>
      </c>
      <c r="E16" s="1067">
        <v>3923.0070199999996</v>
      </c>
      <c r="F16" s="194">
        <f t="shared" si="0"/>
        <v>50.573896284378719</v>
      </c>
      <c r="G16" s="343" t="s">
        <v>876</v>
      </c>
      <c r="H16" s="224" t="s">
        <v>4810</v>
      </c>
      <c r="I16" s="211"/>
    </row>
    <row r="17" spans="1:11" s="170" customFormat="1" ht="126" x14ac:dyDescent="0.2">
      <c r="A17" s="223">
        <f t="shared" si="1"/>
        <v>4</v>
      </c>
      <c r="B17" s="1066" t="s">
        <v>1100</v>
      </c>
      <c r="C17" s="1067">
        <v>2895</v>
      </c>
      <c r="D17" s="1067">
        <v>3112</v>
      </c>
      <c r="E17" s="1067">
        <v>2408.7322699999995</v>
      </c>
      <c r="F17" s="194">
        <f t="shared" si="0"/>
        <v>77.401422557840604</v>
      </c>
      <c r="G17" s="343" t="s">
        <v>876</v>
      </c>
      <c r="H17" s="224" t="s">
        <v>4811</v>
      </c>
      <c r="I17" s="211"/>
    </row>
    <row r="18" spans="1:11" s="170" customFormat="1" ht="15" customHeight="1" x14ac:dyDescent="0.2">
      <c r="A18" s="223">
        <f t="shared" si="1"/>
        <v>5</v>
      </c>
      <c r="B18" s="1066" t="s">
        <v>1101</v>
      </c>
      <c r="C18" s="1067">
        <v>55000</v>
      </c>
      <c r="D18" s="1067">
        <v>60375.6</v>
      </c>
      <c r="E18" s="1067">
        <v>60156.909</v>
      </c>
      <c r="F18" s="194">
        <f t="shared" si="0"/>
        <v>99.637782481664786</v>
      </c>
      <c r="G18" s="343" t="s">
        <v>876</v>
      </c>
      <c r="H18" s="224" t="s">
        <v>742</v>
      </c>
      <c r="I18" s="211"/>
    </row>
    <row r="19" spans="1:11" s="170" customFormat="1" ht="15" customHeight="1" x14ac:dyDescent="0.2">
      <c r="A19" s="223">
        <f t="shared" si="1"/>
        <v>6</v>
      </c>
      <c r="B19" s="1066" t="s">
        <v>177</v>
      </c>
      <c r="C19" s="1067">
        <v>2036</v>
      </c>
      <c r="D19" s="1067">
        <v>2036</v>
      </c>
      <c r="E19" s="1067">
        <v>2030.3191499999998</v>
      </c>
      <c r="F19" s="194">
        <f t="shared" si="0"/>
        <v>99.720979862475431</v>
      </c>
      <c r="G19" s="343" t="s">
        <v>876</v>
      </c>
      <c r="H19" s="224" t="s">
        <v>742</v>
      </c>
      <c r="I19" s="211"/>
    </row>
    <row r="20" spans="1:11" s="170" customFormat="1" ht="153" customHeight="1" x14ac:dyDescent="0.2">
      <c r="A20" s="223">
        <f t="shared" si="1"/>
        <v>7</v>
      </c>
      <c r="B20" s="1066" t="s">
        <v>1102</v>
      </c>
      <c r="C20" s="1067">
        <v>2000</v>
      </c>
      <c r="D20" s="1067">
        <v>26054.639999999999</v>
      </c>
      <c r="E20" s="1067">
        <v>19415.439999999999</v>
      </c>
      <c r="F20" s="194">
        <f t="shared" si="0"/>
        <v>74.518166437916619</v>
      </c>
      <c r="G20" s="343" t="s">
        <v>876</v>
      </c>
      <c r="H20" s="1056" t="s">
        <v>4812</v>
      </c>
      <c r="I20" s="211"/>
    </row>
    <row r="21" spans="1:11" s="226" customFormat="1" ht="15" customHeight="1" x14ac:dyDescent="0.2">
      <c r="A21" s="223">
        <f t="shared" si="1"/>
        <v>8</v>
      </c>
      <c r="B21" s="1066" t="s">
        <v>1103</v>
      </c>
      <c r="C21" s="1067">
        <v>710</v>
      </c>
      <c r="D21" s="1067">
        <v>677</v>
      </c>
      <c r="E21" s="1067">
        <v>676.41238999999996</v>
      </c>
      <c r="F21" s="194">
        <f t="shared" si="0"/>
        <v>99.913203840472661</v>
      </c>
      <c r="G21" s="225" t="s">
        <v>876</v>
      </c>
      <c r="H21" s="1048" t="s">
        <v>65</v>
      </c>
      <c r="I21" s="211"/>
      <c r="J21" s="170"/>
      <c r="K21" s="170"/>
    </row>
    <row r="22" spans="1:11" s="226" customFormat="1" ht="45" customHeight="1" x14ac:dyDescent="0.2">
      <c r="A22" s="223">
        <f t="shared" si="1"/>
        <v>9</v>
      </c>
      <c r="B22" s="1066" t="s">
        <v>1107</v>
      </c>
      <c r="C22" s="1067">
        <v>0</v>
      </c>
      <c r="D22" s="1067">
        <v>1190894</v>
      </c>
      <c r="E22" s="1067">
        <v>0</v>
      </c>
      <c r="F22" s="194">
        <f t="shared" si="0"/>
        <v>0</v>
      </c>
      <c r="G22" s="343" t="s">
        <v>876</v>
      </c>
      <c r="H22" s="1048" t="s">
        <v>4813</v>
      </c>
      <c r="I22" s="211"/>
      <c r="J22" s="170"/>
      <c r="K22" s="170"/>
    </row>
    <row r="23" spans="1:11" s="226" customFormat="1" ht="34.5" customHeight="1" x14ac:dyDescent="0.2">
      <c r="A23" s="223">
        <f t="shared" si="1"/>
        <v>10</v>
      </c>
      <c r="B23" s="1066" t="s">
        <v>1104</v>
      </c>
      <c r="C23" s="1067">
        <v>500</v>
      </c>
      <c r="D23" s="1067">
        <v>500</v>
      </c>
      <c r="E23" s="1067">
        <v>198.89037999999999</v>
      </c>
      <c r="F23" s="194">
        <f t="shared" si="0"/>
        <v>39.778075999999999</v>
      </c>
      <c r="G23" s="343" t="s">
        <v>876</v>
      </c>
      <c r="H23" s="1100" t="s">
        <v>4897</v>
      </c>
      <c r="I23" s="211"/>
      <c r="J23" s="170"/>
      <c r="K23" s="170"/>
    </row>
    <row r="24" spans="1:11" s="170" customFormat="1" ht="89.25" customHeight="1" x14ac:dyDescent="0.2">
      <c r="A24" s="223">
        <f t="shared" si="1"/>
        <v>11</v>
      </c>
      <c r="B24" s="1066" t="s">
        <v>1105</v>
      </c>
      <c r="C24" s="1067">
        <v>16000</v>
      </c>
      <c r="D24" s="1067">
        <v>16200</v>
      </c>
      <c r="E24" s="1067">
        <v>11046.253850000001</v>
      </c>
      <c r="F24" s="194">
        <f t="shared" si="0"/>
        <v>68.186752160493839</v>
      </c>
      <c r="G24" s="225" t="s">
        <v>876</v>
      </c>
      <c r="H24" s="1099" t="s">
        <v>4898</v>
      </c>
      <c r="I24" s="211"/>
    </row>
    <row r="25" spans="1:11" s="226" customFormat="1" ht="34.5" customHeight="1" x14ac:dyDescent="0.2">
      <c r="A25" s="223">
        <f t="shared" si="1"/>
        <v>12</v>
      </c>
      <c r="B25" s="1066" t="s">
        <v>1106</v>
      </c>
      <c r="C25" s="1067">
        <v>77900</v>
      </c>
      <c r="D25" s="1067">
        <v>120450.43000000001</v>
      </c>
      <c r="E25" s="1067">
        <v>109843.36623</v>
      </c>
      <c r="F25" s="194">
        <f t="shared" si="0"/>
        <v>91.193834866342939</v>
      </c>
      <c r="G25" s="225" t="s">
        <v>876</v>
      </c>
      <c r="H25" s="1100" t="s">
        <v>4899</v>
      </c>
      <c r="I25" s="211"/>
      <c r="J25" s="170"/>
      <c r="K25" s="170"/>
    </row>
    <row r="26" spans="1:11" s="170" customFormat="1" ht="67.5" customHeight="1" x14ac:dyDescent="0.2">
      <c r="A26" s="223">
        <f t="shared" si="1"/>
        <v>13</v>
      </c>
      <c r="B26" s="227" t="s">
        <v>692</v>
      </c>
      <c r="C26" s="1067">
        <v>400</v>
      </c>
      <c r="D26" s="1067">
        <v>400</v>
      </c>
      <c r="E26" s="1067">
        <v>171.56094000000002</v>
      </c>
      <c r="F26" s="194">
        <f t="shared" si="0"/>
        <v>42.890235000000004</v>
      </c>
      <c r="G26" s="225" t="s">
        <v>884</v>
      </c>
      <c r="H26" s="1113" t="s">
        <v>4900</v>
      </c>
      <c r="I26" s="211"/>
    </row>
    <row r="27" spans="1:11" s="226" customFormat="1" ht="15" customHeight="1" x14ac:dyDescent="0.2">
      <c r="A27" s="223">
        <f t="shared" si="1"/>
        <v>14</v>
      </c>
      <c r="B27" s="227" t="s">
        <v>4814</v>
      </c>
      <c r="C27" s="1067">
        <v>0</v>
      </c>
      <c r="D27" s="1067">
        <v>26334.710000000003</v>
      </c>
      <c r="E27" s="1067">
        <v>26334.694209999998</v>
      </c>
      <c r="F27" s="194">
        <f t="shared" si="0"/>
        <v>99.999940041109227</v>
      </c>
      <c r="G27" s="225" t="s">
        <v>876</v>
      </c>
      <c r="H27" s="1113" t="s">
        <v>65</v>
      </c>
      <c r="I27" s="211"/>
      <c r="J27" s="170"/>
      <c r="K27" s="170"/>
    </row>
    <row r="28" spans="1:11" s="226" customFormat="1" ht="45" customHeight="1" x14ac:dyDescent="0.2">
      <c r="A28" s="223">
        <f t="shared" si="1"/>
        <v>15</v>
      </c>
      <c r="B28" s="227" t="s">
        <v>3303</v>
      </c>
      <c r="C28" s="1067">
        <v>60</v>
      </c>
      <c r="D28" s="1067">
        <v>60</v>
      </c>
      <c r="E28" s="1067">
        <v>30</v>
      </c>
      <c r="F28" s="194">
        <f t="shared" si="0"/>
        <v>50</v>
      </c>
      <c r="G28" s="225" t="s">
        <v>876</v>
      </c>
      <c r="H28" s="1113" t="s">
        <v>4901</v>
      </c>
      <c r="I28" s="211"/>
      <c r="J28" s="170"/>
      <c r="K28" s="170"/>
    </row>
    <row r="29" spans="1:11" s="170" customFormat="1" ht="45" customHeight="1" x14ac:dyDescent="0.2">
      <c r="A29" s="223">
        <f t="shared" si="1"/>
        <v>16</v>
      </c>
      <c r="B29" s="1078" t="s">
        <v>3304</v>
      </c>
      <c r="C29" s="1067">
        <v>50000</v>
      </c>
      <c r="D29" s="1067">
        <v>119657.15000000002</v>
      </c>
      <c r="E29" s="1067">
        <v>0</v>
      </c>
      <c r="F29" s="194">
        <f t="shared" si="0"/>
        <v>0</v>
      </c>
      <c r="G29" s="225" t="s">
        <v>876</v>
      </c>
      <c r="H29" s="224" t="s">
        <v>4815</v>
      </c>
      <c r="I29" s="211"/>
    </row>
    <row r="30" spans="1:11" s="226" customFormat="1" ht="67.5" customHeight="1" x14ac:dyDescent="0.2">
      <c r="A30" s="223">
        <f t="shared" si="1"/>
        <v>17</v>
      </c>
      <c r="B30" s="1066" t="s">
        <v>3302</v>
      </c>
      <c r="C30" s="1067">
        <v>49119</v>
      </c>
      <c r="D30" s="1067">
        <v>192.65</v>
      </c>
      <c r="E30" s="1067">
        <v>192.64398</v>
      </c>
      <c r="F30" s="194">
        <f t="shared" si="0"/>
        <v>99.996875162211268</v>
      </c>
      <c r="G30" s="225" t="s">
        <v>884</v>
      </c>
      <c r="H30" s="224" t="s">
        <v>4816</v>
      </c>
      <c r="I30" s="211"/>
      <c r="J30" s="170"/>
      <c r="K30" s="170"/>
    </row>
    <row r="31" spans="1:11" s="226" customFormat="1" ht="67.5" customHeight="1" x14ac:dyDescent="0.2">
      <c r="A31" s="223">
        <f t="shared" si="1"/>
        <v>18</v>
      </c>
      <c r="B31" s="1098" t="s">
        <v>4817</v>
      </c>
      <c r="C31" s="1067">
        <v>0</v>
      </c>
      <c r="D31" s="1067">
        <v>96699.67</v>
      </c>
      <c r="E31" s="1067">
        <v>57141.807379999998</v>
      </c>
      <c r="F31" s="194">
        <f t="shared" si="0"/>
        <v>59.092039693620471</v>
      </c>
      <c r="G31" s="225" t="s">
        <v>884</v>
      </c>
      <c r="H31" s="224" t="s">
        <v>4818</v>
      </c>
      <c r="I31" s="211"/>
      <c r="J31" s="170"/>
      <c r="K31" s="170"/>
    </row>
    <row r="32" spans="1:11" s="170" customFormat="1" ht="15" customHeight="1" x14ac:dyDescent="0.2">
      <c r="A32" s="223">
        <f t="shared" si="1"/>
        <v>19</v>
      </c>
      <c r="B32" s="1098" t="s">
        <v>4819</v>
      </c>
      <c r="C32" s="195">
        <v>0</v>
      </c>
      <c r="D32" s="195">
        <v>3766.64</v>
      </c>
      <c r="E32" s="195">
        <v>3766.6321200000002</v>
      </c>
      <c r="F32" s="194">
        <f>E32/D32*100</f>
        <v>99.999790794979091</v>
      </c>
      <c r="G32" s="225" t="s">
        <v>884</v>
      </c>
      <c r="H32" s="224" t="s">
        <v>65</v>
      </c>
      <c r="I32" s="211"/>
    </row>
    <row r="33" spans="1:11" s="179" customFormat="1" ht="13.5" customHeight="1" thickBot="1" x14ac:dyDescent="0.25">
      <c r="A33" s="1233" t="s">
        <v>412</v>
      </c>
      <c r="B33" s="1234"/>
      <c r="C33" s="196">
        <f>SUM(C14:C32)</f>
        <v>265371</v>
      </c>
      <c r="D33" s="196">
        <f>SUM(D14:D32)</f>
        <v>1676808.9499999995</v>
      </c>
      <c r="E33" s="196">
        <f>SUM(E14:E32)</f>
        <v>298338.03272999998</v>
      </c>
      <c r="F33" s="197">
        <f>E33/D33*100</f>
        <v>17.792010993858309</v>
      </c>
      <c r="G33" s="198"/>
      <c r="H33" s="229"/>
      <c r="I33" s="1059"/>
    </row>
    <row r="34" spans="1:11" ht="18" customHeight="1" thickBot="1" x14ac:dyDescent="0.2">
      <c r="A34" s="230" t="s">
        <v>887</v>
      </c>
      <c r="B34" s="202"/>
      <c r="C34" s="203"/>
      <c r="D34" s="203"/>
      <c r="E34" s="204"/>
      <c r="F34" s="205"/>
      <c r="G34" s="231"/>
      <c r="H34" s="232"/>
    </row>
    <row r="35" spans="1:11" s="170" customFormat="1" ht="136.5" x14ac:dyDescent="0.2">
      <c r="A35" s="1050">
        <f>A32+1</f>
        <v>20</v>
      </c>
      <c r="B35" s="1066" t="s">
        <v>708</v>
      </c>
      <c r="C35" s="1067">
        <v>19507</v>
      </c>
      <c r="D35" s="1067">
        <v>24396.55</v>
      </c>
      <c r="E35" s="1067">
        <v>19887.510000000002</v>
      </c>
      <c r="F35" s="194">
        <f t="shared" ref="F35:F38" si="2">E35/D35*100</f>
        <v>81.517714594891501</v>
      </c>
      <c r="G35" s="1053" t="s">
        <v>878</v>
      </c>
      <c r="H35" s="1063" t="s">
        <v>4820</v>
      </c>
      <c r="I35" s="211"/>
    </row>
    <row r="36" spans="1:11" s="170" customFormat="1" ht="15" customHeight="1" x14ac:dyDescent="0.2">
      <c r="A36" s="223">
        <f t="shared" ref="A36:A37" si="3">A35+1</f>
        <v>21</v>
      </c>
      <c r="B36" s="1066" t="s">
        <v>709</v>
      </c>
      <c r="C36" s="1067">
        <v>0</v>
      </c>
      <c r="D36" s="1067">
        <v>370.56</v>
      </c>
      <c r="E36" s="1067">
        <v>370.56</v>
      </c>
      <c r="F36" s="194">
        <f t="shared" si="2"/>
        <v>100</v>
      </c>
      <c r="G36" s="206" t="s">
        <v>876</v>
      </c>
      <c r="H36" s="1072" t="s">
        <v>65</v>
      </c>
      <c r="I36" s="211"/>
    </row>
    <row r="37" spans="1:11" s="170" customFormat="1" ht="78" customHeight="1" x14ac:dyDescent="0.2">
      <c r="A37" s="223">
        <f t="shared" si="3"/>
        <v>22</v>
      </c>
      <c r="B37" s="1066" t="s">
        <v>4821</v>
      </c>
      <c r="C37" s="1067">
        <v>0</v>
      </c>
      <c r="D37" s="1067">
        <v>4087.67</v>
      </c>
      <c r="E37" s="1067">
        <v>0</v>
      </c>
      <c r="F37" s="194">
        <f t="shared" si="2"/>
        <v>0</v>
      </c>
      <c r="G37" s="206" t="s">
        <v>876</v>
      </c>
      <c r="H37" s="1072" t="s">
        <v>4822</v>
      </c>
      <c r="I37" s="211"/>
    </row>
    <row r="38" spans="1:11" s="170" customFormat="1" ht="13.5" customHeight="1" thickBot="1" x14ac:dyDescent="0.25">
      <c r="A38" s="1233" t="s">
        <v>412</v>
      </c>
      <c r="B38" s="1234"/>
      <c r="C38" s="196">
        <f>SUM(C35:C37)</f>
        <v>19507</v>
      </c>
      <c r="D38" s="208">
        <f>SUM(D35:D37)</f>
        <v>28854.78</v>
      </c>
      <c r="E38" s="208">
        <f>SUM(E35:E37)</f>
        <v>20258.070000000003</v>
      </c>
      <c r="F38" s="209">
        <f t="shared" si="2"/>
        <v>70.206981304310773</v>
      </c>
      <c r="G38" s="198"/>
      <c r="H38" s="210"/>
      <c r="I38" s="211"/>
    </row>
    <row r="39" spans="1:11" ht="18" customHeight="1" thickBot="1" x14ac:dyDescent="0.2">
      <c r="A39" s="219" t="s">
        <v>870</v>
      </c>
      <c r="B39" s="187"/>
      <c r="C39" s="188"/>
      <c r="D39" s="188"/>
      <c r="E39" s="189"/>
      <c r="F39" s="190"/>
      <c r="G39" s="191"/>
      <c r="H39" s="233"/>
    </row>
    <row r="40" spans="1:11" s="170" customFormat="1" ht="55.5" customHeight="1" x14ac:dyDescent="0.2">
      <c r="A40" s="1050">
        <f>A37+1</f>
        <v>23</v>
      </c>
      <c r="B40" s="1066" t="s">
        <v>1108</v>
      </c>
      <c r="C40" s="1067">
        <v>0</v>
      </c>
      <c r="D40" s="1067">
        <v>25.41</v>
      </c>
      <c r="E40" s="1067">
        <v>0</v>
      </c>
      <c r="F40" s="194">
        <f>E40/D40*100</f>
        <v>0</v>
      </c>
      <c r="G40" s="1053" t="s">
        <v>878</v>
      </c>
      <c r="H40" s="1063" t="s">
        <v>4823</v>
      </c>
      <c r="I40" s="211"/>
    </row>
    <row r="41" spans="1:11" s="170" customFormat="1" ht="13.5" customHeight="1" thickBot="1" x14ac:dyDescent="0.25">
      <c r="A41" s="1233" t="s">
        <v>412</v>
      </c>
      <c r="B41" s="1234"/>
      <c r="C41" s="196">
        <f>SUM(C40:C40)</f>
        <v>0</v>
      </c>
      <c r="D41" s="196">
        <f>SUM(D40:D40)</f>
        <v>25.41</v>
      </c>
      <c r="E41" s="196">
        <f>SUM(E40:E40)</f>
        <v>0</v>
      </c>
      <c r="F41" s="209">
        <f>E41/D41*100</f>
        <v>0</v>
      </c>
      <c r="G41" s="198"/>
      <c r="H41" s="210"/>
      <c r="I41" s="211"/>
    </row>
    <row r="42" spans="1:11" s="215" customFormat="1" x14ac:dyDescent="0.2">
      <c r="A42" s="171"/>
      <c r="B42" s="211"/>
      <c r="C42" s="171"/>
      <c r="D42" s="171"/>
      <c r="E42" s="171"/>
      <c r="F42" s="212"/>
      <c r="G42" s="213"/>
      <c r="H42" s="214"/>
      <c r="I42" s="180"/>
      <c r="J42" s="180"/>
      <c r="K42" s="180"/>
    </row>
  </sheetData>
  <mergeCells count="9">
    <mergeCell ref="A33:B33"/>
    <mergeCell ref="A38:B38"/>
    <mergeCell ref="A41:B41"/>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39" fitToHeight="0" orientation="landscape" useFirstPageNumber="1" r:id="rId1"/>
  <headerFooter>
    <oddHeader>&amp;L&amp;"Tahoma,Kurzíva"&amp;9Závěrečný účet za rok 2021&amp;R&amp;"Tahoma,Kurzíva"&amp;9Tabulka č. 20</oddHeader>
    <oddFooter>&amp;C&amp;"Tahoma,Obyčejné"&amp;10&amp;P&amp;L&amp;1#&amp;"Calibri"&amp;9&amp;K000000Klasifikace informací: Veřejná</oddFooter>
  </headerFooter>
  <rowBreaks count="1" manualBreakCount="1">
    <brk id="38"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AD045-FAF3-49C7-B353-0F9057C87374}">
  <sheetPr>
    <pageSetUpPr fitToPage="1"/>
  </sheetPr>
  <dimension ref="A1:K33"/>
  <sheetViews>
    <sheetView zoomScaleNormal="100" zoomScaleSheetLayoutView="100" workbookViewId="0">
      <selection activeCell="L15" sqref="L15"/>
    </sheetView>
  </sheetViews>
  <sheetFormatPr defaultColWidth="9.140625" defaultRowHeight="10.5" x14ac:dyDescent="0.2"/>
  <cols>
    <col min="1" max="1" width="6.42578125" style="168" customWidth="1"/>
    <col min="2" max="2" width="42.7109375" style="170" customWidth="1"/>
    <col min="3" max="4" width="13.140625" style="171" customWidth="1"/>
    <col min="5" max="5" width="13.140625" style="168" customWidth="1"/>
    <col min="6" max="6" width="8" style="172" customWidth="1"/>
    <col min="7" max="7" width="10.7109375" style="169" customWidth="1"/>
    <col min="8" max="8" width="42.7109375" style="173" customWidth="1"/>
    <col min="9" max="9" width="9.140625" style="168"/>
    <col min="10" max="10" width="68.7109375" style="168" customWidth="1"/>
    <col min="11" max="16384" width="9.140625" style="168"/>
  </cols>
  <sheetData>
    <row r="1" spans="1:11" s="150" customFormat="1" ht="18" customHeight="1" x14ac:dyDescent="0.2">
      <c r="A1" s="1237" t="s">
        <v>4824</v>
      </c>
      <c r="B1" s="1237"/>
      <c r="C1" s="1237"/>
      <c r="D1" s="1237"/>
      <c r="E1" s="1237"/>
      <c r="F1" s="1237"/>
      <c r="G1" s="1237"/>
      <c r="H1" s="1237"/>
    </row>
    <row r="2" spans="1:11" ht="12" customHeight="1" x14ac:dyDescent="0.2"/>
    <row r="3" spans="1:11" ht="12" customHeight="1" thickBot="1" x14ac:dyDescent="0.2">
      <c r="A3" s="151"/>
      <c r="F3" s="174" t="s">
        <v>866</v>
      </c>
    </row>
    <row r="4" spans="1:11" ht="24" customHeight="1" x14ac:dyDescent="0.2">
      <c r="A4" s="1238"/>
      <c r="B4" s="1239"/>
      <c r="C4" s="175" t="s">
        <v>4475</v>
      </c>
      <c r="D4" s="175" t="s">
        <v>4476</v>
      </c>
      <c r="E4" s="175" t="s">
        <v>4477</v>
      </c>
      <c r="F4" s="216" t="s">
        <v>360</v>
      </c>
      <c r="G4" s="217"/>
      <c r="H4" s="218"/>
    </row>
    <row r="5" spans="1:11" ht="12.95" customHeight="1" x14ac:dyDescent="0.2">
      <c r="A5" s="1235" t="s">
        <v>867</v>
      </c>
      <c r="B5" s="1236"/>
      <c r="C5" s="152">
        <f>C21</f>
        <v>666171</v>
      </c>
      <c r="D5" s="152">
        <f>D21</f>
        <v>668015.16</v>
      </c>
      <c r="E5" s="152">
        <f>E21</f>
        <v>608607.21454999992</v>
      </c>
      <c r="F5" s="176">
        <f>E5/D5*100</f>
        <v>91.106796820299678</v>
      </c>
      <c r="G5" s="213"/>
      <c r="H5" s="214"/>
    </row>
    <row r="6" spans="1:11" ht="12.95" customHeight="1" x14ac:dyDescent="0.2">
      <c r="A6" s="1235" t="s">
        <v>869</v>
      </c>
      <c r="B6" s="1236"/>
      <c r="C6" s="153">
        <f>C27</f>
        <v>35620</v>
      </c>
      <c r="D6" s="153">
        <f>D27</f>
        <v>39102.800000000003</v>
      </c>
      <c r="E6" s="153">
        <f>E27</f>
        <v>17486.559120000002</v>
      </c>
      <c r="F6" s="176">
        <f>E6/D6*100</f>
        <v>44.719455179680232</v>
      </c>
      <c r="G6" s="213"/>
      <c r="H6" s="214"/>
    </row>
    <row r="7" spans="1:11" ht="12.95" customHeight="1" x14ac:dyDescent="0.2">
      <c r="A7" s="1235" t="s">
        <v>870</v>
      </c>
      <c r="B7" s="1236"/>
      <c r="C7" s="153">
        <f>C32</f>
        <v>914</v>
      </c>
      <c r="D7" s="153">
        <f>D32</f>
        <v>5683.74</v>
      </c>
      <c r="E7" s="153">
        <f>E32</f>
        <v>2233.4870000000001</v>
      </c>
      <c r="F7" s="176">
        <f>E7/D7*100</f>
        <v>39.296079694004305</v>
      </c>
      <c r="G7" s="213"/>
      <c r="H7" s="214"/>
    </row>
    <row r="8" spans="1:11" s="151" customFormat="1" ht="13.5" customHeight="1" thickBot="1" x14ac:dyDescent="0.25">
      <c r="A8" s="1231" t="s">
        <v>412</v>
      </c>
      <c r="B8" s="1232"/>
      <c r="C8" s="177">
        <f>SUM(C5:C7)</f>
        <v>702705</v>
      </c>
      <c r="D8" s="177">
        <f>SUM(D5:D7)</f>
        <v>712801.70000000007</v>
      </c>
      <c r="E8" s="177">
        <f>SUM(E5:E7)</f>
        <v>628327.26066999987</v>
      </c>
      <c r="F8" s="178">
        <f>E8/D8*100</f>
        <v>88.148956528863479</v>
      </c>
      <c r="G8" s="213"/>
      <c r="H8" s="214"/>
    </row>
    <row r="9" spans="1:11" s="182" customFormat="1" ht="10.5" customHeight="1" x14ac:dyDescent="0.2">
      <c r="A9" s="151"/>
      <c r="B9" s="179"/>
      <c r="C9" s="180"/>
      <c r="D9" s="180"/>
      <c r="E9" s="180"/>
      <c r="F9" s="181"/>
      <c r="G9" s="169"/>
      <c r="H9" s="173"/>
      <c r="I9" s="151"/>
      <c r="J9" s="151"/>
      <c r="K9" s="151"/>
    </row>
    <row r="10" spans="1:11" s="182" customFormat="1" ht="10.5" customHeight="1" x14ac:dyDescent="0.2">
      <c r="A10" s="151"/>
      <c r="B10" s="179"/>
      <c r="C10" s="180"/>
      <c r="D10" s="180"/>
      <c r="E10" s="180"/>
      <c r="F10" s="181"/>
      <c r="G10" s="169"/>
      <c r="H10" s="173"/>
      <c r="I10" s="151"/>
      <c r="J10" s="151"/>
      <c r="K10" s="151"/>
    </row>
    <row r="11" spans="1:11" s="182" customFormat="1" ht="10.5" customHeight="1" thickBot="1" x14ac:dyDescent="0.2">
      <c r="A11" s="151"/>
      <c r="B11" s="179"/>
      <c r="C11" s="180"/>
      <c r="D11" s="180"/>
      <c r="E11" s="180"/>
      <c r="F11" s="181"/>
      <c r="G11" s="169"/>
      <c r="H11" s="174" t="s">
        <v>866</v>
      </c>
      <c r="I11" s="151"/>
      <c r="J11" s="151"/>
      <c r="K11" s="151"/>
    </row>
    <row r="12" spans="1:11" ht="28.5" customHeight="1" thickBot="1" x14ac:dyDescent="0.25">
      <c r="A12" s="183" t="s">
        <v>871</v>
      </c>
      <c r="B12" s="184" t="s">
        <v>696</v>
      </c>
      <c r="C12" s="185" t="s">
        <v>4475</v>
      </c>
      <c r="D12" s="185" t="s">
        <v>4476</v>
      </c>
      <c r="E12" s="185" t="s">
        <v>4477</v>
      </c>
      <c r="F12" s="185" t="s">
        <v>360</v>
      </c>
      <c r="G12" s="185" t="s">
        <v>872</v>
      </c>
      <c r="H12" s="186" t="s">
        <v>873</v>
      </c>
      <c r="J12" s="1045"/>
    </row>
    <row r="13" spans="1:11" ht="15" customHeight="1" thickBot="1" x14ac:dyDescent="0.2">
      <c r="A13" s="219" t="s">
        <v>874</v>
      </c>
      <c r="B13" s="187"/>
      <c r="C13" s="188"/>
      <c r="D13" s="188"/>
      <c r="E13" s="189"/>
      <c r="F13" s="190"/>
      <c r="G13" s="191"/>
      <c r="H13" s="192"/>
    </row>
    <row r="14" spans="1:11" s="170" customFormat="1" ht="89.25" customHeight="1" x14ac:dyDescent="0.2">
      <c r="A14" s="220">
        <v>1</v>
      </c>
      <c r="B14" s="1066" t="s">
        <v>1109</v>
      </c>
      <c r="C14" s="1067">
        <v>111338</v>
      </c>
      <c r="D14" s="1067">
        <v>124706.97999999998</v>
      </c>
      <c r="E14" s="1067">
        <v>91953.472319999986</v>
      </c>
      <c r="F14" s="221">
        <f t="shared" ref="F14:F21" si="0">E14/D14*100</f>
        <v>73.735625960952618</v>
      </c>
      <c r="G14" s="193" t="s">
        <v>876</v>
      </c>
      <c r="H14" s="222" t="s">
        <v>4825</v>
      </c>
    </row>
    <row r="15" spans="1:11" s="170" customFormat="1" ht="78" customHeight="1" x14ac:dyDescent="0.2">
      <c r="A15" s="223">
        <f>A14+1</f>
        <v>2</v>
      </c>
      <c r="B15" s="1066" t="s">
        <v>1110</v>
      </c>
      <c r="C15" s="1067">
        <v>31892</v>
      </c>
      <c r="D15" s="1067">
        <v>19565.38</v>
      </c>
      <c r="E15" s="1067">
        <v>9568.7903400000032</v>
      </c>
      <c r="F15" s="194">
        <f t="shared" si="0"/>
        <v>48.906744157281906</v>
      </c>
      <c r="G15" s="343" t="s">
        <v>876</v>
      </c>
      <c r="H15" s="1103" t="s">
        <v>4902</v>
      </c>
    </row>
    <row r="16" spans="1:11" s="170" customFormat="1" ht="99" customHeight="1" x14ac:dyDescent="0.2">
      <c r="A16" s="223">
        <f t="shared" ref="A16:A20" si="1">A15+1</f>
        <v>3</v>
      </c>
      <c r="B16" s="1066" t="s">
        <v>1111</v>
      </c>
      <c r="C16" s="1067">
        <v>42382</v>
      </c>
      <c r="D16" s="1067">
        <v>38048</v>
      </c>
      <c r="E16" s="1067">
        <v>36546.159999999996</v>
      </c>
      <c r="F16" s="194">
        <f t="shared" si="0"/>
        <v>96.05277544154751</v>
      </c>
      <c r="G16" s="343" t="s">
        <v>876</v>
      </c>
      <c r="H16" s="1100" t="s">
        <v>4910</v>
      </c>
    </row>
    <row r="17" spans="1:8" s="170" customFormat="1" ht="68.25" customHeight="1" x14ac:dyDescent="0.2">
      <c r="A17" s="223">
        <f t="shared" si="1"/>
        <v>4</v>
      </c>
      <c r="B17" s="1066" t="s">
        <v>1112</v>
      </c>
      <c r="C17" s="1067">
        <v>468047</v>
      </c>
      <c r="D17" s="1067">
        <v>468047</v>
      </c>
      <c r="E17" s="1067">
        <v>454094.34281000006</v>
      </c>
      <c r="F17" s="194">
        <f t="shared" si="0"/>
        <v>97.018962371300333</v>
      </c>
      <c r="G17" s="343" t="s">
        <v>876</v>
      </c>
      <c r="H17" s="224" t="s">
        <v>4826</v>
      </c>
    </row>
    <row r="18" spans="1:8" s="170" customFormat="1" ht="15" customHeight="1" x14ac:dyDescent="0.2">
      <c r="A18" s="223">
        <f t="shared" si="1"/>
        <v>5</v>
      </c>
      <c r="B18" s="1066" t="s">
        <v>1113</v>
      </c>
      <c r="C18" s="1067">
        <v>12512</v>
      </c>
      <c r="D18" s="1067">
        <v>16332.8</v>
      </c>
      <c r="E18" s="1067">
        <v>16011.02455</v>
      </c>
      <c r="F18" s="194">
        <f t="shared" si="0"/>
        <v>98.029881894102672</v>
      </c>
      <c r="G18" s="343" t="s">
        <v>876</v>
      </c>
      <c r="H18" s="224" t="s">
        <v>65</v>
      </c>
    </row>
    <row r="19" spans="1:8" s="170" customFormat="1" ht="34.5" customHeight="1" x14ac:dyDescent="0.2">
      <c r="A19" s="223">
        <f t="shared" si="1"/>
        <v>6</v>
      </c>
      <c r="B19" s="1066" t="s">
        <v>4827</v>
      </c>
      <c r="C19" s="1067">
        <v>0</v>
      </c>
      <c r="D19" s="1067">
        <v>1300</v>
      </c>
      <c r="E19" s="1067">
        <v>433.42453</v>
      </c>
      <c r="F19" s="194">
        <f t="shared" si="0"/>
        <v>33.340348461538461</v>
      </c>
      <c r="G19" s="343" t="s">
        <v>884</v>
      </c>
      <c r="H19" s="224" t="s">
        <v>4828</v>
      </c>
    </row>
    <row r="20" spans="1:8" s="170" customFormat="1" ht="55.5" customHeight="1" x14ac:dyDescent="0.2">
      <c r="A20" s="223">
        <f t="shared" si="1"/>
        <v>7</v>
      </c>
      <c r="B20" s="1066" t="s">
        <v>4829</v>
      </c>
      <c r="C20" s="1067">
        <v>0</v>
      </c>
      <c r="D20" s="1067">
        <v>15</v>
      </c>
      <c r="E20" s="1067">
        <v>0</v>
      </c>
      <c r="F20" s="194">
        <f t="shared" si="0"/>
        <v>0</v>
      </c>
      <c r="G20" s="343" t="s">
        <v>884</v>
      </c>
      <c r="H20" s="1056" t="s">
        <v>4830</v>
      </c>
    </row>
    <row r="21" spans="1:8" s="179" customFormat="1" ht="13.5" customHeight="1" thickBot="1" x14ac:dyDescent="0.25">
      <c r="A21" s="1233" t="s">
        <v>412</v>
      </c>
      <c r="B21" s="1234"/>
      <c r="C21" s="196">
        <f>SUM(C14:C20)</f>
        <v>666171</v>
      </c>
      <c r="D21" s="196">
        <f>SUM(D14:D20)</f>
        <v>668015.16</v>
      </c>
      <c r="E21" s="196">
        <f>SUM(E14:E20)</f>
        <v>608607.21454999992</v>
      </c>
      <c r="F21" s="197">
        <f t="shared" si="0"/>
        <v>91.106796820299678</v>
      </c>
      <c r="G21" s="198"/>
      <c r="H21" s="229"/>
    </row>
    <row r="22" spans="1:8" ht="18" customHeight="1" thickBot="1" x14ac:dyDescent="0.2">
      <c r="A22" s="230" t="s">
        <v>887</v>
      </c>
      <c r="B22" s="202"/>
      <c r="C22" s="203"/>
      <c r="D22" s="203"/>
      <c r="E22" s="204"/>
      <c r="F22" s="205"/>
      <c r="G22" s="231"/>
      <c r="H22" s="232"/>
    </row>
    <row r="23" spans="1:8" s="170" customFormat="1" ht="68.25" customHeight="1" x14ac:dyDescent="0.2">
      <c r="A23" s="1050">
        <f>A20+1</f>
        <v>8</v>
      </c>
      <c r="B23" s="1066" t="s">
        <v>705</v>
      </c>
      <c r="C23" s="1067">
        <v>0</v>
      </c>
      <c r="D23" s="1067">
        <v>2754.7</v>
      </c>
      <c r="E23" s="1067">
        <v>1628.05818</v>
      </c>
      <c r="F23" s="194">
        <f t="shared" ref="F23:F27" si="2">E23/D23*100</f>
        <v>59.101106472574152</v>
      </c>
      <c r="G23" s="1053" t="s">
        <v>878</v>
      </c>
      <c r="H23" s="1063" t="s">
        <v>4831</v>
      </c>
    </row>
    <row r="24" spans="1:8" s="170" customFormat="1" ht="84" x14ac:dyDescent="0.2">
      <c r="A24" s="223">
        <f t="shared" ref="A24:A26" si="3">A23+1</f>
        <v>9</v>
      </c>
      <c r="B24" s="1066" t="s">
        <v>706</v>
      </c>
      <c r="C24" s="1067">
        <v>26500</v>
      </c>
      <c r="D24" s="1067">
        <v>26989.719999999998</v>
      </c>
      <c r="E24" s="1067">
        <v>12586.444080000001</v>
      </c>
      <c r="F24" s="194">
        <f t="shared" si="2"/>
        <v>46.634215101157039</v>
      </c>
      <c r="G24" s="206" t="s">
        <v>876</v>
      </c>
      <c r="H24" s="1113" t="s">
        <v>4903</v>
      </c>
    </row>
    <row r="25" spans="1:8" s="170" customFormat="1" ht="55.5" customHeight="1" x14ac:dyDescent="0.2">
      <c r="A25" s="223">
        <f t="shared" si="3"/>
        <v>10</v>
      </c>
      <c r="B25" s="1066" t="s">
        <v>707</v>
      </c>
      <c r="C25" s="1067">
        <v>5570</v>
      </c>
      <c r="D25" s="1067">
        <v>7612.22</v>
      </c>
      <c r="E25" s="1067">
        <v>2704.6685000000002</v>
      </c>
      <c r="F25" s="194">
        <f t="shared" si="2"/>
        <v>35.530613933911525</v>
      </c>
      <c r="G25" s="206" t="s">
        <v>876</v>
      </c>
      <c r="H25" s="1113" t="s">
        <v>4904</v>
      </c>
    </row>
    <row r="26" spans="1:8" s="170" customFormat="1" ht="34.5" customHeight="1" x14ac:dyDescent="0.2">
      <c r="A26" s="223">
        <f t="shared" si="3"/>
        <v>11</v>
      </c>
      <c r="B26" s="1066" t="s">
        <v>1114</v>
      </c>
      <c r="C26" s="1067">
        <v>3550</v>
      </c>
      <c r="D26" s="1067">
        <v>1746.1599999999999</v>
      </c>
      <c r="E26" s="1067">
        <v>567.38835999999992</v>
      </c>
      <c r="F26" s="194">
        <f t="shared" si="2"/>
        <v>32.493492005314515</v>
      </c>
      <c r="G26" s="206" t="s">
        <v>876</v>
      </c>
      <c r="H26" s="1099" t="s">
        <v>4905</v>
      </c>
    </row>
    <row r="27" spans="1:8" s="170" customFormat="1" ht="13.5" customHeight="1" thickBot="1" x14ac:dyDescent="0.25">
      <c r="A27" s="1233" t="s">
        <v>412</v>
      </c>
      <c r="B27" s="1234"/>
      <c r="C27" s="196">
        <f>SUM(C23:C26)</f>
        <v>35620</v>
      </c>
      <c r="D27" s="208">
        <f>SUM(D23:D26)</f>
        <v>39102.800000000003</v>
      </c>
      <c r="E27" s="208">
        <f>SUM(E23:E26)</f>
        <v>17486.559120000002</v>
      </c>
      <c r="F27" s="209">
        <f t="shared" si="2"/>
        <v>44.719455179680232</v>
      </c>
      <c r="G27" s="198"/>
      <c r="H27" s="210"/>
    </row>
    <row r="28" spans="1:8" ht="18" customHeight="1" thickBot="1" x14ac:dyDescent="0.2">
      <c r="A28" s="219" t="s">
        <v>870</v>
      </c>
      <c r="B28" s="187"/>
      <c r="C28" s="188"/>
      <c r="D28" s="188"/>
      <c r="E28" s="189"/>
      <c r="F28" s="190"/>
      <c r="G28" s="191"/>
      <c r="H28" s="233"/>
    </row>
    <row r="29" spans="1:8" s="170" customFormat="1" ht="15" customHeight="1" x14ac:dyDescent="0.2">
      <c r="A29" s="1050">
        <f>A26+1</f>
        <v>12</v>
      </c>
      <c r="B29" s="1066" t="s">
        <v>768</v>
      </c>
      <c r="C29" s="1067">
        <v>0</v>
      </c>
      <c r="D29" s="1067">
        <v>897.29</v>
      </c>
      <c r="E29" s="1067">
        <v>897.05700000000013</v>
      </c>
      <c r="F29" s="194">
        <f t="shared" ref="F29:F32" si="4">E29/D29*100</f>
        <v>99.974032921352091</v>
      </c>
      <c r="G29" s="1053" t="s">
        <v>884</v>
      </c>
      <c r="H29" s="1063" t="s">
        <v>742</v>
      </c>
    </row>
    <row r="30" spans="1:8" s="170" customFormat="1" ht="67.5" customHeight="1" x14ac:dyDescent="0.2">
      <c r="A30" s="223">
        <f t="shared" ref="A30:A31" si="5">A29+1</f>
        <v>13</v>
      </c>
      <c r="B30" s="1066" t="s">
        <v>3305</v>
      </c>
      <c r="C30" s="1067">
        <v>300</v>
      </c>
      <c r="D30" s="1067">
        <v>3046.4500000000003</v>
      </c>
      <c r="E30" s="1067">
        <v>0</v>
      </c>
      <c r="F30" s="194">
        <f t="shared" si="4"/>
        <v>0</v>
      </c>
      <c r="G30" s="206" t="s">
        <v>878</v>
      </c>
      <c r="H30" s="1100" t="s">
        <v>4906</v>
      </c>
    </row>
    <row r="31" spans="1:8" s="170" customFormat="1" ht="99" customHeight="1" x14ac:dyDescent="0.2">
      <c r="A31" s="223">
        <f t="shared" si="5"/>
        <v>14</v>
      </c>
      <c r="B31" s="1066" t="s">
        <v>1115</v>
      </c>
      <c r="C31" s="1067">
        <v>614</v>
      </c>
      <c r="D31" s="1067">
        <v>1740</v>
      </c>
      <c r="E31" s="1067">
        <v>1336.4299999999998</v>
      </c>
      <c r="F31" s="194">
        <f t="shared" si="4"/>
        <v>76.806321839080454</v>
      </c>
      <c r="G31" s="206" t="s">
        <v>878</v>
      </c>
      <c r="H31" s="1063" t="s">
        <v>4832</v>
      </c>
    </row>
    <row r="32" spans="1:8" s="170" customFormat="1" ht="13.5" customHeight="1" thickBot="1" x14ac:dyDescent="0.25">
      <c r="A32" s="1233" t="s">
        <v>412</v>
      </c>
      <c r="B32" s="1234"/>
      <c r="C32" s="196">
        <f>SUM(C29:C31)</f>
        <v>914</v>
      </c>
      <c r="D32" s="196">
        <f>SUM(D29:D31)</f>
        <v>5683.74</v>
      </c>
      <c r="E32" s="196">
        <f>SUM(E29:E31)</f>
        <v>2233.4870000000001</v>
      </c>
      <c r="F32" s="209">
        <f t="shared" si="4"/>
        <v>39.296079694004305</v>
      </c>
      <c r="G32" s="198"/>
      <c r="H32" s="210"/>
    </row>
    <row r="33" spans="1:11" s="215" customFormat="1" x14ac:dyDescent="0.2">
      <c r="A33" s="171"/>
      <c r="B33" s="211"/>
      <c r="C33" s="171"/>
      <c r="D33" s="171"/>
      <c r="E33" s="171"/>
      <c r="F33" s="212"/>
      <c r="G33" s="213"/>
      <c r="H33" s="214"/>
      <c r="I33" s="180"/>
      <c r="J33" s="180"/>
      <c r="K33" s="180"/>
    </row>
  </sheetData>
  <mergeCells count="9">
    <mergeCell ref="A21:B21"/>
    <mergeCell ref="A27:B27"/>
    <mergeCell ref="A32:B32"/>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43" fitToHeight="0" orientation="landscape" useFirstPageNumber="1" r:id="rId1"/>
  <headerFooter>
    <oddHeader>&amp;L&amp;"Tahoma,Kurzíva"&amp;9Závěrečný účet za rok 2021&amp;R&amp;"Tahoma,Kurzíva"&amp;9Tabulka č. 21</oddHeader>
    <oddFooter>&amp;C&amp;"Tahoma,Obyčejné"&amp;10&amp;P&amp;L&amp;1#&amp;"Calibri"&amp;9&amp;K000000Klasifikace informací: Veřejná</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78E0D-E4D9-4100-B7B5-FB750131C7E2}">
  <sheetPr>
    <pageSetUpPr fitToPage="1"/>
  </sheetPr>
  <dimension ref="A1:F11"/>
  <sheetViews>
    <sheetView zoomScaleNormal="100" zoomScaleSheetLayoutView="100" workbookViewId="0">
      <selection activeCell="L15" sqref="L15"/>
    </sheetView>
  </sheetViews>
  <sheetFormatPr defaultColWidth="9.140625" defaultRowHeight="15" x14ac:dyDescent="0.2"/>
  <cols>
    <col min="1" max="1" width="12.7109375" style="239" bestFit="1" customWidth="1"/>
    <col min="2" max="2" width="66.7109375" style="240" customWidth="1"/>
    <col min="3" max="3" width="16.7109375" style="247" customWidth="1"/>
    <col min="4" max="4" width="10.42578125" style="238" bestFit="1" customWidth="1"/>
    <col min="5" max="5" width="57.42578125" style="238" bestFit="1" customWidth="1"/>
    <col min="6" max="7" width="9.140625" style="238"/>
    <col min="8" max="8" width="13" style="238" bestFit="1" customWidth="1"/>
    <col min="9" max="9" width="55.42578125" style="238" bestFit="1" customWidth="1"/>
    <col min="10" max="11" width="9.140625" style="238"/>
    <col min="12" max="12" width="10.140625" style="238" bestFit="1" customWidth="1"/>
    <col min="13" max="13" width="13" style="238" bestFit="1" customWidth="1"/>
    <col min="14" max="16384" width="9.140625" style="238"/>
  </cols>
  <sheetData>
    <row r="1" spans="1:6" ht="31.5" customHeight="1" x14ac:dyDescent="0.2">
      <c r="A1" s="1246" t="s">
        <v>4031</v>
      </c>
      <c r="B1" s="1246"/>
      <c r="C1" s="1246"/>
    </row>
    <row r="2" spans="1:6" ht="15.75" thickBot="1" x14ac:dyDescent="0.25">
      <c r="C2" s="241" t="s">
        <v>2</v>
      </c>
    </row>
    <row r="3" spans="1:6" ht="45.75" customHeight="1" thickBot="1" x14ac:dyDescent="0.25">
      <c r="A3" s="242" t="s">
        <v>1116</v>
      </c>
      <c r="B3" s="243" t="s">
        <v>1117</v>
      </c>
      <c r="C3" s="244" t="s">
        <v>4023</v>
      </c>
    </row>
    <row r="4" spans="1:6" ht="18.75" customHeight="1" thickBot="1" x14ac:dyDescent="0.3">
      <c r="A4" s="412">
        <v>95711</v>
      </c>
      <c r="B4" s="735" t="s">
        <v>1118</v>
      </c>
      <c r="C4" s="413">
        <v>2085.1076499999999</v>
      </c>
      <c r="D4" s="736"/>
      <c r="E4" s="621"/>
      <c r="F4" s="621"/>
    </row>
    <row r="5" spans="1:6" ht="18" customHeight="1" thickBot="1" x14ac:dyDescent="0.25">
      <c r="A5" s="1247" t="s">
        <v>4030</v>
      </c>
      <c r="B5" s="1248"/>
      <c r="C5" s="245">
        <f>SUM(C4:C4)</f>
        <v>2085.1076499999999</v>
      </c>
    </row>
    <row r="11" spans="1:6" x14ac:dyDescent="0.2">
      <c r="C11" s="246"/>
    </row>
  </sheetData>
  <mergeCells count="2">
    <mergeCell ref="A1:C1"/>
    <mergeCell ref="A5:B5"/>
  </mergeCells>
  <printOptions horizontalCentered="1"/>
  <pageMargins left="0.39370078740157483" right="0.39370078740157483" top="0.59055118110236227" bottom="0.39370078740157483" header="0.31496062992125984" footer="0.11811023622047245"/>
  <pageSetup paperSize="9" firstPageNumber="346" fitToHeight="0" orientation="portrait" useFirstPageNumber="1" r:id="rId1"/>
  <headerFooter>
    <oddHeader>&amp;L&amp;"Tahoma,Kurzíva"&amp;9Závěrečný účet za rok 2021&amp;R&amp;"Tahoma,Kurzíva"&amp;9Tabulka č. 22</oddHeader>
    <oddFooter>&amp;C&amp;"Tahoma,Obyčejné"&amp;P&amp;L&amp;1#&amp;"Calibri"&amp;9&amp;K000000Klasifikace informací: Veřejná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N1:R31"/>
  <sheetViews>
    <sheetView showGridLines="0" zoomScaleNormal="100" zoomScaleSheetLayoutView="100" workbookViewId="0">
      <selection activeCell="O20" sqref="O20"/>
    </sheetView>
  </sheetViews>
  <sheetFormatPr defaultColWidth="9.140625" defaultRowHeight="12.75" x14ac:dyDescent="0.2"/>
  <cols>
    <col min="1" max="14" width="9.140625" style="18"/>
    <col min="15" max="15" width="60" style="19" customWidth="1"/>
    <col min="16" max="16" width="16.7109375" style="19" customWidth="1"/>
    <col min="17" max="17" width="12.140625" style="18" customWidth="1"/>
    <col min="18" max="16384" width="9.140625" style="18"/>
  </cols>
  <sheetData>
    <row r="1" spans="15:16" x14ac:dyDescent="0.2">
      <c r="O1" s="17"/>
      <c r="P1" s="17"/>
    </row>
    <row r="2" spans="15:16" x14ac:dyDescent="0.2">
      <c r="O2" s="17"/>
      <c r="P2" s="17"/>
    </row>
    <row r="10" spans="15:16" x14ac:dyDescent="0.2">
      <c r="O10" s="17"/>
      <c r="P10" s="17"/>
    </row>
    <row r="21" spans="14:18" x14ac:dyDescent="0.2">
      <c r="R21" s="16"/>
    </row>
    <row r="22" spans="14:18" x14ac:dyDescent="0.2">
      <c r="R22" s="16"/>
    </row>
    <row r="23" spans="14:18" x14ac:dyDescent="0.2">
      <c r="N23" s="20"/>
      <c r="R23" s="16"/>
    </row>
    <row r="24" spans="14:18" x14ac:dyDescent="0.2">
      <c r="N24" s="20" t="s">
        <v>15</v>
      </c>
      <c r="R24" s="16"/>
    </row>
    <row r="25" spans="14:18" x14ac:dyDescent="0.2">
      <c r="N25" s="20" t="s">
        <v>16</v>
      </c>
      <c r="R25" s="16"/>
    </row>
    <row r="26" spans="14:18" x14ac:dyDescent="0.2">
      <c r="N26" s="20" t="s">
        <v>17</v>
      </c>
      <c r="R26" s="16"/>
    </row>
    <row r="27" spans="14:18" x14ac:dyDescent="0.2">
      <c r="N27" s="20" t="s">
        <v>18</v>
      </c>
      <c r="R27" s="16"/>
    </row>
    <row r="28" spans="14:18" x14ac:dyDescent="0.2">
      <c r="N28" s="20" t="s">
        <v>19</v>
      </c>
      <c r="R28" s="16"/>
    </row>
    <row r="29" spans="14:18" x14ac:dyDescent="0.2">
      <c r="N29" s="20"/>
      <c r="R29" s="16"/>
    </row>
    <row r="30" spans="14:18" x14ac:dyDescent="0.2">
      <c r="O30" s="21"/>
      <c r="P30" s="21"/>
      <c r="Q30" s="22"/>
      <c r="R30" s="16"/>
    </row>
    <row r="31" spans="14:18" x14ac:dyDescent="0.2">
      <c r="O31" s="23"/>
      <c r="P31" s="23"/>
      <c r="Q31" s="16"/>
      <c r="R31" s="16"/>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81" orientation="landscape" useFirstPageNumber="1" r:id="rId2"/>
  <headerFooter scaleWithDoc="0" alignWithMargins="0">
    <oddHeader>&amp;L&amp;"Tahoma,Kurzíva"&amp;9Závěrečný účet za rok 2021&amp;R&amp;"Tahoma,Kurzíva"&amp;9Graf č. 3</oddHeader>
    <oddFooter>&amp;C&amp;"Tahoma,Obyčejné"&amp;P&amp;L&amp;1#&amp;"Calibri"&amp;9&amp;K000000Klasifikace informací: Veřejná</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E5D78-D99A-4C21-9832-93656EF0DFF7}">
  <sheetPr>
    <pageSetUpPr fitToPage="1"/>
  </sheetPr>
  <dimension ref="A1:F12"/>
  <sheetViews>
    <sheetView zoomScaleNormal="100" zoomScaleSheetLayoutView="100" workbookViewId="0">
      <selection activeCell="L15" sqref="L15"/>
    </sheetView>
  </sheetViews>
  <sheetFormatPr defaultColWidth="9.140625" defaultRowHeight="15" x14ac:dyDescent="0.2"/>
  <cols>
    <col min="1" max="1" width="12.7109375" style="239" bestFit="1" customWidth="1"/>
    <col min="2" max="2" width="66.7109375" style="240" customWidth="1"/>
    <col min="3" max="3" width="16.7109375" style="247" customWidth="1"/>
    <col min="4" max="4" width="10.42578125" style="238" bestFit="1" customWidth="1"/>
    <col min="5" max="5" width="57.42578125" style="238" bestFit="1" customWidth="1"/>
    <col min="6" max="7" width="9.140625" style="238"/>
    <col min="8" max="8" width="13" style="238" bestFit="1" customWidth="1"/>
    <col min="9" max="9" width="55.42578125" style="238" bestFit="1" customWidth="1"/>
    <col min="10" max="11" width="9.140625" style="238"/>
    <col min="12" max="12" width="10.140625" style="238" bestFit="1" customWidth="1"/>
    <col min="13" max="13" width="13" style="238" bestFit="1" customWidth="1"/>
    <col min="14" max="16384" width="9.140625" style="238"/>
  </cols>
  <sheetData>
    <row r="1" spans="1:6" ht="31.5" customHeight="1" x14ac:dyDescent="0.2">
      <c r="A1" s="1246" t="s">
        <v>4032</v>
      </c>
      <c r="B1" s="1246"/>
      <c r="C1" s="1246"/>
    </row>
    <row r="2" spans="1:6" ht="15.75" thickBot="1" x14ac:dyDescent="0.25">
      <c r="C2" s="241" t="s">
        <v>2</v>
      </c>
    </row>
    <row r="3" spans="1:6" ht="45.75" customHeight="1" thickBot="1" x14ac:dyDescent="0.25">
      <c r="A3" s="242" t="s">
        <v>1116</v>
      </c>
      <c r="B3" s="243" t="s">
        <v>1117</v>
      </c>
      <c r="C3" s="244" t="s">
        <v>4023</v>
      </c>
    </row>
    <row r="4" spans="1:6" ht="18" customHeight="1" x14ac:dyDescent="0.25">
      <c r="A4" s="412">
        <v>3103820</v>
      </c>
      <c r="B4" s="735" t="s">
        <v>1119</v>
      </c>
      <c r="C4" s="413">
        <v>209.04297</v>
      </c>
      <c r="D4" s="736"/>
      <c r="E4" s="621"/>
      <c r="F4" s="621"/>
    </row>
    <row r="5" spans="1:6" ht="18.75" customHeight="1" thickBot="1" x14ac:dyDescent="0.3">
      <c r="A5" s="412">
        <v>6839517</v>
      </c>
      <c r="B5" s="735" t="s">
        <v>1120</v>
      </c>
      <c r="C5" s="413">
        <v>85.650589999999994</v>
      </c>
      <c r="E5" s="621"/>
      <c r="F5" s="621"/>
    </row>
    <row r="6" spans="1:6" ht="18" customHeight="1" thickBot="1" x14ac:dyDescent="0.25">
      <c r="A6" s="1247" t="s">
        <v>4033</v>
      </c>
      <c r="B6" s="1248"/>
      <c r="C6" s="245">
        <f>SUM(C4:C5)</f>
        <v>294.69355999999999</v>
      </c>
    </row>
    <row r="12" spans="1:6" x14ac:dyDescent="0.2">
      <c r="C12" s="246"/>
    </row>
  </sheetData>
  <mergeCells count="2">
    <mergeCell ref="A1:C1"/>
    <mergeCell ref="A6:B6"/>
  </mergeCells>
  <printOptions horizontalCentered="1"/>
  <pageMargins left="0.39370078740157483" right="0.39370078740157483" top="0.59055118110236227" bottom="0.39370078740157483" header="0.31496062992125984" footer="0.11811023622047245"/>
  <pageSetup paperSize="9" firstPageNumber="347" fitToHeight="0" orientation="portrait" useFirstPageNumber="1" r:id="rId1"/>
  <headerFooter>
    <oddHeader>&amp;L&amp;"Tahoma,Kurzíva"&amp;9Závěrečný účet za rok 2021&amp;R&amp;"Tahoma,Kurzíva"&amp;9Tabulka č. 23</oddHeader>
    <oddFooter>&amp;C&amp;"Tahoma,Obyčejné"&amp;P&amp;L&amp;1#&amp;"Calibri"&amp;9&amp;K000000Klasifikace informací: Veřejná</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F923-93FB-4D1E-A778-5DC025A8480A}">
  <sheetPr>
    <pageSetUpPr fitToPage="1"/>
  </sheetPr>
  <dimension ref="A1:N20"/>
  <sheetViews>
    <sheetView zoomScaleNormal="100" zoomScaleSheetLayoutView="100" workbookViewId="0">
      <selection activeCell="L15" sqref="L15"/>
    </sheetView>
  </sheetViews>
  <sheetFormatPr defaultColWidth="9.140625" defaultRowHeight="15" x14ac:dyDescent="0.2"/>
  <cols>
    <col min="1" max="1" width="12.7109375" style="248" bestFit="1" customWidth="1"/>
    <col min="2" max="2" width="66.7109375" style="249" customWidth="1"/>
    <col min="3" max="3" width="16.7109375" style="253" customWidth="1"/>
    <col min="4" max="4" width="9.140625" style="249" customWidth="1"/>
    <col min="5" max="7" width="9.140625" style="249"/>
    <col min="8" max="8" width="51.28515625" style="249" bestFit="1" customWidth="1"/>
    <col min="9" max="10" width="9.140625" style="249"/>
    <col min="11" max="11" width="10.140625" style="249" bestFit="1" customWidth="1"/>
    <col min="12" max="13" width="13" style="249" bestFit="1" customWidth="1"/>
    <col min="14" max="14" width="10.140625" style="249" bestFit="1" customWidth="1"/>
    <col min="15" max="16384" width="9.140625" style="249"/>
  </cols>
  <sheetData>
    <row r="1" spans="1:14" s="238" customFormat="1" ht="31.5" customHeight="1" x14ac:dyDescent="0.2">
      <c r="A1" s="1246" t="s">
        <v>4034</v>
      </c>
      <c r="B1" s="1246"/>
      <c r="C1" s="1246"/>
    </row>
    <row r="2" spans="1:14" ht="15.75" customHeight="1" thickBot="1" x14ac:dyDescent="0.25">
      <c r="C2" s="241" t="s">
        <v>2</v>
      </c>
    </row>
    <row r="3" spans="1:14" ht="45.75" customHeight="1" thickBot="1" x14ac:dyDescent="0.25">
      <c r="A3" s="242" t="s">
        <v>1116</v>
      </c>
      <c r="B3" s="250" t="s">
        <v>1117</v>
      </c>
      <c r="C3" s="244" t="s">
        <v>4023</v>
      </c>
    </row>
    <row r="4" spans="1:14" ht="18" customHeight="1" x14ac:dyDescent="0.25">
      <c r="A4" s="251">
        <v>95354</v>
      </c>
      <c r="B4" s="252" t="s">
        <v>1126</v>
      </c>
      <c r="C4" s="413">
        <v>0.85269999999999868</v>
      </c>
      <c r="H4" s="621"/>
      <c r="I4" s="621"/>
    </row>
    <row r="5" spans="1:14" ht="18" customHeight="1" x14ac:dyDescent="0.25">
      <c r="A5" s="251">
        <v>95630</v>
      </c>
      <c r="B5" s="252" t="s">
        <v>1125</v>
      </c>
      <c r="C5" s="413">
        <v>146.59746000000001</v>
      </c>
      <c r="H5" s="621"/>
      <c r="I5" s="621"/>
    </row>
    <row r="6" spans="1:14" ht="18" customHeight="1" x14ac:dyDescent="0.25">
      <c r="A6" s="251">
        <v>96296</v>
      </c>
      <c r="B6" s="252" t="s">
        <v>3600</v>
      </c>
      <c r="C6" s="413">
        <v>54.148450000000004</v>
      </c>
      <c r="H6" s="621"/>
      <c r="I6" s="621"/>
    </row>
    <row r="7" spans="1:14" ht="18" customHeight="1" x14ac:dyDescent="0.25">
      <c r="A7" s="251">
        <v>100536</v>
      </c>
      <c r="B7" s="252" t="s">
        <v>1123</v>
      </c>
      <c r="C7" s="413">
        <v>1387.0557900000001</v>
      </c>
      <c r="H7" s="621"/>
      <c r="I7" s="621"/>
    </row>
    <row r="8" spans="1:14" ht="18" customHeight="1" x14ac:dyDescent="0.25">
      <c r="A8" s="412">
        <v>100579</v>
      </c>
      <c r="B8" s="735" t="s">
        <v>1121</v>
      </c>
      <c r="C8" s="737">
        <v>22.03614</v>
      </c>
      <c r="H8" s="621"/>
      <c r="I8" s="621"/>
    </row>
    <row r="9" spans="1:14" ht="18" customHeight="1" x14ac:dyDescent="0.25">
      <c r="A9" s="251">
        <v>305847</v>
      </c>
      <c r="B9" s="252" t="s">
        <v>3601</v>
      </c>
      <c r="C9" s="413">
        <v>118.51889</v>
      </c>
      <c r="H9" s="621"/>
      <c r="I9" s="621"/>
    </row>
    <row r="10" spans="1:14" ht="18.75" customHeight="1" thickBot="1" x14ac:dyDescent="0.3">
      <c r="A10" s="251">
        <v>373231</v>
      </c>
      <c r="B10" s="252" t="s">
        <v>1122</v>
      </c>
      <c r="C10" s="413">
        <v>7.4240599999999972</v>
      </c>
      <c r="H10" s="621"/>
      <c r="I10" s="621"/>
    </row>
    <row r="11" spans="1:14" s="238" customFormat="1" ht="18" customHeight="1" thickBot="1" x14ac:dyDescent="0.25">
      <c r="A11" s="1249" t="s">
        <v>3603</v>
      </c>
      <c r="B11" s="1250"/>
      <c r="C11" s="245">
        <f>SUM(C4:C10)</f>
        <v>1736.6334900000002</v>
      </c>
      <c r="F11" s="249"/>
      <c r="G11" s="249"/>
      <c r="H11" s="249"/>
      <c r="I11" s="249"/>
      <c r="J11" s="249"/>
      <c r="K11" s="249"/>
      <c r="L11" s="249"/>
      <c r="M11" s="249"/>
      <c r="N11" s="249"/>
    </row>
    <row r="13" spans="1:14" x14ac:dyDescent="0.2">
      <c r="A13" s="249"/>
      <c r="C13" s="249"/>
    </row>
    <row r="14" spans="1:14" x14ac:dyDescent="0.2">
      <c r="A14" s="249"/>
      <c r="C14" s="249"/>
    </row>
    <row r="15" spans="1:14" x14ac:dyDescent="0.2">
      <c r="A15" s="249"/>
      <c r="C15" s="249"/>
    </row>
    <row r="16" spans="1:14" x14ac:dyDescent="0.2">
      <c r="A16" s="249"/>
      <c r="C16" s="249"/>
    </row>
    <row r="17" spans="1:3" x14ac:dyDescent="0.2">
      <c r="A17" s="249"/>
      <c r="C17" s="249"/>
    </row>
    <row r="18" spans="1:3" x14ac:dyDescent="0.2">
      <c r="A18" s="249"/>
      <c r="C18" s="249"/>
    </row>
    <row r="19" spans="1:3" x14ac:dyDescent="0.2">
      <c r="A19" s="249"/>
      <c r="C19" s="249"/>
    </row>
    <row r="20" spans="1:3" x14ac:dyDescent="0.2">
      <c r="A20" s="249"/>
      <c r="C20" s="249"/>
    </row>
  </sheetData>
  <mergeCells count="2">
    <mergeCell ref="A1:C1"/>
    <mergeCell ref="A11:B11"/>
  </mergeCells>
  <printOptions horizontalCentered="1"/>
  <pageMargins left="0.39370078740157483" right="0.39370078740157483" top="0.59055118110236227" bottom="0.39370078740157483" header="0.31496062992125984" footer="0.11811023622047245"/>
  <pageSetup paperSize="9" firstPageNumber="348" fitToHeight="0" orientation="portrait" useFirstPageNumber="1" r:id="rId1"/>
  <headerFooter>
    <oddHeader>&amp;L&amp;"Tahoma,Kurzíva"&amp;9Závěrečný účet za rok 2021&amp;R&amp;"Tahoma,Kurzíva"&amp;9Tabulka č. 24</oddHeader>
    <oddFooter>&amp;C&amp;"Tahoma,Obyčejné"&amp;P&amp;L&amp;1#&amp;"Calibri"&amp;9&amp;K000000Klasifikace informací: Veřejná</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77C24-83F5-4820-9D65-F955808CAE42}">
  <sheetPr>
    <pageSetUpPr fitToPage="1"/>
  </sheetPr>
  <dimension ref="A1:C37"/>
  <sheetViews>
    <sheetView zoomScaleNormal="100" zoomScaleSheetLayoutView="100" workbookViewId="0">
      <selection activeCell="L15" sqref="L15"/>
    </sheetView>
  </sheetViews>
  <sheetFormatPr defaultColWidth="9.140625" defaultRowHeight="15" x14ac:dyDescent="0.2"/>
  <cols>
    <col min="1" max="1" width="12.7109375" style="254" bestFit="1" customWidth="1"/>
    <col min="2" max="2" width="66.7109375" style="240" customWidth="1"/>
    <col min="3" max="3" width="16.7109375" style="247" customWidth="1"/>
    <col min="4" max="16384" width="9.140625" style="238"/>
  </cols>
  <sheetData>
    <row r="1" spans="1:3" ht="31.5" customHeight="1" x14ac:dyDescent="0.2">
      <c r="A1" s="1246" t="s">
        <v>4024</v>
      </c>
      <c r="B1" s="1246"/>
      <c r="C1" s="1246"/>
    </row>
    <row r="2" spans="1:3" ht="15.75" customHeight="1" thickBot="1" x14ac:dyDescent="0.25">
      <c r="C2" s="255" t="s">
        <v>2</v>
      </c>
    </row>
    <row r="3" spans="1:3" s="256" customFormat="1" ht="45.75" customHeight="1" thickBot="1" x14ac:dyDescent="0.25">
      <c r="A3" s="242" t="s">
        <v>1116</v>
      </c>
      <c r="B3" s="243" t="s">
        <v>1117</v>
      </c>
      <c r="C3" s="244" t="s">
        <v>4023</v>
      </c>
    </row>
    <row r="4" spans="1:3" s="256" customFormat="1" ht="18" customHeight="1" x14ac:dyDescent="0.2">
      <c r="A4" s="738">
        <v>16772</v>
      </c>
      <c r="B4" s="739" t="s">
        <v>1141</v>
      </c>
      <c r="C4" s="257">
        <v>0</v>
      </c>
    </row>
    <row r="5" spans="1:3" s="256" customFormat="1" ht="18" customHeight="1" x14ac:dyDescent="0.2">
      <c r="A5" s="414">
        <v>846350</v>
      </c>
      <c r="B5" s="415" t="s">
        <v>1128</v>
      </c>
      <c r="C5" s="257">
        <v>0</v>
      </c>
    </row>
    <row r="6" spans="1:3" s="256" customFormat="1" ht="18" customHeight="1" x14ac:dyDescent="0.2">
      <c r="A6" s="414">
        <v>846384</v>
      </c>
      <c r="B6" s="415" t="s">
        <v>1129</v>
      </c>
      <c r="C6" s="257">
        <v>0</v>
      </c>
    </row>
    <row r="7" spans="1:3" s="256" customFormat="1" ht="18" customHeight="1" x14ac:dyDescent="0.2">
      <c r="A7" s="414">
        <v>847046</v>
      </c>
      <c r="B7" s="415" t="s">
        <v>1130</v>
      </c>
      <c r="C7" s="257">
        <v>152.74781999999999</v>
      </c>
    </row>
    <row r="8" spans="1:3" s="256" customFormat="1" ht="18" customHeight="1" x14ac:dyDescent="0.2">
      <c r="A8" s="414">
        <v>847267</v>
      </c>
      <c r="B8" s="415" t="s">
        <v>1135</v>
      </c>
      <c r="C8" s="257">
        <v>0</v>
      </c>
    </row>
    <row r="9" spans="1:3" s="256" customFormat="1" ht="18" customHeight="1" x14ac:dyDescent="0.2">
      <c r="A9" s="414">
        <v>847330</v>
      </c>
      <c r="B9" s="415" t="s">
        <v>1131</v>
      </c>
      <c r="C9" s="257">
        <v>0</v>
      </c>
    </row>
    <row r="10" spans="1:3" s="256" customFormat="1" ht="18" customHeight="1" x14ac:dyDescent="0.2">
      <c r="A10" s="414">
        <v>847348</v>
      </c>
      <c r="B10" s="415" t="s">
        <v>1132</v>
      </c>
      <c r="C10" s="257">
        <v>0</v>
      </c>
    </row>
    <row r="11" spans="1:3" s="256" customFormat="1" ht="18" customHeight="1" x14ac:dyDescent="0.2">
      <c r="A11" s="414">
        <v>847372</v>
      </c>
      <c r="B11" s="416" t="s">
        <v>1133</v>
      </c>
      <c r="C11" s="257">
        <v>186.48607999999999</v>
      </c>
    </row>
    <row r="12" spans="1:3" s="256" customFormat="1" ht="18" customHeight="1" x14ac:dyDescent="0.2">
      <c r="A12" s="414">
        <v>847461</v>
      </c>
      <c r="B12" s="415" t="s">
        <v>1134</v>
      </c>
      <c r="C12" s="257">
        <v>0</v>
      </c>
    </row>
    <row r="13" spans="1:3" s="256" customFormat="1" ht="18" customHeight="1" x14ac:dyDescent="0.2">
      <c r="A13" s="414">
        <v>8389624</v>
      </c>
      <c r="B13" s="415" t="s">
        <v>4025</v>
      </c>
      <c r="C13" s="413">
        <v>279.95521000000002</v>
      </c>
    </row>
    <row r="14" spans="1:3" s="256" customFormat="1" ht="18" customHeight="1" x14ac:dyDescent="0.2">
      <c r="A14" s="414">
        <v>48804843</v>
      </c>
      <c r="B14" s="415" t="s">
        <v>1139</v>
      </c>
      <c r="C14" s="257">
        <v>0.53029999999999999</v>
      </c>
    </row>
    <row r="15" spans="1:3" s="256" customFormat="1" ht="18" customHeight="1" x14ac:dyDescent="0.2">
      <c r="A15" s="414">
        <v>48804860</v>
      </c>
      <c r="B15" s="415" t="s">
        <v>1136</v>
      </c>
      <c r="C15" s="257">
        <v>0.59499999999999997</v>
      </c>
    </row>
    <row r="16" spans="1:3" s="256" customFormat="1" ht="18" customHeight="1" x14ac:dyDescent="0.2">
      <c r="A16" s="414">
        <v>48804878</v>
      </c>
      <c r="B16" s="415" t="s">
        <v>1137</v>
      </c>
      <c r="C16" s="257">
        <v>0</v>
      </c>
    </row>
    <row r="17" spans="1:3" s="256" customFormat="1" ht="18" customHeight="1" x14ac:dyDescent="0.2">
      <c r="A17" s="414">
        <v>48804886</v>
      </c>
      <c r="B17" s="415" t="s">
        <v>1140</v>
      </c>
      <c r="C17" s="257">
        <v>69.947140000000019</v>
      </c>
    </row>
    <row r="18" spans="1:3" s="256" customFormat="1" ht="18" customHeight="1" x14ac:dyDescent="0.2">
      <c r="A18" s="414">
        <v>48804894</v>
      </c>
      <c r="B18" s="415" t="s">
        <v>1138</v>
      </c>
      <c r="C18" s="257">
        <v>0.35442000000000001</v>
      </c>
    </row>
    <row r="19" spans="1:3" s="256" customFormat="1" ht="18" customHeight="1" x14ac:dyDescent="0.2">
      <c r="A19" s="738">
        <v>63024594</v>
      </c>
      <c r="B19" s="739" t="s">
        <v>3602</v>
      </c>
      <c r="C19" s="257">
        <v>614.28549999999996</v>
      </c>
    </row>
    <row r="20" spans="1:3" s="256" customFormat="1" ht="18" customHeight="1" x14ac:dyDescent="0.2">
      <c r="A20" s="738">
        <v>68177992</v>
      </c>
      <c r="B20" s="739" t="s">
        <v>1142</v>
      </c>
      <c r="C20" s="257">
        <v>176.40588</v>
      </c>
    </row>
    <row r="21" spans="1:3" s="256" customFormat="1" ht="18" customHeight="1" x14ac:dyDescent="0.2">
      <c r="A21" s="738">
        <v>71196951</v>
      </c>
      <c r="B21" s="739" t="s">
        <v>1147</v>
      </c>
      <c r="C21" s="257">
        <v>0.27817000000000003</v>
      </c>
    </row>
    <row r="22" spans="1:3" s="256" customFormat="1" ht="18" customHeight="1" x14ac:dyDescent="0.2">
      <c r="A22" s="738">
        <v>71197001</v>
      </c>
      <c r="B22" s="739" t="s">
        <v>1146</v>
      </c>
      <c r="C22" s="257">
        <v>0</v>
      </c>
    </row>
    <row r="23" spans="1:3" s="256" customFormat="1" ht="18" customHeight="1" x14ac:dyDescent="0.2">
      <c r="A23" s="414">
        <v>71197010</v>
      </c>
      <c r="B23" s="415" t="s">
        <v>1148</v>
      </c>
      <c r="C23" s="257">
        <v>0</v>
      </c>
    </row>
    <row r="24" spans="1:3" s="256" customFormat="1" ht="18" customHeight="1" x14ac:dyDescent="0.2">
      <c r="A24" s="738">
        <v>71197036</v>
      </c>
      <c r="B24" s="739" t="s">
        <v>1145</v>
      </c>
      <c r="C24" s="257">
        <v>99.025779999999997</v>
      </c>
    </row>
    <row r="25" spans="1:3" s="256" customFormat="1" ht="18" customHeight="1" x14ac:dyDescent="0.2">
      <c r="A25" s="738">
        <v>71197044</v>
      </c>
      <c r="B25" s="739" t="s">
        <v>1144</v>
      </c>
      <c r="C25" s="257">
        <v>0</v>
      </c>
    </row>
    <row r="26" spans="1:3" s="256" customFormat="1" ht="18.75" customHeight="1" thickBot="1" x14ac:dyDescent="0.25">
      <c r="A26" s="738">
        <v>71197052</v>
      </c>
      <c r="B26" s="739" t="s">
        <v>1143</v>
      </c>
      <c r="C26" s="257">
        <v>0</v>
      </c>
    </row>
    <row r="27" spans="1:3" s="256" customFormat="1" ht="18" customHeight="1" thickBot="1" x14ac:dyDescent="0.25">
      <c r="A27" s="1249" t="s">
        <v>1149</v>
      </c>
      <c r="B27" s="1250"/>
      <c r="C27" s="245">
        <f>SUM(C4:C26)</f>
        <v>1580.6113</v>
      </c>
    </row>
    <row r="28" spans="1:3" s="256" customFormat="1" ht="15" customHeight="1" x14ac:dyDescent="0.2">
      <c r="A28" s="1251"/>
      <c r="B28" s="1252"/>
      <c r="C28" s="1253"/>
    </row>
    <row r="29" spans="1:3" s="256" customFormat="1" ht="15" customHeight="1" x14ac:dyDescent="0.2">
      <c r="A29" s="254"/>
      <c r="B29" s="240"/>
      <c r="C29" s="247"/>
    </row>
    <row r="30" spans="1:3" s="256" customFormat="1" ht="15" customHeight="1" x14ac:dyDescent="0.2">
      <c r="A30" s="254"/>
      <c r="B30" s="240"/>
      <c r="C30" s="247"/>
    </row>
    <row r="31" spans="1:3" s="256" customFormat="1" ht="15" customHeight="1" x14ac:dyDescent="0.2">
      <c r="A31" s="254"/>
      <c r="B31" s="240"/>
      <c r="C31" s="247"/>
    </row>
    <row r="32" spans="1:3" s="256" customFormat="1" ht="15" customHeight="1" x14ac:dyDescent="0.2">
      <c r="A32" s="254"/>
      <c r="B32" s="240"/>
      <c r="C32" s="247"/>
    </row>
    <row r="33" spans="1:3" s="256" customFormat="1" ht="15" customHeight="1" x14ac:dyDescent="0.2">
      <c r="A33" s="254"/>
      <c r="B33" s="240"/>
      <c r="C33" s="247"/>
    </row>
    <row r="34" spans="1:3" ht="26.25" customHeight="1" x14ac:dyDescent="0.2"/>
    <row r="35" spans="1:3" s="256" customFormat="1" ht="18" customHeight="1" x14ac:dyDescent="0.2">
      <c r="A35" s="254"/>
      <c r="B35" s="240"/>
      <c r="C35" s="247"/>
    </row>
    <row r="36" spans="1:3" ht="15" customHeight="1" x14ac:dyDescent="0.2"/>
    <row r="37" spans="1:3" x14ac:dyDescent="0.2">
      <c r="A37" s="1254"/>
      <c r="B37" s="1254"/>
      <c r="C37" s="1254"/>
    </row>
  </sheetData>
  <mergeCells count="4">
    <mergeCell ref="A1:C1"/>
    <mergeCell ref="A27:B27"/>
    <mergeCell ref="A28:C28"/>
    <mergeCell ref="A37:C37"/>
  </mergeCells>
  <printOptions horizontalCentered="1"/>
  <pageMargins left="0.39370078740157483" right="0.39370078740157483" top="0.59055118110236227" bottom="0.39370078740157483" header="0.31496062992125984" footer="0.11811023622047245"/>
  <pageSetup paperSize="9" firstPageNumber="349" fitToHeight="0" orientation="portrait" useFirstPageNumber="1" r:id="rId1"/>
  <headerFooter>
    <oddHeader>&amp;L&amp;"Tahoma,Kurzíva"&amp;9Závěrečný účet za rok 2021&amp;R&amp;"Tahoma,Kurzíva"&amp;9Tabulka č. 25</oddHeader>
    <oddFooter>&amp;C&amp;"Tahoma,Obyčejné"&amp;P&amp;L&amp;1#&amp;"Calibri"&amp;9&amp;K000000Klasifikace informací: Veřejná</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EE9B-8298-422F-8C98-CDD49F731375}">
  <sheetPr>
    <pageSetUpPr fitToPage="1"/>
  </sheetPr>
  <dimension ref="A1:L182"/>
  <sheetViews>
    <sheetView zoomScaleNormal="100" zoomScaleSheetLayoutView="100" workbookViewId="0">
      <selection activeCell="E3" sqref="E3"/>
    </sheetView>
  </sheetViews>
  <sheetFormatPr defaultColWidth="9.140625" defaultRowHeight="14.25" x14ac:dyDescent="0.2"/>
  <cols>
    <col min="1" max="1" width="12.7109375" style="259" bestFit="1" customWidth="1"/>
    <col min="2" max="2" width="66.7109375" style="260" customWidth="1"/>
    <col min="3" max="3" width="16.7109375" style="262" customWidth="1"/>
    <col min="4" max="4" width="9.140625" style="258" customWidth="1"/>
    <col min="5" max="6" width="9.140625" style="258"/>
    <col min="7" max="7" width="24.5703125" style="740" customWidth="1"/>
    <col min="8" max="12" width="9.140625" style="1115"/>
    <col min="13" max="16384" width="9.140625" style="258"/>
  </cols>
  <sheetData>
    <row r="1" spans="1:12" ht="31.5" customHeight="1" x14ac:dyDescent="0.2">
      <c r="A1" s="1246" t="s">
        <v>4035</v>
      </c>
      <c r="B1" s="1246"/>
      <c r="C1" s="1246"/>
    </row>
    <row r="2" spans="1:12" ht="15" thickBot="1" x14ac:dyDescent="0.25">
      <c r="C2" s="255" t="s">
        <v>2</v>
      </c>
    </row>
    <row r="3" spans="1:12" ht="45.75" customHeight="1" thickBot="1" x14ac:dyDescent="0.25">
      <c r="A3" s="242" t="s">
        <v>1116</v>
      </c>
      <c r="B3" s="243" t="s">
        <v>1117</v>
      </c>
      <c r="C3" s="244" t="s">
        <v>4023</v>
      </c>
    </row>
    <row r="4" spans="1:12" s="256" customFormat="1" ht="12.75" x14ac:dyDescent="0.2">
      <c r="A4" s="988">
        <v>98752</v>
      </c>
      <c r="B4" s="416" t="s">
        <v>1310</v>
      </c>
      <c r="C4" s="413">
        <v>-160.43370000000002</v>
      </c>
      <c r="G4" s="989"/>
      <c r="H4" s="1116"/>
      <c r="I4" s="1117"/>
      <c r="J4" s="1118"/>
      <c r="K4" s="1119"/>
      <c r="L4" s="1119"/>
    </row>
    <row r="5" spans="1:12" s="991" customFormat="1" ht="25.5" x14ac:dyDescent="0.2">
      <c r="A5" s="988">
        <v>100307</v>
      </c>
      <c r="B5" s="990" t="s">
        <v>1232</v>
      </c>
      <c r="C5" s="413">
        <v>-156.95706999999999</v>
      </c>
      <c r="D5" s="256"/>
      <c r="G5" s="992"/>
      <c r="H5" s="1116"/>
      <c r="I5" s="1117"/>
      <c r="J5" s="1120"/>
      <c r="K5" s="1120"/>
      <c r="L5" s="1120"/>
    </row>
    <row r="6" spans="1:12" s="993" customFormat="1" ht="12.75" x14ac:dyDescent="0.2">
      <c r="A6" s="988">
        <v>100340</v>
      </c>
      <c r="B6" s="416" t="s">
        <v>4026</v>
      </c>
      <c r="C6" s="413">
        <v>2.33283</v>
      </c>
      <c r="D6" s="256"/>
      <c r="G6" s="992"/>
      <c r="H6" s="1116"/>
      <c r="I6" s="1117"/>
      <c r="J6" s="1121"/>
      <c r="K6" s="1121"/>
      <c r="L6" s="1121"/>
    </row>
    <row r="7" spans="1:12" s="993" customFormat="1" ht="12.75" x14ac:dyDescent="0.2">
      <c r="A7" s="988">
        <v>561151</v>
      </c>
      <c r="B7" s="416" t="s">
        <v>1202</v>
      </c>
      <c r="C7" s="413">
        <v>0</v>
      </c>
      <c r="D7" s="256"/>
      <c r="G7" s="992"/>
      <c r="H7" s="1116"/>
      <c r="I7" s="1117"/>
      <c r="J7" s="1121"/>
      <c r="K7" s="1121"/>
      <c r="L7" s="1121"/>
    </row>
    <row r="8" spans="1:12" s="991" customFormat="1" ht="12.75" x14ac:dyDescent="0.2">
      <c r="A8" s="988">
        <v>575933</v>
      </c>
      <c r="B8" s="994" t="s">
        <v>1213</v>
      </c>
      <c r="C8" s="413">
        <v>265.59012000000001</v>
      </c>
      <c r="D8" s="256"/>
      <c r="G8" s="992"/>
      <c r="H8" s="1116"/>
      <c r="I8" s="1117"/>
      <c r="J8" s="1120"/>
      <c r="K8" s="1120"/>
      <c r="L8" s="1120"/>
    </row>
    <row r="9" spans="1:12" s="993" customFormat="1" ht="12.75" x14ac:dyDescent="0.2">
      <c r="A9" s="988">
        <v>576441</v>
      </c>
      <c r="B9" s="416" t="s">
        <v>1220</v>
      </c>
      <c r="C9" s="413">
        <v>231.01769000000002</v>
      </c>
      <c r="D9" s="256"/>
      <c r="G9" s="992"/>
      <c r="H9" s="1116"/>
      <c r="I9" s="1117"/>
      <c r="J9" s="1121"/>
      <c r="K9" s="1121"/>
      <c r="L9" s="1121"/>
    </row>
    <row r="10" spans="1:12" s="993" customFormat="1" ht="12.75" x14ac:dyDescent="0.2">
      <c r="A10" s="988">
        <v>577235</v>
      </c>
      <c r="B10" s="416" t="s">
        <v>1217</v>
      </c>
      <c r="C10" s="413">
        <v>239.23716000000002</v>
      </c>
      <c r="G10" s="992"/>
      <c r="H10" s="1116"/>
      <c r="I10" s="1117"/>
      <c r="J10" s="1121"/>
      <c r="K10" s="1121"/>
      <c r="L10" s="1121"/>
    </row>
    <row r="11" spans="1:12" s="993" customFormat="1" ht="25.5" x14ac:dyDescent="0.2">
      <c r="A11" s="988">
        <v>577243</v>
      </c>
      <c r="B11" s="416" t="s">
        <v>1229</v>
      </c>
      <c r="C11" s="257">
        <v>36.620980000000003</v>
      </c>
      <c r="G11" s="992"/>
      <c r="H11" s="1116"/>
      <c r="I11" s="1117"/>
      <c r="J11" s="1121"/>
      <c r="K11" s="1121"/>
      <c r="L11" s="1121"/>
    </row>
    <row r="12" spans="1:12" s="993" customFormat="1" ht="25.5" x14ac:dyDescent="0.2">
      <c r="A12" s="988">
        <v>577260</v>
      </c>
      <c r="B12" s="416" t="s">
        <v>1210</v>
      </c>
      <c r="C12" s="413">
        <v>-206.92424000000003</v>
      </c>
      <c r="G12" s="992"/>
      <c r="H12" s="1116"/>
      <c r="I12" s="1117"/>
      <c r="J12" s="1121"/>
      <c r="K12" s="1121"/>
      <c r="L12" s="1121"/>
    </row>
    <row r="13" spans="1:12" s="993" customFormat="1" ht="12.75" x14ac:dyDescent="0.2">
      <c r="A13" s="988">
        <v>577910</v>
      </c>
      <c r="B13" s="994" t="s">
        <v>1222</v>
      </c>
      <c r="C13" s="413">
        <v>242.60123000000002</v>
      </c>
      <c r="G13" s="992"/>
      <c r="H13" s="1116"/>
      <c r="I13" s="1117"/>
      <c r="J13" s="1121"/>
      <c r="K13" s="1121"/>
      <c r="L13" s="1121"/>
    </row>
    <row r="14" spans="1:12" s="993" customFormat="1" ht="25.5" x14ac:dyDescent="0.2">
      <c r="A14" s="988">
        <v>600920</v>
      </c>
      <c r="B14" s="416" t="s">
        <v>1188</v>
      </c>
      <c r="C14" s="413">
        <v>285.05713999999995</v>
      </c>
      <c r="G14" s="992"/>
      <c r="H14" s="1116"/>
      <c r="I14" s="1117"/>
      <c r="J14" s="1121"/>
      <c r="K14" s="1121"/>
      <c r="L14" s="1121"/>
    </row>
    <row r="15" spans="1:12" s="993" customFormat="1" ht="12.75" x14ac:dyDescent="0.2">
      <c r="A15" s="988">
        <v>601152</v>
      </c>
      <c r="B15" s="416" t="s">
        <v>1196</v>
      </c>
      <c r="C15" s="413">
        <v>211.24379999999999</v>
      </c>
      <c r="G15" s="992"/>
      <c r="H15" s="1116"/>
      <c r="I15" s="1117"/>
      <c r="J15" s="1121"/>
      <c r="K15" s="1121"/>
      <c r="L15" s="1121"/>
    </row>
    <row r="16" spans="1:12" s="993" customFormat="1" ht="25.5" x14ac:dyDescent="0.2">
      <c r="A16" s="988">
        <v>601292</v>
      </c>
      <c r="B16" s="416" t="s">
        <v>1204</v>
      </c>
      <c r="C16" s="413">
        <v>149.22563</v>
      </c>
      <c r="G16" s="992"/>
      <c r="H16" s="1116"/>
      <c r="I16" s="1117"/>
      <c r="J16" s="1121"/>
      <c r="K16" s="1121"/>
      <c r="L16" s="1121"/>
    </row>
    <row r="17" spans="1:12" s="993" customFormat="1" ht="25.5" x14ac:dyDescent="0.2">
      <c r="A17" s="988">
        <v>601322</v>
      </c>
      <c r="B17" s="416" t="s">
        <v>1205</v>
      </c>
      <c r="C17" s="413">
        <v>388.95472000000001</v>
      </c>
      <c r="G17" s="992"/>
      <c r="H17" s="1116"/>
      <c r="I17" s="1117"/>
      <c r="J17" s="1121"/>
      <c r="K17" s="1121"/>
      <c r="L17" s="1121"/>
    </row>
    <row r="18" spans="1:12" s="993" customFormat="1" ht="12.75" x14ac:dyDescent="0.2">
      <c r="A18" s="988">
        <v>601331</v>
      </c>
      <c r="B18" s="416" t="s">
        <v>1178</v>
      </c>
      <c r="C18" s="413">
        <v>-262.84381999999999</v>
      </c>
      <c r="G18" s="992"/>
      <c r="H18" s="1116"/>
      <c r="I18" s="1117"/>
      <c r="J18" s="1121"/>
      <c r="K18" s="1121"/>
      <c r="L18" s="1121"/>
    </row>
    <row r="19" spans="1:12" s="993" customFormat="1" ht="12.75" x14ac:dyDescent="0.2">
      <c r="A19" s="988">
        <v>601349</v>
      </c>
      <c r="B19" s="416" t="s">
        <v>1177</v>
      </c>
      <c r="C19" s="413">
        <v>51.903679999999994</v>
      </c>
      <c r="G19" s="992"/>
      <c r="H19" s="1116"/>
      <c r="I19" s="1117"/>
      <c r="J19" s="1121"/>
      <c r="K19" s="1121"/>
      <c r="L19" s="1121"/>
    </row>
    <row r="20" spans="1:12" s="993" customFormat="1" ht="12.75" x14ac:dyDescent="0.2">
      <c r="A20" s="988">
        <v>601357</v>
      </c>
      <c r="B20" s="416" t="s">
        <v>1176</v>
      </c>
      <c r="C20" s="413">
        <v>80.725750000000005</v>
      </c>
      <c r="G20" s="992"/>
      <c r="H20" s="1116"/>
      <c r="I20" s="1117"/>
      <c r="J20" s="1121"/>
      <c r="K20" s="1121"/>
      <c r="L20" s="1121"/>
    </row>
    <row r="21" spans="1:12" s="993" customFormat="1" ht="25.5" x14ac:dyDescent="0.2">
      <c r="A21" s="988">
        <v>601381</v>
      </c>
      <c r="B21" s="416" t="s">
        <v>1201</v>
      </c>
      <c r="C21" s="413">
        <v>-933.81103999999993</v>
      </c>
      <c r="G21" s="992"/>
      <c r="H21" s="1116"/>
      <c r="I21" s="1117"/>
      <c r="J21" s="1121"/>
      <c r="K21" s="1121"/>
      <c r="L21" s="1121"/>
    </row>
    <row r="22" spans="1:12" s="993" customFormat="1" ht="12.75" x14ac:dyDescent="0.2">
      <c r="A22" s="988">
        <v>601390</v>
      </c>
      <c r="B22" s="416" t="s">
        <v>1175</v>
      </c>
      <c r="C22" s="413">
        <v>1.5241800000000012</v>
      </c>
      <c r="G22" s="992"/>
      <c r="H22" s="1116"/>
      <c r="I22" s="1117"/>
      <c r="J22" s="1121"/>
      <c r="K22" s="1121"/>
      <c r="L22" s="1121"/>
    </row>
    <row r="23" spans="1:12" s="993" customFormat="1" ht="25.5" x14ac:dyDescent="0.2">
      <c r="A23" s="988">
        <v>601403</v>
      </c>
      <c r="B23" s="416" t="s">
        <v>1174</v>
      </c>
      <c r="C23" s="413">
        <v>29.52047</v>
      </c>
      <c r="G23" s="992"/>
      <c r="H23" s="1116"/>
      <c r="I23" s="1117"/>
      <c r="J23" s="1121"/>
      <c r="K23" s="1121"/>
      <c r="L23" s="1121"/>
    </row>
    <row r="24" spans="1:12" s="993" customFormat="1" ht="12.75" x14ac:dyDescent="0.2">
      <c r="A24" s="988">
        <v>601411</v>
      </c>
      <c r="B24" s="416" t="s">
        <v>1172</v>
      </c>
      <c r="C24" s="413">
        <v>26.048470000000009</v>
      </c>
      <c r="G24" s="992"/>
      <c r="H24" s="1116"/>
      <c r="I24" s="1117"/>
      <c r="J24" s="1121"/>
      <c r="K24" s="1121"/>
      <c r="L24" s="1121"/>
    </row>
    <row r="25" spans="1:12" s="993" customFormat="1" ht="12.75" x14ac:dyDescent="0.2">
      <c r="A25" s="988">
        <v>601594</v>
      </c>
      <c r="B25" s="416" t="s">
        <v>1223</v>
      </c>
      <c r="C25" s="413">
        <v>28.419979999999999</v>
      </c>
      <c r="G25" s="992"/>
      <c r="H25" s="1116"/>
      <c r="I25" s="1117"/>
      <c r="J25" s="1121"/>
      <c r="K25" s="1121"/>
      <c r="L25" s="1121"/>
    </row>
    <row r="26" spans="1:12" s="993" customFormat="1" ht="25.5" x14ac:dyDescent="0.2">
      <c r="A26" s="988">
        <v>601624</v>
      </c>
      <c r="B26" s="416" t="s">
        <v>1194</v>
      </c>
      <c r="C26" s="413">
        <v>-298.23568999999998</v>
      </c>
      <c r="G26" s="992"/>
      <c r="H26" s="1116"/>
      <c r="I26" s="1117"/>
      <c r="J26" s="1121"/>
      <c r="K26" s="1121"/>
      <c r="L26" s="1121"/>
    </row>
    <row r="27" spans="1:12" s="993" customFormat="1" ht="12.75" x14ac:dyDescent="0.2">
      <c r="A27" s="988">
        <v>601641</v>
      </c>
      <c r="B27" s="994" t="s">
        <v>1168</v>
      </c>
      <c r="C27" s="413">
        <v>58.841590000000025</v>
      </c>
      <c r="G27" s="992"/>
      <c r="H27" s="1116"/>
      <c r="I27" s="1117"/>
      <c r="J27" s="1121"/>
      <c r="K27" s="1121"/>
      <c r="L27" s="1121"/>
    </row>
    <row r="28" spans="1:12" s="993" customFormat="1" ht="25.5" x14ac:dyDescent="0.2">
      <c r="A28" s="988">
        <v>601659</v>
      </c>
      <c r="B28" s="994" t="s">
        <v>1166</v>
      </c>
      <c r="C28" s="413">
        <v>287.46564000000001</v>
      </c>
      <c r="G28" s="992"/>
      <c r="H28" s="1116"/>
      <c r="I28" s="1117"/>
      <c r="J28" s="1121"/>
      <c r="K28" s="1121"/>
      <c r="L28" s="1121"/>
    </row>
    <row r="29" spans="1:12" s="993" customFormat="1" ht="12.75" x14ac:dyDescent="0.2">
      <c r="A29" s="988">
        <v>601667</v>
      </c>
      <c r="B29" s="416" t="s">
        <v>1165</v>
      </c>
      <c r="C29" s="413">
        <v>246.05275</v>
      </c>
      <c r="G29" s="992"/>
      <c r="H29" s="1116"/>
      <c r="I29" s="1117"/>
      <c r="J29" s="1121"/>
      <c r="K29" s="1121"/>
      <c r="L29" s="1121"/>
    </row>
    <row r="30" spans="1:12" s="993" customFormat="1" ht="12.75" x14ac:dyDescent="0.2">
      <c r="A30" s="988">
        <v>601675</v>
      </c>
      <c r="B30" s="995" t="s">
        <v>1167</v>
      </c>
      <c r="C30" s="413">
        <v>233.0598</v>
      </c>
      <c r="G30" s="992"/>
      <c r="H30" s="1116"/>
      <c r="I30" s="1117"/>
      <c r="J30" s="1121"/>
      <c r="K30" s="1121"/>
      <c r="L30" s="1121"/>
    </row>
    <row r="31" spans="1:12" s="993" customFormat="1" ht="12.75" x14ac:dyDescent="0.2">
      <c r="A31" s="988">
        <v>601837</v>
      </c>
      <c r="B31" s="416" t="s">
        <v>1226</v>
      </c>
      <c r="C31" s="413">
        <v>8.977640000000001</v>
      </c>
      <c r="G31" s="992"/>
      <c r="H31" s="1116"/>
      <c r="I31" s="1117"/>
      <c r="J31" s="1121"/>
      <c r="K31" s="1121"/>
      <c r="L31" s="1121"/>
    </row>
    <row r="32" spans="1:12" s="993" customFormat="1" ht="12.75" x14ac:dyDescent="0.2">
      <c r="A32" s="988">
        <v>601977</v>
      </c>
      <c r="B32" s="416" t="s">
        <v>1236</v>
      </c>
      <c r="C32" s="413">
        <v>0</v>
      </c>
      <c r="G32" s="992"/>
      <c r="H32" s="1116"/>
      <c r="I32" s="1117"/>
      <c r="J32" s="1121"/>
      <c r="K32" s="1121"/>
      <c r="L32" s="1121"/>
    </row>
    <row r="33" spans="1:12" s="993" customFormat="1" ht="25.5" x14ac:dyDescent="0.2">
      <c r="A33" s="988">
        <v>601985</v>
      </c>
      <c r="B33" s="416" t="s">
        <v>1235</v>
      </c>
      <c r="C33" s="413">
        <v>24.156220000000001</v>
      </c>
      <c r="G33" s="992"/>
      <c r="H33" s="1116"/>
      <c r="I33" s="1117"/>
      <c r="J33" s="1121"/>
      <c r="K33" s="1121"/>
      <c r="L33" s="1121"/>
    </row>
    <row r="34" spans="1:12" s="993" customFormat="1" ht="25.5" x14ac:dyDescent="0.2">
      <c r="A34" s="988">
        <v>602001</v>
      </c>
      <c r="B34" s="416" t="s">
        <v>1306</v>
      </c>
      <c r="C34" s="413">
        <v>98.457369999999997</v>
      </c>
      <c r="G34" s="992"/>
      <c r="H34" s="1116"/>
      <c r="I34" s="1117"/>
      <c r="J34" s="1121"/>
      <c r="K34" s="1121"/>
      <c r="L34" s="1121"/>
    </row>
    <row r="35" spans="1:12" s="993" customFormat="1" ht="12.75" x14ac:dyDescent="0.2">
      <c r="A35" s="988">
        <v>602027</v>
      </c>
      <c r="B35" s="416" t="s">
        <v>1185</v>
      </c>
      <c r="C35" s="413">
        <v>213.57234</v>
      </c>
      <c r="G35" s="992"/>
      <c r="H35" s="1116"/>
      <c r="I35" s="1117"/>
      <c r="J35" s="1121"/>
      <c r="K35" s="1121"/>
      <c r="L35" s="1121"/>
    </row>
    <row r="36" spans="1:12" s="993" customFormat="1" ht="12.75" x14ac:dyDescent="0.2">
      <c r="A36" s="988">
        <v>602051</v>
      </c>
      <c r="B36" s="416" t="s">
        <v>1187</v>
      </c>
      <c r="C36" s="413">
        <v>13.87229</v>
      </c>
      <c r="G36" s="992"/>
      <c r="H36" s="1116"/>
      <c r="I36" s="1117"/>
      <c r="J36" s="1121"/>
      <c r="K36" s="1121"/>
      <c r="L36" s="1121"/>
    </row>
    <row r="37" spans="1:12" s="993" customFormat="1" ht="25.5" x14ac:dyDescent="0.2">
      <c r="A37" s="988">
        <v>602060</v>
      </c>
      <c r="B37" s="994" t="s">
        <v>1157</v>
      </c>
      <c r="C37" s="413">
        <v>252.53775000000002</v>
      </c>
      <c r="G37" s="992"/>
      <c r="H37" s="1116"/>
      <c r="I37" s="1117"/>
      <c r="J37" s="1121"/>
      <c r="K37" s="1121"/>
      <c r="L37" s="1121"/>
    </row>
    <row r="38" spans="1:12" s="993" customFormat="1" ht="12.75" x14ac:dyDescent="0.2">
      <c r="A38" s="988">
        <v>602078</v>
      </c>
      <c r="B38" s="994" t="s">
        <v>1186</v>
      </c>
      <c r="C38" s="413">
        <v>82.766269999999963</v>
      </c>
      <c r="G38" s="992"/>
      <c r="H38" s="1116"/>
      <c r="I38" s="1117"/>
      <c r="J38" s="1121"/>
      <c r="K38" s="1121"/>
      <c r="L38" s="1121"/>
    </row>
    <row r="39" spans="1:12" s="993" customFormat="1" ht="25.5" x14ac:dyDescent="0.2">
      <c r="A39" s="988">
        <v>602086</v>
      </c>
      <c r="B39" s="994" t="s">
        <v>1183</v>
      </c>
      <c r="C39" s="413">
        <v>89.223119999999994</v>
      </c>
      <c r="G39" s="992"/>
      <c r="H39" s="1116"/>
      <c r="I39" s="1117"/>
      <c r="J39" s="1121"/>
      <c r="K39" s="1121"/>
      <c r="L39" s="1121"/>
    </row>
    <row r="40" spans="1:12" s="993" customFormat="1" ht="12.75" x14ac:dyDescent="0.2">
      <c r="A40" s="988">
        <v>602094</v>
      </c>
      <c r="B40" s="416" t="s">
        <v>1184</v>
      </c>
      <c r="C40" s="413">
        <v>120.64493999999999</v>
      </c>
      <c r="G40" s="992"/>
      <c r="H40" s="1116"/>
      <c r="I40" s="1117"/>
      <c r="J40" s="1121"/>
      <c r="K40" s="1121"/>
      <c r="L40" s="1121"/>
    </row>
    <row r="41" spans="1:12" s="993" customFormat="1" ht="12.75" x14ac:dyDescent="0.2">
      <c r="A41" s="988">
        <v>602116</v>
      </c>
      <c r="B41" s="416" t="s">
        <v>1181</v>
      </c>
      <c r="C41" s="413">
        <v>174.17773</v>
      </c>
      <c r="G41" s="992"/>
      <c r="H41" s="1116"/>
      <c r="I41" s="1117"/>
      <c r="J41" s="1121"/>
      <c r="K41" s="1121"/>
      <c r="L41" s="1121"/>
    </row>
    <row r="42" spans="1:12" s="993" customFormat="1" ht="25.5" x14ac:dyDescent="0.2">
      <c r="A42" s="988">
        <v>602124</v>
      </c>
      <c r="B42" s="416" t="s">
        <v>1180</v>
      </c>
      <c r="C42" s="413">
        <v>84.087609999999998</v>
      </c>
      <c r="G42" s="992"/>
      <c r="H42" s="1116"/>
      <c r="I42" s="1117"/>
      <c r="J42" s="1121"/>
      <c r="K42" s="1121"/>
      <c r="L42" s="1121"/>
    </row>
    <row r="43" spans="1:12" s="993" customFormat="1" ht="25.5" x14ac:dyDescent="0.2">
      <c r="A43" s="988">
        <v>602132</v>
      </c>
      <c r="B43" s="416" t="s">
        <v>1179</v>
      </c>
      <c r="C43" s="413">
        <v>9.497460000000018</v>
      </c>
      <c r="G43" s="992"/>
      <c r="H43" s="1116"/>
      <c r="I43" s="1117"/>
      <c r="J43" s="1121"/>
      <c r="K43" s="1121"/>
      <c r="L43" s="1121"/>
    </row>
    <row r="44" spans="1:12" s="993" customFormat="1" ht="12.75" x14ac:dyDescent="0.2">
      <c r="A44" s="988">
        <v>602141</v>
      </c>
      <c r="B44" s="416" t="s">
        <v>1182</v>
      </c>
      <c r="C44" s="413">
        <v>53.334969999999998</v>
      </c>
      <c r="G44" s="992"/>
      <c r="H44" s="1116"/>
      <c r="I44" s="1117"/>
      <c r="J44" s="1121"/>
      <c r="K44" s="1121"/>
      <c r="L44" s="1121"/>
    </row>
    <row r="45" spans="1:12" s="993" customFormat="1" ht="12.75" x14ac:dyDescent="0.2">
      <c r="A45" s="988">
        <v>602159</v>
      </c>
      <c r="B45" s="994" t="s">
        <v>1153</v>
      </c>
      <c r="C45" s="413">
        <v>26.104680000000002</v>
      </c>
      <c r="G45" s="992"/>
      <c r="H45" s="1116"/>
      <c r="I45" s="1117"/>
      <c r="J45" s="1121"/>
      <c r="K45" s="1121"/>
      <c r="L45" s="1121"/>
    </row>
    <row r="46" spans="1:12" s="993" customFormat="1" ht="12.75" x14ac:dyDescent="0.2">
      <c r="A46" s="988">
        <v>842702</v>
      </c>
      <c r="B46" s="416" t="s">
        <v>1154</v>
      </c>
      <c r="C46" s="413">
        <v>465.97818999999998</v>
      </c>
      <c r="G46" s="992"/>
      <c r="H46" s="1116"/>
      <c r="I46" s="1117"/>
      <c r="J46" s="1121"/>
      <c r="K46" s="1121"/>
      <c r="L46" s="1121"/>
    </row>
    <row r="47" spans="1:12" s="993" customFormat="1" ht="12.75" x14ac:dyDescent="0.2">
      <c r="A47" s="988">
        <v>842737</v>
      </c>
      <c r="B47" s="416" t="s">
        <v>1155</v>
      </c>
      <c r="C47" s="413">
        <v>61.429990000000004</v>
      </c>
      <c r="G47" s="992"/>
      <c r="H47" s="1116"/>
      <c r="I47" s="1117"/>
      <c r="J47" s="1121"/>
      <c r="K47" s="1121"/>
      <c r="L47" s="1121"/>
    </row>
    <row r="48" spans="1:12" s="993" customFormat="1" ht="12.75" x14ac:dyDescent="0.2">
      <c r="A48" s="988">
        <v>842745</v>
      </c>
      <c r="B48" s="416" t="s">
        <v>1152</v>
      </c>
      <c r="C48" s="413">
        <v>144.89005</v>
      </c>
      <c r="G48" s="992"/>
      <c r="H48" s="1116"/>
      <c r="I48" s="1117"/>
      <c r="J48" s="1121"/>
      <c r="K48" s="1121"/>
      <c r="L48" s="1121"/>
    </row>
    <row r="49" spans="1:12" s="993" customFormat="1" ht="25.5" x14ac:dyDescent="0.2">
      <c r="A49" s="988">
        <v>842753</v>
      </c>
      <c r="B49" s="416" t="s">
        <v>1151</v>
      </c>
      <c r="C49" s="413">
        <v>294.96786000000003</v>
      </c>
      <c r="G49" s="992"/>
      <c r="H49" s="1116"/>
      <c r="I49" s="1117"/>
      <c r="J49" s="1121"/>
      <c r="K49" s="1121"/>
      <c r="L49" s="1121"/>
    </row>
    <row r="50" spans="1:12" s="993" customFormat="1" ht="12.75" x14ac:dyDescent="0.2">
      <c r="A50" s="988">
        <v>842761</v>
      </c>
      <c r="B50" s="416" t="s">
        <v>1150</v>
      </c>
      <c r="C50" s="413">
        <v>77.83438000000001</v>
      </c>
      <c r="G50" s="992"/>
      <c r="H50" s="1116"/>
      <c r="I50" s="1117"/>
      <c r="J50" s="1121"/>
      <c r="K50" s="1121"/>
      <c r="L50" s="1121"/>
    </row>
    <row r="51" spans="1:12" s="993" customFormat="1" ht="12.75" x14ac:dyDescent="0.2">
      <c r="A51" s="988">
        <v>844691</v>
      </c>
      <c r="B51" s="994" t="s">
        <v>1227</v>
      </c>
      <c r="C51" s="413">
        <v>63.146720000000002</v>
      </c>
      <c r="G51" s="992"/>
      <c r="H51" s="1116"/>
      <c r="I51" s="1117"/>
      <c r="J51" s="1121"/>
      <c r="K51" s="1121"/>
      <c r="L51" s="1121"/>
    </row>
    <row r="52" spans="1:12" s="993" customFormat="1" ht="12.75" x14ac:dyDescent="0.2">
      <c r="A52" s="988">
        <v>844985</v>
      </c>
      <c r="B52" s="416" t="s">
        <v>1193</v>
      </c>
      <c r="C52" s="413">
        <v>-290.06766000000005</v>
      </c>
      <c r="G52" s="992"/>
      <c r="H52" s="1116"/>
      <c r="I52" s="1117"/>
      <c r="J52" s="1121"/>
      <c r="K52" s="1121"/>
      <c r="L52" s="1121"/>
    </row>
    <row r="53" spans="1:12" s="993" customFormat="1" ht="12.75" x14ac:dyDescent="0.2">
      <c r="A53" s="988">
        <v>845027</v>
      </c>
      <c r="B53" s="416" t="s">
        <v>1195</v>
      </c>
      <c r="C53" s="413">
        <v>226.17988</v>
      </c>
      <c r="G53" s="992"/>
      <c r="H53" s="1116"/>
      <c r="I53" s="1117"/>
      <c r="J53" s="1121"/>
      <c r="K53" s="1121"/>
      <c r="L53" s="1121"/>
    </row>
    <row r="54" spans="1:12" s="993" customFormat="1" ht="12.75" x14ac:dyDescent="0.2">
      <c r="A54" s="988">
        <v>845213</v>
      </c>
      <c r="B54" s="416" t="s">
        <v>1209</v>
      </c>
      <c r="C54" s="413">
        <v>93.162459999999996</v>
      </c>
      <c r="G54" s="992"/>
      <c r="H54" s="1116"/>
      <c r="I54" s="1117"/>
      <c r="J54" s="1121"/>
      <c r="K54" s="1121"/>
      <c r="L54" s="1121"/>
    </row>
    <row r="55" spans="1:12" s="993" customFormat="1" ht="12.75" x14ac:dyDescent="0.2">
      <c r="A55" s="988">
        <v>845299</v>
      </c>
      <c r="B55" s="416" t="s">
        <v>1225</v>
      </c>
      <c r="C55" s="413">
        <v>294.75842999999998</v>
      </c>
      <c r="G55" s="992"/>
      <c r="H55" s="1116"/>
      <c r="I55" s="1117"/>
      <c r="J55" s="1121"/>
      <c r="K55" s="1121"/>
      <c r="L55" s="1121"/>
    </row>
    <row r="56" spans="1:12" s="993" customFormat="1" ht="12.75" x14ac:dyDescent="0.2">
      <c r="A56" s="988">
        <v>845329</v>
      </c>
      <c r="B56" s="416" t="s">
        <v>1208</v>
      </c>
      <c r="C56" s="413">
        <v>196.92305999999999</v>
      </c>
      <c r="G56" s="992"/>
      <c r="H56" s="1116"/>
      <c r="I56" s="1117"/>
      <c r="J56" s="1121"/>
      <c r="K56" s="1121"/>
      <c r="L56" s="1121"/>
    </row>
    <row r="57" spans="1:12" s="993" customFormat="1" ht="12.75" x14ac:dyDescent="0.2">
      <c r="A57" s="988">
        <v>846279</v>
      </c>
      <c r="B57" s="416" t="s">
        <v>1230</v>
      </c>
      <c r="C57" s="413">
        <v>0</v>
      </c>
      <c r="G57" s="992"/>
      <c r="H57" s="1116"/>
      <c r="I57" s="1117"/>
      <c r="J57" s="1121"/>
      <c r="K57" s="1121"/>
      <c r="L57" s="1121"/>
    </row>
    <row r="58" spans="1:12" s="993" customFormat="1" ht="25.5" x14ac:dyDescent="0.2">
      <c r="A58" s="988">
        <v>846881</v>
      </c>
      <c r="B58" s="416" t="s">
        <v>1173</v>
      </c>
      <c r="C58" s="413">
        <v>68.645620000000008</v>
      </c>
      <c r="G58" s="992"/>
      <c r="H58" s="1116"/>
      <c r="I58" s="1117"/>
      <c r="J58" s="1121"/>
      <c r="K58" s="1121"/>
      <c r="L58" s="1121"/>
    </row>
    <row r="59" spans="1:12" s="993" customFormat="1" ht="12.75" x14ac:dyDescent="0.2">
      <c r="A59" s="988">
        <v>848077</v>
      </c>
      <c r="B59" s="416" t="s">
        <v>1221</v>
      </c>
      <c r="C59" s="413">
        <v>532.90937000000008</v>
      </c>
      <c r="G59" s="992"/>
      <c r="H59" s="1116"/>
      <c r="I59" s="1117"/>
      <c r="J59" s="1121"/>
      <c r="K59" s="1121"/>
      <c r="L59" s="1121"/>
    </row>
    <row r="60" spans="1:12" s="993" customFormat="1" ht="25.5" x14ac:dyDescent="0.2">
      <c r="A60" s="988">
        <v>849910</v>
      </c>
      <c r="B60" s="416" t="s">
        <v>1294</v>
      </c>
      <c r="C60" s="413">
        <v>260.95864</v>
      </c>
      <c r="G60" s="992"/>
      <c r="H60" s="1116"/>
      <c r="I60" s="1117"/>
      <c r="J60" s="1121"/>
      <c r="K60" s="1121"/>
      <c r="L60" s="1121"/>
    </row>
    <row r="61" spans="1:12" s="993" customFormat="1" ht="12.75" x14ac:dyDescent="0.2">
      <c r="A61" s="988">
        <v>849936</v>
      </c>
      <c r="B61" s="996" t="s">
        <v>1311</v>
      </c>
      <c r="C61" s="413">
        <v>0</v>
      </c>
      <c r="G61" s="992"/>
      <c r="H61" s="1116"/>
      <c r="I61" s="1117"/>
      <c r="J61" s="1121"/>
      <c r="K61" s="1121"/>
      <c r="L61" s="1121"/>
    </row>
    <row r="62" spans="1:12" s="993" customFormat="1" ht="12.75" x14ac:dyDescent="0.2">
      <c r="A62" s="988">
        <v>852481</v>
      </c>
      <c r="B62" s="416" t="s">
        <v>1304</v>
      </c>
      <c r="C62" s="413">
        <v>6.2297099999999999</v>
      </c>
      <c r="G62" s="992"/>
      <c r="H62" s="1116"/>
      <c r="I62" s="1117"/>
      <c r="J62" s="1121"/>
      <c r="K62" s="1121"/>
      <c r="L62" s="1121"/>
    </row>
    <row r="63" spans="1:12" s="993" customFormat="1" ht="25.5" x14ac:dyDescent="0.2">
      <c r="A63" s="988">
        <v>852619</v>
      </c>
      <c r="B63" s="997" t="s">
        <v>1265</v>
      </c>
      <c r="C63" s="257">
        <v>36.402419999999999</v>
      </c>
      <c r="G63" s="992"/>
      <c r="H63" s="1116"/>
      <c r="I63" s="1117"/>
      <c r="J63" s="1121"/>
      <c r="K63" s="1121"/>
      <c r="L63" s="1121"/>
    </row>
    <row r="64" spans="1:12" s="993" customFormat="1" ht="12.75" x14ac:dyDescent="0.2">
      <c r="A64" s="988">
        <v>852732</v>
      </c>
      <c r="B64" s="996" t="s">
        <v>1325</v>
      </c>
      <c r="C64" s="413">
        <v>20.236879999999999</v>
      </c>
      <c r="G64" s="992"/>
      <c r="H64" s="1116"/>
      <c r="I64" s="1117"/>
      <c r="J64" s="1121"/>
      <c r="K64" s="1121"/>
      <c r="L64" s="1121"/>
    </row>
    <row r="65" spans="1:12" s="993" customFormat="1" ht="12.75" x14ac:dyDescent="0.2">
      <c r="A65" s="988">
        <v>7331533</v>
      </c>
      <c r="B65" s="996" t="s">
        <v>1326</v>
      </c>
      <c r="C65" s="413">
        <v>1.1650799999999999</v>
      </c>
      <c r="G65" s="992"/>
      <c r="H65" s="1116"/>
      <c r="I65" s="1117"/>
      <c r="J65" s="1121"/>
      <c r="K65" s="1121"/>
      <c r="L65" s="1121"/>
    </row>
    <row r="66" spans="1:12" s="993" customFormat="1" ht="12.75" x14ac:dyDescent="0.2">
      <c r="A66" s="988">
        <v>13643479</v>
      </c>
      <c r="B66" s="416" t="s">
        <v>1231</v>
      </c>
      <c r="C66" s="413">
        <v>149.99019999999999</v>
      </c>
      <c r="G66" s="992"/>
      <c r="H66" s="1116"/>
      <c r="I66" s="1117"/>
      <c r="J66" s="1121"/>
      <c r="K66" s="1121"/>
      <c r="L66" s="1121"/>
    </row>
    <row r="67" spans="1:12" s="993" customFormat="1" ht="12.75" x14ac:dyDescent="0.2">
      <c r="A67" s="988">
        <v>13644254</v>
      </c>
      <c r="B67" s="416" t="s">
        <v>1218</v>
      </c>
      <c r="C67" s="413">
        <v>299.56935999999996</v>
      </c>
      <c r="G67" s="992"/>
      <c r="H67" s="1116"/>
      <c r="I67" s="1117"/>
      <c r="J67" s="1121"/>
      <c r="K67" s="1121"/>
      <c r="L67" s="1121"/>
    </row>
    <row r="68" spans="1:12" s="993" customFormat="1" ht="12.75" x14ac:dyDescent="0.2">
      <c r="A68" s="988">
        <v>13644271</v>
      </c>
      <c r="B68" s="416" t="s">
        <v>1216</v>
      </c>
      <c r="C68" s="413">
        <v>212.20553000000001</v>
      </c>
      <c r="G68" s="992"/>
      <c r="H68" s="1116"/>
      <c r="I68" s="1117"/>
      <c r="J68" s="1121"/>
      <c r="K68" s="1121"/>
      <c r="L68" s="1121"/>
    </row>
    <row r="69" spans="1:12" s="993" customFormat="1" ht="12.75" x14ac:dyDescent="0.2">
      <c r="A69" s="998">
        <v>13644289</v>
      </c>
      <c r="B69" s="999" t="s">
        <v>4027</v>
      </c>
      <c r="C69" s="413">
        <v>35.052120000000002</v>
      </c>
      <c r="D69" s="256"/>
      <c r="G69" s="992"/>
      <c r="H69" s="1116"/>
      <c r="I69" s="1117"/>
      <c r="J69" s="1121"/>
      <c r="K69" s="1121"/>
      <c r="L69" s="1121"/>
    </row>
    <row r="70" spans="1:12" s="993" customFormat="1" ht="12.75" x14ac:dyDescent="0.2">
      <c r="A70" s="988">
        <v>13644297</v>
      </c>
      <c r="B70" s="416" t="s">
        <v>1219</v>
      </c>
      <c r="C70" s="413">
        <v>27.424219999999998</v>
      </c>
      <c r="G70" s="992"/>
      <c r="H70" s="1116"/>
      <c r="I70" s="1117"/>
      <c r="J70" s="1121"/>
      <c r="K70" s="1121"/>
      <c r="L70" s="1121"/>
    </row>
    <row r="71" spans="1:12" s="993" customFormat="1" ht="12.75" x14ac:dyDescent="0.2">
      <c r="A71" s="988">
        <v>13644301</v>
      </c>
      <c r="B71" s="990" t="s">
        <v>1228</v>
      </c>
      <c r="C71" s="413">
        <v>-2205.4606100000001</v>
      </c>
      <c r="G71" s="992"/>
      <c r="H71" s="1116"/>
      <c r="I71" s="1117"/>
      <c r="J71" s="1121"/>
      <c r="K71" s="1121"/>
      <c r="L71" s="1121"/>
    </row>
    <row r="72" spans="1:12" s="993" customFormat="1" ht="12.75" x14ac:dyDescent="0.2">
      <c r="A72" s="988">
        <v>13644319</v>
      </c>
      <c r="B72" s="994" t="s">
        <v>1238</v>
      </c>
      <c r="C72" s="413">
        <v>188.11189000000002</v>
      </c>
      <c r="G72" s="992"/>
      <c r="H72" s="1116"/>
      <c r="I72" s="1117"/>
      <c r="J72" s="1121"/>
      <c r="K72" s="1121"/>
      <c r="L72" s="1121"/>
    </row>
    <row r="73" spans="1:12" s="993" customFormat="1" ht="25.5" x14ac:dyDescent="0.2">
      <c r="A73" s="988">
        <v>13644327</v>
      </c>
      <c r="B73" s="416" t="s">
        <v>1212</v>
      </c>
      <c r="C73" s="413">
        <v>168.38589999999999</v>
      </c>
      <c r="G73" s="992"/>
      <c r="H73" s="1116"/>
      <c r="I73" s="1117"/>
      <c r="J73" s="1121"/>
      <c r="K73" s="1121"/>
      <c r="L73" s="1121"/>
    </row>
    <row r="74" spans="1:12" s="993" customFormat="1" ht="25.5" x14ac:dyDescent="0.2">
      <c r="A74" s="988">
        <v>14450909</v>
      </c>
      <c r="B74" s="416" t="s">
        <v>1203</v>
      </c>
      <c r="C74" s="413">
        <v>0</v>
      </c>
      <c r="G74" s="992"/>
      <c r="H74" s="1116"/>
      <c r="I74" s="1117"/>
      <c r="J74" s="1121"/>
      <c r="K74" s="1121"/>
      <c r="L74" s="1121"/>
    </row>
    <row r="75" spans="1:12" s="993" customFormat="1" ht="12.75" x14ac:dyDescent="0.2">
      <c r="A75" s="988">
        <v>14451093</v>
      </c>
      <c r="B75" s="416" t="s">
        <v>1211</v>
      </c>
      <c r="C75" s="413">
        <v>256.67614000000003</v>
      </c>
      <c r="G75" s="992"/>
      <c r="H75" s="1116"/>
      <c r="I75" s="1117"/>
      <c r="J75" s="1121"/>
      <c r="K75" s="1121"/>
      <c r="L75" s="1121"/>
    </row>
    <row r="76" spans="1:12" s="993" customFormat="1" ht="12.75" x14ac:dyDescent="0.2">
      <c r="A76" s="988">
        <v>18054455</v>
      </c>
      <c r="B76" s="416" t="s">
        <v>1224</v>
      </c>
      <c r="C76" s="413">
        <v>-173.00153</v>
      </c>
      <c r="G76" s="992"/>
      <c r="H76" s="1116"/>
      <c r="I76" s="1117"/>
      <c r="J76" s="1121"/>
      <c r="K76" s="1121"/>
      <c r="L76" s="1121"/>
    </row>
    <row r="77" spans="1:12" s="993" customFormat="1" ht="12.75" x14ac:dyDescent="0.2">
      <c r="A77" s="988">
        <v>45234370</v>
      </c>
      <c r="B77" s="416" t="s">
        <v>1305</v>
      </c>
      <c r="C77" s="413">
        <v>2.9381699999999999</v>
      </c>
      <c r="G77" s="992"/>
      <c r="H77" s="1116"/>
      <c r="I77" s="1117"/>
      <c r="J77" s="1121"/>
      <c r="K77" s="1121"/>
      <c r="L77" s="1121"/>
    </row>
    <row r="78" spans="1:12" s="993" customFormat="1" ht="25.5" x14ac:dyDescent="0.2">
      <c r="A78" s="988">
        <v>47658061</v>
      </c>
      <c r="B78" s="416" t="s">
        <v>1318</v>
      </c>
      <c r="C78" s="413">
        <v>112.42487</v>
      </c>
      <c r="G78" s="992"/>
      <c r="H78" s="1116"/>
      <c r="I78" s="1117"/>
      <c r="J78" s="1121"/>
      <c r="K78" s="1121"/>
      <c r="L78" s="1121"/>
    </row>
    <row r="79" spans="1:12" s="993" customFormat="1" ht="12.75" x14ac:dyDescent="0.2">
      <c r="A79" s="988">
        <v>47811919</v>
      </c>
      <c r="B79" s="416" t="s">
        <v>1322</v>
      </c>
      <c r="C79" s="413">
        <v>227.89662000000001</v>
      </c>
      <c r="G79" s="992"/>
      <c r="H79" s="1116"/>
      <c r="I79" s="1117"/>
      <c r="J79" s="1121"/>
      <c r="K79" s="1121"/>
      <c r="L79" s="1121"/>
    </row>
    <row r="80" spans="1:12" s="993" customFormat="1" ht="12.75" x14ac:dyDescent="0.2">
      <c r="A80" s="988">
        <v>47811927</v>
      </c>
      <c r="B80" s="416" t="s">
        <v>1321</v>
      </c>
      <c r="C80" s="413">
        <v>39.857030000000002</v>
      </c>
      <c r="G80" s="992"/>
      <c r="H80" s="1116"/>
      <c r="I80" s="1117"/>
      <c r="J80" s="1121"/>
      <c r="K80" s="1121"/>
      <c r="L80" s="1121"/>
    </row>
    <row r="81" spans="1:12" s="993" customFormat="1" ht="12.75" x14ac:dyDescent="0.2">
      <c r="A81" s="988">
        <v>47813075</v>
      </c>
      <c r="B81" s="416" t="s">
        <v>1171</v>
      </c>
      <c r="C81" s="413">
        <v>57.155669999999994</v>
      </c>
      <c r="G81" s="992"/>
      <c r="H81" s="1116"/>
      <c r="I81" s="1117"/>
      <c r="J81" s="1121"/>
      <c r="K81" s="1121"/>
      <c r="L81" s="1121"/>
    </row>
    <row r="82" spans="1:12" s="993" customFormat="1" ht="25.5" x14ac:dyDescent="0.2">
      <c r="A82" s="988">
        <v>47813083</v>
      </c>
      <c r="B82" s="416" t="s">
        <v>1197</v>
      </c>
      <c r="C82" s="413">
        <v>98.133669999999995</v>
      </c>
      <c r="G82" s="992"/>
      <c r="H82" s="1116"/>
      <c r="I82" s="1117"/>
      <c r="J82" s="1121"/>
      <c r="K82" s="1121"/>
      <c r="L82" s="1121"/>
    </row>
    <row r="83" spans="1:12" s="993" customFormat="1" ht="12.75" x14ac:dyDescent="0.2">
      <c r="A83" s="988">
        <v>47813091</v>
      </c>
      <c r="B83" s="416" t="s">
        <v>1169</v>
      </c>
      <c r="C83" s="413">
        <v>211.27492000000001</v>
      </c>
      <c r="G83" s="992"/>
      <c r="H83" s="1116"/>
      <c r="I83" s="1117"/>
      <c r="J83" s="1121"/>
      <c r="K83" s="1121"/>
      <c r="L83" s="1121"/>
    </row>
    <row r="84" spans="1:12" s="993" customFormat="1" ht="12.75" x14ac:dyDescent="0.2">
      <c r="A84" s="988">
        <v>47813113</v>
      </c>
      <c r="B84" s="416" t="s">
        <v>1170</v>
      </c>
      <c r="C84" s="413">
        <v>284.45582999999999</v>
      </c>
      <c r="G84" s="992"/>
      <c r="H84" s="1116"/>
      <c r="I84" s="1117"/>
      <c r="J84" s="1121"/>
      <c r="K84" s="1121"/>
      <c r="L84" s="1121"/>
    </row>
    <row r="85" spans="1:12" s="993" customFormat="1" ht="12.75" x14ac:dyDescent="0.2">
      <c r="A85" s="988">
        <v>47813121</v>
      </c>
      <c r="B85" s="416" t="s">
        <v>1199</v>
      </c>
      <c r="C85" s="413">
        <v>104.47019</v>
      </c>
      <c r="G85" s="992"/>
      <c r="H85" s="1116"/>
      <c r="I85" s="1117"/>
      <c r="J85" s="1121"/>
      <c r="K85" s="1121"/>
      <c r="L85" s="1121"/>
    </row>
    <row r="86" spans="1:12" s="993" customFormat="1" ht="25.5" x14ac:dyDescent="0.2">
      <c r="A86" s="988">
        <v>47813130</v>
      </c>
      <c r="B86" s="416" t="s">
        <v>1200</v>
      </c>
      <c r="C86" s="413">
        <v>240.01481999999999</v>
      </c>
      <c r="G86" s="992"/>
      <c r="H86" s="1116"/>
      <c r="I86" s="1117"/>
      <c r="J86" s="1121"/>
      <c r="K86" s="1121"/>
      <c r="L86" s="1121"/>
    </row>
    <row r="87" spans="1:12" s="993" customFormat="1" ht="12.75" x14ac:dyDescent="0.2">
      <c r="A87" s="988">
        <v>47813148</v>
      </c>
      <c r="B87" s="416" t="s">
        <v>1198</v>
      </c>
      <c r="C87" s="413">
        <v>308.95618999999999</v>
      </c>
      <c r="G87" s="992"/>
      <c r="H87" s="1116"/>
      <c r="I87" s="1117"/>
      <c r="J87" s="1121"/>
      <c r="K87" s="1121"/>
      <c r="L87" s="1121"/>
    </row>
    <row r="88" spans="1:12" s="993" customFormat="1" ht="12.75" x14ac:dyDescent="0.2">
      <c r="A88" s="988">
        <v>47813172</v>
      </c>
      <c r="B88" s="416" t="s">
        <v>1261</v>
      </c>
      <c r="C88" s="413">
        <v>195.2971</v>
      </c>
      <c r="G88" s="992"/>
      <c r="H88" s="1116"/>
      <c r="I88" s="1117"/>
      <c r="J88" s="1121"/>
      <c r="K88" s="1121"/>
      <c r="L88" s="1121"/>
    </row>
    <row r="89" spans="1:12" s="993" customFormat="1" ht="12.75" x14ac:dyDescent="0.2">
      <c r="A89" s="988">
        <v>47813199</v>
      </c>
      <c r="B89" s="416" t="s">
        <v>1257</v>
      </c>
      <c r="C89" s="413">
        <v>0.19</v>
      </c>
      <c r="G89" s="992"/>
      <c r="H89" s="1116"/>
      <c r="I89" s="1117"/>
      <c r="J89" s="1121"/>
      <c r="K89" s="1121"/>
      <c r="L89" s="1121"/>
    </row>
    <row r="90" spans="1:12" s="993" customFormat="1" ht="25.5" x14ac:dyDescent="0.2">
      <c r="A90" s="988">
        <v>47813211</v>
      </c>
      <c r="B90" s="416" t="s">
        <v>1258</v>
      </c>
      <c r="C90" s="413">
        <v>0</v>
      </c>
      <c r="G90" s="992"/>
      <c r="H90" s="1116"/>
      <c r="I90" s="1117"/>
      <c r="J90" s="1121"/>
      <c r="K90" s="1121"/>
      <c r="L90" s="1121"/>
    </row>
    <row r="91" spans="1:12" s="993" customFormat="1" ht="25.5" x14ac:dyDescent="0.2">
      <c r="A91" s="988">
        <v>47813466</v>
      </c>
      <c r="B91" s="994" t="s">
        <v>1320</v>
      </c>
      <c r="C91" s="413">
        <v>64.011709999999994</v>
      </c>
      <c r="G91" s="992"/>
      <c r="H91" s="1116"/>
      <c r="I91" s="1117"/>
      <c r="J91" s="1121"/>
      <c r="K91" s="1121"/>
      <c r="L91" s="1121"/>
    </row>
    <row r="92" spans="1:12" s="993" customFormat="1" ht="12.75" x14ac:dyDescent="0.2">
      <c r="A92" s="988">
        <v>47813474</v>
      </c>
      <c r="B92" s="416" t="s">
        <v>1242</v>
      </c>
      <c r="C92" s="413">
        <v>192.01722999999998</v>
      </c>
      <c r="G92" s="992"/>
      <c r="H92" s="1116"/>
      <c r="I92" s="1117"/>
      <c r="J92" s="1121"/>
      <c r="K92" s="1121"/>
      <c r="L92" s="1121"/>
    </row>
    <row r="93" spans="1:12" s="993" customFormat="1" ht="12.75" x14ac:dyDescent="0.2">
      <c r="A93" s="988">
        <v>47813482</v>
      </c>
      <c r="B93" s="416" t="s">
        <v>1255</v>
      </c>
      <c r="C93" s="413">
        <v>112.05823000000001</v>
      </c>
      <c r="G93" s="992"/>
      <c r="H93" s="1116"/>
      <c r="I93" s="1117"/>
      <c r="J93" s="1121"/>
      <c r="K93" s="1121"/>
      <c r="L93" s="1121"/>
    </row>
    <row r="94" spans="1:12" s="993" customFormat="1" ht="25.5" x14ac:dyDescent="0.2">
      <c r="A94" s="988">
        <v>47813491</v>
      </c>
      <c r="B94" s="416" t="s">
        <v>1256</v>
      </c>
      <c r="C94" s="413">
        <v>12.86664</v>
      </c>
      <c r="G94" s="992"/>
      <c r="H94" s="1116"/>
      <c r="I94" s="1117"/>
      <c r="J94" s="1121"/>
      <c r="K94" s="1121"/>
      <c r="L94" s="1121"/>
    </row>
    <row r="95" spans="1:12" s="993" customFormat="1" ht="25.5" x14ac:dyDescent="0.2">
      <c r="A95" s="988">
        <v>47813504</v>
      </c>
      <c r="B95" s="416" t="s">
        <v>1295</v>
      </c>
      <c r="C95" s="413">
        <v>9.7789599999999997</v>
      </c>
      <c r="G95" s="992"/>
      <c r="H95" s="1116"/>
      <c r="I95" s="1117"/>
      <c r="J95" s="1121"/>
      <c r="K95" s="1121"/>
      <c r="L95" s="1121"/>
    </row>
    <row r="96" spans="1:12" s="993" customFormat="1" ht="12.75" x14ac:dyDescent="0.2">
      <c r="A96" s="988">
        <v>47813512</v>
      </c>
      <c r="B96" s="416" t="s">
        <v>1296</v>
      </c>
      <c r="C96" s="413">
        <v>229.11133000000001</v>
      </c>
      <c r="G96" s="992"/>
      <c r="H96" s="1116"/>
      <c r="I96" s="1117"/>
      <c r="J96" s="1121"/>
      <c r="K96" s="1121"/>
      <c r="L96" s="1121"/>
    </row>
    <row r="97" spans="1:12" s="993" customFormat="1" ht="25.5" x14ac:dyDescent="0.2">
      <c r="A97" s="988">
        <v>47813539</v>
      </c>
      <c r="B97" s="994" t="s">
        <v>1293</v>
      </c>
      <c r="C97" s="413">
        <v>43.522869999999998</v>
      </c>
      <c r="G97" s="992"/>
      <c r="H97" s="1116"/>
      <c r="I97" s="1117"/>
      <c r="J97" s="1121"/>
      <c r="K97" s="1121"/>
      <c r="L97" s="1121"/>
    </row>
    <row r="98" spans="1:12" s="993" customFormat="1" ht="12.75" x14ac:dyDescent="0.2">
      <c r="A98" s="988">
        <v>47813563</v>
      </c>
      <c r="B98" s="416" t="s">
        <v>1259</v>
      </c>
      <c r="C98" s="413">
        <v>61.844070000000002</v>
      </c>
      <c r="G98" s="992"/>
      <c r="H98" s="1116"/>
      <c r="I98" s="1117"/>
      <c r="J98" s="1121"/>
      <c r="K98" s="1121"/>
      <c r="L98" s="1121"/>
    </row>
    <row r="99" spans="1:12" s="993" customFormat="1" ht="25.5" x14ac:dyDescent="0.2">
      <c r="A99" s="988">
        <v>47813571</v>
      </c>
      <c r="B99" s="416" t="s">
        <v>1260</v>
      </c>
      <c r="C99" s="413">
        <v>0</v>
      </c>
      <c r="G99" s="992"/>
      <c r="H99" s="1116"/>
      <c r="I99" s="1117"/>
      <c r="J99" s="1121"/>
      <c r="K99" s="1121"/>
      <c r="L99" s="1121"/>
    </row>
    <row r="100" spans="1:12" s="993" customFormat="1" ht="12.75" x14ac:dyDescent="0.2">
      <c r="A100" s="988">
        <v>47813598</v>
      </c>
      <c r="B100" s="416" t="s">
        <v>1297</v>
      </c>
      <c r="C100" s="413">
        <v>25.716740000000001</v>
      </c>
      <c r="G100" s="992"/>
      <c r="H100" s="1116"/>
      <c r="I100" s="1117"/>
      <c r="J100" s="1121"/>
      <c r="K100" s="1121"/>
      <c r="L100" s="1121"/>
    </row>
    <row r="101" spans="1:12" s="993" customFormat="1" ht="25.5" x14ac:dyDescent="0.2">
      <c r="A101" s="988">
        <v>47998296</v>
      </c>
      <c r="B101" s="994" t="s">
        <v>1319</v>
      </c>
      <c r="C101" s="413">
        <v>0</v>
      </c>
      <c r="G101" s="992"/>
      <c r="H101" s="1116"/>
      <c r="I101" s="1117"/>
      <c r="J101" s="1121"/>
      <c r="K101" s="1121"/>
      <c r="L101" s="1121"/>
    </row>
    <row r="102" spans="1:12" s="993" customFormat="1" ht="25.5" x14ac:dyDescent="0.2">
      <c r="A102" s="988">
        <v>48004774</v>
      </c>
      <c r="B102" s="416" t="s">
        <v>1316</v>
      </c>
      <c r="C102" s="413">
        <v>36.499789999999997</v>
      </c>
      <c r="G102" s="992"/>
      <c r="H102" s="1116"/>
      <c r="I102" s="1117"/>
      <c r="J102" s="1121"/>
      <c r="K102" s="1121"/>
      <c r="L102" s="1121"/>
    </row>
    <row r="103" spans="1:12" s="993" customFormat="1" ht="25.5" x14ac:dyDescent="0.2">
      <c r="A103" s="988">
        <v>48004898</v>
      </c>
      <c r="B103" s="416" t="s">
        <v>1317</v>
      </c>
      <c r="C103" s="413">
        <v>155.10352</v>
      </c>
      <c r="G103" s="992"/>
      <c r="H103" s="1116"/>
      <c r="I103" s="1117"/>
      <c r="J103" s="1121"/>
      <c r="K103" s="1121"/>
      <c r="L103" s="1121"/>
    </row>
    <row r="104" spans="1:12" s="993" customFormat="1" ht="12.75" x14ac:dyDescent="0.2">
      <c r="A104" s="988">
        <v>49590928</v>
      </c>
      <c r="B104" s="416" t="s">
        <v>1291</v>
      </c>
      <c r="C104" s="413">
        <v>214.95039</v>
      </c>
      <c r="G104" s="992"/>
      <c r="H104" s="1116"/>
      <c r="I104" s="1117"/>
      <c r="J104" s="1121"/>
      <c r="K104" s="1121"/>
      <c r="L104" s="1121"/>
    </row>
    <row r="105" spans="1:12" s="993" customFormat="1" ht="12.75" x14ac:dyDescent="0.2">
      <c r="A105" s="988">
        <v>60043661</v>
      </c>
      <c r="B105" s="416" t="s">
        <v>1324</v>
      </c>
      <c r="C105" s="413">
        <v>130.38714999999999</v>
      </c>
      <c r="G105" s="992"/>
      <c r="H105" s="1116"/>
      <c r="I105" s="1117"/>
      <c r="J105" s="1121"/>
      <c r="K105" s="1121"/>
      <c r="L105" s="1121"/>
    </row>
    <row r="106" spans="1:12" s="993" customFormat="1" ht="12.75" x14ac:dyDescent="0.2">
      <c r="A106" s="988">
        <v>60045922</v>
      </c>
      <c r="B106" s="996" t="s">
        <v>1312</v>
      </c>
      <c r="C106" s="413">
        <v>1.1443399999999999</v>
      </c>
      <c r="G106" s="992"/>
      <c r="H106" s="1116"/>
      <c r="I106" s="1117"/>
      <c r="J106" s="1121"/>
      <c r="K106" s="1121"/>
      <c r="L106" s="1121"/>
    </row>
    <row r="107" spans="1:12" s="993" customFormat="1" ht="12.75" x14ac:dyDescent="0.2">
      <c r="A107" s="988">
        <v>60337320</v>
      </c>
      <c r="B107" s="416" t="s">
        <v>1192</v>
      </c>
      <c r="C107" s="413">
        <v>43.914230000000003</v>
      </c>
      <c r="G107" s="992"/>
      <c r="H107" s="1116"/>
      <c r="I107" s="1117"/>
      <c r="J107" s="1121"/>
      <c r="K107" s="1121"/>
      <c r="L107" s="1121"/>
    </row>
    <row r="108" spans="1:12" s="993" customFormat="1" ht="25.5" x14ac:dyDescent="0.2">
      <c r="A108" s="988">
        <v>60337346</v>
      </c>
      <c r="B108" s="416" t="s">
        <v>1240</v>
      </c>
      <c r="C108" s="413">
        <v>35.776420000000002</v>
      </c>
      <c r="G108" s="992"/>
      <c r="H108" s="1116"/>
      <c r="I108" s="1117"/>
      <c r="J108" s="1121"/>
      <c r="K108" s="1121"/>
      <c r="L108" s="1121"/>
    </row>
    <row r="109" spans="1:12" s="993" customFormat="1" ht="12.75" x14ac:dyDescent="0.2">
      <c r="A109" s="988">
        <v>60337389</v>
      </c>
      <c r="B109" s="416" t="s">
        <v>1239</v>
      </c>
      <c r="C109" s="413">
        <v>72.532110000000003</v>
      </c>
      <c r="G109" s="992"/>
      <c r="H109" s="1116"/>
      <c r="I109" s="1117"/>
      <c r="J109" s="1121"/>
      <c r="K109" s="1121"/>
      <c r="L109" s="1121"/>
    </row>
    <row r="110" spans="1:12" s="993" customFormat="1" ht="25.5" x14ac:dyDescent="0.2">
      <c r="A110" s="988">
        <v>60780487</v>
      </c>
      <c r="B110" s="416" t="s">
        <v>1303</v>
      </c>
      <c r="C110" s="413">
        <v>67.423249999999996</v>
      </c>
      <c r="G110" s="992"/>
      <c r="H110" s="1116"/>
      <c r="I110" s="1117"/>
      <c r="J110" s="1121"/>
      <c r="K110" s="1121"/>
      <c r="L110" s="1121"/>
    </row>
    <row r="111" spans="1:12" s="993" customFormat="1" ht="12.75" x14ac:dyDescent="0.2">
      <c r="A111" s="988">
        <v>60780541</v>
      </c>
      <c r="B111" s="416" t="s">
        <v>1302</v>
      </c>
      <c r="C111" s="413">
        <v>239.52187000000001</v>
      </c>
      <c r="G111" s="992"/>
      <c r="H111" s="1116"/>
      <c r="I111" s="1117"/>
      <c r="J111" s="1121"/>
      <c r="K111" s="1121"/>
      <c r="L111" s="1121"/>
    </row>
    <row r="112" spans="1:12" s="993" customFormat="1" ht="12.75" x14ac:dyDescent="0.2">
      <c r="A112" s="988">
        <v>60780568</v>
      </c>
      <c r="B112" s="416" t="s">
        <v>1301</v>
      </c>
      <c r="C112" s="413">
        <v>110.87291</v>
      </c>
      <c r="G112" s="992"/>
      <c r="H112" s="1116"/>
      <c r="I112" s="1117"/>
      <c r="J112" s="1121"/>
      <c r="K112" s="1121"/>
      <c r="L112" s="1121"/>
    </row>
    <row r="113" spans="1:12" s="993" customFormat="1" ht="12.75" x14ac:dyDescent="0.2">
      <c r="A113" s="988">
        <v>60802561</v>
      </c>
      <c r="B113" s="996" t="s">
        <v>1267</v>
      </c>
      <c r="C113" s="413">
        <v>7.2033500000000004</v>
      </c>
      <c r="G113" s="992"/>
      <c r="H113" s="1116"/>
      <c r="I113" s="1117"/>
      <c r="J113" s="1121"/>
      <c r="K113" s="1121"/>
      <c r="L113" s="1121"/>
    </row>
    <row r="114" spans="1:12" s="993" customFormat="1" ht="12.75" x14ac:dyDescent="0.2">
      <c r="A114" s="988">
        <v>60802669</v>
      </c>
      <c r="B114" s="416" t="s">
        <v>1266</v>
      </c>
      <c r="C114" s="257">
        <v>358.76429999999999</v>
      </c>
      <c r="G114" s="992"/>
      <c r="H114" s="1116"/>
      <c r="I114" s="1117"/>
      <c r="J114" s="1121"/>
      <c r="K114" s="1121"/>
      <c r="L114" s="1121"/>
    </row>
    <row r="115" spans="1:12" s="993" customFormat="1" ht="12.75" x14ac:dyDescent="0.2">
      <c r="A115" s="988">
        <v>60802774</v>
      </c>
      <c r="B115" s="996" t="s">
        <v>1313</v>
      </c>
      <c r="C115" s="413">
        <v>14.050219999999999</v>
      </c>
      <c r="G115" s="992"/>
      <c r="H115" s="1116"/>
      <c r="I115" s="1117"/>
      <c r="J115" s="1121"/>
      <c r="K115" s="1121"/>
      <c r="L115" s="1121"/>
    </row>
    <row r="116" spans="1:12" s="993" customFormat="1" ht="12.75" x14ac:dyDescent="0.2">
      <c r="A116" s="988">
        <v>61955574</v>
      </c>
      <c r="B116" s="416" t="s">
        <v>1300</v>
      </c>
      <c r="C116" s="413">
        <v>0</v>
      </c>
      <c r="G116" s="992"/>
      <c r="H116" s="1116"/>
      <c r="I116" s="1117"/>
      <c r="J116" s="1121"/>
      <c r="K116" s="1121"/>
      <c r="L116" s="1121"/>
    </row>
    <row r="117" spans="1:12" s="993" customFormat="1" ht="12.75" x14ac:dyDescent="0.2">
      <c r="A117" s="988">
        <v>61989011</v>
      </c>
      <c r="B117" s="416" t="s">
        <v>1156</v>
      </c>
      <c r="C117" s="413">
        <v>90.842099999999988</v>
      </c>
      <c r="G117" s="992"/>
      <c r="H117" s="1116"/>
      <c r="I117" s="1117"/>
      <c r="J117" s="1121"/>
      <c r="K117" s="1121"/>
      <c r="L117" s="1121"/>
    </row>
    <row r="118" spans="1:12" s="993" customFormat="1" ht="25.5" x14ac:dyDescent="0.2">
      <c r="A118" s="988">
        <v>61989177</v>
      </c>
      <c r="B118" s="416" t="s">
        <v>1271</v>
      </c>
      <c r="C118" s="413">
        <v>82.065780000000004</v>
      </c>
      <c r="G118" s="992"/>
      <c r="H118" s="1116"/>
      <c r="I118" s="1117"/>
      <c r="J118" s="1121"/>
      <c r="K118" s="1121"/>
      <c r="L118" s="1121"/>
    </row>
    <row r="119" spans="1:12" s="993" customFormat="1" ht="25.5" x14ac:dyDescent="0.2">
      <c r="A119" s="988">
        <v>61989185</v>
      </c>
      <c r="B119" s="416" t="s">
        <v>1270</v>
      </c>
      <c r="C119" s="413">
        <v>84.706010000000006</v>
      </c>
      <c r="G119" s="992"/>
      <c r="H119" s="1116"/>
      <c r="I119" s="1117"/>
      <c r="J119" s="1121"/>
      <c r="K119" s="1121"/>
      <c r="L119" s="1121"/>
    </row>
    <row r="120" spans="1:12" s="993" customFormat="1" ht="25.5" x14ac:dyDescent="0.2">
      <c r="A120" s="988">
        <v>61989193</v>
      </c>
      <c r="B120" s="416" t="s">
        <v>1272</v>
      </c>
      <c r="C120" s="413">
        <v>168.36580999999998</v>
      </c>
      <c r="G120" s="992"/>
      <c r="H120" s="1116"/>
      <c r="I120" s="1117"/>
      <c r="J120" s="1121"/>
      <c r="K120" s="1121"/>
      <c r="L120" s="1121"/>
    </row>
    <row r="121" spans="1:12" s="993" customFormat="1" ht="25.5" x14ac:dyDescent="0.2">
      <c r="A121" s="988">
        <v>61989207</v>
      </c>
      <c r="B121" s="416" t="s">
        <v>1269</v>
      </c>
      <c r="C121" s="413">
        <v>180.15656999999999</v>
      </c>
      <c r="G121" s="992"/>
      <c r="H121" s="1116"/>
      <c r="I121" s="1117"/>
      <c r="J121" s="1121"/>
      <c r="K121" s="1121"/>
      <c r="L121" s="1121"/>
    </row>
    <row r="122" spans="1:12" s="993" customFormat="1" ht="25.5" x14ac:dyDescent="0.2">
      <c r="A122" s="988">
        <v>61989223</v>
      </c>
      <c r="B122" s="416" t="s">
        <v>1273</v>
      </c>
      <c r="C122" s="413">
        <v>1.1292900000000001</v>
      </c>
      <c r="G122" s="992"/>
      <c r="H122" s="1116"/>
      <c r="I122" s="1117"/>
      <c r="J122" s="1121"/>
      <c r="K122" s="1121"/>
      <c r="L122" s="1121"/>
    </row>
    <row r="123" spans="1:12" s="993" customFormat="1" ht="25.5" x14ac:dyDescent="0.2">
      <c r="A123" s="988">
        <v>61989231</v>
      </c>
      <c r="B123" s="416" t="s">
        <v>1277</v>
      </c>
      <c r="C123" s="413">
        <v>155.35887</v>
      </c>
      <c r="G123" s="992"/>
      <c r="H123" s="1116"/>
      <c r="I123" s="1117"/>
      <c r="J123" s="1121"/>
      <c r="K123" s="1121"/>
      <c r="L123" s="1121"/>
    </row>
    <row r="124" spans="1:12" s="993" customFormat="1" ht="25.5" x14ac:dyDescent="0.2">
      <c r="A124" s="988">
        <v>61989258</v>
      </c>
      <c r="B124" s="416" t="s">
        <v>1237</v>
      </c>
      <c r="C124" s="413">
        <v>-165.93752000000001</v>
      </c>
      <c r="G124" s="992"/>
      <c r="H124" s="1116"/>
      <c r="I124" s="1117"/>
      <c r="J124" s="1121"/>
      <c r="K124" s="1121"/>
      <c r="L124" s="1121"/>
    </row>
    <row r="125" spans="1:12" s="993" customFormat="1" ht="12.75" x14ac:dyDescent="0.2">
      <c r="A125" s="988">
        <v>61989266</v>
      </c>
      <c r="B125" s="416" t="s">
        <v>1245</v>
      </c>
      <c r="C125" s="413">
        <v>29.790399999999998</v>
      </c>
      <c r="G125" s="992"/>
      <c r="H125" s="1116"/>
      <c r="I125" s="1117"/>
      <c r="J125" s="1121"/>
      <c r="K125" s="1121"/>
      <c r="L125" s="1121"/>
    </row>
    <row r="126" spans="1:12" s="993" customFormat="1" ht="12.75" x14ac:dyDescent="0.2">
      <c r="A126" s="988">
        <v>61989274</v>
      </c>
      <c r="B126" s="416" t="s">
        <v>1244</v>
      </c>
      <c r="C126" s="413">
        <v>75.530199999999994</v>
      </c>
      <c r="G126" s="992"/>
      <c r="H126" s="1116"/>
      <c r="I126" s="1117"/>
      <c r="J126" s="1121"/>
      <c r="K126" s="1121"/>
      <c r="L126" s="1121"/>
    </row>
    <row r="127" spans="1:12" s="993" customFormat="1" ht="25.5" x14ac:dyDescent="0.2">
      <c r="A127" s="988">
        <v>61989321</v>
      </c>
      <c r="B127" s="996" t="s">
        <v>1314</v>
      </c>
      <c r="C127" s="413">
        <v>0</v>
      </c>
      <c r="G127" s="992"/>
      <c r="H127" s="1116"/>
      <c r="I127" s="1117"/>
      <c r="J127" s="1121"/>
      <c r="K127" s="1121"/>
      <c r="L127" s="1121"/>
    </row>
    <row r="128" spans="1:12" s="993" customFormat="1" ht="25.5" x14ac:dyDescent="0.2">
      <c r="A128" s="988">
        <v>61989339</v>
      </c>
      <c r="B128" s="416" t="s">
        <v>1315</v>
      </c>
      <c r="C128" s="413">
        <v>14.62692</v>
      </c>
      <c r="G128" s="992"/>
      <c r="H128" s="1116"/>
      <c r="I128" s="1117"/>
      <c r="J128" s="1121"/>
      <c r="K128" s="1121"/>
      <c r="L128" s="1121"/>
    </row>
    <row r="129" spans="1:12" s="993" customFormat="1" ht="12.75" x14ac:dyDescent="0.2">
      <c r="A129" s="988">
        <v>62330268</v>
      </c>
      <c r="B129" s="416" t="s">
        <v>1253</v>
      </c>
      <c r="C129" s="413">
        <v>59.064149999999998</v>
      </c>
      <c r="G129" s="992"/>
      <c r="H129" s="1116"/>
      <c r="I129" s="1117"/>
      <c r="J129" s="1121"/>
      <c r="K129" s="1121"/>
      <c r="L129" s="1121"/>
    </row>
    <row r="130" spans="1:12" s="993" customFormat="1" ht="12.75" x14ac:dyDescent="0.2">
      <c r="A130" s="988">
        <v>62330276</v>
      </c>
      <c r="B130" s="416" t="s">
        <v>1285</v>
      </c>
      <c r="C130" s="413">
        <v>36.419460000000001</v>
      </c>
      <c r="G130" s="992"/>
      <c r="H130" s="1116"/>
      <c r="I130" s="1117"/>
      <c r="J130" s="1121"/>
      <c r="K130" s="1121"/>
      <c r="L130" s="1121"/>
    </row>
    <row r="131" spans="1:12" s="993" customFormat="1" ht="12.75" x14ac:dyDescent="0.2">
      <c r="A131" s="988">
        <v>62330292</v>
      </c>
      <c r="B131" s="416" t="s">
        <v>1289</v>
      </c>
      <c r="C131" s="413">
        <v>0</v>
      </c>
      <c r="G131" s="992"/>
      <c r="H131" s="1116"/>
      <c r="I131" s="1117"/>
      <c r="J131" s="1121"/>
      <c r="K131" s="1121"/>
      <c r="L131" s="1121"/>
    </row>
    <row r="132" spans="1:12" s="993" customFormat="1" ht="12.75" x14ac:dyDescent="0.2">
      <c r="A132" s="988">
        <v>62330322</v>
      </c>
      <c r="B132" s="416" t="s">
        <v>1288</v>
      </c>
      <c r="C132" s="413">
        <v>148.04658000000001</v>
      </c>
      <c r="G132" s="992"/>
      <c r="H132" s="1116"/>
      <c r="I132" s="1117"/>
      <c r="J132" s="1121"/>
      <c r="K132" s="1121"/>
      <c r="L132" s="1121"/>
    </row>
    <row r="133" spans="1:12" s="993" customFormat="1" ht="12.75" x14ac:dyDescent="0.2">
      <c r="A133" s="988">
        <v>62330349</v>
      </c>
      <c r="B133" s="416" t="s">
        <v>1292</v>
      </c>
      <c r="C133" s="413">
        <v>105.49535</v>
      </c>
      <c r="G133" s="992"/>
      <c r="H133" s="1116"/>
      <c r="I133" s="1117"/>
      <c r="J133" s="1121"/>
      <c r="K133" s="1121"/>
      <c r="L133" s="1121"/>
    </row>
    <row r="134" spans="1:12" s="993" customFormat="1" ht="25.5" x14ac:dyDescent="0.2">
      <c r="A134" s="988">
        <v>62330357</v>
      </c>
      <c r="B134" s="416" t="s">
        <v>1286</v>
      </c>
      <c r="C134" s="413">
        <v>71.580829999999992</v>
      </c>
      <c r="G134" s="992"/>
      <c r="H134" s="1116"/>
      <c r="I134" s="1117"/>
      <c r="J134" s="1121"/>
      <c r="K134" s="1121"/>
      <c r="L134" s="1121"/>
    </row>
    <row r="135" spans="1:12" s="993" customFormat="1" ht="12.75" x14ac:dyDescent="0.2">
      <c r="A135" s="988">
        <v>62330373</v>
      </c>
      <c r="B135" s="416" t="s">
        <v>1290</v>
      </c>
      <c r="C135" s="413">
        <v>62.220649999999999</v>
      </c>
      <c r="G135" s="992"/>
      <c r="H135" s="1116"/>
      <c r="I135" s="1117"/>
      <c r="J135" s="1121"/>
      <c r="K135" s="1121"/>
      <c r="L135" s="1121"/>
    </row>
    <row r="136" spans="1:12" s="993" customFormat="1" ht="12.75" x14ac:dyDescent="0.2">
      <c r="A136" s="988">
        <v>62330381</v>
      </c>
      <c r="B136" s="416" t="s">
        <v>1308</v>
      </c>
      <c r="C136" s="413">
        <v>74.951759999999993</v>
      </c>
      <c r="G136" s="992"/>
      <c r="H136" s="1116"/>
      <c r="I136" s="1117"/>
      <c r="J136" s="1121"/>
      <c r="K136" s="1121"/>
      <c r="L136" s="1121"/>
    </row>
    <row r="137" spans="1:12" s="993" customFormat="1" ht="25.5" x14ac:dyDescent="0.2">
      <c r="A137" s="988">
        <v>62330390</v>
      </c>
      <c r="B137" s="416" t="s">
        <v>1254</v>
      </c>
      <c r="C137" s="413">
        <v>0</v>
      </c>
      <c r="G137" s="992"/>
      <c r="H137" s="1116"/>
      <c r="I137" s="1117"/>
      <c r="J137" s="1121"/>
      <c r="K137" s="1121"/>
      <c r="L137" s="1121"/>
    </row>
    <row r="138" spans="1:12" s="993" customFormat="1" ht="25.5" x14ac:dyDescent="0.2">
      <c r="A138" s="988">
        <v>62330403</v>
      </c>
      <c r="B138" s="416" t="s">
        <v>1309</v>
      </c>
      <c r="C138" s="413">
        <v>2537.2830000000004</v>
      </c>
      <c r="G138" s="992"/>
      <c r="H138" s="1116"/>
      <c r="I138" s="1117"/>
      <c r="J138" s="1121"/>
      <c r="K138" s="1121"/>
      <c r="L138" s="1121"/>
    </row>
    <row r="139" spans="1:12" s="993" customFormat="1" ht="12.75" x14ac:dyDescent="0.2">
      <c r="A139" s="988">
        <v>62330420</v>
      </c>
      <c r="B139" s="416" t="s">
        <v>1287</v>
      </c>
      <c r="C139" s="413">
        <v>151.77375000000001</v>
      </c>
      <c r="G139" s="992"/>
      <c r="H139" s="1116"/>
      <c r="I139" s="1117"/>
      <c r="J139" s="1121"/>
      <c r="K139" s="1121"/>
      <c r="L139" s="1121"/>
    </row>
    <row r="140" spans="1:12" s="993" customFormat="1" ht="25.5" x14ac:dyDescent="0.2">
      <c r="A140" s="988">
        <v>62331205</v>
      </c>
      <c r="B140" s="416" t="s">
        <v>1158</v>
      </c>
      <c r="C140" s="413">
        <v>65.203059999999994</v>
      </c>
      <c r="G140" s="992"/>
      <c r="H140" s="1116"/>
      <c r="I140" s="1117"/>
      <c r="J140" s="1121"/>
      <c r="K140" s="1121"/>
      <c r="L140" s="1121"/>
    </row>
    <row r="141" spans="1:12" s="993" customFormat="1" ht="25.5" x14ac:dyDescent="0.2">
      <c r="A141" s="988">
        <v>62331493</v>
      </c>
      <c r="B141" s="416" t="s">
        <v>1160</v>
      </c>
      <c r="C141" s="413">
        <v>254.74772999999999</v>
      </c>
      <c r="G141" s="992"/>
      <c r="H141" s="1116"/>
      <c r="I141" s="1117"/>
      <c r="J141" s="1121"/>
      <c r="K141" s="1121"/>
      <c r="L141" s="1121"/>
    </row>
    <row r="142" spans="1:12" s="993" customFormat="1" ht="12.75" x14ac:dyDescent="0.2">
      <c r="A142" s="988">
        <v>62331515</v>
      </c>
      <c r="B142" s="416" t="s">
        <v>1191</v>
      </c>
      <c r="C142" s="413">
        <v>-458.63239000000004</v>
      </c>
      <c r="G142" s="992"/>
      <c r="H142" s="1116"/>
      <c r="I142" s="1117"/>
      <c r="J142" s="1121"/>
      <c r="K142" s="1121"/>
      <c r="L142" s="1121"/>
    </row>
    <row r="143" spans="1:12" s="993" customFormat="1" ht="12.75" x14ac:dyDescent="0.2">
      <c r="A143" s="988">
        <v>62331540</v>
      </c>
      <c r="B143" s="416" t="s">
        <v>1164</v>
      </c>
      <c r="C143" s="413">
        <v>82.531209999999987</v>
      </c>
      <c r="G143" s="992"/>
      <c r="H143" s="1116"/>
      <c r="I143" s="1117"/>
      <c r="J143" s="1121"/>
      <c r="K143" s="1121"/>
      <c r="L143" s="1121"/>
    </row>
    <row r="144" spans="1:12" s="993" customFormat="1" ht="12.75" x14ac:dyDescent="0.2">
      <c r="A144" s="988">
        <v>62331558</v>
      </c>
      <c r="B144" s="416" t="s">
        <v>1161</v>
      </c>
      <c r="C144" s="413">
        <v>114.10196999999999</v>
      </c>
      <c r="G144" s="992"/>
      <c r="H144" s="1116"/>
      <c r="I144" s="1117"/>
      <c r="J144" s="1121"/>
      <c r="K144" s="1121"/>
      <c r="L144" s="1121"/>
    </row>
    <row r="145" spans="1:12" s="993" customFormat="1" ht="12.75" x14ac:dyDescent="0.2">
      <c r="A145" s="988">
        <v>62331566</v>
      </c>
      <c r="B145" s="416" t="s">
        <v>1190</v>
      </c>
      <c r="C145" s="413">
        <v>75.331389999999999</v>
      </c>
      <c r="G145" s="992"/>
      <c r="H145" s="1116"/>
      <c r="I145" s="1117"/>
      <c r="J145" s="1121"/>
      <c r="K145" s="1121"/>
      <c r="L145" s="1121"/>
    </row>
    <row r="146" spans="1:12" s="993" customFormat="1" ht="12.75" x14ac:dyDescent="0.2">
      <c r="A146" s="988">
        <v>62331574</v>
      </c>
      <c r="B146" s="416" t="s">
        <v>1189</v>
      </c>
      <c r="C146" s="413">
        <v>66.235529999999997</v>
      </c>
      <c r="G146" s="992"/>
      <c r="H146" s="1116"/>
      <c r="I146" s="1117"/>
      <c r="J146" s="1121"/>
      <c r="K146" s="1121"/>
      <c r="L146" s="1121"/>
    </row>
    <row r="147" spans="1:12" s="993" customFormat="1" ht="12.75" x14ac:dyDescent="0.2">
      <c r="A147" s="988">
        <v>62331582</v>
      </c>
      <c r="B147" s="416" t="s">
        <v>1162</v>
      </c>
      <c r="C147" s="413">
        <v>201.875</v>
      </c>
      <c r="G147" s="992"/>
      <c r="H147" s="1116"/>
      <c r="I147" s="1117"/>
      <c r="J147" s="1121"/>
      <c r="K147" s="1121"/>
      <c r="L147" s="1121"/>
    </row>
    <row r="148" spans="1:12" s="993" customFormat="1" ht="12.75" x14ac:dyDescent="0.2">
      <c r="A148" s="988">
        <v>62331639</v>
      </c>
      <c r="B148" s="416" t="s">
        <v>1159</v>
      </c>
      <c r="C148" s="413">
        <v>137.00175999999999</v>
      </c>
      <c r="G148" s="992"/>
      <c r="H148" s="1116"/>
      <c r="I148" s="1117"/>
      <c r="J148" s="1121"/>
      <c r="K148" s="1121"/>
      <c r="L148" s="1121"/>
    </row>
    <row r="149" spans="1:12" s="993" customFormat="1" ht="12.75" x14ac:dyDescent="0.2">
      <c r="A149" s="988">
        <v>62331647</v>
      </c>
      <c r="B149" s="994" t="s">
        <v>1281</v>
      </c>
      <c r="C149" s="413">
        <v>248.61522000000002</v>
      </c>
      <c r="G149" s="992"/>
      <c r="H149" s="1116"/>
      <c r="I149" s="1117"/>
      <c r="J149" s="1121"/>
      <c r="K149" s="1121"/>
      <c r="L149" s="1121"/>
    </row>
    <row r="150" spans="1:12" s="993" customFormat="1" ht="25.5" x14ac:dyDescent="0.2">
      <c r="A150" s="988">
        <v>62331663</v>
      </c>
      <c r="B150" s="416" t="s">
        <v>1280</v>
      </c>
      <c r="C150" s="413">
        <v>44.153369999999995</v>
      </c>
      <c r="G150" s="992"/>
      <c r="H150" s="1116"/>
      <c r="I150" s="1117"/>
      <c r="J150" s="1121"/>
      <c r="K150" s="1121"/>
      <c r="L150" s="1121"/>
    </row>
    <row r="151" spans="1:12" s="993" customFormat="1" ht="12.75" x14ac:dyDescent="0.2">
      <c r="A151" s="988">
        <v>62331680</v>
      </c>
      <c r="B151" s="416" t="s">
        <v>1283</v>
      </c>
      <c r="C151" s="413">
        <v>129.8777</v>
      </c>
      <c r="G151" s="992"/>
      <c r="H151" s="1116"/>
      <c r="I151" s="1117"/>
      <c r="J151" s="1121"/>
      <c r="K151" s="1121"/>
      <c r="L151" s="1121"/>
    </row>
    <row r="152" spans="1:12" s="993" customFormat="1" ht="12.75" x14ac:dyDescent="0.2">
      <c r="A152" s="988">
        <v>62331698</v>
      </c>
      <c r="B152" s="416" t="s">
        <v>1284</v>
      </c>
      <c r="C152" s="413">
        <v>237.35571999999999</v>
      </c>
      <c r="G152" s="992"/>
      <c r="H152" s="1116"/>
      <c r="I152" s="1117"/>
      <c r="J152" s="1121"/>
      <c r="K152" s="1121"/>
      <c r="L152" s="1121"/>
    </row>
    <row r="153" spans="1:12" s="993" customFormat="1" ht="25.5" x14ac:dyDescent="0.2">
      <c r="A153" s="988">
        <v>62331701</v>
      </c>
      <c r="B153" s="416" t="s">
        <v>1278</v>
      </c>
      <c r="C153" s="413">
        <v>146.88785999999999</v>
      </c>
      <c r="G153" s="992"/>
      <c r="H153" s="1116"/>
      <c r="I153" s="1117"/>
      <c r="J153" s="1121"/>
      <c r="K153" s="1121"/>
      <c r="L153" s="1121"/>
    </row>
    <row r="154" spans="1:12" s="993" customFormat="1" ht="12.75" x14ac:dyDescent="0.2">
      <c r="A154" s="988">
        <v>62331752</v>
      </c>
      <c r="B154" s="416" t="s">
        <v>1307</v>
      </c>
      <c r="C154" s="413">
        <v>0</v>
      </c>
      <c r="G154" s="992"/>
      <c r="H154" s="1116"/>
      <c r="I154" s="1117"/>
      <c r="J154" s="1121"/>
      <c r="K154" s="1121"/>
      <c r="L154" s="1121"/>
    </row>
    <row r="155" spans="1:12" s="993" customFormat="1" ht="12.75" x14ac:dyDescent="0.2">
      <c r="A155" s="988">
        <v>62331795</v>
      </c>
      <c r="B155" s="996" t="s">
        <v>1163</v>
      </c>
      <c r="C155" s="413">
        <v>0</v>
      </c>
      <c r="G155" s="992"/>
      <c r="H155" s="1116"/>
      <c r="I155" s="1117"/>
      <c r="J155" s="1121"/>
      <c r="K155" s="1121"/>
      <c r="L155" s="1121"/>
    </row>
    <row r="156" spans="1:12" s="993" customFormat="1" ht="25.5" x14ac:dyDescent="0.2">
      <c r="A156" s="988">
        <v>63024616</v>
      </c>
      <c r="B156" s="416" t="s">
        <v>1248</v>
      </c>
      <c r="C156" s="413">
        <v>20.656459999999999</v>
      </c>
      <c r="G156" s="992"/>
      <c r="H156" s="1116"/>
      <c r="I156" s="1117"/>
      <c r="J156" s="1121"/>
      <c r="K156" s="1121"/>
      <c r="L156" s="1121"/>
    </row>
    <row r="157" spans="1:12" s="993" customFormat="1" ht="25.5" x14ac:dyDescent="0.2">
      <c r="A157" s="988">
        <v>63731983</v>
      </c>
      <c r="B157" s="416" t="s">
        <v>1274</v>
      </c>
      <c r="C157" s="413">
        <v>201.27420000000001</v>
      </c>
      <c r="G157" s="992"/>
      <c r="H157" s="1116"/>
      <c r="I157" s="1117"/>
      <c r="J157" s="1121"/>
      <c r="K157" s="1121"/>
      <c r="L157" s="1121"/>
    </row>
    <row r="158" spans="1:12" s="993" customFormat="1" ht="25.5" x14ac:dyDescent="0.2">
      <c r="A158" s="988">
        <v>64120384</v>
      </c>
      <c r="B158" s="1000" t="s">
        <v>1298</v>
      </c>
      <c r="C158" s="413">
        <v>113.80893</v>
      </c>
      <c r="G158" s="992"/>
      <c r="H158" s="1116"/>
      <c r="I158" s="1117"/>
      <c r="J158" s="1121"/>
      <c r="K158" s="1121"/>
      <c r="L158" s="1121"/>
    </row>
    <row r="159" spans="1:12" s="993" customFormat="1" ht="12.75" x14ac:dyDescent="0.2">
      <c r="A159" s="988">
        <v>64120392</v>
      </c>
      <c r="B159" s="416" t="s">
        <v>1299</v>
      </c>
      <c r="C159" s="413">
        <v>28.52496</v>
      </c>
      <c r="G159" s="992"/>
      <c r="H159" s="1116"/>
      <c r="I159" s="1117"/>
      <c r="J159" s="1121"/>
      <c r="K159" s="1121"/>
      <c r="L159" s="1121"/>
    </row>
    <row r="160" spans="1:12" s="993" customFormat="1" ht="25.5" x14ac:dyDescent="0.2">
      <c r="A160" s="988">
        <v>64125912</v>
      </c>
      <c r="B160" s="416" t="s">
        <v>1251</v>
      </c>
      <c r="C160" s="413">
        <v>43.789659999999998</v>
      </c>
      <c r="G160" s="992"/>
      <c r="H160" s="1116"/>
      <c r="I160" s="1117"/>
      <c r="J160" s="1121"/>
      <c r="K160" s="1121"/>
      <c r="L160" s="1121"/>
    </row>
    <row r="161" spans="1:12" s="993" customFormat="1" ht="25.5" x14ac:dyDescent="0.2">
      <c r="A161" s="988">
        <v>64628116</v>
      </c>
      <c r="B161" s="416" t="s">
        <v>1275</v>
      </c>
      <c r="C161" s="413">
        <v>22.171650000000003</v>
      </c>
      <c r="G161" s="992"/>
      <c r="H161" s="1116"/>
      <c r="I161" s="1117"/>
      <c r="J161" s="1121"/>
      <c r="K161" s="1121"/>
      <c r="L161" s="1121"/>
    </row>
    <row r="162" spans="1:12" s="993" customFormat="1" ht="25.5" x14ac:dyDescent="0.2">
      <c r="A162" s="988">
        <v>64628124</v>
      </c>
      <c r="B162" s="416" t="s">
        <v>1234</v>
      </c>
      <c r="C162" s="413">
        <v>21.974029999999999</v>
      </c>
      <c r="G162" s="992"/>
      <c r="H162" s="1116"/>
      <c r="I162" s="1117"/>
      <c r="J162" s="1121"/>
      <c r="K162" s="1121"/>
      <c r="L162" s="1121"/>
    </row>
    <row r="163" spans="1:12" s="993" customFormat="1" ht="25.5" x14ac:dyDescent="0.2">
      <c r="A163" s="988">
        <v>64628141</v>
      </c>
      <c r="B163" s="416" t="s">
        <v>1233</v>
      </c>
      <c r="C163" s="413">
        <v>40.830799999999996</v>
      </c>
      <c r="G163" s="992"/>
      <c r="H163" s="1116"/>
      <c r="I163" s="1117"/>
      <c r="J163" s="1121"/>
      <c r="K163" s="1121"/>
      <c r="L163" s="1121"/>
    </row>
    <row r="164" spans="1:12" s="993" customFormat="1" ht="25.5" x14ac:dyDescent="0.2">
      <c r="A164" s="988">
        <v>64628159</v>
      </c>
      <c r="B164" s="416" t="s">
        <v>1243</v>
      </c>
      <c r="C164" s="413">
        <v>3.0748699999999998</v>
      </c>
      <c r="G164" s="992"/>
      <c r="H164" s="1116"/>
      <c r="I164" s="1117"/>
      <c r="J164" s="1121"/>
      <c r="K164" s="1121"/>
      <c r="L164" s="1121"/>
    </row>
    <row r="165" spans="1:12" s="993" customFormat="1" ht="12.75" x14ac:dyDescent="0.2">
      <c r="A165" s="988">
        <v>64628183</v>
      </c>
      <c r="B165" s="416" t="s">
        <v>1247</v>
      </c>
      <c r="C165" s="413">
        <v>56.860109999999999</v>
      </c>
      <c r="G165" s="992"/>
      <c r="H165" s="1116"/>
      <c r="I165" s="1117"/>
      <c r="J165" s="1121"/>
      <c r="K165" s="1121"/>
      <c r="L165" s="1121"/>
    </row>
    <row r="166" spans="1:12" s="993" customFormat="1" ht="12.75" x14ac:dyDescent="0.2">
      <c r="A166" s="988">
        <v>64628205</v>
      </c>
      <c r="B166" s="416" t="s">
        <v>1246</v>
      </c>
      <c r="C166" s="413">
        <v>21.35408</v>
      </c>
      <c r="G166" s="992"/>
      <c r="H166" s="1116"/>
      <c r="I166" s="1117"/>
      <c r="J166" s="1121"/>
      <c r="K166" s="1121"/>
      <c r="L166" s="1121"/>
    </row>
    <row r="167" spans="1:12" s="993" customFormat="1" ht="25.5" x14ac:dyDescent="0.2">
      <c r="A167" s="1001">
        <v>64628221</v>
      </c>
      <c r="B167" s="1002" t="s">
        <v>1276</v>
      </c>
      <c r="C167" s="413">
        <v>1.1779999999999999</v>
      </c>
      <c r="G167" s="992"/>
      <c r="H167" s="1116"/>
      <c r="I167" s="1117"/>
      <c r="J167" s="1121"/>
      <c r="K167" s="1121"/>
      <c r="L167" s="1121"/>
    </row>
    <row r="168" spans="1:12" s="993" customFormat="1" ht="25.5" x14ac:dyDescent="0.2">
      <c r="A168" s="988">
        <v>66741335</v>
      </c>
      <c r="B168" s="416" t="s">
        <v>1241</v>
      </c>
      <c r="C168" s="413">
        <v>12.480399999999999</v>
      </c>
      <c r="G168" s="992"/>
      <c r="H168" s="1116"/>
      <c r="I168" s="1117"/>
      <c r="J168" s="1121"/>
      <c r="K168" s="1121"/>
      <c r="L168" s="1121"/>
    </row>
    <row r="169" spans="1:12" s="993" customFormat="1" ht="12.75" x14ac:dyDescent="0.2">
      <c r="A169" s="988">
        <v>66932581</v>
      </c>
      <c r="B169" s="416" t="s">
        <v>1214</v>
      </c>
      <c r="C169" s="413">
        <v>54.929229999999961</v>
      </c>
      <c r="G169" s="992"/>
      <c r="H169" s="1116"/>
      <c r="I169" s="1117"/>
      <c r="J169" s="1121"/>
      <c r="K169" s="1121"/>
      <c r="L169" s="1121"/>
    </row>
    <row r="170" spans="1:12" s="993" customFormat="1" ht="25.5" x14ac:dyDescent="0.2">
      <c r="A170" s="988">
        <v>68321261</v>
      </c>
      <c r="B170" s="416" t="s">
        <v>1215</v>
      </c>
      <c r="C170" s="413">
        <v>3.6064300000000173</v>
      </c>
      <c r="G170" s="992"/>
      <c r="H170" s="1116"/>
      <c r="I170" s="1117"/>
      <c r="J170" s="1121"/>
      <c r="K170" s="1121"/>
      <c r="L170" s="1121"/>
    </row>
    <row r="171" spans="1:12" s="993" customFormat="1" ht="12.75" x14ac:dyDescent="0.2">
      <c r="A171" s="988">
        <v>68334222</v>
      </c>
      <c r="B171" s="996" t="s">
        <v>1323</v>
      </c>
      <c r="C171" s="413">
        <v>87.249499999999998</v>
      </c>
      <c r="G171" s="992"/>
      <c r="H171" s="1116"/>
      <c r="I171" s="1117"/>
      <c r="J171" s="1121"/>
      <c r="K171" s="1121"/>
      <c r="L171" s="1121"/>
    </row>
    <row r="172" spans="1:12" s="993" customFormat="1" ht="25.5" x14ac:dyDescent="0.2">
      <c r="A172" s="988">
        <v>68899092</v>
      </c>
      <c r="B172" s="416" t="s">
        <v>1282</v>
      </c>
      <c r="C172" s="413">
        <v>1.97634</v>
      </c>
      <c r="G172" s="992"/>
      <c r="H172" s="1116"/>
      <c r="I172" s="1117"/>
      <c r="J172" s="1121"/>
      <c r="K172" s="1121"/>
      <c r="L172" s="1121"/>
    </row>
    <row r="173" spans="1:12" s="993" customFormat="1" ht="12.75" x14ac:dyDescent="0.2">
      <c r="A173" s="988">
        <v>68899106</v>
      </c>
      <c r="B173" s="416" t="s">
        <v>1279</v>
      </c>
      <c r="C173" s="413">
        <v>298.71602000000001</v>
      </c>
      <c r="G173" s="992"/>
      <c r="H173" s="1116"/>
      <c r="I173" s="1117"/>
      <c r="J173" s="1121"/>
      <c r="K173" s="1121"/>
      <c r="L173" s="1121"/>
    </row>
    <row r="174" spans="1:12" s="993" customFormat="1" ht="25.5" x14ac:dyDescent="0.2">
      <c r="A174" s="988">
        <v>69610126</v>
      </c>
      <c r="B174" s="416" t="s">
        <v>1264</v>
      </c>
      <c r="C174" s="413">
        <v>0</v>
      </c>
      <c r="G174" s="992"/>
      <c r="H174" s="1116"/>
      <c r="I174" s="1117"/>
      <c r="J174" s="1121"/>
      <c r="K174" s="1121"/>
      <c r="L174" s="1121"/>
    </row>
    <row r="175" spans="1:12" s="993" customFormat="1" ht="25.5" x14ac:dyDescent="0.2">
      <c r="A175" s="988">
        <v>69610134</v>
      </c>
      <c r="B175" s="416" t="s">
        <v>1262</v>
      </c>
      <c r="C175" s="413">
        <v>43.589210000000001</v>
      </c>
      <c r="G175" s="992"/>
      <c r="H175" s="1116"/>
      <c r="I175" s="1117"/>
      <c r="J175" s="1121"/>
      <c r="K175" s="1121"/>
      <c r="L175" s="1121"/>
    </row>
    <row r="176" spans="1:12" s="993" customFormat="1" ht="25.5" x14ac:dyDescent="0.2">
      <c r="A176" s="988">
        <v>70632090</v>
      </c>
      <c r="B176" s="416" t="s">
        <v>1263</v>
      </c>
      <c r="C176" s="413">
        <v>0</v>
      </c>
      <c r="G176" s="992"/>
      <c r="H176" s="1116"/>
      <c r="I176" s="1117"/>
      <c r="J176" s="1121"/>
      <c r="K176" s="1121"/>
      <c r="L176" s="1121"/>
    </row>
    <row r="177" spans="1:12" s="993" customFormat="1" ht="25.5" x14ac:dyDescent="0.2">
      <c r="A177" s="988">
        <v>70640696</v>
      </c>
      <c r="B177" s="416" t="s">
        <v>1250</v>
      </c>
      <c r="C177" s="413">
        <v>24.205660000000002</v>
      </c>
      <c r="G177" s="992"/>
      <c r="H177" s="1116"/>
      <c r="I177" s="1117"/>
      <c r="J177" s="1121"/>
      <c r="K177" s="1121"/>
      <c r="L177" s="1121"/>
    </row>
    <row r="178" spans="1:12" s="993" customFormat="1" ht="25.5" x14ac:dyDescent="0.2">
      <c r="A178" s="988">
        <v>70640700</v>
      </c>
      <c r="B178" s="416" t="s">
        <v>1249</v>
      </c>
      <c r="C178" s="413">
        <v>73.900880000000001</v>
      </c>
      <c r="G178" s="992"/>
      <c r="H178" s="1116"/>
      <c r="I178" s="1117"/>
      <c r="J178" s="1121"/>
      <c r="K178" s="1121"/>
      <c r="L178" s="1121"/>
    </row>
    <row r="179" spans="1:12" s="993" customFormat="1" ht="25.5" x14ac:dyDescent="0.2">
      <c r="A179" s="988">
        <v>70640718</v>
      </c>
      <c r="B179" s="416" t="s">
        <v>1252</v>
      </c>
      <c r="C179" s="413">
        <v>85.089129999999997</v>
      </c>
      <c r="G179" s="992"/>
      <c r="H179" s="1116"/>
      <c r="I179" s="1117"/>
      <c r="J179" s="1121"/>
      <c r="K179" s="1121"/>
      <c r="L179" s="1121"/>
    </row>
    <row r="180" spans="1:12" s="993" customFormat="1" ht="25.5" x14ac:dyDescent="0.2">
      <c r="A180" s="988">
        <v>71172050</v>
      </c>
      <c r="B180" s="416" t="s">
        <v>1268</v>
      </c>
      <c r="C180" s="413">
        <v>8.3773</v>
      </c>
      <c r="G180" s="992"/>
      <c r="H180" s="1116"/>
      <c r="I180" s="1117"/>
      <c r="J180" s="1121"/>
      <c r="K180" s="1121"/>
      <c r="L180" s="1121"/>
    </row>
    <row r="181" spans="1:12" s="993" customFormat="1" ht="26.25" thickBot="1" x14ac:dyDescent="0.25">
      <c r="A181" s="988">
        <v>72547651</v>
      </c>
      <c r="B181" s="416" t="s">
        <v>1207</v>
      </c>
      <c r="C181" s="413">
        <v>-87.588399999999979</v>
      </c>
      <c r="G181" s="992"/>
      <c r="H181" s="1116"/>
      <c r="I181" s="1121"/>
      <c r="J181" s="1121"/>
      <c r="K181" s="1121"/>
      <c r="L181" s="1121"/>
    </row>
    <row r="182" spans="1:12" s="261" customFormat="1" ht="18" customHeight="1" thickBot="1" x14ac:dyDescent="0.25">
      <c r="A182" s="1249" t="s">
        <v>3604</v>
      </c>
      <c r="B182" s="1250"/>
      <c r="C182" s="245">
        <f>SUM(C4:C181)</f>
        <v>14455.273989999987</v>
      </c>
      <c r="G182" s="741"/>
      <c r="H182" s="1122"/>
      <c r="I182" s="1122"/>
      <c r="J182" s="1122"/>
      <c r="K182" s="1122"/>
      <c r="L182" s="1122"/>
    </row>
  </sheetData>
  <mergeCells count="2">
    <mergeCell ref="A1:C1"/>
    <mergeCell ref="A182:B182"/>
  </mergeCells>
  <printOptions horizontalCentered="1"/>
  <pageMargins left="0.39370078740157483" right="0.39370078740157483" top="0.59055118110236227" bottom="0.39370078740157483" header="0.31496062992125984" footer="0.11811023622047245"/>
  <pageSetup paperSize="9" firstPageNumber="350" fitToHeight="0" orientation="portrait" useFirstPageNumber="1" r:id="rId1"/>
  <headerFooter>
    <oddHeader>&amp;L&amp;"Tahoma,Kurzíva"&amp;9Závěrečný účet za rok 2021&amp;R&amp;"Tahoma,Kurzíva"&amp;9Tabulka č. 26</oddHeader>
    <oddFooter>&amp;C&amp;"Tahoma,Obyčejné"&amp;P&amp;L&amp;1#&amp;"Calibri"&amp;9&amp;K000000Klasifikace informací: Veřejná</oddFooter>
  </headerFooter>
  <rowBreaks count="1" manualBreakCount="1">
    <brk id="42" max="2"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449CE-58D9-4D57-A3D1-B8C8EEA56435}">
  <sheetPr>
    <pageSetUpPr fitToPage="1"/>
  </sheetPr>
  <dimension ref="A1:C14"/>
  <sheetViews>
    <sheetView zoomScaleNormal="100" zoomScaleSheetLayoutView="100" workbookViewId="0">
      <selection activeCell="D14" sqref="D14"/>
    </sheetView>
  </sheetViews>
  <sheetFormatPr defaultColWidth="9.140625" defaultRowHeight="15" x14ac:dyDescent="0.2"/>
  <cols>
    <col min="1" max="1" width="12.7109375" style="263" bestFit="1" customWidth="1"/>
    <col min="2" max="2" width="66.7109375" style="264" customWidth="1"/>
    <col min="3" max="3" width="16.7109375" style="253" customWidth="1"/>
    <col min="4" max="5" width="9.140625" style="249"/>
    <col min="6" max="6" width="79" style="249" bestFit="1" customWidth="1"/>
    <col min="7" max="8" width="9.140625" style="249"/>
    <col min="9" max="10" width="9.85546875" style="249" bestFit="1" customWidth="1"/>
    <col min="11" max="16384" width="9.140625" style="249"/>
  </cols>
  <sheetData>
    <row r="1" spans="1:3" s="238" customFormat="1" ht="31.5" customHeight="1" x14ac:dyDescent="0.2">
      <c r="A1" s="1246" t="s">
        <v>4028</v>
      </c>
      <c r="B1" s="1246"/>
      <c r="C1" s="1246"/>
    </row>
    <row r="2" spans="1:3" ht="15.75" thickBot="1" x14ac:dyDescent="0.25">
      <c r="C2" s="255" t="s">
        <v>2</v>
      </c>
    </row>
    <row r="3" spans="1:3" s="265" customFormat="1" ht="45.75" customHeight="1" thickBot="1" x14ac:dyDescent="0.25">
      <c r="A3" s="242" t="s">
        <v>1116</v>
      </c>
      <c r="B3" s="243" t="s">
        <v>1117</v>
      </c>
      <c r="C3" s="244" t="s">
        <v>4023</v>
      </c>
    </row>
    <row r="4" spans="1:3" s="265" customFormat="1" ht="18" customHeight="1" x14ac:dyDescent="0.2">
      <c r="A4" s="266">
        <v>534188</v>
      </c>
      <c r="B4" s="267" t="s">
        <v>1328</v>
      </c>
      <c r="C4" s="742">
        <v>78881.949900000007</v>
      </c>
    </row>
    <row r="5" spans="1:3" s="265" customFormat="1" ht="25.5" customHeight="1" x14ac:dyDescent="0.2">
      <c r="A5" s="266">
        <v>534200</v>
      </c>
      <c r="B5" s="267" t="s">
        <v>1330</v>
      </c>
      <c r="C5" s="742">
        <v>7299.5359099999996</v>
      </c>
    </row>
    <row r="6" spans="1:3" s="265" customFormat="1" ht="18" customHeight="1" x14ac:dyDescent="0.2">
      <c r="A6" s="266">
        <v>534242</v>
      </c>
      <c r="B6" s="267" t="s">
        <v>1329</v>
      </c>
      <c r="C6" s="742">
        <v>69454.589429999993</v>
      </c>
    </row>
    <row r="7" spans="1:3" s="265" customFormat="1" ht="18" customHeight="1" x14ac:dyDescent="0.2">
      <c r="A7" s="417">
        <v>844641</v>
      </c>
      <c r="B7" s="743" t="s">
        <v>1327</v>
      </c>
      <c r="C7" s="742">
        <v>1048.5976700000001</v>
      </c>
    </row>
    <row r="8" spans="1:3" s="265" customFormat="1" ht="18" customHeight="1" x14ac:dyDescent="0.2">
      <c r="A8" s="266">
        <v>844853</v>
      </c>
      <c r="B8" s="267" t="s">
        <v>1331</v>
      </c>
      <c r="C8" s="737">
        <v>51305.432140000004</v>
      </c>
    </row>
    <row r="9" spans="1:3" s="265" customFormat="1" ht="18" customHeight="1" x14ac:dyDescent="0.2">
      <c r="A9" s="266">
        <v>844896</v>
      </c>
      <c r="B9" s="267" t="s">
        <v>4029</v>
      </c>
      <c r="C9" s="737">
        <v>16532.327870000001</v>
      </c>
    </row>
    <row r="10" spans="1:3" s="265" customFormat="1" ht="18" customHeight="1" x14ac:dyDescent="0.2">
      <c r="A10" s="266">
        <v>47813750</v>
      </c>
      <c r="B10" s="267" t="s">
        <v>1332</v>
      </c>
      <c r="C10" s="742">
        <v>15441.04808</v>
      </c>
    </row>
    <row r="11" spans="1:3" s="265" customFormat="1" ht="26.25" customHeight="1" thickBot="1" x14ac:dyDescent="0.25">
      <c r="A11" s="266">
        <v>48804525</v>
      </c>
      <c r="B11" s="267" t="s">
        <v>1333</v>
      </c>
      <c r="C11" s="742">
        <v>4862.5530699999999</v>
      </c>
    </row>
    <row r="12" spans="1:3" s="265" customFormat="1" ht="18" customHeight="1" thickBot="1" x14ac:dyDescent="0.25">
      <c r="A12" s="1247" t="s">
        <v>1334</v>
      </c>
      <c r="B12" s="1248"/>
      <c r="C12" s="245">
        <f>SUM(C4:C11)</f>
        <v>244826.03407000002</v>
      </c>
    </row>
    <row r="13" spans="1:3" s="265" customFormat="1" x14ac:dyDescent="0.2">
      <c r="A13" s="263"/>
      <c r="B13" s="264"/>
      <c r="C13" s="253"/>
    </row>
    <row r="14" spans="1:3" s="265" customFormat="1" ht="18" customHeight="1" x14ac:dyDescent="0.2">
      <c r="A14" s="263"/>
      <c r="B14" s="264"/>
      <c r="C14" s="253"/>
    </row>
  </sheetData>
  <mergeCells count="2">
    <mergeCell ref="A1:C1"/>
    <mergeCell ref="A12:B12"/>
  </mergeCells>
  <printOptions horizontalCentered="1"/>
  <pageMargins left="0.39370078740157483" right="0.39370078740157483" top="0.59055118110236227" bottom="0.39370078740157483" header="0.31496062992125984" footer="0.11811023622047245"/>
  <pageSetup paperSize="9" firstPageNumber="355" fitToHeight="0" orientation="portrait" useFirstPageNumber="1" r:id="rId1"/>
  <headerFooter>
    <oddHeader>&amp;L&amp;"Tahoma,Kurzíva"&amp;9Závěrečný účet za rok 2021&amp;R&amp;"Tahoma,Kurzíva"&amp;9Tabulka č. 27</oddHeader>
    <oddFooter>&amp;C&amp;"Tahoma,Obyčejné"&amp;P&amp;L&amp;1#&amp;"Calibri"&amp;9&amp;K000000Klasifikace informací: Veřejná</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7EDD5-A887-44B6-9D0F-580154DFF982}">
  <sheetPr>
    <pageSetUpPr fitToPage="1"/>
  </sheetPr>
  <dimension ref="A1:D1464"/>
  <sheetViews>
    <sheetView zoomScaleNormal="100" zoomScaleSheetLayoutView="100" workbookViewId="0">
      <selection activeCell="G24" sqref="G24"/>
    </sheetView>
  </sheetViews>
  <sheetFormatPr defaultRowHeight="15" x14ac:dyDescent="0.25"/>
  <cols>
    <col min="1" max="1" width="38.5703125" style="1005" customWidth="1"/>
    <col min="2" max="2" width="12.5703125" style="1005" customWidth="1"/>
    <col min="3" max="3" width="12.7109375" style="1005" customWidth="1"/>
    <col min="4" max="4" width="84.140625" style="1005" customWidth="1"/>
    <col min="5" max="16384" width="9.140625" style="1005"/>
  </cols>
  <sheetData>
    <row r="1" spans="1:4" s="299" customFormat="1" ht="21" customHeight="1" x14ac:dyDescent="0.15">
      <c r="A1" s="1259" t="s">
        <v>3164</v>
      </c>
      <c r="B1" s="1259"/>
      <c r="C1" s="1259"/>
      <c r="D1" s="1259"/>
    </row>
    <row r="2" spans="1:4" s="302" customFormat="1" ht="12.75" customHeight="1" x14ac:dyDescent="0.15">
      <c r="A2" s="300"/>
      <c r="B2" s="300"/>
      <c r="C2" s="300"/>
      <c r="D2" s="301" t="s">
        <v>2</v>
      </c>
    </row>
    <row r="3" spans="1:4" s="303" customFormat="1" ht="15" customHeight="1" x14ac:dyDescent="0.2">
      <c r="A3" s="987" t="s">
        <v>414</v>
      </c>
      <c r="B3" s="987" t="s">
        <v>3165</v>
      </c>
      <c r="C3" s="987" t="s">
        <v>3166</v>
      </c>
      <c r="D3" s="987" t="s">
        <v>3167</v>
      </c>
    </row>
    <row r="4" spans="1:4" s="299" customFormat="1" ht="24.75" customHeight="1" x14ac:dyDescent="0.15">
      <c r="A4" s="304" t="s">
        <v>4470</v>
      </c>
      <c r="B4" s="305"/>
      <c r="C4" s="305"/>
      <c r="D4" s="306"/>
    </row>
    <row r="5" spans="1:4" s="1007" customFormat="1" ht="11.25" customHeight="1" x14ac:dyDescent="0.2">
      <c r="A5" s="1256" t="s">
        <v>2123</v>
      </c>
      <c r="B5" s="1014">
        <v>7000</v>
      </c>
      <c r="C5" s="1014">
        <v>7000</v>
      </c>
      <c r="D5" s="1008" t="s">
        <v>2124</v>
      </c>
    </row>
    <row r="6" spans="1:4" s="1007" customFormat="1" ht="11.25" customHeight="1" x14ac:dyDescent="0.2">
      <c r="A6" s="1257"/>
      <c r="B6" s="1015">
        <v>550</v>
      </c>
      <c r="C6" s="1015">
        <v>550</v>
      </c>
      <c r="D6" s="1009" t="s">
        <v>3366</v>
      </c>
    </row>
    <row r="7" spans="1:4" s="1007" customFormat="1" ht="11.25" customHeight="1" x14ac:dyDescent="0.2">
      <c r="A7" s="1257"/>
      <c r="B7" s="1015">
        <v>800</v>
      </c>
      <c r="C7" s="1015">
        <v>800</v>
      </c>
      <c r="D7" s="1009" t="s">
        <v>4067</v>
      </c>
    </row>
    <row r="8" spans="1:4" s="1007" customFormat="1" ht="11.25" customHeight="1" x14ac:dyDescent="0.2">
      <c r="A8" s="1257"/>
      <c r="B8" s="1015">
        <v>5800</v>
      </c>
      <c r="C8" s="1015">
        <v>1100</v>
      </c>
      <c r="D8" s="1009" t="s">
        <v>4068</v>
      </c>
    </row>
    <row r="9" spans="1:4" s="1007" customFormat="1" ht="11.25" customHeight="1" x14ac:dyDescent="0.2">
      <c r="A9" s="1257"/>
      <c r="B9" s="1015">
        <v>3000</v>
      </c>
      <c r="C9" s="1015">
        <v>3000</v>
      </c>
      <c r="D9" s="1009" t="s">
        <v>4069</v>
      </c>
    </row>
    <row r="10" spans="1:4" s="1007" customFormat="1" ht="11.25" customHeight="1" x14ac:dyDescent="0.2">
      <c r="A10" s="1257"/>
      <c r="B10" s="1015">
        <v>3312.04</v>
      </c>
      <c r="C10" s="1015">
        <v>3312.0419999999999</v>
      </c>
      <c r="D10" s="1009" t="s">
        <v>4070</v>
      </c>
    </row>
    <row r="11" spans="1:4" s="1007" customFormat="1" ht="11.25" customHeight="1" x14ac:dyDescent="0.2">
      <c r="A11" s="1257"/>
      <c r="B11" s="1015">
        <v>1067.3699999999999</v>
      </c>
      <c r="C11" s="1015">
        <v>1067.374</v>
      </c>
      <c r="D11" s="1009" t="s">
        <v>4071</v>
      </c>
    </row>
    <row r="12" spans="1:4" s="1007" customFormat="1" ht="11.25" customHeight="1" x14ac:dyDescent="0.2">
      <c r="A12" s="1257"/>
      <c r="B12" s="1015">
        <v>10000</v>
      </c>
      <c r="C12" s="1015">
        <v>10000</v>
      </c>
      <c r="D12" s="1009" t="s">
        <v>4072</v>
      </c>
    </row>
    <row r="13" spans="1:4" s="1007" customFormat="1" ht="11.25" customHeight="1" x14ac:dyDescent="0.2">
      <c r="A13" s="1257"/>
      <c r="B13" s="1015">
        <v>30750</v>
      </c>
      <c r="C13" s="1015">
        <v>30750</v>
      </c>
      <c r="D13" s="1009" t="s">
        <v>2125</v>
      </c>
    </row>
    <row r="14" spans="1:4" s="1007" customFormat="1" ht="11.25" customHeight="1" x14ac:dyDescent="0.2">
      <c r="A14" s="1257"/>
      <c r="B14" s="1015">
        <v>465741</v>
      </c>
      <c r="C14" s="1015">
        <v>465741</v>
      </c>
      <c r="D14" s="1009" t="s">
        <v>4073</v>
      </c>
    </row>
    <row r="15" spans="1:4" s="1007" customFormat="1" ht="11.25" customHeight="1" x14ac:dyDescent="0.2">
      <c r="A15" s="1257"/>
      <c r="B15" s="1015">
        <v>196000</v>
      </c>
      <c r="C15" s="1015">
        <v>196000</v>
      </c>
      <c r="D15" s="1009" t="s">
        <v>4074</v>
      </c>
    </row>
    <row r="16" spans="1:4" s="1007" customFormat="1" ht="11.25" customHeight="1" x14ac:dyDescent="0.2">
      <c r="A16" s="1257"/>
      <c r="B16" s="1015">
        <v>11000</v>
      </c>
      <c r="C16" s="1015">
        <v>11000</v>
      </c>
      <c r="D16" s="1009" t="s">
        <v>4075</v>
      </c>
    </row>
    <row r="17" spans="1:4" s="1007" customFormat="1" ht="11.25" customHeight="1" x14ac:dyDescent="0.2">
      <c r="A17" s="1257"/>
      <c r="B17" s="1015">
        <v>17700</v>
      </c>
      <c r="C17" s="1015">
        <v>17700</v>
      </c>
      <c r="D17" s="1009" t="s">
        <v>4076</v>
      </c>
    </row>
    <row r="18" spans="1:4" s="1007" customFormat="1" ht="11.25" customHeight="1" x14ac:dyDescent="0.2">
      <c r="A18" s="1257"/>
      <c r="B18" s="1015">
        <v>330227</v>
      </c>
      <c r="C18" s="1015">
        <v>330227</v>
      </c>
      <c r="D18" s="1009" t="s">
        <v>2126</v>
      </c>
    </row>
    <row r="19" spans="1:4" s="1007" customFormat="1" ht="11.25" customHeight="1" x14ac:dyDescent="0.2">
      <c r="A19" s="1257"/>
      <c r="B19" s="1015">
        <v>1082947.4100000001</v>
      </c>
      <c r="C19" s="1015">
        <v>1078247.416</v>
      </c>
      <c r="D19" s="1009" t="s">
        <v>11</v>
      </c>
    </row>
    <row r="20" spans="1:4" s="1007" customFormat="1" ht="23.25" customHeight="1" x14ac:dyDescent="0.2">
      <c r="A20" s="307" t="s">
        <v>4471</v>
      </c>
      <c r="B20" s="1016">
        <v>1082947.4100000001</v>
      </c>
      <c r="C20" s="1016">
        <v>1078247.416</v>
      </c>
      <c r="D20" s="1010"/>
    </row>
    <row r="21" spans="1:4" s="299" customFormat="1" ht="24.75" customHeight="1" x14ac:dyDescent="0.15">
      <c r="A21" s="304" t="s">
        <v>4468</v>
      </c>
      <c r="B21" s="309"/>
      <c r="C21" s="309"/>
      <c r="D21" s="306"/>
    </row>
    <row r="22" spans="1:4" s="1007" customFormat="1" ht="11.25" customHeight="1" x14ac:dyDescent="0.2">
      <c r="A22" s="1256" t="s">
        <v>2120</v>
      </c>
      <c r="B22" s="1014">
        <v>415</v>
      </c>
      <c r="C22" s="1014">
        <v>413.59748999999999</v>
      </c>
      <c r="D22" s="1008" t="s">
        <v>2121</v>
      </c>
    </row>
    <row r="23" spans="1:4" s="1007" customFormat="1" ht="11.25" customHeight="1" x14ac:dyDescent="0.2">
      <c r="A23" s="1257"/>
      <c r="B23" s="1015">
        <v>2544</v>
      </c>
      <c r="C23" s="1015">
        <v>484</v>
      </c>
      <c r="D23" s="1009" t="s">
        <v>4077</v>
      </c>
    </row>
    <row r="24" spans="1:4" s="1007" customFormat="1" ht="11.25" customHeight="1" x14ac:dyDescent="0.2">
      <c r="A24" s="1257"/>
      <c r="B24" s="1015">
        <v>70</v>
      </c>
      <c r="C24" s="1015">
        <v>69.695999999999998</v>
      </c>
      <c r="D24" s="1009" t="s">
        <v>4078</v>
      </c>
    </row>
    <row r="25" spans="1:4" s="1007" customFormat="1" ht="11.25" customHeight="1" x14ac:dyDescent="0.2">
      <c r="A25" s="1257"/>
      <c r="B25" s="1015">
        <v>8819</v>
      </c>
      <c r="C25" s="1015">
        <v>8819</v>
      </c>
      <c r="D25" s="1009" t="s">
        <v>4079</v>
      </c>
    </row>
    <row r="26" spans="1:4" s="1007" customFormat="1" ht="11.25" customHeight="1" x14ac:dyDescent="0.2">
      <c r="A26" s="1257"/>
      <c r="B26" s="1015">
        <v>3025</v>
      </c>
      <c r="C26" s="1015">
        <v>74.682000000000002</v>
      </c>
      <c r="D26" s="1009" t="s">
        <v>890</v>
      </c>
    </row>
    <row r="27" spans="1:4" s="1007" customFormat="1" ht="11.25" customHeight="1" x14ac:dyDescent="0.2">
      <c r="A27" s="1258"/>
      <c r="B27" s="1017">
        <v>14873</v>
      </c>
      <c r="C27" s="1017">
        <v>9860.9754900000007</v>
      </c>
      <c r="D27" s="1011" t="s">
        <v>11</v>
      </c>
    </row>
    <row r="28" spans="1:4" s="1007" customFormat="1" ht="11.25" customHeight="1" x14ac:dyDescent="0.2">
      <c r="A28" s="1257" t="s">
        <v>2122</v>
      </c>
      <c r="B28" s="1015">
        <v>54.45</v>
      </c>
      <c r="C28" s="1015">
        <v>54.45</v>
      </c>
      <c r="D28" s="1009" t="s">
        <v>4080</v>
      </c>
    </row>
    <row r="29" spans="1:4" s="1007" customFormat="1" ht="11.25" customHeight="1" x14ac:dyDescent="0.2">
      <c r="A29" s="1257"/>
      <c r="B29" s="1015">
        <v>22803</v>
      </c>
      <c r="C29" s="1015">
        <v>22803</v>
      </c>
      <c r="D29" s="1009" t="s">
        <v>4079</v>
      </c>
    </row>
    <row r="30" spans="1:4" s="1007" customFormat="1" ht="11.25" customHeight="1" x14ac:dyDescent="0.2">
      <c r="A30" s="1257"/>
      <c r="B30" s="1015">
        <v>331</v>
      </c>
      <c r="C30" s="1015">
        <v>331</v>
      </c>
      <c r="D30" s="1009" t="s">
        <v>4081</v>
      </c>
    </row>
    <row r="31" spans="1:4" s="1007" customFormat="1" ht="11.25" customHeight="1" x14ac:dyDescent="0.2">
      <c r="A31" s="1257"/>
      <c r="B31" s="1015">
        <v>23188.45</v>
      </c>
      <c r="C31" s="1015">
        <v>23188.45</v>
      </c>
      <c r="D31" s="1009" t="s">
        <v>11</v>
      </c>
    </row>
    <row r="32" spans="1:4" s="1007" customFormat="1" ht="23.25" customHeight="1" x14ac:dyDescent="0.2">
      <c r="A32" s="307" t="s">
        <v>4469</v>
      </c>
      <c r="B32" s="308">
        <v>38061.449999999997</v>
      </c>
      <c r="C32" s="308">
        <v>33049.425490000001</v>
      </c>
      <c r="D32" s="1012"/>
    </row>
    <row r="33" spans="1:4" s="299" customFormat="1" ht="24.75" customHeight="1" x14ac:dyDescent="0.15">
      <c r="A33" s="304" t="s">
        <v>3168</v>
      </c>
      <c r="B33" s="309"/>
      <c r="C33" s="309"/>
      <c r="D33" s="306"/>
    </row>
    <row r="34" spans="1:4" s="1007" customFormat="1" ht="11.25" customHeight="1" x14ac:dyDescent="0.2">
      <c r="A34" s="1256" t="s">
        <v>1122</v>
      </c>
      <c r="B34" s="1014">
        <v>1262.54</v>
      </c>
      <c r="C34" s="1014">
        <v>1262.537</v>
      </c>
      <c r="D34" s="1008" t="s">
        <v>854</v>
      </c>
    </row>
    <row r="35" spans="1:4" s="1007" customFormat="1" ht="11.25" customHeight="1" x14ac:dyDescent="0.2">
      <c r="A35" s="1257"/>
      <c r="B35" s="1015">
        <v>2774</v>
      </c>
      <c r="C35" s="1015">
        <v>2774</v>
      </c>
      <c r="D35" s="1009" t="s">
        <v>925</v>
      </c>
    </row>
    <row r="36" spans="1:4" s="1007" customFormat="1" ht="11.25" customHeight="1" x14ac:dyDescent="0.2">
      <c r="A36" s="1257"/>
      <c r="B36" s="1015">
        <v>150</v>
      </c>
      <c r="C36" s="1015">
        <v>150</v>
      </c>
      <c r="D36" s="1009" t="s">
        <v>921</v>
      </c>
    </row>
    <row r="37" spans="1:4" s="1007" customFormat="1" ht="11.25" customHeight="1" x14ac:dyDescent="0.2">
      <c r="A37" s="1257"/>
      <c r="B37" s="1015">
        <v>18417.47</v>
      </c>
      <c r="C37" s="1015">
        <v>18417.466</v>
      </c>
      <c r="D37" s="1009" t="s">
        <v>919</v>
      </c>
    </row>
    <row r="38" spans="1:4" s="1007" customFormat="1" ht="11.25" customHeight="1" x14ac:dyDescent="0.2">
      <c r="A38" s="1257"/>
      <c r="B38" s="1015">
        <v>1545.53</v>
      </c>
      <c r="C38" s="1015">
        <v>1545.009</v>
      </c>
      <c r="D38" s="1009" t="s">
        <v>920</v>
      </c>
    </row>
    <row r="39" spans="1:4" s="1007" customFormat="1" ht="11.25" customHeight="1" x14ac:dyDescent="0.2">
      <c r="A39" s="1257"/>
      <c r="B39" s="1015">
        <v>7470.62</v>
      </c>
      <c r="C39" s="1015">
        <v>7470.62</v>
      </c>
      <c r="D39" s="1009" t="s">
        <v>3223</v>
      </c>
    </row>
    <row r="40" spans="1:4" s="1007" customFormat="1" ht="11.25" customHeight="1" x14ac:dyDescent="0.2">
      <c r="A40" s="1257"/>
      <c r="B40" s="1015">
        <v>31620.16</v>
      </c>
      <c r="C40" s="1015">
        <v>31619.631999999998</v>
      </c>
      <c r="D40" s="1009" t="s">
        <v>11</v>
      </c>
    </row>
    <row r="41" spans="1:4" s="1007" customFormat="1" ht="11.25" customHeight="1" x14ac:dyDescent="0.2">
      <c r="A41" s="1256" t="s">
        <v>1121</v>
      </c>
      <c r="B41" s="1014">
        <v>5000</v>
      </c>
      <c r="C41" s="1014">
        <v>5000</v>
      </c>
      <c r="D41" s="1008" t="s">
        <v>2127</v>
      </c>
    </row>
    <row r="42" spans="1:4" s="1007" customFormat="1" ht="11.25" customHeight="1" x14ac:dyDescent="0.2">
      <c r="A42" s="1257"/>
      <c r="B42" s="1015">
        <v>3883</v>
      </c>
      <c r="C42" s="1015">
        <v>3883</v>
      </c>
      <c r="D42" s="1009" t="s">
        <v>925</v>
      </c>
    </row>
    <row r="43" spans="1:4" s="1007" customFormat="1" ht="11.25" customHeight="1" x14ac:dyDescent="0.2">
      <c r="A43" s="1257"/>
      <c r="B43" s="1015">
        <v>160</v>
      </c>
      <c r="C43" s="1015">
        <v>160</v>
      </c>
      <c r="D43" s="1009" t="s">
        <v>921</v>
      </c>
    </row>
    <row r="44" spans="1:4" s="1007" customFormat="1" ht="11.25" customHeight="1" x14ac:dyDescent="0.2">
      <c r="A44" s="1257"/>
      <c r="B44" s="1015">
        <v>34786.089999999997</v>
      </c>
      <c r="C44" s="1015">
        <v>34786.093999999997</v>
      </c>
      <c r="D44" s="1009" t="s">
        <v>919</v>
      </c>
    </row>
    <row r="45" spans="1:4" s="1007" customFormat="1" ht="11.25" customHeight="1" x14ac:dyDescent="0.2">
      <c r="A45" s="1257"/>
      <c r="B45" s="1015">
        <v>1185.9100000000001</v>
      </c>
      <c r="C45" s="1015">
        <v>1185.9059999999999</v>
      </c>
      <c r="D45" s="1009" t="s">
        <v>920</v>
      </c>
    </row>
    <row r="46" spans="1:4" s="1007" customFormat="1" ht="11.25" customHeight="1" x14ac:dyDescent="0.2">
      <c r="A46" s="1257"/>
      <c r="B46" s="1015">
        <v>1200</v>
      </c>
      <c r="C46" s="1015">
        <v>1200</v>
      </c>
      <c r="D46" s="1009" t="s">
        <v>924</v>
      </c>
    </row>
    <row r="47" spans="1:4" s="1007" customFormat="1" ht="11.25" customHeight="1" x14ac:dyDescent="0.2">
      <c r="A47" s="1257"/>
      <c r="B47" s="1015">
        <v>704</v>
      </c>
      <c r="C47" s="1015">
        <v>704</v>
      </c>
      <c r="D47" s="1009" t="s">
        <v>3367</v>
      </c>
    </row>
    <row r="48" spans="1:4" s="1007" customFormat="1" ht="11.25" customHeight="1" x14ac:dyDescent="0.2">
      <c r="A48" s="1258"/>
      <c r="B48" s="1017">
        <v>46919</v>
      </c>
      <c r="C48" s="1017">
        <v>46919</v>
      </c>
      <c r="D48" s="1011" t="s">
        <v>11</v>
      </c>
    </row>
    <row r="49" spans="1:4" s="1007" customFormat="1" ht="11.25" customHeight="1" x14ac:dyDescent="0.2">
      <c r="A49" s="1257" t="s">
        <v>1125</v>
      </c>
      <c r="B49" s="1015">
        <v>21778.6</v>
      </c>
      <c r="C49" s="1015">
        <v>2879.6889199999996</v>
      </c>
      <c r="D49" s="1009" t="s">
        <v>2128</v>
      </c>
    </row>
    <row r="50" spans="1:4" s="1007" customFormat="1" ht="11.25" customHeight="1" x14ac:dyDescent="0.2">
      <c r="A50" s="1257"/>
      <c r="B50" s="1015">
        <v>1134.19</v>
      </c>
      <c r="C50" s="1015">
        <v>1134.193</v>
      </c>
      <c r="D50" s="1009" t="s">
        <v>854</v>
      </c>
    </row>
    <row r="51" spans="1:4" s="1007" customFormat="1" ht="11.25" customHeight="1" x14ac:dyDescent="0.2">
      <c r="A51" s="1257"/>
      <c r="B51" s="1015">
        <v>1123</v>
      </c>
      <c r="C51" s="1015">
        <v>1123</v>
      </c>
      <c r="D51" s="1009" t="s">
        <v>4082</v>
      </c>
    </row>
    <row r="52" spans="1:4" s="1007" customFormat="1" ht="11.25" customHeight="1" x14ac:dyDescent="0.2">
      <c r="A52" s="1257"/>
      <c r="B52" s="1015">
        <v>1359</v>
      </c>
      <c r="C52" s="1015">
        <v>1359</v>
      </c>
      <c r="D52" s="1009" t="s">
        <v>925</v>
      </c>
    </row>
    <row r="53" spans="1:4" s="1007" customFormat="1" ht="11.25" customHeight="1" x14ac:dyDescent="0.2">
      <c r="A53" s="1257"/>
      <c r="B53" s="1015">
        <v>45</v>
      </c>
      <c r="C53" s="1015">
        <v>45</v>
      </c>
      <c r="D53" s="1009" t="s">
        <v>923</v>
      </c>
    </row>
    <row r="54" spans="1:4" s="1007" customFormat="1" ht="11.25" customHeight="1" x14ac:dyDescent="0.2">
      <c r="A54" s="1257"/>
      <c r="B54" s="1015">
        <v>22415.02</v>
      </c>
      <c r="C54" s="1015">
        <v>22415.024000000001</v>
      </c>
      <c r="D54" s="1009" t="s">
        <v>919</v>
      </c>
    </row>
    <row r="55" spans="1:4" s="1007" customFormat="1" ht="11.25" customHeight="1" x14ac:dyDescent="0.2">
      <c r="A55" s="1257"/>
      <c r="B55" s="1015">
        <v>664.98</v>
      </c>
      <c r="C55" s="1015">
        <v>664.976</v>
      </c>
      <c r="D55" s="1009" t="s">
        <v>920</v>
      </c>
    </row>
    <row r="56" spans="1:4" s="1007" customFormat="1" ht="11.25" customHeight="1" x14ac:dyDescent="0.2">
      <c r="A56" s="1257"/>
      <c r="B56" s="1015">
        <v>2100</v>
      </c>
      <c r="C56" s="1015">
        <v>2065.4699999999998</v>
      </c>
      <c r="D56" s="1009" t="s">
        <v>3223</v>
      </c>
    </row>
    <row r="57" spans="1:4" s="1007" customFormat="1" ht="11.25" customHeight="1" x14ac:dyDescent="0.2">
      <c r="A57" s="1257"/>
      <c r="B57" s="1015">
        <v>500</v>
      </c>
      <c r="C57" s="1015">
        <v>470</v>
      </c>
      <c r="D57" s="1009" t="s">
        <v>4083</v>
      </c>
    </row>
    <row r="58" spans="1:4" s="1007" customFormat="1" ht="11.25" customHeight="1" x14ac:dyDescent="0.2">
      <c r="A58" s="1257"/>
      <c r="B58" s="1015">
        <v>2200</v>
      </c>
      <c r="C58" s="1015">
        <v>2200</v>
      </c>
      <c r="D58" s="1009" t="s">
        <v>4084</v>
      </c>
    </row>
    <row r="59" spans="1:4" s="1007" customFormat="1" ht="11.25" customHeight="1" x14ac:dyDescent="0.2">
      <c r="A59" s="1257"/>
      <c r="B59" s="1015">
        <v>53319.79</v>
      </c>
      <c r="C59" s="1015">
        <v>34356.351920000001</v>
      </c>
      <c r="D59" s="1009" t="s">
        <v>11</v>
      </c>
    </row>
    <row r="60" spans="1:4" s="1007" customFormat="1" ht="11.25" customHeight="1" x14ac:dyDescent="0.2">
      <c r="A60" s="1256" t="s">
        <v>1127</v>
      </c>
      <c r="B60" s="1014">
        <v>975.88</v>
      </c>
      <c r="C60" s="1014">
        <v>975.87900000000002</v>
      </c>
      <c r="D60" s="1008" t="s">
        <v>854</v>
      </c>
    </row>
    <row r="61" spans="1:4" s="1007" customFormat="1" ht="11.25" customHeight="1" x14ac:dyDescent="0.2">
      <c r="A61" s="1257"/>
      <c r="B61" s="1015">
        <v>4069.8700000000003</v>
      </c>
      <c r="C61" s="1015">
        <v>4069.8529900000003</v>
      </c>
      <c r="D61" s="1009" t="s">
        <v>933</v>
      </c>
    </row>
    <row r="62" spans="1:4" s="1007" customFormat="1" ht="11.25" customHeight="1" x14ac:dyDescent="0.2">
      <c r="A62" s="1257"/>
      <c r="B62" s="1015">
        <v>14663</v>
      </c>
      <c r="C62" s="1015">
        <v>14663</v>
      </c>
      <c r="D62" s="1009" t="s">
        <v>925</v>
      </c>
    </row>
    <row r="63" spans="1:4" s="1007" customFormat="1" ht="11.25" customHeight="1" x14ac:dyDescent="0.2">
      <c r="A63" s="1257"/>
      <c r="B63" s="1015">
        <v>70</v>
      </c>
      <c r="C63" s="1015">
        <v>70</v>
      </c>
      <c r="D63" s="1009" t="s">
        <v>3351</v>
      </c>
    </row>
    <row r="64" spans="1:4" s="1007" customFormat="1" ht="11.25" customHeight="1" x14ac:dyDescent="0.2">
      <c r="A64" s="1257"/>
      <c r="B64" s="1015">
        <v>50</v>
      </c>
      <c r="C64" s="1015">
        <v>50</v>
      </c>
      <c r="D64" s="1009" t="s">
        <v>923</v>
      </c>
    </row>
    <row r="65" spans="1:4" s="1007" customFormat="1" ht="11.25" customHeight="1" x14ac:dyDescent="0.2">
      <c r="A65" s="1257"/>
      <c r="B65" s="1015">
        <v>30189.91</v>
      </c>
      <c r="C65" s="1015">
        <v>30189.904999999999</v>
      </c>
      <c r="D65" s="1009" t="s">
        <v>919</v>
      </c>
    </row>
    <row r="66" spans="1:4" s="1007" customFormat="1" ht="11.25" customHeight="1" x14ac:dyDescent="0.2">
      <c r="A66" s="1257"/>
      <c r="B66" s="1015">
        <v>2346.1</v>
      </c>
      <c r="C66" s="1015">
        <v>2338.6420499999999</v>
      </c>
      <c r="D66" s="1009" t="s">
        <v>920</v>
      </c>
    </row>
    <row r="67" spans="1:4" s="1007" customFormat="1" ht="11.25" customHeight="1" x14ac:dyDescent="0.2">
      <c r="A67" s="1257"/>
      <c r="B67" s="1015">
        <v>13317.54</v>
      </c>
      <c r="C67" s="1015">
        <v>13202.412499999999</v>
      </c>
      <c r="D67" s="1009" t="s">
        <v>3223</v>
      </c>
    </row>
    <row r="68" spans="1:4" s="1007" customFormat="1" ht="11.25" customHeight="1" x14ac:dyDescent="0.2">
      <c r="A68" s="1257"/>
      <c r="B68" s="1015">
        <v>291.39999999999998</v>
      </c>
      <c r="C68" s="1015">
        <v>291.33799999999997</v>
      </c>
      <c r="D68" s="1009" t="s">
        <v>3368</v>
      </c>
    </row>
    <row r="69" spans="1:4" s="1007" customFormat="1" ht="11.25" customHeight="1" x14ac:dyDescent="0.2">
      <c r="A69" s="1257"/>
      <c r="B69" s="1015">
        <v>4500</v>
      </c>
      <c r="C69" s="1015">
        <v>608.04349999999999</v>
      </c>
      <c r="D69" s="1009" t="s">
        <v>4085</v>
      </c>
    </row>
    <row r="70" spans="1:4" s="1007" customFormat="1" ht="11.25" customHeight="1" x14ac:dyDescent="0.2">
      <c r="A70" s="1257"/>
      <c r="B70" s="1015">
        <v>1500</v>
      </c>
      <c r="C70" s="1015">
        <v>467.08300000000003</v>
      </c>
      <c r="D70" s="1009" t="s">
        <v>3834</v>
      </c>
    </row>
    <row r="71" spans="1:4" s="1007" customFormat="1" ht="11.25" customHeight="1" x14ac:dyDescent="0.2">
      <c r="A71" s="1257"/>
      <c r="B71" s="1015">
        <v>4850</v>
      </c>
      <c r="C71" s="1015">
        <v>0</v>
      </c>
      <c r="D71" s="1009" t="s">
        <v>4086</v>
      </c>
    </row>
    <row r="72" spans="1:4" s="1007" customFormat="1" ht="11.25" customHeight="1" x14ac:dyDescent="0.2">
      <c r="A72" s="1258"/>
      <c r="B72" s="1017">
        <v>76823.7</v>
      </c>
      <c r="C72" s="1017">
        <v>66926.156040000002</v>
      </c>
      <c r="D72" s="1011" t="s">
        <v>11</v>
      </c>
    </row>
    <row r="73" spans="1:4" s="1007" customFormat="1" ht="11.25" customHeight="1" x14ac:dyDescent="0.2">
      <c r="A73" s="1257" t="s">
        <v>1124</v>
      </c>
      <c r="B73" s="1015">
        <v>532.08000000000004</v>
      </c>
      <c r="C73" s="1015">
        <v>532.07500000000005</v>
      </c>
      <c r="D73" s="1009" t="s">
        <v>854</v>
      </c>
    </row>
    <row r="74" spans="1:4" s="1007" customFormat="1" ht="11.25" customHeight="1" x14ac:dyDescent="0.2">
      <c r="A74" s="1257"/>
      <c r="B74" s="1015">
        <v>5780.24</v>
      </c>
      <c r="C74" s="1015">
        <v>5780.2380000000003</v>
      </c>
      <c r="D74" s="1009" t="s">
        <v>925</v>
      </c>
    </row>
    <row r="75" spans="1:4" s="1007" customFormat="1" ht="11.25" customHeight="1" x14ac:dyDescent="0.2">
      <c r="A75" s="1257"/>
      <c r="B75" s="1015">
        <v>45</v>
      </c>
      <c r="C75" s="1015">
        <v>45</v>
      </c>
      <c r="D75" s="1009" t="s">
        <v>923</v>
      </c>
    </row>
    <row r="76" spans="1:4" s="1007" customFormat="1" ht="11.25" customHeight="1" x14ac:dyDescent="0.2">
      <c r="A76" s="1257"/>
      <c r="B76" s="1015">
        <v>26498.81</v>
      </c>
      <c r="C76" s="1015">
        <v>26498.813999999998</v>
      </c>
      <c r="D76" s="1009" t="s">
        <v>919</v>
      </c>
    </row>
    <row r="77" spans="1:4" s="1007" customFormat="1" ht="11.25" customHeight="1" x14ac:dyDescent="0.2">
      <c r="A77" s="1257"/>
      <c r="B77" s="1015">
        <v>4289.95</v>
      </c>
      <c r="C77" s="1015">
        <v>4289.9480000000003</v>
      </c>
      <c r="D77" s="1009" t="s">
        <v>920</v>
      </c>
    </row>
    <row r="78" spans="1:4" s="1007" customFormat="1" ht="11.25" customHeight="1" x14ac:dyDescent="0.2">
      <c r="A78" s="1257"/>
      <c r="B78" s="1015">
        <v>62</v>
      </c>
      <c r="C78" s="1015">
        <v>62</v>
      </c>
      <c r="D78" s="1009" t="s">
        <v>3223</v>
      </c>
    </row>
    <row r="79" spans="1:4" s="1007" customFormat="1" ht="11.25" customHeight="1" x14ac:dyDescent="0.2">
      <c r="A79" s="1257"/>
      <c r="B79" s="1015">
        <v>483.68</v>
      </c>
      <c r="C79" s="1015">
        <v>483.55174</v>
      </c>
      <c r="D79" s="1009" t="s">
        <v>2129</v>
      </c>
    </row>
    <row r="80" spans="1:4" s="1007" customFormat="1" ht="11.25" customHeight="1" x14ac:dyDescent="0.2">
      <c r="A80" s="1257"/>
      <c r="B80" s="1015">
        <v>37691.760000000002</v>
      </c>
      <c r="C80" s="1015">
        <v>37691.62674</v>
      </c>
      <c r="D80" s="1009" t="s">
        <v>11</v>
      </c>
    </row>
    <row r="81" spans="1:4" s="1007" customFormat="1" ht="11.25" customHeight="1" x14ac:dyDescent="0.2">
      <c r="A81" s="1256" t="s">
        <v>1126</v>
      </c>
      <c r="B81" s="1014">
        <v>220</v>
      </c>
      <c r="C81" s="1014">
        <v>220</v>
      </c>
      <c r="D81" s="1008" t="s">
        <v>967</v>
      </c>
    </row>
    <row r="82" spans="1:4" s="1007" customFormat="1" ht="11.25" customHeight="1" x14ac:dyDescent="0.2">
      <c r="A82" s="1257"/>
      <c r="B82" s="1015">
        <v>2671.7</v>
      </c>
      <c r="C82" s="1015">
        <v>2046.35185</v>
      </c>
      <c r="D82" s="1009" t="s">
        <v>2130</v>
      </c>
    </row>
    <row r="83" spans="1:4" s="1007" customFormat="1" ht="11.25" customHeight="1" x14ac:dyDescent="0.2">
      <c r="A83" s="1257"/>
      <c r="B83" s="1015">
        <v>3083</v>
      </c>
      <c r="C83" s="1015">
        <v>3083</v>
      </c>
      <c r="D83" s="1009" t="s">
        <v>925</v>
      </c>
    </row>
    <row r="84" spans="1:4" s="1007" customFormat="1" ht="11.25" customHeight="1" x14ac:dyDescent="0.2">
      <c r="A84" s="1257"/>
      <c r="B84" s="1015">
        <v>140</v>
      </c>
      <c r="C84" s="1015">
        <v>140</v>
      </c>
      <c r="D84" s="1009" t="s">
        <v>921</v>
      </c>
    </row>
    <row r="85" spans="1:4" s="1007" customFormat="1" ht="11.25" customHeight="1" x14ac:dyDescent="0.2">
      <c r="A85" s="1257"/>
      <c r="B85" s="1015">
        <v>215.26</v>
      </c>
      <c r="C85" s="1015">
        <v>215.25899999999999</v>
      </c>
      <c r="D85" s="1009" t="s">
        <v>852</v>
      </c>
    </row>
    <row r="86" spans="1:4" s="1007" customFormat="1" ht="11.25" customHeight="1" x14ac:dyDescent="0.2">
      <c r="A86" s="1257"/>
      <c r="B86" s="1015">
        <v>17784.02</v>
      </c>
      <c r="C86" s="1015">
        <v>17784.021000000001</v>
      </c>
      <c r="D86" s="1009" t="s">
        <v>919</v>
      </c>
    </row>
    <row r="87" spans="1:4" s="1007" customFormat="1" ht="11.25" customHeight="1" x14ac:dyDescent="0.2">
      <c r="A87" s="1257"/>
      <c r="B87" s="1015">
        <v>1512.98</v>
      </c>
      <c r="C87" s="1015">
        <v>1512.979</v>
      </c>
      <c r="D87" s="1009" t="s">
        <v>920</v>
      </c>
    </row>
    <row r="88" spans="1:4" s="1007" customFormat="1" ht="11.25" customHeight="1" x14ac:dyDescent="0.2">
      <c r="A88" s="1257"/>
      <c r="B88" s="1015">
        <v>497.05</v>
      </c>
      <c r="C88" s="1015">
        <v>497.05099999999999</v>
      </c>
      <c r="D88" s="1009" t="s">
        <v>3223</v>
      </c>
    </row>
    <row r="89" spans="1:4" s="1007" customFormat="1" ht="11.25" customHeight="1" x14ac:dyDescent="0.2">
      <c r="A89" s="1257"/>
      <c r="B89" s="1015">
        <v>700</v>
      </c>
      <c r="C89" s="1015">
        <v>0</v>
      </c>
      <c r="D89" s="1009" t="s">
        <v>4087</v>
      </c>
    </row>
    <row r="90" spans="1:4" s="1007" customFormat="1" ht="11.25" customHeight="1" x14ac:dyDescent="0.2">
      <c r="A90" s="1257"/>
      <c r="B90" s="1015">
        <v>2475.4</v>
      </c>
      <c r="C90" s="1015">
        <v>2475.4</v>
      </c>
      <c r="D90" s="1009" t="s">
        <v>3369</v>
      </c>
    </row>
    <row r="91" spans="1:4" s="1007" customFormat="1" ht="11.25" customHeight="1" x14ac:dyDescent="0.2">
      <c r="A91" s="1258"/>
      <c r="B91" s="1017">
        <v>29299.41</v>
      </c>
      <c r="C91" s="1017">
        <v>27974.061850000002</v>
      </c>
      <c r="D91" s="1011" t="s">
        <v>11</v>
      </c>
    </row>
    <row r="92" spans="1:4" s="1007" customFormat="1" ht="11.25" customHeight="1" x14ac:dyDescent="0.2">
      <c r="A92" s="1257" t="s">
        <v>1123</v>
      </c>
      <c r="B92" s="1015">
        <v>2750</v>
      </c>
      <c r="C92" s="1015">
        <v>0</v>
      </c>
      <c r="D92" s="1009" t="s">
        <v>3370</v>
      </c>
    </row>
    <row r="93" spans="1:4" s="1007" customFormat="1" ht="11.25" customHeight="1" x14ac:dyDescent="0.2">
      <c r="A93" s="1257"/>
      <c r="B93" s="1015">
        <v>1669</v>
      </c>
      <c r="C93" s="1015">
        <v>1669</v>
      </c>
      <c r="D93" s="1009" t="s">
        <v>925</v>
      </c>
    </row>
    <row r="94" spans="1:4" s="1007" customFormat="1" ht="11.25" customHeight="1" x14ac:dyDescent="0.2">
      <c r="A94" s="1257"/>
      <c r="B94" s="1015">
        <v>14180</v>
      </c>
      <c r="C94" s="1015">
        <v>12780</v>
      </c>
      <c r="D94" s="1009" t="s">
        <v>856</v>
      </c>
    </row>
    <row r="95" spans="1:4" s="1007" customFormat="1" ht="11.25" customHeight="1" x14ac:dyDescent="0.2">
      <c r="A95" s="1257"/>
      <c r="B95" s="1015">
        <v>54652.1</v>
      </c>
      <c r="C95" s="1015">
        <v>54652.101000000002</v>
      </c>
      <c r="D95" s="1009" t="s">
        <v>919</v>
      </c>
    </row>
    <row r="96" spans="1:4" s="1007" customFormat="1" ht="11.25" customHeight="1" x14ac:dyDescent="0.2">
      <c r="A96" s="1257"/>
      <c r="B96" s="1015">
        <v>3737.9</v>
      </c>
      <c r="C96" s="1015">
        <v>3737.8989999999999</v>
      </c>
      <c r="D96" s="1009" t="s">
        <v>920</v>
      </c>
    </row>
    <row r="97" spans="1:4" s="1007" customFormat="1" ht="11.25" customHeight="1" x14ac:dyDescent="0.2">
      <c r="A97" s="1257"/>
      <c r="B97" s="1015">
        <v>250</v>
      </c>
      <c r="C97" s="1015">
        <v>250</v>
      </c>
      <c r="D97" s="1009" t="s">
        <v>3223</v>
      </c>
    </row>
    <row r="98" spans="1:4" s="1007" customFormat="1" ht="11.25" customHeight="1" x14ac:dyDescent="0.2">
      <c r="A98" s="1258"/>
      <c r="B98" s="1017">
        <v>77239</v>
      </c>
      <c r="C98" s="1017">
        <v>73089</v>
      </c>
      <c r="D98" s="1011" t="s">
        <v>11</v>
      </c>
    </row>
    <row r="99" spans="1:4" s="1007" customFormat="1" ht="23.25" customHeight="1" x14ac:dyDescent="0.2">
      <c r="A99" s="310" t="s">
        <v>3169</v>
      </c>
      <c r="B99" s="1016">
        <v>352912.82</v>
      </c>
      <c r="C99" s="1016">
        <v>318575.82855000003</v>
      </c>
      <c r="D99" s="1012"/>
    </row>
    <row r="100" spans="1:4" s="299" customFormat="1" ht="24.75" customHeight="1" x14ac:dyDescent="0.15">
      <c r="A100" s="304" t="s">
        <v>3170</v>
      </c>
      <c r="B100" s="311"/>
      <c r="C100" s="311"/>
      <c r="D100" s="312"/>
    </row>
    <row r="101" spans="1:4" s="1007" customFormat="1" ht="11.25" customHeight="1" x14ac:dyDescent="0.2">
      <c r="A101" s="1256" t="s">
        <v>2131</v>
      </c>
      <c r="B101" s="1014">
        <v>41955</v>
      </c>
      <c r="C101" s="1014">
        <v>41955</v>
      </c>
      <c r="D101" s="1008" t="s">
        <v>985</v>
      </c>
    </row>
    <row r="102" spans="1:4" s="1007" customFormat="1" ht="21" x14ac:dyDescent="0.2">
      <c r="A102" s="1257"/>
      <c r="B102" s="1015">
        <v>30.74</v>
      </c>
      <c r="C102" s="1015">
        <v>30.734999999999999</v>
      </c>
      <c r="D102" s="1009" t="s">
        <v>3232</v>
      </c>
    </row>
    <row r="103" spans="1:4" s="1007" customFormat="1" ht="11.25" customHeight="1" x14ac:dyDescent="0.2">
      <c r="A103" s="1257"/>
      <c r="B103" s="1015">
        <v>16700</v>
      </c>
      <c r="C103" s="1015">
        <v>16700</v>
      </c>
      <c r="D103" s="1009" t="s">
        <v>981</v>
      </c>
    </row>
    <row r="104" spans="1:4" s="1007" customFormat="1" ht="11.25" customHeight="1" x14ac:dyDescent="0.2">
      <c r="A104" s="1257"/>
      <c r="B104" s="1015">
        <v>800</v>
      </c>
      <c r="C104" s="1015">
        <v>800</v>
      </c>
      <c r="D104" s="1009" t="s">
        <v>2132</v>
      </c>
    </row>
    <row r="105" spans="1:4" s="1007" customFormat="1" ht="11.25" customHeight="1" x14ac:dyDescent="0.2">
      <c r="A105" s="1257"/>
      <c r="B105" s="1015">
        <v>7797.78</v>
      </c>
      <c r="C105" s="1015">
        <v>7797.7809999999999</v>
      </c>
      <c r="D105" s="1009" t="s">
        <v>3349</v>
      </c>
    </row>
    <row r="106" spans="1:4" s="1007" customFormat="1" ht="11.25" customHeight="1" x14ac:dyDescent="0.2">
      <c r="A106" s="1257"/>
      <c r="B106" s="1015">
        <v>67283.520000000004</v>
      </c>
      <c r="C106" s="1015">
        <v>67283.516000000003</v>
      </c>
      <c r="D106" s="1009" t="s">
        <v>11</v>
      </c>
    </row>
    <row r="107" spans="1:4" s="1007" customFormat="1" ht="11.25" customHeight="1" x14ac:dyDescent="0.2">
      <c r="A107" s="1256" t="s">
        <v>2133</v>
      </c>
      <c r="B107" s="1014">
        <v>10882</v>
      </c>
      <c r="C107" s="1014">
        <v>10882</v>
      </c>
      <c r="D107" s="1008" t="s">
        <v>985</v>
      </c>
    </row>
    <row r="108" spans="1:4" s="1007" customFormat="1" ht="11.25" customHeight="1" x14ac:dyDescent="0.2">
      <c r="A108" s="1257"/>
      <c r="B108" s="1015">
        <v>7500</v>
      </c>
      <c r="C108" s="1015">
        <v>7500</v>
      </c>
      <c r="D108" s="1009" t="s">
        <v>4088</v>
      </c>
    </row>
    <row r="109" spans="1:4" s="1007" customFormat="1" ht="11.25" customHeight="1" x14ac:dyDescent="0.2">
      <c r="A109" s="1257"/>
      <c r="B109" s="1015">
        <v>6030</v>
      </c>
      <c r="C109" s="1015">
        <v>6030</v>
      </c>
      <c r="D109" s="1009" t="s">
        <v>981</v>
      </c>
    </row>
    <row r="110" spans="1:4" s="1007" customFormat="1" ht="11.25" customHeight="1" x14ac:dyDescent="0.2">
      <c r="A110" s="1257"/>
      <c r="B110" s="1015">
        <v>70</v>
      </c>
      <c r="C110" s="1015">
        <v>70</v>
      </c>
      <c r="D110" s="1009" t="s">
        <v>2132</v>
      </c>
    </row>
    <row r="111" spans="1:4" s="1007" customFormat="1" ht="11.25" customHeight="1" x14ac:dyDescent="0.2">
      <c r="A111" s="1257"/>
      <c r="B111" s="1015">
        <v>754.92</v>
      </c>
      <c r="C111" s="1015">
        <v>754.923</v>
      </c>
      <c r="D111" s="1009" t="s">
        <v>3349</v>
      </c>
    </row>
    <row r="112" spans="1:4" s="1007" customFormat="1" ht="11.25" customHeight="1" x14ac:dyDescent="0.2">
      <c r="A112" s="1258"/>
      <c r="B112" s="1017">
        <v>25236.92</v>
      </c>
      <c r="C112" s="1017">
        <v>25236.922999999999</v>
      </c>
      <c r="D112" s="1011" t="s">
        <v>11</v>
      </c>
    </row>
    <row r="113" spans="1:4" s="1007" customFormat="1" ht="11.25" customHeight="1" x14ac:dyDescent="0.2">
      <c r="A113" s="1257" t="s">
        <v>2134</v>
      </c>
      <c r="B113" s="1015">
        <v>2152.0500000000002</v>
      </c>
      <c r="C113" s="1015">
        <v>2152.049</v>
      </c>
      <c r="D113" s="1009" t="s">
        <v>3350</v>
      </c>
    </row>
    <row r="114" spans="1:4" s="1007" customFormat="1" ht="11.25" customHeight="1" x14ac:dyDescent="0.2">
      <c r="A114" s="1257"/>
      <c r="B114" s="1015">
        <v>264</v>
      </c>
      <c r="C114" s="1015">
        <v>47.19</v>
      </c>
      <c r="D114" s="1009" t="s">
        <v>4089</v>
      </c>
    </row>
    <row r="115" spans="1:4" s="1007" customFormat="1" ht="11.25" customHeight="1" x14ac:dyDescent="0.2">
      <c r="A115" s="1257"/>
      <c r="B115" s="1015">
        <v>1350</v>
      </c>
      <c r="C115" s="1015">
        <v>1350</v>
      </c>
      <c r="D115" s="1009" t="s">
        <v>732</v>
      </c>
    </row>
    <row r="116" spans="1:4" s="1007" customFormat="1" ht="11.25" customHeight="1" x14ac:dyDescent="0.2">
      <c r="A116" s="1257"/>
      <c r="B116" s="1015">
        <v>51400</v>
      </c>
      <c r="C116" s="1015">
        <v>51400</v>
      </c>
      <c r="D116" s="1009" t="s">
        <v>981</v>
      </c>
    </row>
    <row r="117" spans="1:4" s="1007" customFormat="1" ht="11.25" customHeight="1" x14ac:dyDescent="0.2">
      <c r="A117" s="1257"/>
      <c r="B117" s="1015">
        <v>700</v>
      </c>
      <c r="C117" s="1015">
        <v>700</v>
      </c>
      <c r="D117" s="1009" t="s">
        <v>2132</v>
      </c>
    </row>
    <row r="118" spans="1:4" s="1007" customFormat="1" ht="11.25" customHeight="1" x14ac:dyDescent="0.2">
      <c r="A118" s="1257"/>
      <c r="B118" s="1015">
        <v>5100.32</v>
      </c>
      <c r="C118" s="1015">
        <v>5100.3159999999998</v>
      </c>
      <c r="D118" s="1009" t="s">
        <v>841</v>
      </c>
    </row>
    <row r="119" spans="1:4" s="1007" customFormat="1" ht="11.25" customHeight="1" x14ac:dyDescent="0.2">
      <c r="A119" s="1257"/>
      <c r="B119" s="1015">
        <v>60966.37</v>
      </c>
      <c r="C119" s="1015">
        <v>60749.555</v>
      </c>
      <c r="D119" s="1009" t="s">
        <v>11</v>
      </c>
    </row>
    <row r="120" spans="1:4" s="1007" customFormat="1" ht="11.25" customHeight="1" x14ac:dyDescent="0.2">
      <c r="A120" s="1256" t="s">
        <v>3371</v>
      </c>
      <c r="B120" s="1014">
        <v>550</v>
      </c>
      <c r="C120" s="1014">
        <v>550</v>
      </c>
      <c r="D120" s="1008" t="s">
        <v>732</v>
      </c>
    </row>
    <row r="121" spans="1:4" s="1007" customFormat="1" ht="11.25" customHeight="1" x14ac:dyDescent="0.2">
      <c r="A121" s="1257"/>
      <c r="B121" s="1015">
        <v>11850</v>
      </c>
      <c r="C121" s="1015">
        <v>11850</v>
      </c>
      <c r="D121" s="1009" t="s">
        <v>981</v>
      </c>
    </row>
    <row r="122" spans="1:4" s="1007" customFormat="1" ht="11.25" customHeight="1" x14ac:dyDescent="0.2">
      <c r="A122" s="1257"/>
      <c r="B122" s="1015">
        <v>150</v>
      </c>
      <c r="C122" s="1015">
        <v>126.16849999999999</v>
      </c>
      <c r="D122" s="1009" t="s">
        <v>2132</v>
      </c>
    </row>
    <row r="123" spans="1:4" s="1007" customFormat="1" ht="11.25" customHeight="1" x14ac:dyDescent="0.2">
      <c r="A123" s="1257"/>
      <c r="B123" s="1015">
        <v>1349.76</v>
      </c>
      <c r="C123" s="1015">
        <v>1349.76</v>
      </c>
      <c r="D123" s="1009" t="s">
        <v>841</v>
      </c>
    </row>
    <row r="124" spans="1:4" s="1007" customFormat="1" ht="11.25" customHeight="1" x14ac:dyDescent="0.2">
      <c r="A124" s="1258"/>
      <c r="B124" s="1017">
        <v>13899.76</v>
      </c>
      <c r="C124" s="1017">
        <v>13875.9285</v>
      </c>
      <c r="D124" s="1011" t="s">
        <v>11</v>
      </c>
    </row>
    <row r="125" spans="1:4" s="1007" customFormat="1" ht="11.25" customHeight="1" x14ac:dyDescent="0.2">
      <c r="A125" s="1257" t="s">
        <v>4090</v>
      </c>
      <c r="B125" s="1015">
        <v>1500</v>
      </c>
      <c r="C125" s="1015">
        <v>1500</v>
      </c>
      <c r="D125" s="1009" t="s">
        <v>981</v>
      </c>
    </row>
    <row r="126" spans="1:4" s="1007" customFormat="1" ht="11.25" customHeight="1" x14ac:dyDescent="0.2">
      <c r="A126" s="1257"/>
      <c r="B126" s="1015">
        <v>1500</v>
      </c>
      <c r="C126" s="1015">
        <v>1500</v>
      </c>
      <c r="D126" s="1009" t="s">
        <v>11</v>
      </c>
    </row>
    <row r="127" spans="1:4" s="1007" customFormat="1" ht="11.25" customHeight="1" x14ac:dyDescent="0.2">
      <c r="A127" s="1256" t="s">
        <v>2135</v>
      </c>
      <c r="B127" s="1014">
        <v>36702</v>
      </c>
      <c r="C127" s="1014">
        <v>36702</v>
      </c>
      <c r="D127" s="1008" t="s">
        <v>985</v>
      </c>
    </row>
    <row r="128" spans="1:4" s="1007" customFormat="1" ht="11.25" customHeight="1" x14ac:dyDescent="0.2">
      <c r="A128" s="1257"/>
      <c r="B128" s="1015">
        <v>52.74</v>
      </c>
      <c r="C128" s="1015">
        <v>52.735870000000006</v>
      </c>
      <c r="D128" s="1009" t="s">
        <v>2136</v>
      </c>
    </row>
    <row r="129" spans="1:4" s="1007" customFormat="1" ht="11.25" customHeight="1" x14ac:dyDescent="0.2">
      <c r="A129" s="1257"/>
      <c r="B129" s="1015">
        <v>3100</v>
      </c>
      <c r="C129" s="1015">
        <v>3100</v>
      </c>
      <c r="D129" s="1009" t="s">
        <v>981</v>
      </c>
    </row>
    <row r="130" spans="1:4" s="1007" customFormat="1" ht="11.25" customHeight="1" x14ac:dyDescent="0.2">
      <c r="A130" s="1257"/>
      <c r="B130" s="1015">
        <v>1300</v>
      </c>
      <c r="C130" s="1015">
        <v>1300</v>
      </c>
      <c r="D130" s="1009" t="s">
        <v>2132</v>
      </c>
    </row>
    <row r="131" spans="1:4" s="1007" customFormat="1" ht="11.25" customHeight="1" x14ac:dyDescent="0.2">
      <c r="A131" s="1257"/>
      <c r="B131" s="1015">
        <v>6988.59</v>
      </c>
      <c r="C131" s="1015">
        <v>6988.59</v>
      </c>
      <c r="D131" s="1009" t="s">
        <v>3349</v>
      </c>
    </row>
    <row r="132" spans="1:4" s="1007" customFormat="1" ht="11.25" customHeight="1" x14ac:dyDescent="0.2">
      <c r="A132" s="1258"/>
      <c r="B132" s="1017">
        <v>48143.33</v>
      </c>
      <c r="C132" s="1017">
        <v>48143.325870000001</v>
      </c>
      <c r="D132" s="1011" t="s">
        <v>11</v>
      </c>
    </row>
    <row r="133" spans="1:4" s="1007" customFormat="1" ht="11.25" customHeight="1" x14ac:dyDescent="0.2">
      <c r="A133" s="1257" t="s">
        <v>2137</v>
      </c>
      <c r="B133" s="1015">
        <v>29506</v>
      </c>
      <c r="C133" s="1015">
        <v>29506</v>
      </c>
      <c r="D133" s="1009" t="s">
        <v>985</v>
      </c>
    </row>
    <row r="134" spans="1:4" s="1007" customFormat="1" ht="11.25" customHeight="1" x14ac:dyDescent="0.2">
      <c r="A134" s="1257"/>
      <c r="B134" s="1015">
        <v>3457</v>
      </c>
      <c r="C134" s="1015">
        <v>3456.9519500000001</v>
      </c>
      <c r="D134" s="1009" t="s">
        <v>3215</v>
      </c>
    </row>
    <row r="135" spans="1:4" s="1007" customFormat="1" ht="11.25" customHeight="1" x14ac:dyDescent="0.2">
      <c r="A135" s="1257"/>
      <c r="B135" s="1015">
        <v>5300</v>
      </c>
      <c r="C135" s="1015">
        <v>5300</v>
      </c>
      <c r="D135" s="1009" t="s">
        <v>981</v>
      </c>
    </row>
    <row r="136" spans="1:4" s="1007" customFormat="1" ht="11.25" customHeight="1" x14ac:dyDescent="0.2">
      <c r="A136" s="1257"/>
      <c r="B136" s="1015">
        <v>2100</v>
      </c>
      <c r="C136" s="1015">
        <v>2100</v>
      </c>
      <c r="D136" s="1009" t="s">
        <v>2132</v>
      </c>
    </row>
    <row r="137" spans="1:4" s="1007" customFormat="1" ht="11.25" customHeight="1" x14ac:dyDescent="0.2">
      <c r="A137" s="1257"/>
      <c r="B137" s="1015">
        <v>6482.84</v>
      </c>
      <c r="C137" s="1015">
        <v>6482.8370000000004</v>
      </c>
      <c r="D137" s="1009" t="s">
        <v>3349</v>
      </c>
    </row>
    <row r="138" spans="1:4" s="1007" customFormat="1" ht="11.25" customHeight="1" x14ac:dyDescent="0.2">
      <c r="A138" s="1257"/>
      <c r="B138" s="1015">
        <v>7700</v>
      </c>
      <c r="C138" s="1015">
        <v>6980.6670800000002</v>
      </c>
      <c r="D138" s="1009" t="s">
        <v>3235</v>
      </c>
    </row>
    <row r="139" spans="1:4" s="1007" customFormat="1" ht="11.25" customHeight="1" x14ac:dyDescent="0.2">
      <c r="A139" s="1257"/>
      <c r="B139" s="1015">
        <v>54545.84</v>
      </c>
      <c r="C139" s="1015">
        <v>53826.456030000001</v>
      </c>
      <c r="D139" s="1009" t="s">
        <v>11</v>
      </c>
    </row>
    <row r="140" spans="1:4" s="1007" customFormat="1" ht="11.25" customHeight="1" x14ac:dyDescent="0.2">
      <c r="A140" s="1256" t="s">
        <v>2138</v>
      </c>
      <c r="B140" s="1014">
        <v>39471</v>
      </c>
      <c r="C140" s="1014">
        <v>39471</v>
      </c>
      <c r="D140" s="1008" t="s">
        <v>985</v>
      </c>
    </row>
    <row r="141" spans="1:4" s="1007" customFormat="1" ht="11.25" customHeight="1" x14ac:dyDescent="0.2">
      <c r="A141" s="1257"/>
      <c r="B141" s="1015">
        <v>4700</v>
      </c>
      <c r="C141" s="1015">
        <v>4700</v>
      </c>
      <c r="D141" s="1009" t="s">
        <v>981</v>
      </c>
    </row>
    <row r="142" spans="1:4" s="1007" customFormat="1" ht="11.25" customHeight="1" x14ac:dyDescent="0.2">
      <c r="A142" s="1257"/>
      <c r="B142" s="1015">
        <v>1700</v>
      </c>
      <c r="C142" s="1015">
        <v>1700</v>
      </c>
      <c r="D142" s="1009" t="s">
        <v>2132</v>
      </c>
    </row>
    <row r="143" spans="1:4" s="1007" customFormat="1" ht="11.25" customHeight="1" x14ac:dyDescent="0.2">
      <c r="A143" s="1257"/>
      <c r="B143" s="1015">
        <v>8839.23</v>
      </c>
      <c r="C143" s="1015">
        <v>8839.226999999999</v>
      </c>
      <c r="D143" s="1009" t="s">
        <v>3349</v>
      </c>
    </row>
    <row r="144" spans="1:4" s="1007" customFormat="1" ht="11.25" customHeight="1" x14ac:dyDescent="0.2">
      <c r="A144" s="1258"/>
      <c r="B144" s="1017">
        <v>54710.229999999996</v>
      </c>
      <c r="C144" s="1017">
        <v>54710.226999999999</v>
      </c>
      <c r="D144" s="1011" t="s">
        <v>11</v>
      </c>
    </row>
    <row r="145" spans="1:4" s="1007" customFormat="1" ht="11.25" customHeight="1" x14ac:dyDescent="0.2">
      <c r="A145" s="1257" t="s">
        <v>2139</v>
      </c>
      <c r="B145" s="1015">
        <v>15457</v>
      </c>
      <c r="C145" s="1015">
        <v>15457</v>
      </c>
      <c r="D145" s="1009" t="s">
        <v>985</v>
      </c>
    </row>
    <row r="146" spans="1:4" s="1007" customFormat="1" ht="11.25" customHeight="1" x14ac:dyDescent="0.2">
      <c r="A146" s="1257"/>
      <c r="B146" s="1015">
        <v>1600</v>
      </c>
      <c r="C146" s="1015">
        <v>1600</v>
      </c>
      <c r="D146" s="1009" t="s">
        <v>4091</v>
      </c>
    </row>
    <row r="147" spans="1:4" s="1007" customFormat="1" ht="11.25" customHeight="1" x14ac:dyDescent="0.2">
      <c r="A147" s="1257"/>
      <c r="B147" s="1015">
        <v>2900</v>
      </c>
      <c r="C147" s="1015">
        <v>2739.944</v>
      </c>
      <c r="D147" s="1009" t="s">
        <v>981</v>
      </c>
    </row>
    <row r="148" spans="1:4" s="1007" customFormat="1" ht="11.25" customHeight="1" x14ac:dyDescent="0.2">
      <c r="A148" s="1257"/>
      <c r="B148" s="1015">
        <v>1100</v>
      </c>
      <c r="C148" s="1015">
        <v>1100</v>
      </c>
      <c r="D148" s="1009" t="s">
        <v>2132</v>
      </c>
    </row>
    <row r="149" spans="1:4" s="1007" customFormat="1" ht="11.25" customHeight="1" x14ac:dyDescent="0.2">
      <c r="A149" s="1257"/>
      <c r="B149" s="1015">
        <v>3783.38</v>
      </c>
      <c r="C149" s="1015">
        <v>3783.384</v>
      </c>
      <c r="D149" s="1009" t="s">
        <v>3349</v>
      </c>
    </row>
    <row r="150" spans="1:4" s="1007" customFormat="1" ht="11.25" customHeight="1" x14ac:dyDescent="0.2">
      <c r="A150" s="1257"/>
      <c r="B150" s="1015">
        <v>24840.38</v>
      </c>
      <c r="C150" s="1015">
        <v>24680.327999999998</v>
      </c>
      <c r="D150" s="1009" t="s">
        <v>11</v>
      </c>
    </row>
    <row r="151" spans="1:4" s="1007" customFormat="1" ht="11.25" customHeight="1" x14ac:dyDescent="0.2">
      <c r="A151" s="1256" t="s">
        <v>2140</v>
      </c>
      <c r="B151" s="1014">
        <v>30452</v>
      </c>
      <c r="C151" s="1014">
        <v>30452</v>
      </c>
      <c r="D151" s="1008" t="s">
        <v>985</v>
      </c>
    </row>
    <row r="152" spans="1:4" s="1007" customFormat="1" ht="11.25" customHeight="1" x14ac:dyDescent="0.2">
      <c r="A152" s="1257"/>
      <c r="B152" s="1015">
        <v>2000</v>
      </c>
      <c r="C152" s="1015">
        <v>2000</v>
      </c>
      <c r="D152" s="1009" t="s">
        <v>992</v>
      </c>
    </row>
    <row r="153" spans="1:4" s="1007" customFormat="1" ht="11.25" customHeight="1" x14ac:dyDescent="0.2">
      <c r="A153" s="1257"/>
      <c r="B153" s="1015">
        <v>7300</v>
      </c>
      <c r="C153" s="1015">
        <v>7300</v>
      </c>
      <c r="D153" s="1009" t="s">
        <v>981</v>
      </c>
    </row>
    <row r="154" spans="1:4" s="1007" customFormat="1" ht="11.25" customHeight="1" x14ac:dyDescent="0.2">
      <c r="A154" s="1257"/>
      <c r="B154" s="1015">
        <v>1220</v>
      </c>
      <c r="C154" s="1015">
        <v>1220</v>
      </c>
      <c r="D154" s="1009" t="s">
        <v>2132</v>
      </c>
    </row>
    <row r="155" spans="1:4" s="1007" customFormat="1" ht="11.25" customHeight="1" x14ac:dyDescent="0.2">
      <c r="A155" s="1257"/>
      <c r="B155" s="1015">
        <v>289.77999999999997</v>
      </c>
      <c r="C155" s="1015">
        <v>289.76749999999998</v>
      </c>
      <c r="D155" s="1009" t="s">
        <v>3372</v>
      </c>
    </row>
    <row r="156" spans="1:4" s="1007" customFormat="1" ht="11.25" customHeight="1" x14ac:dyDescent="0.2">
      <c r="A156" s="1257"/>
      <c r="B156" s="1015">
        <v>4945.72</v>
      </c>
      <c r="C156" s="1015">
        <v>4930.9799999999996</v>
      </c>
      <c r="D156" s="1009" t="s">
        <v>3349</v>
      </c>
    </row>
    <row r="157" spans="1:4" s="1007" customFormat="1" ht="11.25" customHeight="1" x14ac:dyDescent="0.2">
      <c r="A157" s="1258"/>
      <c r="B157" s="1017">
        <v>46207.5</v>
      </c>
      <c r="C157" s="1017">
        <v>46192.747500000005</v>
      </c>
      <c r="D157" s="1011" t="s">
        <v>11</v>
      </c>
    </row>
    <row r="158" spans="1:4" s="1007" customFormat="1" ht="11.25" customHeight="1" x14ac:dyDescent="0.2">
      <c r="A158" s="1257" t="s">
        <v>2141</v>
      </c>
      <c r="B158" s="1015">
        <v>13089</v>
      </c>
      <c r="C158" s="1015">
        <v>13089</v>
      </c>
      <c r="D158" s="1009" t="s">
        <v>985</v>
      </c>
    </row>
    <row r="159" spans="1:4" s="1007" customFormat="1" ht="11.25" customHeight="1" x14ac:dyDescent="0.2">
      <c r="A159" s="1257"/>
      <c r="B159" s="1015">
        <v>2700</v>
      </c>
      <c r="C159" s="1015">
        <v>2700</v>
      </c>
      <c r="D159" s="1009" t="s">
        <v>992</v>
      </c>
    </row>
    <row r="160" spans="1:4" s="1007" customFormat="1" ht="11.25" customHeight="1" x14ac:dyDescent="0.2">
      <c r="A160" s="1257"/>
      <c r="B160" s="1015">
        <v>2000</v>
      </c>
      <c r="C160" s="1015">
        <v>2000</v>
      </c>
      <c r="D160" s="1009" t="s">
        <v>731</v>
      </c>
    </row>
    <row r="161" spans="1:4" s="1007" customFormat="1" ht="11.25" customHeight="1" x14ac:dyDescent="0.2">
      <c r="A161" s="1257"/>
      <c r="B161" s="1015">
        <v>4300</v>
      </c>
      <c r="C161" s="1015">
        <v>4300</v>
      </c>
      <c r="D161" s="1009" t="s">
        <v>981</v>
      </c>
    </row>
    <row r="162" spans="1:4" s="1007" customFormat="1" ht="11.25" customHeight="1" x14ac:dyDescent="0.2">
      <c r="A162" s="1257"/>
      <c r="B162" s="1015">
        <v>300</v>
      </c>
      <c r="C162" s="1015">
        <v>300</v>
      </c>
      <c r="D162" s="1009" t="s">
        <v>2132</v>
      </c>
    </row>
    <row r="163" spans="1:4" s="1007" customFormat="1" ht="11.25" customHeight="1" x14ac:dyDescent="0.2">
      <c r="A163" s="1257"/>
      <c r="B163" s="1015">
        <v>3427</v>
      </c>
      <c r="C163" s="1015">
        <v>3426.9929999999995</v>
      </c>
      <c r="D163" s="1009" t="s">
        <v>3349</v>
      </c>
    </row>
    <row r="164" spans="1:4" s="1007" customFormat="1" ht="11.25" customHeight="1" x14ac:dyDescent="0.2">
      <c r="A164" s="1257"/>
      <c r="B164" s="1015">
        <v>25816</v>
      </c>
      <c r="C164" s="1015">
        <v>25815.992999999999</v>
      </c>
      <c r="D164" s="1009" t="s">
        <v>11</v>
      </c>
    </row>
    <row r="165" spans="1:4" s="1007" customFormat="1" ht="11.25" customHeight="1" x14ac:dyDescent="0.2">
      <c r="A165" s="1256" t="s">
        <v>2142</v>
      </c>
      <c r="B165" s="1014">
        <v>19064</v>
      </c>
      <c r="C165" s="1014">
        <v>19064</v>
      </c>
      <c r="D165" s="1008" t="s">
        <v>985</v>
      </c>
    </row>
    <row r="166" spans="1:4" s="1007" customFormat="1" ht="11.25" customHeight="1" x14ac:dyDescent="0.2">
      <c r="A166" s="1257"/>
      <c r="B166" s="1015">
        <v>1370</v>
      </c>
      <c r="C166" s="1015">
        <v>1370</v>
      </c>
      <c r="D166" s="1009" t="s">
        <v>981</v>
      </c>
    </row>
    <row r="167" spans="1:4" s="1007" customFormat="1" ht="11.25" customHeight="1" x14ac:dyDescent="0.2">
      <c r="A167" s="1257"/>
      <c r="B167" s="1015">
        <v>1580</v>
      </c>
      <c r="C167" s="1015">
        <v>1580</v>
      </c>
      <c r="D167" s="1009" t="s">
        <v>2132</v>
      </c>
    </row>
    <row r="168" spans="1:4" s="1007" customFormat="1" ht="11.25" customHeight="1" x14ac:dyDescent="0.2">
      <c r="A168" s="1257"/>
      <c r="B168" s="1015">
        <v>3427.31</v>
      </c>
      <c r="C168" s="1015">
        <v>3427.3090000000002</v>
      </c>
      <c r="D168" s="1009" t="s">
        <v>3349</v>
      </c>
    </row>
    <row r="169" spans="1:4" s="1007" customFormat="1" ht="11.25" customHeight="1" x14ac:dyDescent="0.2">
      <c r="A169" s="1258"/>
      <c r="B169" s="1017">
        <v>25441.31</v>
      </c>
      <c r="C169" s="1017">
        <v>25441.309000000001</v>
      </c>
      <c r="D169" s="1011" t="s">
        <v>11</v>
      </c>
    </row>
    <row r="170" spans="1:4" s="1007" customFormat="1" ht="11.25" customHeight="1" x14ac:dyDescent="0.2">
      <c r="A170" s="1256" t="s">
        <v>2143</v>
      </c>
      <c r="B170" s="1014">
        <v>19900</v>
      </c>
      <c r="C170" s="1014">
        <v>19900</v>
      </c>
      <c r="D170" s="1008" t="s">
        <v>985</v>
      </c>
    </row>
    <row r="171" spans="1:4" s="1007" customFormat="1" ht="11.25" customHeight="1" x14ac:dyDescent="0.2">
      <c r="A171" s="1257"/>
      <c r="B171" s="1015">
        <v>350</v>
      </c>
      <c r="C171" s="1015">
        <v>0</v>
      </c>
      <c r="D171" s="1009" t="s">
        <v>732</v>
      </c>
    </row>
    <row r="172" spans="1:4" s="1007" customFormat="1" ht="11.25" customHeight="1" x14ac:dyDescent="0.2">
      <c r="A172" s="1257"/>
      <c r="B172" s="1015">
        <v>111.64</v>
      </c>
      <c r="C172" s="1015">
        <v>111.64115</v>
      </c>
      <c r="D172" s="1009" t="s">
        <v>4092</v>
      </c>
    </row>
    <row r="173" spans="1:4" s="1007" customFormat="1" ht="11.25" customHeight="1" x14ac:dyDescent="0.2">
      <c r="A173" s="1257"/>
      <c r="B173" s="1015">
        <v>2340</v>
      </c>
      <c r="C173" s="1015">
        <v>1298.96039</v>
      </c>
      <c r="D173" s="1009" t="s">
        <v>992</v>
      </c>
    </row>
    <row r="174" spans="1:4" s="1007" customFormat="1" ht="11.25" customHeight="1" x14ac:dyDescent="0.2">
      <c r="A174" s="1257"/>
      <c r="B174" s="1015">
        <v>6500</v>
      </c>
      <c r="C174" s="1015">
        <v>5870</v>
      </c>
      <c r="D174" s="1009" t="s">
        <v>981</v>
      </c>
    </row>
    <row r="175" spans="1:4" s="1007" customFormat="1" ht="11.25" customHeight="1" x14ac:dyDescent="0.2">
      <c r="A175" s="1257"/>
      <c r="B175" s="1015">
        <v>300</v>
      </c>
      <c r="C175" s="1015">
        <v>300</v>
      </c>
      <c r="D175" s="1009" t="s">
        <v>2132</v>
      </c>
    </row>
    <row r="176" spans="1:4" s="1007" customFormat="1" ht="11.25" customHeight="1" x14ac:dyDescent="0.2">
      <c r="A176" s="1257"/>
      <c r="B176" s="1015">
        <v>1458.59</v>
      </c>
      <c r="C176" s="1015">
        <v>1458.5883600000002</v>
      </c>
      <c r="D176" s="1009" t="s">
        <v>3373</v>
      </c>
    </row>
    <row r="177" spans="1:4" s="1007" customFormat="1" ht="11.25" customHeight="1" x14ac:dyDescent="0.2">
      <c r="A177" s="1257"/>
      <c r="B177" s="1015">
        <v>3331.0699999999997</v>
      </c>
      <c r="C177" s="1015">
        <v>3318.3620000000001</v>
      </c>
      <c r="D177" s="1009" t="s">
        <v>3349</v>
      </c>
    </row>
    <row r="178" spans="1:4" s="1007" customFormat="1" ht="11.25" customHeight="1" x14ac:dyDescent="0.2">
      <c r="A178" s="1258"/>
      <c r="B178" s="1017">
        <v>34291.300000000003</v>
      </c>
      <c r="C178" s="1017">
        <v>32257.551900000002</v>
      </c>
      <c r="D178" s="1011" t="s">
        <v>11</v>
      </c>
    </row>
    <row r="179" spans="1:4" s="1007" customFormat="1" ht="11.25" customHeight="1" x14ac:dyDescent="0.2">
      <c r="A179" s="1256" t="s">
        <v>1138</v>
      </c>
      <c r="B179" s="1014">
        <v>19826</v>
      </c>
      <c r="C179" s="1014">
        <v>19826</v>
      </c>
      <c r="D179" s="1008" t="s">
        <v>985</v>
      </c>
    </row>
    <row r="180" spans="1:4" s="1007" customFormat="1" ht="11.25" customHeight="1" x14ac:dyDescent="0.2">
      <c r="A180" s="1257"/>
      <c r="B180" s="1015">
        <v>3000</v>
      </c>
      <c r="C180" s="1015">
        <v>3000</v>
      </c>
      <c r="D180" s="1009" t="s">
        <v>981</v>
      </c>
    </row>
    <row r="181" spans="1:4" s="1007" customFormat="1" ht="11.25" customHeight="1" x14ac:dyDescent="0.2">
      <c r="A181" s="1257"/>
      <c r="B181" s="1015">
        <v>950</v>
      </c>
      <c r="C181" s="1015">
        <v>950</v>
      </c>
      <c r="D181" s="1009" t="s">
        <v>2132</v>
      </c>
    </row>
    <row r="182" spans="1:4" s="1007" customFormat="1" ht="11.25" customHeight="1" x14ac:dyDescent="0.2">
      <c r="A182" s="1257"/>
      <c r="B182" s="1015">
        <v>3932.01</v>
      </c>
      <c r="C182" s="1015">
        <v>3932.0039999999999</v>
      </c>
      <c r="D182" s="1009" t="s">
        <v>3349</v>
      </c>
    </row>
    <row r="183" spans="1:4" s="1007" customFormat="1" ht="11.25" customHeight="1" x14ac:dyDescent="0.2">
      <c r="A183" s="1258"/>
      <c r="B183" s="1017">
        <v>27708.010000000002</v>
      </c>
      <c r="C183" s="1017">
        <v>27708.004000000001</v>
      </c>
      <c r="D183" s="1011" t="s">
        <v>11</v>
      </c>
    </row>
    <row r="184" spans="1:4" s="1007" customFormat="1" ht="11.25" customHeight="1" x14ac:dyDescent="0.2">
      <c r="A184" s="1257" t="s">
        <v>1137</v>
      </c>
      <c r="B184" s="1015">
        <v>13287</v>
      </c>
      <c r="C184" s="1015">
        <v>13287</v>
      </c>
      <c r="D184" s="1009" t="s">
        <v>985</v>
      </c>
    </row>
    <row r="185" spans="1:4" s="1007" customFormat="1" ht="11.25" customHeight="1" x14ac:dyDescent="0.2">
      <c r="A185" s="1257"/>
      <c r="B185" s="1015">
        <v>3960</v>
      </c>
      <c r="C185" s="1015">
        <v>3960</v>
      </c>
      <c r="D185" s="1009" t="s">
        <v>981</v>
      </c>
    </row>
    <row r="186" spans="1:4" s="1007" customFormat="1" ht="11.25" customHeight="1" x14ac:dyDescent="0.2">
      <c r="A186" s="1257"/>
      <c r="B186" s="1015">
        <v>340</v>
      </c>
      <c r="C186" s="1015">
        <v>340</v>
      </c>
      <c r="D186" s="1009" t="s">
        <v>2132</v>
      </c>
    </row>
    <row r="187" spans="1:4" s="1007" customFormat="1" ht="11.25" customHeight="1" x14ac:dyDescent="0.2">
      <c r="A187" s="1257"/>
      <c r="B187" s="1015">
        <v>4242.12</v>
      </c>
      <c r="C187" s="1015">
        <v>4242.1239999999998</v>
      </c>
      <c r="D187" s="1009" t="s">
        <v>3349</v>
      </c>
    </row>
    <row r="188" spans="1:4" s="1007" customFormat="1" ht="11.25" customHeight="1" x14ac:dyDescent="0.2">
      <c r="A188" s="1257"/>
      <c r="B188" s="1015">
        <v>21829.119999999999</v>
      </c>
      <c r="C188" s="1015">
        <v>21829.124</v>
      </c>
      <c r="D188" s="1009" t="s">
        <v>11</v>
      </c>
    </row>
    <row r="189" spans="1:4" s="1007" customFormat="1" ht="11.25" customHeight="1" x14ac:dyDescent="0.2">
      <c r="A189" s="1256" t="s">
        <v>1147</v>
      </c>
      <c r="B189" s="1014">
        <v>22328</v>
      </c>
      <c r="C189" s="1014">
        <v>22328</v>
      </c>
      <c r="D189" s="1008" t="s">
        <v>985</v>
      </c>
    </row>
    <row r="190" spans="1:4" s="1007" customFormat="1" ht="11.25" customHeight="1" x14ac:dyDescent="0.2">
      <c r="A190" s="1257"/>
      <c r="B190" s="1015">
        <v>300</v>
      </c>
      <c r="C190" s="1015">
        <v>0</v>
      </c>
      <c r="D190" s="1009" t="s">
        <v>732</v>
      </c>
    </row>
    <row r="191" spans="1:4" s="1007" customFormat="1" ht="11.25" customHeight="1" x14ac:dyDescent="0.2">
      <c r="A191" s="1257"/>
      <c r="B191" s="1015">
        <v>4600</v>
      </c>
      <c r="C191" s="1015">
        <v>4600</v>
      </c>
      <c r="D191" s="1009" t="s">
        <v>981</v>
      </c>
    </row>
    <row r="192" spans="1:4" s="1007" customFormat="1" ht="11.25" customHeight="1" x14ac:dyDescent="0.2">
      <c r="A192" s="1257"/>
      <c r="B192" s="1015">
        <v>1500</v>
      </c>
      <c r="C192" s="1015">
        <v>1500</v>
      </c>
      <c r="D192" s="1009" t="s">
        <v>2132</v>
      </c>
    </row>
    <row r="193" spans="1:4" s="1007" customFormat="1" ht="11.25" customHeight="1" x14ac:dyDescent="0.2">
      <c r="A193" s="1257"/>
      <c r="B193" s="1015">
        <v>4777.1499999999996</v>
      </c>
      <c r="C193" s="1015">
        <v>4777.1450000000004</v>
      </c>
      <c r="D193" s="1009" t="s">
        <v>3349</v>
      </c>
    </row>
    <row r="194" spans="1:4" s="1007" customFormat="1" ht="11.25" customHeight="1" x14ac:dyDescent="0.2">
      <c r="A194" s="1258"/>
      <c r="B194" s="1017">
        <v>33505.15</v>
      </c>
      <c r="C194" s="1017">
        <v>33205.145000000004</v>
      </c>
      <c r="D194" s="1011" t="s">
        <v>11</v>
      </c>
    </row>
    <row r="195" spans="1:4" s="1007" customFormat="1" ht="11.25" customHeight="1" x14ac:dyDescent="0.2">
      <c r="A195" s="1257" t="s">
        <v>2144</v>
      </c>
      <c r="B195" s="1015">
        <v>46909</v>
      </c>
      <c r="C195" s="1015">
        <v>46909</v>
      </c>
      <c r="D195" s="1009" t="s">
        <v>985</v>
      </c>
    </row>
    <row r="196" spans="1:4" s="1007" customFormat="1" ht="11.25" customHeight="1" x14ac:dyDescent="0.2">
      <c r="A196" s="1257"/>
      <c r="B196" s="1015">
        <v>846.31</v>
      </c>
      <c r="C196" s="1015">
        <v>60.5</v>
      </c>
      <c r="D196" s="1009" t="s">
        <v>2145</v>
      </c>
    </row>
    <row r="197" spans="1:4" s="1007" customFormat="1" ht="11.25" customHeight="1" x14ac:dyDescent="0.2">
      <c r="A197" s="1257"/>
      <c r="B197" s="1015">
        <v>932.57999999999993</v>
      </c>
      <c r="C197" s="1015">
        <v>932.57343000000003</v>
      </c>
      <c r="D197" s="1009" t="s">
        <v>3374</v>
      </c>
    </row>
    <row r="198" spans="1:4" s="1007" customFormat="1" ht="11.25" customHeight="1" x14ac:dyDescent="0.2">
      <c r="A198" s="1257"/>
      <c r="B198" s="1015">
        <v>91</v>
      </c>
      <c r="C198" s="1015">
        <v>91</v>
      </c>
      <c r="D198" s="1009" t="s">
        <v>984</v>
      </c>
    </row>
    <row r="199" spans="1:4" s="1007" customFormat="1" ht="11.25" customHeight="1" x14ac:dyDescent="0.2">
      <c r="A199" s="1257"/>
      <c r="B199" s="1015">
        <v>6100</v>
      </c>
      <c r="C199" s="1015">
        <v>6090.0613899999998</v>
      </c>
      <c r="D199" s="1009" t="s">
        <v>981</v>
      </c>
    </row>
    <row r="200" spans="1:4" s="1007" customFormat="1" ht="11.25" customHeight="1" x14ac:dyDescent="0.2">
      <c r="A200" s="1257"/>
      <c r="B200" s="1015">
        <v>3100</v>
      </c>
      <c r="C200" s="1015">
        <v>3100</v>
      </c>
      <c r="D200" s="1009" t="s">
        <v>2132</v>
      </c>
    </row>
    <row r="201" spans="1:4" s="1007" customFormat="1" ht="11.25" customHeight="1" x14ac:dyDescent="0.2">
      <c r="A201" s="1257"/>
      <c r="B201" s="1015">
        <v>9341.9499999999989</v>
      </c>
      <c r="C201" s="1015">
        <v>9337.9490000000005</v>
      </c>
      <c r="D201" s="1009" t="s">
        <v>3349</v>
      </c>
    </row>
    <row r="202" spans="1:4" s="1007" customFormat="1" ht="11.25" customHeight="1" x14ac:dyDescent="0.2">
      <c r="A202" s="1257"/>
      <c r="B202" s="1015">
        <v>3700</v>
      </c>
      <c r="C202" s="1015">
        <v>3700</v>
      </c>
      <c r="D202" s="1009" t="s">
        <v>3235</v>
      </c>
    </row>
    <row r="203" spans="1:4" s="1007" customFormat="1" ht="11.25" customHeight="1" x14ac:dyDescent="0.2">
      <c r="A203" s="1257"/>
      <c r="B203" s="1015">
        <v>100</v>
      </c>
      <c r="C203" s="1015">
        <v>0</v>
      </c>
      <c r="D203" s="1009" t="s">
        <v>4093</v>
      </c>
    </row>
    <row r="204" spans="1:4" s="1007" customFormat="1" ht="11.25" customHeight="1" x14ac:dyDescent="0.2">
      <c r="A204" s="1257"/>
      <c r="B204" s="1015">
        <v>71120.84</v>
      </c>
      <c r="C204" s="1015">
        <v>70221.08382</v>
      </c>
      <c r="D204" s="1009" t="s">
        <v>11</v>
      </c>
    </row>
    <row r="205" spans="1:4" s="1007" customFormat="1" ht="11.25" customHeight="1" x14ac:dyDescent="0.2">
      <c r="A205" s="1256" t="s">
        <v>2146</v>
      </c>
      <c r="B205" s="1014">
        <v>43009</v>
      </c>
      <c r="C205" s="1014">
        <v>43009</v>
      </c>
      <c r="D205" s="1008" t="s">
        <v>985</v>
      </c>
    </row>
    <row r="206" spans="1:4" s="1007" customFormat="1" ht="11.25" customHeight="1" x14ac:dyDescent="0.2">
      <c r="A206" s="1257"/>
      <c r="B206" s="1015">
        <v>3565.4</v>
      </c>
      <c r="C206" s="1015">
        <v>3355.1143099999999</v>
      </c>
      <c r="D206" s="1009" t="s">
        <v>992</v>
      </c>
    </row>
    <row r="207" spans="1:4" s="1007" customFormat="1" ht="11.25" customHeight="1" x14ac:dyDescent="0.2">
      <c r="A207" s="1257"/>
      <c r="B207" s="1015">
        <v>5600</v>
      </c>
      <c r="C207" s="1015">
        <v>5600</v>
      </c>
      <c r="D207" s="1009" t="s">
        <v>981</v>
      </c>
    </row>
    <row r="208" spans="1:4" s="1007" customFormat="1" ht="11.25" customHeight="1" x14ac:dyDescent="0.2">
      <c r="A208" s="1257"/>
      <c r="B208" s="1015">
        <v>1900</v>
      </c>
      <c r="C208" s="1015">
        <v>1900</v>
      </c>
      <c r="D208" s="1009" t="s">
        <v>2132</v>
      </c>
    </row>
    <row r="209" spans="1:4" s="1007" customFormat="1" ht="11.25" customHeight="1" x14ac:dyDescent="0.2">
      <c r="A209" s="1257"/>
      <c r="B209" s="1015">
        <v>7398.91</v>
      </c>
      <c r="C209" s="1015">
        <v>7398.9070000000002</v>
      </c>
      <c r="D209" s="1009" t="s">
        <v>3349</v>
      </c>
    </row>
    <row r="210" spans="1:4" s="1007" customFormat="1" ht="11.25" customHeight="1" x14ac:dyDescent="0.2">
      <c r="A210" s="1257"/>
      <c r="B210" s="1015">
        <v>549.68999999999994</v>
      </c>
      <c r="C210" s="1015">
        <v>549.68899999999996</v>
      </c>
      <c r="D210" s="1009" t="s">
        <v>3375</v>
      </c>
    </row>
    <row r="211" spans="1:4" s="1007" customFormat="1" ht="11.25" customHeight="1" x14ac:dyDescent="0.2">
      <c r="A211" s="1258"/>
      <c r="B211" s="1017">
        <v>62023</v>
      </c>
      <c r="C211" s="1017">
        <v>61812.710310000002</v>
      </c>
      <c r="D211" s="1011" t="s">
        <v>11</v>
      </c>
    </row>
    <row r="212" spans="1:4" s="1007" customFormat="1" ht="11.25" customHeight="1" x14ac:dyDescent="0.2">
      <c r="A212" s="1257" t="s">
        <v>2147</v>
      </c>
      <c r="B212" s="1015">
        <v>61216</v>
      </c>
      <c r="C212" s="1015">
        <v>61216</v>
      </c>
      <c r="D212" s="1009" t="s">
        <v>985</v>
      </c>
    </row>
    <row r="213" spans="1:4" s="1007" customFormat="1" ht="11.25" customHeight="1" x14ac:dyDescent="0.2">
      <c r="A213" s="1257"/>
      <c r="B213" s="1015">
        <v>5040</v>
      </c>
      <c r="C213" s="1015">
        <v>5040</v>
      </c>
      <c r="D213" s="1009" t="s">
        <v>992</v>
      </c>
    </row>
    <row r="214" spans="1:4" s="1007" customFormat="1" ht="11.25" customHeight="1" x14ac:dyDescent="0.2">
      <c r="A214" s="1257"/>
      <c r="B214" s="1015">
        <v>8300</v>
      </c>
      <c r="C214" s="1015">
        <v>8300</v>
      </c>
      <c r="D214" s="1009" t="s">
        <v>981</v>
      </c>
    </row>
    <row r="215" spans="1:4" s="1007" customFormat="1" ht="11.25" customHeight="1" x14ac:dyDescent="0.2">
      <c r="A215" s="1257"/>
      <c r="B215" s="1015">
        <v>5000</v>
      </c>
      <c r="C215" s="1015">
        <v>5000</v>
      </c>
      <c r="D215" s="1009" t="s">
        <v>2132</v>
      </c>
    </row>
    <row r="216" spans="1:4" s="1007" customFormat="1" ht="11.25" customHeight="1" x14ac:dyDescent="0.2">
      <c r="A216" s="1257"/>
      <c r="B216" s="1015">
        <v>10347.170000000002</v>
      </c>
      <c r="C216" s="1015">
        <v>10347.166999999999</v>
      </c>
      <c r="D216" s="1009" t="s">
        <v>3349</v>
      </c>
    </row>
    <row r="217" spans="1:4" s="1007" customFormat="1" ht="11.25" customHeight="1" x14ac:dyDescent="0.2">
      <c r="A217" s="1257"/>
      <c r="B217" s="1015">
        <v>89903.17</v>
      </c>
      <c r="C217" s="1015">
        <v>89903.167000000001</v>
      </c>
      <c r="D217" s="1009" t="s">
        <v>11</v>
      </c>
    </row>
    <row r="218" spans="1:4" s="1007" customFormat="1" ht="11.25" customHeight="1" x14ac:dyDescent="0.2">
      <c r="A218" s="1256" t="s">
        <v>2148</v>
      </c>
      <c r="B218" s="1014">
        <v>48715</v>
      </c>
      <c r="C218" s="1014">
        <v>48715</v>
      </c>
      <c r="D218" s="1008" t="s">
        <v>985</v>
      </c>
    </row>
    <row r="219" spans="1:4" s="1007" customFormat="1" ht="11.25" customHeight="1" x14ac:dyDescent="0.2">
      <c r="A219" s="1257"/>
      <c r="B219" s="1015">
        <v>10300</v>
      </c>
      <c r="C219" s="1015">
        <v>10300</v>
      </c>
      <c r="D219" s="1009" t="s">
        <v>981</v>
      </c>
    </row>
    <row r="220" spans="1:4" s="1007" customFormat="1" ht="11.25" customHeight="1" x14ac:dyDescent="0.2">
      <c r="A220" s="1257"/>
      <c r="B220" s="1015">
        <v>1300</v>
      </c>
      <c r="C220" s="1015">
        <v>1300</v>
      </c>
      <c r="D220" s="1009" t="s">
        <v>2132</v>
      </c>
    </row>
    <row r="221" spans="1:4" s="1007" customFormat="1" ht="11.25" customHeight="1" x14ac:dyDescent="0.2">
      <c r="A221" s="1257"/>
      <c r="B221" s="1015">
        <v>10130.77</v>
      </c>
      <c r="C221" s="1015">
        <v>10130.767</v>
      </c>
      <c r="D221" s="1009" t="s">
        <v>3349</v>
      </c>
    </row>
    <row r="222" spans="1:4" s="1007" customFormat="1" ht="11.25" customHeight="1" x14ac:dyDescent="0.2">
      <c r="A222" s="1258"/>
      <c r="B222" s="1017">
        <v>70445.77</v>
      </c>
      <c r="C222" s="1017">
        <v>70445.766999999993</v>
      </c>
      <c r="D222" s="1011" t="s">
        <v>11</v>
      </c>
    </row>
    <row r="223" spans="1:4" s="1007" customFormat="1" ht="11.25" customHeight="1" x14ac:dyDescent="0.2">
      <c r="A223" s="1257" t="s">
        <v>2149</v>
      </c>
      <c r="B223" s="1015">
        <v>43153</v>
      </c>
      <c r="C223" s="1015">
        <v>43153</v>
      </c>
      <c r="D223" s="1009" t="s">
        <v>985</v>
      </c>
    </row>
    <row r="224" spans="1:4" s="1007" customFormat="1" ht="11.25" customHeight="1" x14ac:dyDescent="0.2">
      <c r="A224" s="1257"/>
      <c r="B224" s="1015">
        <v>350</v>
      </c>
      <c r="C224" s="1015">
        <v>0</v>
      </c>
      <c r="D224" s="1009" t="s">
        <v>4094</v>
      </c>
    </row>
    <row r="225" spans="1:4" s="1007" customFormat="1" ht="11.25" customHeight="1" x14ac:dyDescent="0.2">
      <c r="A225" s="1257"/>
      <c r="B225" s="1015">
        <v>5985.2000000000007</v>
      </c>
      <c r="C225" s="1015">
        <v>5424.3062600000012</v>
      </c>
      <c r="D225" s="1009" t="s">
        <v>992</v>
      </c>
    </row>
    <row r="226" spans="1:4" s="1007" customFormat="1" ht="11.25" customHeight="1" x14ac:dyDescent="0.2">
      <c r="A226" s="1257"/>
      <c r="B226" s="1015">
        <v>2668.8599999999997</v>
      </c>
      <c r="C226" s="1015">
        <v>2668.8599999999997</v>
      </c>
      <c r="D226" s="1009" t="s">
        <v>4095</v>
      </c>
    </row>
    <row r="227" spans="1:4" s="1007" customFormat="1" ht="11.25" customHeight="1" x14ac:dyDescent="0.2">
      <c r="A227" s="1257"/>
      <c r="B227" s="1015">
        <v>10400</v>
      </c>
      <c r="C227" s="1015">
        <v>9466.79522</v>
      </c>
      <c r="D227" s="1009" t="s">
        <v>981</v>
      </c>
    </row>
    <row r="228" spans="1:4" s="1007" customFormat="1" ht="11.25" customHeight="1" x14ac:dyDescent="0.2">
      <c r="A228" s="1257"/>
      <c r="B228" s="1015">
        <v>7321.65</v>
      </c>
      <c r="C228" s="1015">
        <v>7321.6412200000004</v>
      </c>
      <c r="D228" s="1009" t="s">
        <v>3349</v>
      </c>
    </row>
    <row r="229" spans="1:4" s="1007" customFormat="1" ht="11.25" customHeight="1" x14ac:dyDescent="0.2">
      <c r="A229" s="1257"/>
      <c r="B229" s="1015">
        <v>600</v>
      </c>
      <c r="C229" s="1015">
        <v>585.43393000000003</v>
      </c>
      <c r="D229" s="1009" t="s">
        <v>3235</v>
      </c>
    </row>
    <row r="230" spans="1:4" s="1007" customFormat="1" ht="11.25" customHeight="1" x14ac:dyDescent="0.2">
      <c r="A230" s="1257"/>
      <c r="B230" s="1015">
        <v>70478.709999999992</v>
      </c>
      <c r="C230" s="1015">
        <v>68620.036630000002</v>
      </c>
      <c r="D230" s="1009" t="s">
        <v>11</v>
      </c>
    </row>
    <row r="231" spans="1:4" s="1007" customFormat="1" ht="11.25" customHeight="1" x14ac:dyDescent="0.2">
      <c r="A231" s="1256" t="s">
        <v>2150</v>
      </c>
      <c r="B231" s="1014">
        <v>51660</v>
      </c>
      <c r="C231" s="1014">
        <v>51660</v>
      </c>
      <c r="D231" s="1008" t="s">
        <v>985</v>
      </c>
    </row>
    <row r="232" spans="1:4" s="1007" customFormat="1" ht="21" x14ac:dyDescent="0.2">
      <c r="A232" s="1257"/>
      <c r="B232" s="1015">
        <v>46.16</v>
      </c>
      <c r="C232" s="1015">
        <v>46.162000000000006</v>
      </c>
      <c r="D232" s="1009" t="s">
        <v>3232</v>
      </c>
    </row>
    <row r="233" spans="1:4" s="1007" customFormat="1" ht="11.25" customHeight="1" x14ac:dyDescent="0.2">
      <c r="A233" s="1257"/>
      <c r="B233" s="1015">
        <v>12750</v>
      </c>
      <c r="C233" s="1015">
        <v>12750</v>
      </c>
      <c r="D233" s="1009" t="s">
        <v>981</v>
      </c>
    </row>
    <row r="234" spans="1:4" s="1007" customFormat="1" ht="11.25" customHeight="1" x14ac:dyDescent="0.2">
      <c r="A234" s="1257"/>
      <c r="B234" s="1015">
        <v>500</v>
      </c>
      <c r="C234" s="1015">
        <v>500</v>
      </c>
      <c r="D234" s="1009" t="s">
        <v>2132</v>
      </c>
    </row>
    <row r="235" spans="1:4" s="1007" customFormat="1" ht="11.25" customHeight="1" x14ac:dyDescent="0.2">
      <c r="A235" s="1257"/>
      <c r="B235" s="1015">
        <v>356.71000000000004</v>
      </c>
      <c r="C235" s="1015">
        <v>356.70600000000002</v>
      </c>
      <c r="D235" s="1009" t="s">
        <v>3376</v>
      </c>
    </row>
    <row r="236" spans="1:4" s="1007" customFormat="1" ht="11.25" customHeight="1" x14ac:dyDescent="0.2">
      <c r="A236" s="1257"/>
      <c r="B236" s="1015">
        <v>8661.86</v>
      </c>
      <c r="C236" s="1015">
        <v>8661.8549999999996</v>
      </c>
      <c r="D236" s="1009" t="s">
        <v>3349</v>
      </c>
    </row>
    <row r="237" spans="1:4" s="1007" customFormat="1" ht="11.25" customHeight="1" x14ac:dyDescent="0.2">
      <c r="A237" s="1258"/>
      <c r="B237" s="1017">
        <v>73974.73000000001</v>
      </c>
      <c r="C237" s="1017">
        <v>73974.722999999998</v>
      </c>
      <c r="D237" s="1011" t="s">
        <v>11</v>
      </c>
    </row>
    <row r="238" spans="1:4" s="1007" customFormat="1" ht="11.25" customHeight="1" x14ac:dyDescent="0.2">
      <c r="A238" s="1257" t="s">
        <v>1143</v>
      </c>
      <c r="B238" s="1015">
        <v>47746</v>
      </c>
      <c r="C238" s="1015">
        <v>47746</v>
      </c>
      <c r="D238" s="1009" t="s">
        <v>985</v>
      </c>
    </row>
    <row r="239" spans="1:4" s="1007" customFormat="1" ht="11.25" customHeight="1" x14ac:dyDescent="0.2">
      <c r="A239" s="1257"/>
      <c r="B239" s="1015">
        <v>4238</v>
      </c>
      <c r="C239" s="1015">
        <v>4238</v>
      </c>
      <c r="D239" s="1009" t="s">
        <v>992</v>
      </c>
    </row>
    <row r="240" spans="1:4" s="1007" customFormat="1" ht="11.25" customHeight="1" x14ac:dyDescent="0.2">
      <c r="A240" s="1257"/>
      <c r="B240" s="1015">
        <v>7400</v>
      </c>
      <c r="C240" s="1015">
        <v>7400</v>
      </c>
      <c r="D240" s="1009" t="s">
        <v>981</v>
      </c>
    </row>
    <row r="241" spans="1:4" s="1007" customFormat="1" ht="11.25" customHeight="1" x14ac:dyDescent="0.2">
      <c r="A241" s="1257"/>
      <c r="B241" s="1015">
        <v>1500</v>
      </c>
      <c r="C241" s="1015">
        <v>1500</v>
      </c>
      <c r="D241" s="1009" t="s">
        <v>2132</v>
      </c>
    </row>
    <row r="242" spans="1:4" s="1007" customFormat="1" ht="11.25" customHeight="1" x14ac:dyDescent="0.2">
      <c r="A242" s="1257"/>
      <c r="B242" s="1015">
        <v>8258.3799999999992</v>
      </c>
      <c r="C242" s="1015">
        <v>8246.1939999999995</v>
      </c>
      <c r="D242" s="1009" t="s">
        <v>3349</v>
      </c>
    </row>
    <row r="243" spans="1:4" s="1007" customFormat="1" ht="11.25" customHeight="1" x14ac:dyDescent="0.2">
      <c r="A243" s="1257"/>
      <c r="B243" s="1015">
        <v>69142.38</v>
      </c>
      <c r="C243" s="1015">
        <v>69130.194000000003</v>
      </c>
      <c r="D243" s="1009" t="s">
        <v>11</v>
      </c>
    </row>
    <row r="244" spans="1:4" s="1007" customFormat="1" ht="23.25" customHeight="1" x14ac:dyDescent="0.2">
      <c r="A244" s="307" t="s">
        <v>3171</v>
      </c>
      <c r="B244" s="1016">
        <v>1073013.3399999999</v>
      </c>
      <c r="C244" s="1016">
        <v>1066563.81556</v>
      </c>
      <c r="D244" s="1012"/>
    </row>
    <row r="245" spans="1:4" s="299" customFormat="1" ht="24.75" customHeight="1" x14ac:dyDescent="0.15">
      <c r="A245" s="304" t="s">
        <v>3172</v>
      </c>
      <c r="B245" s="311"/>
      <c r="C245" s="311"/>
      <c r="D245" s="312"/>
    </row>
    <row r="246" spans="1:4" s="1007" customFormat="1" ht="11.25" customHeight="1" x14ac:dyDescent="0.2">
      <c r="A246" s="1256" t="s">
        <v>1217</v>
      </c>
      <c r="B246" s="1018">
        <v>3535.9799999999996</v>
      </c>
      <c r="C246" s="1018">
        <v>3535.9389999999999</v>
      </c>
      <c r="D246" s="1008" t="s">
        <v>3855</v>
      </c>
    </row>
    <row r="247" spans="1:4" s="1007" customFormat="1" ht="11.25" customHeight="1" x14ac:dyDescent="0.2">
      <c r="A247" s="1257"/>
      <c r="B247" s="1019">
        <v>13</v>
      </c>
      <c r="C247" s="1019">
        <v>13</v>
      </c>
      <c r="D247" s="1009" t="s">
        <v>1013</v>
      </c>
    </row>
    <row r="248" spans="1:4" s="1007" customFormat="1" ht="11.25" customHeight="1" x14ac:dyDescent="0.2">
      <c r="A248" s="1257"/>
      <c r="B248" s="1019">
        <v>509.7</v>
      </c>
      <c r="C248" s="1019">
        <v>509.7</v>
      </c>
      <c r="D248" s="1009" t="s">
        <v>1011</v>
      </c>
    </row>
    <row r="249" spans="1:4" s="1007" customFormat="1" ht="11.25" customHeight="1" x14ac:dyDescent="0.2">
      <c r="A249" s="1257"/>
      <c r="B249" s="1019">
        <v>74099.37</v>
      </c>
      <c r="C249" s="1019">
        <v>74099.361999999994</v>
      </c>
      <c r="D249" s="1009" t="s">
        <v>834</v>
      </c>
    </row>
    <row r="250" spans="1:4" s="1007" customFormat="1" ht="11.25" customHeight="1" x14ac:dyDescent="0.2">
      <c r="A250" s="1257"/>
      <c r="B250" s="1019">
        <v>8670</v>
      </c>
      <c r="C250" s="1019">
        <v>8670</v>
      </c>
      <c r="D250" s="1009" t="s">
        <v>1004</v>
      </c>
    </row>
    <row r="251" spans="1:4" s="1007" customFormat="1" ht="11.25" customHeight="1" x14ac:dyDescent="0.2">
      <c r="A251" s="1257"/>
      <c r="B251" s="1019">
        <v>811</v>
      </c>
      <c r="C251" s="1019">
        <v>811</v>
      </c>
      <c r="D251" s="1009" t="s">
        <v>1005</v>
      </c>
    </row>
    <row r="252" spans="1:4" s="1007" customFormat="1" ht="11.25" customHeight="1" x14ac:dyDescent="0.2">
      <c r="A252" s="1257"/>
      <c r="B252" s="1019">
        <v>87639.049999999988</v>
      </c>
      <c r="C252" s="1019">
        <v>87639.000999999989</v>
      </c>
      <c r="D252" s="1009" t="s">
        <v>11</v>
      </c>
    </row>
    <row r="253" spans="1:4" s="1007" customFormat="1" ht="11.25" customHeight="1" x14ac:dyDescent="0.2">
      <c r="A253" s="1256" t="s">
        <v>1320</v>
      </c>
      <c r="B253" s="1018">
        <v>14229.14</v>
      </c>
      <c r="C253" s="1018">
        <v>14229.136</v>
      </c>
      <c r="D253" s="1008" t="s">
        <v>834</v>
      </c>
    </row>
    <row r="254" spans="1:4" s="1007" customFormat="1" ht="11.25" customHeight="1" x14ac:dyDescent="0.2">
      <c r="A254" s="1257"/>
      <c r="B254" s="1019">
        <v>2715</v>
      </c>
      <c r="C254" s="1019">
        <v>2715</v>
      </c>
      <c r="D254" s="1009" t="s">
        <v>1004</v>
      </c>
    </row>
    <row r="255" spans="1:4" s="1007" customFormat="1" ht="11.25" customHeight="1" x14ac:dyDescent="0.2">
      <c r="A255" s="1257"/>
      <c r="B255" s="1019">
        <v>323</v>
      </c>
      <c r="C255" s="1019">
        <v>323</v>
      </c>
      <c r="D255" s="1009" t="s">
        <v>1005</v>
      </c>
    </row>
    <row r="256" spans="1:4" s="1007" customFormat="1" ht="11.25" customHeight="1" x14ac:dyDescent="0.2">
      <c r="A256" s="1258"/>
      <c r="B256" s="1020">
        <v>17267.14</v>
      </c>
      <c r="C256" s="1020">
        <v>17267.135999999999</v>
      </c>
      <c r="D256" s="1011" t="s">
        <v>11</v>
      </c>
    </row>
    <row r="257" spans="1:4" s="1007" customFormat="1" ht="11.25" customHeight="1" x14ac:dyDescent="0.2">
      <c r="A257" s="1257" t="s">
        <v>1324</v>
      </c>
      <c r="B257" s="1019">
        <v>20929.759999999998</v>
      </c>
      <c r="C257" s="1019">
        <v>20929.761999999999</v>
      </c>
      <c r="D257" s="1009" t="s">
        <v>834</v>
      </c>
    </row>
    <row r="258" spans="1:4" s="1007" customFormat="1" ht="11.25" customHeight="1" x14ac:dyDescent="0.2">
      <c r="A258" s="1257"/>
      <c r="B258" s="1019">
        <v>4621</v>
      </c>
      <c r="C258" s="1019">
        <v>4621</v>
      </c>
      <c r="D258" s="1009" t="s">
        <v>1004</v>
      </c>
    </row>
    <row r="259" spans="1:4" s="1007" customFormat="1" ht="11.25" customHeight="1" x14ac:dyDescent="0.2">
      <c r="A259" s="1257"/>
      <c r="B259" s="1019">
        <v>811</v>
      </c>
      <c r="C259" s="1019">
        <v>811</v>
      </c>
      <c r="D259" s="1009" t="s">
        <v>1005</v>
      </c>
    </row>
    <row r="260" spans="1:4" s="1007" customFormat="1" ht="11.25" customHeight="1" x14ac:dyDescent="0.2">
      <c r="A260" s="1257"/>
      <c r="B260" s="1019">
        <v>26361.759999999998</v>
      </c>
      <c r="C260" s="1019">
        <v>26361.761999999999</v>
      </c>
      <c r="D260" s="1009" t="s">
        <v>11</v>
      </c>
    </row>
    <row r="261" spans="1:4" s="1007" customFormat="1" ht="11.25" customHeight="1" x14ac:dyDescent="0.2">
      <c r="A261" s="1256" t="s">
        <v>1323</v>
      </c>
      <c r="B261" s="1018">
        <v>24785.03</v>
      </c>
      <c r="C261" s="1018">
        <v>24785.026000000002</v>
      </c>
      <c r="D261" s="1008" t="s">
        <v>834</v>
      </c>
    </row>
    <row r="262" spans="1:4" s="1007" customFormat="1" ht="11.25" customHeight="1" x14ac:dyDescent="0.2">
      <c r="A262" s="1257"/>
      <c r="B262" s="1019">
        <v>5219</v>
      </c>
      <c r="C262" s="1019">
        <v>5219</v>
      </c>
      <c r="D262" s="1009" t="s">
        <v>1004</v>
      </c>
    </row>
    <row r="263" spans="1:4" s="1007" customFormat="1" ht="11.25" customHeight="1" x14ac:dyDescent="0.2">
      <c r="A263" s="1257"/>
      <c r="B263" s="1019">
        <v>474</v>
      </c>
      <c r="C263" s="1019">
        <v>474</v>
      </c>
      <c r="D263" s="1009" t="s">
        <v>1005</v>
      </c>
    </row>
    <row r="264" spans="1:4" s="1007" customFormat="1" ht="11.25" customHeight="1" x14ac:dyDescent="0.2">
      <c r="A264" s="1258"/>
      <c r="B264" s="1020">
        <v>30478.03</v>
      </c>
      <c r="C264" s="1020">
        <v>30478.026000000002</v>
      </c>
      <c r="D264" s="1011" t="s">
        <v>11</v>
      </c>
    </row>
    <row r="265" spans="1:4" s="1007" customFormat="1" ht="11.25" customHeight="1" x14ac:dyDescent="0.2">
      <c r="A265" s="1256" t="s">
        <v>1316</v>
      </c>
      <c r="B265" s="1018">
        <v>2263</v>
      </c>
      <c r="C265" s="1018">
        <v>2218.6084700000001</v>
      </c>
      <c r="D265" s="1008" t="s">
        <v>4096</v>
      </c>
    </row>
    <row r="266" spans="1:4" s="1007" customFormat="1" ht="11.25" customHeight="1" x14ac:dyDescent="0.2">
      <c r="A266" s="1257"/>
      <c r="B266" s="1019">
        <v>11816.75</v>
      </c>
      <c r="C266" s="1019">
        <v>11816.75</v>
      </c>
      <c r="D266" s="1009" t="s">
        <v>834</v>
      </c>
    </row>
    <row r="267" spans="1:4" s="1007" customFormat="1" ht="11.25" customHeight="1" x14ac:dyDescent="0.2">
      <c r="A267" s="1257"/>
      <c r="B267" s="1019">
        <v>2338</v>
      </c>
      <c r="C267" s="1019">
        <v>2338</v>
      </c>
      <c r="D267" s="1009" t="s">
        <v>1004</v>
      </c>
    </row>
    <row r="268" spans="1:4" s="1007" customFormat="1" ht="11.25" customHeight="1" x14ac:dyDescent="0.2">
      <c r="A268" s="1257"/>
      <c r="B268" s="1019">
        <v>122</v>
      </c>
      <c r="C268" s="1019">
        <v>122</v>
      </c>
      <c r="D268" s="1009" t="s">
        <v>1005</v>
      </c>
    </row>
    <row r="269" spans="1:4" s="1007" customFormat="1" ht="11.25" customHeight="1" x14ac:dyDescent="0.2">
      <c r="A269" s="1258"/>
      <c r="B269" s="1020">
        <v>16539.75</v>
      </c>
      <c r="C269" s="1020">
        <v>16495.358469999999</v>
      </c>
      <c r="D269" s="1011" t="s">
        <v>11</v>
      </c>
    </row>
    <row r="270" spans="1:4" s="1007" customFormat="1" ht="11.25" customHeight="1" x14ac:dyDescent="0.2">
      <c r="A270" s="1256" t="s">
        <v>1325</v>
      </c>
      <c r="B270" s="1018">
        <v>15</v>
      </c>
      <c r="C270" s="1018">
        <v>15</v>
      </c>
      <c r="D270" s="1008" t="s">
        <v>1011</v>
      </c>
    </row>
    <row r="271" spans="1:4" s="1007" customFormat="1" ht="11.25" customHeight="1" x14ac:dyDescent="0.2">
      <c r="A271" s="1257"/>
      <c r="B271" s="1019">
        <v>14694.93</v>
      </c>
      <c r="C271" s="1019">
        <v>14694.93</v>
      </c>
      <c r="D271" s="1009" t="s">
        <v>834</v>
      </c>
    </row>
    <row r="272" spans="1:4" s="1007" customFormat="1" ht="11.25" customHeight="1" x14ac:dyDescent="0.2">
      <c r="A272" s="1257"/>
      <c r="B272" s="1019">
        <v>3729</v>
      </c>
      <c r="C272" s="1019">
        <v>3729</v>
      </c>
      <c r="D272" s="1009" t="s">
        <v>1004</v>
      </c>
    </row>
    <row r="273" spans="1:4" s="1007" customFormat="1" ht="11.25" customHeight="1" x14ac:dyDescent="0.2">
      <c r="A273" s="1257"/>
      <c r="B273" s="1019">
        <v>492</v>
      </c>
      <c r="C273" s="1019">
        <v>456.58800000000002</v>
      </c>
      <c r="D273" s="1009" t="s">
        <v>1005</v>
      </c>
    </row>
    <row r="274" spans="1:4" s="1007" customFormat="1" ht="11.25" customHeight="1" x14ac:dyDescent="0.2">
      <c r="A274" s="1257"/>
      <c r="B274" s="1019">
        <v>43.2</v>
      </c>
      <c r="C274" s="1019">
        <v>43.2</v>
      </c>
      <c r="D274" s="1009" t="s">
        <v>4097</v>
      </c>
    </row>
    <row r="275" spans="1:4" s="1007" customFormat="1" ht="11.25" customHeight="1" x14ac:dyDescent="0.2">
      <c r="A275" s="1258"/>
      <c r="B275" s="1020">
        <v>18974.13</v>
      </c>
      <c r="C275" s="1020">
        <v>18938.718000000001</v>
      </c>
      <c r="D275" s="1011" t="s">
        <v>11</v>
      </c>
    </row>
    <row r="276" spans="1:4" s="1007" customFormat="1" ht="11.25" customHeight="1" x14ac:dyDescent="0.2">
      <c r="A276" s="1257" t="s">
        <v>1321</v>
      </c>
      <c r="B276" s="1019">
        <v>17454.689999999999</v>
      </c>
      <c r="C276" s="1019">
        <v>17454.687000000002</v>
      </c>
      <c r="D276" s="1009" t="s">
        <v>834</v>
      </c>
    </row>
    <row r="277" spans="1:4" s="1007" customFormat="1" ht="11.25" customHeight="1" x14ac:dyDescent="0.2">
      <c r="A277" s="1257"/>
      <c r="B277" s="1019">
        <v>3966</v>
      </c>
      <c r="C277" s="1019">
        <v>3966</v>
      </c>
      <c r="D277" s="1009" t="s">
        <v>1004</v>
      </c>
    </row>
    <row r="278" spans="1:4" s="1007" customFormat="1" ht="11.25" customHeight="1" x14ac:dyDescent="0.2">
      <c r="A278" s="1257"/>
      <c r="B278" s="1019">
        <v>269</v>
      </c>
      <c r="C278" s="1019">
        <v>269</v>
      </c>
      <c r="D278" s="1009" t="s">
        <v>1005</v>
      </c>
    </row>
    <row r="279" spans="1:4" s="1007" customFormat="1" ht="11.25" customHeight="1" x14ac:dyDescent="0.2">
      <c r="A279" s="1257"/>
      <c r="B279" s="1019">
        <v>54</v>
      </c>
      <c r="C279" s="1019">
        <v>54</v>
      </c>
      <c r="D279" s="1009" t="s">
        <v>4097</v>
      </c>
    </row>
    <row r="280" spans="1:4" s="1007" customFormat="1" ht="11.25" customHeight="1" x14ac:dyDescent="0.2">
      <c r="A280" s="1257"/>
      <c r="B280" s="1019">
        <v>10797.16</v>
      </c>
      <c r="C280" s="1019">
        <v>10797.158140000001</v>
      </c>
      <c r="D280" s="1009" t="s">
        <v>2151</v>
      </c>
    </row>
    <row r="281" spans="1:4" s="1007" customFormat="1" ht="11.25" customHeight="1" x14ac:dyDescent="0.2">
      <c r="A281" s="1257"/>
      <c r="B281" s="1019">
        <v>32540.85</v>
      </c>
      <c r="C281" s="1019">
        <v>32540.845140000005</v>
      </c>
      <c r="D281" s="1009" t="s">
        <v>11</v>
      </c>
    </row>
    <row r="282" spans="1:4" s="1007" customFormat="1" ht="11.25" customHeight="1" x14ac:dyDescent="0.2">
      <c r="A282" s="1256" t="s">
        <v>1318</v>
      </c>
      <c r="B282" s="1018">
        <v>14297.04</v>
      </c>
      <c r="C282" s="1018">
        <v>14297.036</v>
      </c>
      <c r="D282" s="1008" t="s">
        <v>834</v>
      </c>
    </row>
    <row r="283" spans="1:4" s="1007" customFormat="1" ht="11.25" customHeight="1" x14ac:dyDescent="0.2">
      <c r="A283" s="1257"/>
      <c r="B283" s="1019">
        <v>2673</v>
      </c>
      <c r="C283" s="1019">
        <v>2673</v>
      </c>
      <c r="D283" s="1009" t="s">
        <v>1004</v>
      </c>
    </row>
    <row r="284" spans="1:4" s="1007" customFormat="1" ht="11.25" customHeight="1" x14ac:dyDescent="0.2">
      <c r="A284" s="1257"/>
      <c r="B284" s="1019">
        <v>331</v>
      </c>
      <c r="C284" s="1019">
        <v>331</v>
      </c>
      <c r="D284" s="1009" t="s">
        <v>1005</v>
      </c>
    </row>
    <row r="285" spans="1:4" s="1007" customFormat="1" ht="11.25" customHeight="1" x14ac:dyDescent="0.2">
      <c r="A285" s="1258"/>
      <c r="B285" s="1020">
        <v>17301.04</v>
      </c>
      <c r="C285" s="1020">
        <v>17301.036</v>
      </c>
      <c r="D285" s="1011" t="s">
        <v>11</v>
      </c>
    </row>
    <row r="286" spans="1:4" s="1007" customFormat="1" ht="11.25" customHeight="1" x14ac:dyDescent="0.2">
      <c r="A286" s="1257" t="s">
        <v>1322</v>
      </c>
      <c r="B286" s="1019">
        <v>20165.21</v>
      </c>
      <c r="C286" s="1019">
        <v>20165.207999999999</v>
      </c>
      <c r="D286" s="1009" t="s">
        <v>834</v>
      </c>
    </row>
    <row r="287" spans="1:4" s="1007" customFormat="1" ht="11.25" customHeight="1" x14ac:dyDescent="0.2">
      <c r="A287" s="1257"/>
      <c r="B287" s="1019">
        <v>4795</v>
      </c>
      <c r="C287" s="1019">
        <v>4795</v>
      </c>
      <c r="D287" s="1009" t="s">
        <v>1004</v>
      </c>
    </row>
    <row r="288" spans="1:4" s="1007" customFormat="1" ht="11.25" customHeight="1" x14ac:dyDescent="0.2">
      <c r="A288" s="1257"/>
      <c r="B288" s="1019">
        <v>274</v>
      </c>
      <c r="C288" s="1019">
        <v>274</v>
      </c>
      <c r="D288" s="1009" t="s">
        <v>1005</v>
      </c>
    </row>
    <row r="289" spans="1:4" s="1007" customFormat="1" ht="11.25" customHeight="1" x14ac:dyDescent="0.2">
      <c r="A289" s="1257"/>
      <c r="B289" s="1019">
        <v>25234.21</v>
      </c>
      <c r="C289" s="1019">
        <v>25234.207999999999</v>
      </c>
      <c r="D289" s="1009" t="s">
        <v>11</v>
      </c>
    </row>
    <row r="290" spans="1:4" s="1007" customFormat="1" ht="11.25" customHeight="1" x14ac:dyDescent="0.2">
      <c r="A290" s="1256" t="s">
        <v>1315</v>
      </c>
      <c r="B290" s="1018">
        <v>1029.74</v>
      </c>
      <c r="C290" s="1018">
        <v>1029.7339999999999</v>
      </c>
      <c r="D290" s="1008" t="s">
        <v>4098</v>
      </c>
    </row>
    <row r="291" spans="1:4" s="1007" customFormat="1" ht="11.25" customHeight="1" x14ac:dyDescent="0.2">
      <c r="A291" s="1257"/>
      <c r="B291" s="1019">
        <v>14297.04</v>
      </c>
      <c r="C291" s="1019">
        <v>14297.036</v>
      </c>
      <c r="D291" s="1009" t="s">
        <v>834</v>
      </c>
    </row>
    <row r="292" spans="1:4" s="1007" customFormat="1" ht="11.25" customHeight="1" x14ac:dyDescent="0.2">
      <c r="A292" s="1257"/>
      <c r="B292" s="1019">
        <v>3085</v>
      </c>
      <c r="C292" s="1019">
        <v>3085</v>
      </c>
      <c r="D292" s="1009" t="s">
        <v>1004</v>
      </c>
    </row>
    <row r="293" spans="1:4" s="1007" customFormat="1" ht="11.25" customHeight="1" x14ac:dyDescent="0.2">
      <c r="A293" s="1257"/>
      <c r="B293" s="1019">
        <v>625</v>
      </c>
      <c r="C293" s="1019">
        <v>625</v>
      </c>
      <c r="D293" s="1009" t="s">
        <v>1005</v>
      </c>
    </row>
    <row r="294" spans="1:4" s="1007" customFormat="1" ht="11.25" customHeight="1" x14ac:dyDescent="0.2">
      <c r="A294" s="1258"/>
      <c r="B294" s="1020">
        <v>19036.78</v>
      </c>
      <c r="C294" s="1020">
        <v>19036.77</v>
      </c>
      <c r="D294" s="1011" t="s">
        <v>11</v>
      </c>
    </row>
    <row r="295" spans="1:4" s="1007" customFormat="1" ht="11.25" customHeight="1" x14ac:dyDescent="0.2">
      <c r="A295" s="1257" t="s">
        <v>1237</v>
      </c>
      <c r="B295" s="1019">
        <v>1189.18</v>
      </c>
      <c r="C295" s="1019">
        <v>1189.1713300000001</v>
      </c>
      <c r="D295" s="1009" t="s">
        <v>4099</v>
      </c>
    </row>
    <row r="296" spans="1:4" s="1007" customFormat="1" ht="11.25" customHeight="1" x14ac:dyDescent="0.2">
      <c r="A296" s="1257"/>
      <c r="B296" s="1019">
        <v>20267.52</v>
      </c>
      <c r="C296" s="1019">
        <v>20177.746999999999</v>
      </c>
      <c r="D296" s="1009" t="s">
        <v>834</v>
      </c>
    </row>
    <row r="297" spans="1:4" s="1007" customFormat="1" ht="11.25" customHeight="1" x14ac:dyDescent="0.2">
      <c r="A297" s="1257"/>
      <c r="B297" s="1019">
        <v>4184</v>
      </c>
      <c r="C297" s="1019">
        <v>4184</v>
      </c>
      <c r="D297" s="1009" t="s">
        <v>1004</v>
      </c>
    </row>
    <row r="298" spans="1:4" s="1007" customFormat="1" ht="11.25" customHeight="1" x14ac:dyDescent="0.2">
      <c r="A298" s="1257"/>
      <c r="B298" s="1019">
        <v>773</v>
      </c>
      <c r="C298" s="1019">
        <v>773</v>
      </c>
      <c r="D298" s="1009" t="s">
        <v>1005</v>
      </c>
    </row>
    <row r="299" spans="1:4" s="1007" customFormat="1" ht="11.25" customHeight="1" x14ac:dyDescent="0.2">
      <c r="A299" s="1257"/>
      <c r="B299" s="1019">
        <v>5734.78</v>
      </c>
      <c r="C299" s="1019">
        <v>5734.7756399999998</v>
      </c>
      <c r="D299" s="1009" t="s">
        <v>2152</v>
      </c>
    </row>
    <row r="300" spans="1:4" s="1007" customFormat="1" ht="11.25" customHeight="1" x14ac:dyDescent="0.2">
      <c r="A300" s="1257"/>
      <c r="B300" s="1019">
        <v>64.8</v>
      </c>
      <c r="C300" s="1019">
        <v>64.8</v>
      </c>
      <c r="D300" s="1009" t="s">
        <v>4097</v>
      </c>
    </row>
    <row r="301" spans="1:4" s="1007" customFormat="1" ht="11.25" customHeight="1" x14ac:dyDescent="0.2">
      <c r="A301" s="1257"/>
      <c r="B301" s="1019">
        <v>32213.279999999999</v>
      </c>
      <c r="C301" s="1019">
        <v>32123.49397</v>
      </c>
      <c r="D301" s="1009" t="s">
        <v>11</v>
      </c>
    </row>
    <row r="302" spans="1:4" s="1007" customFormat="1" ht="11.25" customHeight="1" x14ac:dyDescent="0.2">
      <c r="A302" s="1256" t="s">
        <v>1319</v>
      </c>
      <c r="B302" s="1018">
        <v>11839.84</v>
      </c>
      <c r="C302" s="1018">
        <v>11839.835999999999</v>
      </c>
      <c r="D302" s="1008" t="s">
        <v>834</v>
      </c>
    </row>
    <row r="303" spans="1:4" s="1007" customFormat="1" ht="11.25" customHeight="1" x14ac:dyDescent="0.2">
      <c r="A303" s="1257"/>
      <c r="B303" s="1019">
        <v>1976</v>
      </c>
      <c r="C303" s="1019">
        <v>1976</v>
      </c>
      <c r="D303" s="1009" t="s">
        <v>1004</v>
      </c>
    </row>
    <row r="304" spans="1:4" s="1007" customFormat="1" ht="11.25" customHeight="1" x14ac:dyDescent="0.2">
      <c r="A304" s="1257"/>
      <c r="B304" s="1019">
        <v>232</v>
      </c>
      <c r="C304" s="1019">
        <v>232</v>
      </c>
      <c r="D304" s="1009" t="s">
        <v>1005</v>
      </c>
    </row>
    <row r="305" spans="1:4" s="1007" customFormat="1" ht="11.25" customHeight="1" x14ac:dyDescent="0.2">
      <c r="A305" s="1257"/>
      <c r="B305" s="1019">
        <v>32.4</v>
      </c>
      <c r="C305" s="1019">
        <v>32.4</v>
      </c>
      <c r="D305" s="1009" t="s">
        <v>4097</v>
      </c>
    </row>
    <row r="306" spans="1:4" s="1007" customFormat="1" ht="11.25" customHeight="1" x14ac:dyDescent="0.2">
      <c r="A306" s="1258"/>
      <c r="B306" s="1020">
        <v>14080.24</v>
      </c>
      <c r="C306" s="1020">
        <v>14080.235999999999</v>
      </c>
      <c r="D306" s="1011" t="s">
        <v>11</v>
      </c>
    </row>
    <row r="307" spans="1:4" s="1007" customFormat="1" ht="11.25" customHeight="1" x14ac:dyDescent="0.2">
      <c r="A307" s="1256" t="s">
        <v>1259</v>
      </c>
      <c r="B307" s="1018">
        <v>600</v>
      </c>
      <c r="C307" s="1018">
        <v>414.78800000000001</v>
      </c>
      <c r="D307" s="1008" t="s">
        <v>4100</v>
      </c>
    </row>
    <row r="308" spans="1:4" s="1007" customFormat="1" ht="11.25" customHeight="1" x14ac:dyDescent="0.2">
      <c r="A308" s="1257"/>
      <c r="B308" s="1019">
        <v>16804.34</v>
      </c>
      <c r="C308" s="1019">
        <v>16804.34</v>
      </c>
      <c r="D308" s="1009" t="s">
        <v>834</v>
      </c>
    </row>
    <row r="309" spans="1:4" s="1007" customFormat="1" ht="11.25" customHeight="1" x14ac:dyDescent="0.2">
      <c r="A309" s="1257"/>
      <c r="B309" s="1019">
        <v>3729</v>
      </c>
      <c r="C309" s="1019">
        <v>3729</v>
      </c>
      <c r="D309" s="1009" t="s">
        <v>1004</v>
      </c>
    </row>
    <row r="310" spans="1:4" s="1007" customFormat="1" ht="11.25" customHeight="1" x14ac:dyDescent="0.2">
      <c r="A310" s="1257"/>
      <c r="B310" s="1019">
        <v>63</v>
      </c>
      <c r="C310" s="1019">
        <v>63</v>
      </c>
      <c r="D310" s="1009" t="s">
        <v>1005</v>
      </c>
    </row>
    <row r="311" spans="1:4" s="1007" customFormat="1" ht="11.25" customHeight="1" x14ac:dyDescent="0.2">
      <c r="A311" s="1257"/>
      <c r="B311" s="1019">
        <v>54</v>
      </c>
      <c r="C311" s="1019">
        <v>54</v>
      </c>
      <c r="D311" s="1009" t="s">
        <v>4097</v>
      </c>
    </row>
    <row r="312" spans="1:4" s="1007" customFormat="1" ht="11.25" customHeight="1" x14ac:dyDescent="0.2">
      <c r="A312" s="1257"/>
      <c r="B312" s="1019">
        <v>350</v>
      </c>
      <c r="C312" s="1019">
        <v>0</v>
      </c>
      <c r="D312" s="1009" t="s">
        <v>4101</v>
      </c>
    </row>
    <row r="313" spans="1:4" s="1007" customFormat="1" ht="11.25" customHeight="1" x14ac:dyDescent="0.2">
      <c r="A313" s="1258"/>
      <c r="B313" s="1020">
        <v>21600.34</v>
      </c>
      <c r="C313" s="1020">
        <v>21065.128000000001</v>
      </c>
      <c r="D313" s="1011" t="s">
        <v>11</v>
      </c>
    </row>
    <row r="314" spans="1:4" s="1007" customFormat="1" ht="11.25" customHeight="1" x14ac:dyDescent="0.2">
      <c r="A314" s="1256" t="s">
        <v>1253</v>
      </c>
      <c r="B314" s="1018">
        <v>14297.04</v>
      </c>
      <c r="C314" s="1018">
        <v>14297.036</v>
      </c>
      <c r="D314" s="1008" t="s">
        <v>834</v>
      </c>
    </row>
    <row r="315" spans="1:4" s="1007" customFormat="1" ht="11.25" customHeight="1" x14ac:dyDescent="0.2">
      <c r="A315" s="1257"/>
      <c r="B315" s="1019">
        <v>2889</v>
      </c>
      <c r="C315" s="1019">
        <v>2889</v>
      </c>
      <c r="D315" s="1009" t="s">
        <v>1004</v>
      </c>
    </row>
    <row r="316" spans="1:4" s="1007" customFormat="1" ht="11.25" customHeight="1" x14ac:dyDescent="0.2">
      <c r="A316" s="1257"/>
      <c r="B316" s="1019">
        <v>255</v>
      </c>
      <c r="C316" s="1019">
        <v>248.458</v>
      </c>
      <c r="D316" s="1009" t="s">
        <v>1005</v>
      </c>
    </row>
    <row r="317" spans="1:4" s="1007" customFormat="1" ht="11.25" customHeight="1" x14ac:dyDescent="0.2">
      <c r="A317" s="1257"/>
      <c r="B317" s="1019">
        <v>43.2</v>
      </c>
      <c r="C317" s="1019">
        <v>43.2</v>
      </c>
      <c r="D317" s="1009" t="s">
        <v>4097</v>
      </c>
    </row>
    <row r="318" spans="1:4" s="1007" customFormat="1" ht="11.25" customHeight="1" x14ac:dyDescent="0.2">
      <c r="A318" s="1258"/>
      <c r="B318" s="1020">
        <v>17484.240000000002</v>
      </c>
      <c r="C318" s="1020">
        <v>17477.694</v>
      </c>
      <c r="D318" s="1011" t="s">
        <v>11</v>
      </c>
    </row>
    <row r="319" spans="1:4" s="1007" customFormat="1" ht="11.25" customHeight="1" x14ac:dyDescent="0.2">
      <c r="A319" s="1257" t="s">
        <v>2153</v>
      </c>
      <c r="B319" s="1019">
        <v>20393.760000000002</v>
      </c>
      <c r="C319" s="1019">
        <v>20393.759000000002</v>
      </c>
      <c r="D319" s="1009" t="s">
        <v>834</v>
      </c>
    </row>
    <row r="320" spans="1:4" s="1007" customFormat="1" ht="11.25" customHeight="1" x14ac:dyDescent="0.2">
      <c r="A320" s="1257"/>
      <c r="B320" s="1019">
        <v>4614</v>
      </c>
      <c r="C320" s="1019">
        <v>4614</v>
      </c>
      <c r="D320" s="1009" t="s">
        <v>1004</v>
      </c>
    </row>
    <row r="321" spans="1:4" s="1007" customFormat="1" ht="11.25" customHeight="1" x14ac:dyDescent="0.2">
      <c r="A321" s="1257"/>
      <c r="B321" s="1019">
        <v>608</v>
      </c>
      <c r="C321" s="1019">
        <v>608</v>
      </c>
      <c r="D321" s="1009" t="s">
        <v>1005</v>
      </c>
    </row>
    <row r="322" spans="1:4" s="1007" customFormat="1" ht="11.25" customHeight="1" x14ac:dyDescent="0.2">
      <c r="A322" s="1257"/>
      <c r="B322" s="1019">
        <v>25615.760000000002</v>
      </c>
      <c r="C322" s="1019">
        <v>25615.759000000002</v>
      </c>
      <c r="D322" s="1009" t="s">
        <v>11</v>
      </c>
    </row>
    <row r="323" spans="1:4" s="1007" customFormat="1" ht="11.25" customHeight="1" x14ac:dyDescent="0.2">
      <c r="A323" s="1256" t="s">
        <v>2154</v>
      </c>
      <c r="B323" s="1018">
        <v>55.47</v>
      </c>
      <c r="C323" s="1018">
        <v>0</v>
      </c>
      <c r="D323" s="1008" t="s">
        <v>811</v>
      </c>
    </row>
    <row r="324" spans="1:4" s="1007" customFormat="1" ht="11.25" customHeight="1" x14ac:dyDescent="0.2">
      <c r="A324" s="1257"/>
      <c r="B324" s="1019">
        <v>11839.84</v>
      </c>
      <c r="C324" s="1019">
        <v>11839.835999999999</v>
      </c>
      <c r="D324" s="1009" t="s">
        <v>834</v>
      </c>
    </row>
    <row r="325" spans="1:4" s="1007" customFormat="1" ht="11.25" customHeight="1" x14ac:dyDescent="0.2">
      <c r="A325" s="1257"/>
      <c r="B325" s="1019">
        <v>2631</v>
      </c>
      <c r="C325" s="1019">
        <v>2631</v>
      </c>
      <c r="D325" s="1009" t="s">
        <v>1004</v>
      </c>
    </row>
    <row r="326" spans="1:4" s="1007" customFormat="1" ht="11.25" customHeight="1" x14ac:dyDescent="0.2">
      <c r="A326" s="1257"/>
      <c r="B326" s="1019">
        <v>171</v>
      </c>
      <c r="C326" s="1019">
        <v>171</v>
      </c>
      <c r="D326" s="1009" t="s">
        <v>1005</v>
      </c>
    </row>
    <row r="327" spans="1:4" s="1007" customFormat="1" ht="11.25" customHeight="1" x14ac:dyDescent="0.2">
      <c r="A327" s="1257"/>
      <c r="B327" s="1019">
        <v>32.4</v>
      </c>
      <c r="C327" s="1019">
        <v>32.4</v>
      </c>
      <c r="D327" s="1009" t="s">
        <v>4097</v>
      </c>
    </row>
    <row r="328" spans="1:4" s="1007" customFormat="1" ht="11.25" customHeight="1" x14ac:dyDescent="0.2">
      <c r="A328" s="1258"/>
      <c r="B328" s="1020">
        <v>14729.71</v>
      </c>
      <c r="C328" s="1020">
        <v>14674.235999999999</v>
      </c>
      <c r="D328" s="1011" t="s">
        <v>11</v>
      </c>
    </row>
    <row r="329" spans="1:4" s="1007" customFormat="1" ht="11.25" customHeight="1" x14ac:dyDescent="0.2">
      <c r="A329" s="1257" t="s">
        <v>1306</v>
      </c>
      <c r="B329" s="1019">
        <v>10628.83</v>
      </c>
      <c r="C329" s="1019">
        <v>10628.83</v>
      </c>
      <c r="D329" s="1009" t="s">
        <v>834</v>
      </c>
    </row>
    <row r="330" spans="1:4" s="1007" customFormat="1" ht="11.25" customHeight="1" x14ac:dyDescent="0.2">
      <c r="A330" s="1257"/>
      <c r="B330" s="1019">
        <v>1848</v>
      </c>
      <c r="C330" s="1019">
        <v>1848</v>
      </c>
      <c r="D330" s="1009" t="s">
        <v>1004</v>
      </c>
    </row>
    <row r="331" spans="1:4" s="1007" customFormat="1" ht="11.25" customHeight="1" x14ac:dyDescent="0.2">
      <c r="A331" s="1257"/>
      <c r="B331" s="1019">
        <v>117</v>
      </c>
      <c r="C331" s="1019">
        <v>117</v>
      </c>
      <c r="D331" s="1009" t="s">
        <v>1005</v>
      </c>
    </row>
    <row r="332" spans="1:4" s="1007" customFormat="1" ht="11.25" customHeight="1" x14ac:dyDescent="0.2">
      <c r="A332" s="1257"/>
      <c r="B332" s="1019">
        <v>12593.83</v>
      </c>
      <c r="C332" s="1019">
        <v>12593.83</v>
      </c>
      <c r="D332" s="1009" t="s">
        <v>11</v>
      </c>
    </row>
    <row r="333" spans="1:4" s="1007" customFormat="1" ht="11.25" customHeight="1" x14ac:dyDescent="0.2">
      <c r="A333" s="1256" t="s">
        <v>1164</v>
      </c>
      <c r="B333" s="1018">
        <v>4473.7299999999996</v>
      </c>
      <c r="C333" s="1018">
        <v>4473.7195300000003</v>
      </c>
      <c r="D333" s="1008" t="s">
        <v>1032</v>
      </c>
    </row>
    <row r="334" spans="1:4" s="1007" customFormat="1" ht="11.25" customHeight="1" x14ac:dyDescent="0.2">
      <c r="A334" s="1257"/>
      <c r="B334" s="1019">
        <v>180</v>
      </c>
      <c r="C334" s="1019">
        <v>180</v>
      </c>
      <c r="D334" s="1009" t="s">
        <v>1011</v>
      </c>
    </row>
    <row r="335" spans="1:4" s="1007" customFormat="1" ht="11.25" customHeight="1" x14ac:dyDescent="0.2">
      <c r="A335" s="1257"/>
      <c r="B335" s="1019">
        <v>55195.99</v>
      </c>
      <c r="C335" s="1019">
        <v>55195.856</v>
      </c>
      <c r="D335" s="1009" t="s">
        <v>834</v>
      </c>
    </row>
    <row r="336" spans="1:4" s="1007" customFormat="1" ht="11.25" customHeight="1" x14ac:dyDescent="0.2">
      <c r="A336" s="1257"/>
      <c r="B336" s="1019">
        <v>6567</v>
      </c>
      <c r="C336" s="1019">
        <v>6567</v>
      </c>
      <c r="D336" s="1009" t="s">
        <v>1004</v>
      </c>
    </row>
    <row r="337" spans="1:4" s="1007" customFormat="1" ht="11.25" customHeight="1" x14ac:dyDescent="0.2">
      <c r="A337" s="1257"/>
      <c r="B337" s="1019">
        <v>3618</v>
      </c>
      <c r="C337" s="1019">
        <v>3618</v>
      </c>
      <c r="D337" s="1009" t="s">
        <v>1005</v>
      </c>
    </row>
    <row r="338" spans="1:4" s="1007" customFormat="1" ht="11.25" customHeight="1" x14ac:dyDescent="0.2">
      <c r="A338" s="1258"/>
      <c r="B338" s="1020">
        <v>70034.720000000001</v>
      </c>
      <c r="C338" s="1020">
        <v>70034.575530000002</v>
      </c>
      <c r="D338" s="1011" t="s">
        <v>11</v>
      </c>
    </row>
    <row r="339" spans="1:4" s="1007" customFormat="1" ht="11.25" customHeight="1" x14ac:dyDescent="0.2">
      <c r="A339" s="1257" t="s">
        <v>1173</v>
      </c>
      <c r="B339" s="1019">
        <v>2461</v>
      </c>
      <c r="C339" s="1019">
        <v>2461</v>
      </c>
      <c r="D339" s="1009" t="s">
        <v>3953</v>
      </c>
    </row>
    <row r="340" spans="1:4" s="1007" customFormat="1" ht="11.25" customHeight="1" x14ac:dyDescent="0.2">
      <c r="A340" s="1257"/>
      <c r="B340" s="1019">
        <v>37.79</v>
      </c>
      <c r="C340" s="1019">
        <v>37.781999999999996</v>
      </c>
      <c r="D340" s="1009" t="s">
        <v>3855</v>
      </c>
    </row>
    <row r="341" spans="1:4" s="1007" customFormat="1" ht="11.25" customHeight="1" x14ac:dyDescent="0.2">
      <c r="A341" s="1257"/>
      <c r="B341" s="1019">
        <v>29815.54</v>
      </c>
      <c r="C341" s="1019">
        <v>29815.542000000001</v>
      </c>
      <c r="D341" s="1009" t="s">
        <v>834</v>
      </c>
    </row>
    <row r="342" spans="1:4" s="1007" customFormat="1" ht="11.25" customHeight="1" x14ac:dyDescent="0.2">
      <c r="A342" s="1257"/>
      <c r="B342" s="1019">
        <v>2607</v>
      </c>
      <c r="C342" s="1019">
        <v>2607</v>
      </c>
      <c r="D342" s="1009" t="s">
        <v>1004</v>
      </c>
    </row>
    <row r="343" spans="1:4" s="1007" customFormat="1" ht="11.25" customHeight="1" x14ac:dyDescent="0.2">
      <c r="A343" s="1257"/>
      <c r="B343" s="1019">
        <v>1023</v>
      </c>
      <c r="C343" s="1019">
        <v>1023</v>
      </c>
      <c r="D343" s="1009" t="s">
        <v>1005</v>
      </c>
    </row>
    <row r="344" spans="1:4" s="1007" customFormat="1" ht="11.25" customHeight="1" x14ac:dyDescent="0.2">
      <c r="A344" s="1257"/>
      <c r="B344" s="1019">
        <v>7000</v>
      </c>
      <c r="C344" s="1019">
        <v>7000</v>
      </c>
      <c r="D344" s="1009" t="s">
        <v>3377</v>
      </c>
    </row>
    <row r="345" spans="1:4" s="1007" customFormat="1" ht="11.25" customHeight="1" x14ac:dyDescent="0.2">
      <c r="A345" s="1257"/>
      <c r="B345" s="1019">
        <v>600</v>
      </c>
      <c r="C345" s="1019">
        <v>375.1</v>
      </c>
      <c r="D345" s="1009" t="s">
        <v>4102</v>
      </c>
    </row>
    <row r="346" spans="1:4" s="1007" customFormat="1" ht="11.25" customHeight="1" x14ac:dyDescent="0.2">
      <c r="A346" s="1257"/>
      <c r="B346" s="1019">
        <v>43544.33</v>
      </c>
      <c r="C346" s="1019">
        <v>43319.423999999999</v>
      </c>
      <c r="D346" s="1009" t="s">
        <v>11</v>
      </c>
    </row>
    <row r="347" spans="1:4" s="1007" customFormat="1" ht="11.25" customHeight="1" x14ac:dyDescent="0.2">
      <c r="A347" s="1256" t="s">
        <v>1178</v>
      </c>
      <c r="B347" s="1018">
        <v>3575.37</v>
      </c>
      <c r="C347" s="1018">
        <v>3575.36</v>
      </c>
      <c r="D347" s="1008" t="s">
        <v>3855</v>
      </c>
    </row>
    <row r="348" spans="1:4" s="1007" customFormat="1" ht="11.25" customHeight="1" x14ac:dyDescent="0.2">
      <c r="A348" s="1257"/>
      <c r="B348" s="1019">
        <v>544.1</v>
      </c>
      <c r="C348" s="1019">
        <v>544.1</v>
      </c>
      <c r="D348" s="1009" t="s">
        <v>1011</v>
      </c>
    </row>
    <row r="349" spans="1:4" s="1007" customFormat="1" ht="11.25" customHeight="1" x14ac:dyDescent="0.2">
      <c r="A349" s="1257"/>
      <c r="B349" s="1019">
        <v>36627.33</v>
      </c>
      <c r="C349" s="1019">
        <v>36627.33</v>
      </c>
      <c r="D349" s="1009" t="s">
        <v>834</v>
      </c>
    </row>
    <row r="350" spans="1:4" s="1007" customFormat="1" ht="11.25" customHeight="1" x14ac:dyDescent="0.2">
      <c r="A350" s="1257"/>
      <c r="B350" s="1019">
        <v>5115</v>
      </c>
      <c r="C350" s="1019">
        <v>5115</v>
      </c>
      <c r="D350" s="1009" t="s">
        <v>1004</v>
      </c>
    </row>
    <row r="351" spans="1:4" s="1007" customFormat="1" ht="11.25" customHeight="1" x14ac:dyDescent="0.2">
      <c r="A351" s="1257"/>
      <c r="B351" s="1019">
        <v>910</v>
      </c>
      <c r="C351" s="1019">
        <v>910</v>
      </c>
      <c r="D351" s="1009" t="s">
        <v>1005</v>
      </c>
    </row>
    <row r="352" spans="1:4" s="1007" customFormat="1" ht="11.25" customHeight="1" x14ac:dyDescent="0.2">
      <c r="A352" s="1258"/>
      <c r="B352" s="1020">
        <v>46771.8</v>
      </c>
      <c r="C352" s="1020">
        <v>46771.79</v>
      </c>
      <c r="D352" s="1011" t="s">
        <v>11</v>
      </c>
    </row>
    <row r="353" spans="1:4" s="1007" customFormat="1" ht="11.25" customHeight="1" x14ac:dyDescent="0.2">
      <c r="A353" s="1256" t="s">
        <v>1166</v>
      </c>
      <c r="B353" s="1018">
        <v>3559.29</v>
      </c>
      <c r="C353" s="1018">
        <v>3559.2500000000005</v>
      </c>
      <c r="D353" s="1008" t="s">
        <v>3855</v>
      </c>
    </row>
    <row r="354" spans="1:4" s="1007" customFormat="1" ht="11.25" customHeight="1" x14ac:dyDescent="0.2">
      <c r="A354" s="1257"/>
      <c r="B354" s="1019">
        <v>284</v>
      </c>
      <c r="C354" s="1019">
        <v>284</v>
      </c>
      <c r="D354" s="1009" t="s">
        <v>1011</v>
      </c>
    </row>
    <row r="355" spans="1:4" s="1007" customFormat="1" ht="11.25" customHeight="1" x14ac:dyDescent="0.2">
      <c r="A355" s="1257"/>
      <c r="B355" s="1019">
        <v>66453.72</v>
      </c>
      <c r="C355" s="1019">
        <v>66434.838000000003</v>
      </c>
      <c r="D355" s="1009" t="s">
        <v>834</v>
      </c>
    </row>
    <row r="356" spans="1:4" s="1007" customFormat="1" ht="11.25" customHeight="1" x14ac:dyDescent="0.2">
      <c r="A356" s="1257"/>
      <c r="B356" s="1019">
        <v>7023</v>
      </c>
      <c r="C356" s="1019">
        <v>7023</v>
      </c>
      <c r="D356" s="1009" t="s">
        <v>1004</v>
      </c>
    </row>
    <row r="357" spans="1:4" s="1007" customFormat="1" ht="11.25" customHeight="1" x14ac:dyDescent="0.2">
      <c r="A357" s="1257"/>
      <c r="B357" s="1019">
        <v>785</v>
      </c>
      <c r="C357" s="1019">
        <v>785</v>
      </c>
      <c r="D357" s="1009" t="s">
        <v>1005</v>
      </c>
    </row>
    <row r="358" spans="1:4" s="1007" customFormat="1" ht="11.25" customHeight="1" x14ac:dyDescent="0.2">
      <c r="A358" s="1257"/>
      <c r="B358" s="1019">
        <v>2183.41</v>
      </c>
      <c r="C358" s="1019">
        <v>2019.4</v>
      </c>
      <c r="D358" s="1009" t="s">
        <v>4103</v>
      </c>
    </row>
    <row r="359" spans="1:4" s="1007" customFormat="1" ht="11.25" customHeight="1" x14ac:dyDescent="0.2">
      <c r="A359" s="1258"/>
      <c r="B359" s="1020">
        <v>80288.42</v>
      </c>
      <c r="C359" s="1020">
        <v>80105.487999999998</v>
      </c>
      <c r="D359" s="1011" t="s">
        <v>11</v>
      </c>
    </row>
    <row r="360" spans="1:4" s="1007" customFormat="1" ht="11.25" customHeight="1" x14ac:dyDescent="0.2">
      <c r="A360" s="1256" t="s">
        <v>1158</v>
      </c>
      <c r="B360" s="1018">
        <v>37.79</v>
      </c>
      <c r="C360" s="1018">
        <v>37.781999999999996</v>
      </c>
      <c r="D360" s="1008" t="s">
        <v>3855</v>
      </c>
    </row>
    <row r="361" spans="1:4" s="1007" customFormat="1" ht="11.25" customHeight="1" x14ac:dyDescent="0.2">
      <c r="A361" s="1257"/>
      <c r="B361" s="1019">
        <v>2800</v>
      </c>
      <c r="C361" s="1019">
        <v>2800</v>
      </c>
      <c r="D361" s="1009" t="s">
        <v>4104</v>
      </c>
    </row>
    <row r="362" spans="1:4" s="1007" customFormat="1" ht="11.25" customHeight="1" x14ac:dyDescent="0.2">
      <c r="A362" s="1257"/>
      <c r="B362" s="1019">
        <v>187</v>
      </c>
      <c r="C362" s="1019">
        <v>187</v>
      </c>
      <c r="D362" s="1009" t="s">
        <v>1011</v>
      </c>
    </row>
    <row r="363" spans="1:4" s="1007" customFormat="1" ht="11.25" customHeight="1" x14ac:dyDescent="0.2">
      <c r="A363" s="1257"/>
      <c r="B363" s="1019">
        <v>26237.82</v>
      </c>
      <c r="C363" s="1019">
        <v>26237.815999999999</v>
      </c>
      <c r="D363" s="1009" t="s">
        <v>834</v>
      </c>
    </row>
    <row r="364" spans="1:4" s="1007" customFormat="1" ht="11.25" customHeight="1" x14ac:dyDescent="0.2">
      <c r="A364" s="1257"/>
      <c r="B364" s="1019">
        <v>2536</v>
      </c>
      <c r="C364" s="1019">
        <v>2536</v>
      </c>
      <c r="D364" s="1009" t="s">
        <v>1004</v>
      </c>
    </row>
    <row r="365" spans="1:4" s="1007" customFormat="1" ht="11.25" customHeight="1" x14ac:dyDescent="0.2">
      <c r="A365" s="1257"/>
      <c r="B365" s="1019">
        <v>302</v>
      </c>
      <c r="C365" s="1019">
        <v>302</v>
      </c>
      <c r="D365" s="1009" t="s">
        <v>1005</v>
      </c>
    </row>
    <row r="366" spans="1:4" s="1007" customFormat="1" ht="11.25" customHeight="1" x14ac:dyDescent="0.2">
      <c r="A366" s="1258"/>
      <c r="B366" s="1020">
        <v>32100.61</v>
      </c>
      <c r="C366" s="1020">
        <v>32100.597999999998</v>
      </c>
      <c r="D366" s="1011" t="s">
        <v>11</v>
      </c>
    </row>
    <row r="367" spans="1:4" s="1007" customFormat="1" ht="11.25" customHeight="1" x14ac:dyDescent="0.2">
      <c r="A367" s="1257" t="s">
        <v>4105</v>
      </c>
      <c r="B367" s="1019">
        <v>1354.84</v>
      </c>
      <c r="C367" s="1019">
        <v>1354.84</v>
      </c>
      <c r="D367" s="1009" t="s">
        <v>1011</v>
      </c>
    </row>
    <row r="368" spans="1:4" s="1007" customFormat="1" ht="11.25" customHeight="1" x14ac:dyDescent="0.2">
      <c r="A368" s="1257"/>
      <c r="B368" s="1019">
        <v>42823.88</v>
      </c>
      <c r="C368" s="1019">
        <v>42823.875</v>
      </c>
      <c r="D368" s="1009" t="s">
        <v>834</v>
      </c>
    </row>
    <row r="369" spans="1:4" s="1007" customFormat="1" ht="11.25" customHeight="1" x14ac:dyDescent="0.2">
      <c r="A369" s="1257"/>
      <c r="B369" s="1019">
        <v>2965</v>
      </c>
      <c r="C369" s="1019">
        <v>2965</v>
      </c>
      <c r="D369" s="1009" t="s">
        <v>1004</v>
      </c>
    </row>
    <row r="370" spans="1:4" s="1007" customFormat="1" ht="11.25" customHeight="1" x14ac:dyDescent="0.2">
      <c r="A370" s="1257"/>
      <c r="B370" s="1019">
        <v>428</v>
      </c>
      <c r="C370" s="1019">
        <v>428</v>
      </c>
      <c r="D370" s="1009" t="s">
        <v>1005</v>
      </c>
    </row>
    <row r="371" spans="1:4" s="1007" customFormat="1" ht="21" x14ac:dyDescent="0.2">
      <c r="A371" s="1257"/>
      <c r="B371" s="1019">
        <v>134</v>
      </c>
      <c r="C371" s="1019">
        <v>134</v>
      </c>
      <c r="D371" s="1009" t="s">
        <v>3247</v>
      </c>
    </row>
    <row r="372" spans="1:4" s="1007" customFormat="1" ht="11.25" customHeight="1" x14ac:dyDescent="0.2">
      <c r="A372" s="1257"/>
      <c r="B372" s="1019">
        <v>104.78</v>
      </c>
      <c r="C372" s="1019">
        <v>104.78400000000001</v>
      </c>
      <c r="D372" s="1009" t="s">
        <v>2156</v>
      </c>
    </row>
    <row r="373" spans="1:4" s="1007" customFormat="1" ht="11.25" customHeight="1" x14ac:dyDescent="0.2">
      <c r="A373" s="1257"/>
      <c r="B373" s="1019">
        <v>266.60000000000002</v>
      </c>
      <c r="C373" s="1019">
        <v>266.60000000000002</v>
      </c>
      <c r="D373" s="1009" t="s">
        <v>1006</v>
      </c>
    </row>
    <row r="374" spans="1:4" s="1007" customFormat="1" ht="11.25" customHeight="1" x14ac:dyDescent="0.2">
      <c r="A374" s="1257"/>
      <c r="B374" s="1019">
        <v>48077.099999999991</v>
      </c>
      <c r="C374" s="1019">
        <v>48077.098999999995</v>
      </c>
      <c r="D374" s="1009" t="s">
        <v>11</v>
      </c>
    </row>
    <row r="375" spans="1:4" s="1007" customFormat="1" ht="11.25" customHeight="1" x14ac:dyDescent="0.2">
      <c r="A375" s="1256" t="s">
        <v>1159</v>
      </c>
      <c r="B375" s="1018">
        <v>75.570000000000007</v>
      </c>
      <c r="C375" s="1018">
        <v>75.563999999999993</v>
      </c>
      <c r="D375" s="1008" t="s">
        <v>3855</v>
      </c>
    </row>
    <row r="376" spans="1:4" s="1007" customFormat="1" ht="11.25" customHeight="1" x14ac:dyDescent="0.2">
      <c r="A376" s="1257"/>
      <c r="B376" s="1019">
        <v>232.4</v>
      </c>
      <c r="C376" s="1019">
        <v>232.4</v>
      </c>
      <c r="D376" s="1009" t="s">
        <v>1011</v>
      </c>
    </row>
    <row r="377" spans="1:4" s="1007" customFormat="1" ht="11.25" customHeight="1" x14ac:dyDescent="0.2">
      <c r="A377" s="1257"/>
      <c r="B377" s="1019">
        <v>31251.160000000003</v>
      </c>
      <c r="C377" s="1019">
        <v>31251.156999999999</v>
      </c>
      <c r="D377" s="1009" t="s">
        <v>834</v>
      </c>
    </row>
    <row r="378" spans="1:4" s="1007" customFormat="1" ht="11.25" customHeight="1" x14ac:dyDescent="0.2">
      <c r="A378" s="1257"/>
      <c r="B378" s="1019">
        <v>3766</v>
      </c>
      <c r="C378" s="1019">
        <v>3766</v>
      </c>
      <c r="D378" s="1009" t="s">
        <v>1004</v>
      </c>
    </row>
    <row r="379" spans="1:4" s="1007" customFormat="1" ht="11.25" customHeight="1" x14ac:dyDescent="0.2">
      <c r="A379" s="1257"/>
      <c r="B379" s="1019">
        <v>1973</v>
      </c>
      <c r="C379" s="1019">
        <v>1973</v>
      </c>
      <c r="D379" s="1009" t="s">
        <v>1005</v>
      </c>
    </row>
    <row r="380" spans="1:4" s="1007" customFormat="1" ht="11.25" customHeight="1" x14ac:dyDescent="0.2">
      <c r="A380" s="1257"/>
      <c r="B380" s="1019">
        <v>5</v>
      </c>
      <c r="C380" s="1019">
        <v>5</v>
      </c>
      <c r="D380" s="1009" t="s">
        <v>1012</v>
      </c>
    </row>
    <row r="381" spans="1:4" s="1007" customFormat="1" ht="11.25" customHeight="1" x14ac:dyDescent="0.2">
      <c r="A381" s="1257"/>
      <c r="B381" s="1019">
        <v>3626.35</v>
      </c>
      <c r="C381" s="1019">
        <v>3626.3400200000001</v>
      </c>
      <c r="D381" s="1009" t="s">
        <v>2157</v>
      </c>
    </row>
    <row r="382" spans="1:4" s="1007" customFormat="1" ht="11.25" customHeight="1" x14ac:dyDescent="0.2">
      <c r="A382" s="1257"/>
      <c r="B382" s="1019">
        <v>8214</v>
      </c>
      <c r="C382" s="1019">
        <v>8214</v>
      </c>
      <c r="D382" s="1009" t="s">
        <v>4106</v>
      </c>
    </row>
    <row r="383" spans="1:4" s="1007" customFormat="1" ht="11.25" customHeight="1" x14ac:dyDescent="0.2">
      <c r="A383" s="1257"/>
      <c r="B383" s="1019">
        <v>15732.02</v>
      </c>
      <c r="C383" s="1019">
        <v>15732.02</v>
      </c>
      <c r="D383" s="1009" t="s">
        <v>3378</v>
      </c>
    </row>
    <row r="384" spans="1:4" s="1007" customFormat="1" ht="11.25" customHeight="1" x14ac:dyDescent="0.2">
      <c r="A384" s="1258"/>
      <c r="B384" s="1020">
        <v>64875.5</v>
      </c>
      <c r="C384" s="1020">
        <v>64875.481020000007</v>
      </c>
      <c r="D384" s="1011" t="s">
        <v>11</v>
      </c>
    </row>
    <row r="385" spans="1:4" s="1007" customFormat="1" ht="11.25" customHeight="1" x14ac:dyDescent="0.2">
      <c r="A385" s="1257" t="s">
        <v>2158</v>
      </c>
      <c r="B385" s="1019">
        <v>2564.46</v>
      </c>
      <c r="C385" s="1019">
        <v>2564.4534199999998</v>
      </c>
      <c r="D385" s="1009" t="s">
        <v>1032</v>
      </c>
    </row>
    <row r="386" spans="1:4" s="1007" customFormat="1" ht="11.25" customHeight="1" x14ac:dyDescent="0.2">
      <c r="A386" s="1257"/>
      <c r="B386" s="1019">
        <v>18.899999999999999</v>
      </c>
      <c r="C386" s="1019">
        <v>18.890999999999998</v>
      </c>
      <c r="D386" s="1009" t="s">
        <v>3855</v>
      </c>
    </row>
    <row r="387" spans="1:4" s="1007" customFormat="1" ht="11.25" customHeight="1" x14ac:dyDescent="0.2">
      <c r="A387" s="1257"/>
      <c r="B387" s="1019">
        <v>41.56</v>
      </c>
      <c r="C387" s="1019">
        <v>41.56</v>
      </c>
      <c r="D387" s="1009" t="s">
        <v>1011</v>
      </c>
    </row>
    <row r="388" spans="1:4" s="1007" customFormat="1" ht="11.25" customHeight="1" x14ac:dyDescent="0.2">
      <c r="A388" s="1257"/>
      <c r="B388" s="1019">
        <v>24007.86</v>
      </c>
      <c r="C388" s="1019">
        <v>24007.858</v>
      </c>
      <c r="D388" s="1009" t="s">
        <v>834</v>
      </c>
    </row>
    <row r="389" spans="1:4" s="1007" customFormat="1" ht="11.25" customHeight="1" x14ac:dyDescent="0.2">
      <c r="A389" s="1257"/>
      <c r="B389" s="1019">
        <v>2598</v>
      </c>
      <c r="C389" s="1019">
        <v>2598</v>
      </c>
      <c r="D389" s="1009" t="s">
        <v>1004</v>
      </c>
    </row>
    <row r="390" spans="1:4" s="1007" customFormat="1" ht="11.25" customHeight="1" x14ac:dyDescent="0.2">
      <c r="A390" s="1257"/>
      <c r="B390" s="1019">
        <v>285</v>
      </c>
      <c r="C390" s="1019">
        <v>285</v>
      </c>
      <c r="D390" s="1009" t="s">
        <v>1005</v>
      </c>
    </row>
    <row r="391" spans="1:4" s="1007" customFormat="1" ht="11.25" customHeight="1" x14ac:dyDescent="0.2">
      <c r="A391" s="1257"/>
      <c r="B391" s="1019">
        <v>3000</v>
      </c>
      <c r="C391" s="1019">
        <v>3000</v>
      </c>
      <c r="D391" s="1009" t="s">
        <v>4107</v>
      </c>
    </row>
    <row r="392" spans="1:4" s="1007" customFormat="1" ht="11.25" customHeight="1" x14ac:dyDescent="0.2">
      <c r="A392" s="1257"/>
      <c r="B392" s="1019">
        <v>32515.78</v>
      </c>
      <c r="C392" s="1019">
        <v>32515.762419999999</v>
      </c>
      <c r="D392" s="1009" t="s">
        <v>11</v>
      </c>
    </row>
    <row r="393" spans="1:4" s="1007" customFormat="1" ht="11.25" customHeight="1" x14ac:dyDescent="0.2">
      <c r="A393" s="1256" t="s">
        <v>1165</v>
      </c>
      <c r="B393" s="1018">
        <v>80</v>
      </c>
      <c r="C393" s="1018">
        <v>80</v>
      </c>
      <c r="D393" s="1008" t="s">
        <v>1010</v>
      </c>
    </row>
    <row r="394" spans="1:4" s="1007" customFormat="1" ht="11.25" customHeight="1" x14ac:dyDescent="0.2">
      <c r="A394" s="1257"/>
      <c r="B394" s="1019">
        <v>1800</v>
      </c>
      <c r="C394" s="1019">
        <v>1800</v>
      </c>
      <c r="D394" s="1009" t="s">
        <v>3953</v>
      </c>
    </row>
    <row r="395" spans="1:4" s="1007" customFormat="1" ht="11.25" customHeight="1" x14ac:dyDescent="0.2">
      <c r="A395" s="1257"/>
      <c r="B395" s="1019">
        <v>192</v>
      </c>
      <c r="C395" s="1019">
        <v>192</v>
      </c>
      <c r="D395" s="1009" t="s">
        <v>1011</v>
      </c>
    </row>
    <row r="396" spans="1:4" s="1007" customFormat="1" ht="11.25" customHeight="1" x14ac:dyDescent="0.2">
      <c r="A396" s="1257"/>
      <c r="B396" s="1019">
        <v>31973.95</v>
      </c>
      <c r="C396" s="1019">
        <v>31973.882999999998</v>
      </c>
      <c r="D396" s="1009" t="s">
        <v>834</v>
      </c>
    </row>
    <row r="397" spans="1:4" s="1007" customFormat="1" ht="11.25" customHeight="1" x14ac:dyDescent="0.2">
      <c r="A397" s="1257"/>
      <c r="B397" s="1019">
        <v>3323</v>
      </c>
      <c r="C397" s="1019">
        <v>3323</v>
      </c>
      <c r="D397" s="1009" t="s">
        <v>1004</v>
      </c>
    </row>
    <row r="398" spans="1:4" s="1007" customFormat="1" ht="11.25" customHeight="1" x14ac:dyDescent="0.2">
      <c r="A398" s="1257"/>
      <c r="B398" s="1019">
        <v>962</v>
      </c>
      <c r="C398" s="1019">
        <v>962</v>
      </c>
      <c r="D398" s="1009" t="s">
        <v>1005</v>
      </c>
    </row>
    <row r="399" spans="1:4" s="1007" customFormat="1" ht="11.25" customHeight="1" x14ac:dyDescent="0.2">
      <c r="A399" s="1257"/>
      <c r="B399" s="1019">
        <v>9244.5</v>
      </c>
      <c r="C399" s="1019">
        <v>9244.4894100000001</v>
      </c>
      <c r="D399" s="1009" t="s">
        <v>3379</v>
      </c>
    </row>
    <row r="400" spans="1:4" s="1007" customFormat="1" ht="11.25" customHeight="1" x14ac:dyDescent="0.2">
      <c r="A400" s="1257"/>
      <c r="B400" s="1019">
        <v>393.9</v>
      </c>
      <c r="C400" s="1019">
        <v>393.9</v>
      </c>
      <c r="D400" s="1009" t="s">
        <v>1006</v>
      </c>
    </row>
    <row r="401" spans="1:4" s="1007" customFormat="1" ht="11.25" customHeight="1" x14ac:dyDescent="0.2">
      <c r="A401" s="1258"/>
      <c r="B401" s="1020">
        <v>47969.35</v>
      </c>
      <c r="C401" s="1020">
        <v>47969.272410000005</v>
      </c>
      <c r="D401" s="1011" t="s">
        <v>11</v>
      </c>
    </row>
    <row r="402" spans="1:4" s="1007" customFormat="1" ht="11.25" customHeight="1" x14ac:dyDescent="0.2">
      <c r="A402" s="1257" t="s">
        <v>1153</v>
      </c>
      <c r="B402" s="1019">
        <v>6208.42</v>
      </c>
      <c r="C402" s="1019">
        <v>6208.4168</v>
      </c>
      <c r="D402" s="1009" t="s">
        <v>3380</v>
      </c>
    </row>
    <row r="403" spans="1:4" s="1007" customFormat="1" ht="11.25" customHeight="1" x14ac:dyDescent="0.2">
      <c r="A403" s="1257"/>
      <c r="B403" s="1019">
        <v>34.03</v>
      </c>
      <c r="C403" s="1019">
        <v>34.004000000000005</v>
      </c>
      <c r="D403" s="1009" t="s">
        <v>3855</v>
      </c>
    </row>
    <row r="404" spans="1:4" s="1007" customFormat="1" ht="11.25" customHeight="1" x14ac:dyDescent="0.2">
      <c r="A404" s="1257"/>
      <c r="B404" s="1019">
        <v>250.32</v>
      </c>
      <c r="C404" s="1019">
        <v>250.32</v>
      </c>
      <c r="D404" s="1009" t="s">
        <v>1011</v>
      </c>
    </row>
    <row r="405" spans="1:4" s="1007" customFormat="1" ht="11.25" customHeight="1" x14ac:dyDescent="0.2">
      <c r="A405" s="1257"/>
      <c r="B405" s="1019">
        <v>47993.740000000005</v>
      </c>
      <c r="C405" s="1019">
        <v>47993.590000000004</v>
      </c>
      <c r="D405" s="1009" t="s">
        <v>834</v>
      </c>
    </row>
    <row r="406" spans="1:4" s="1007" customFormat="1" ht="11.25" customHeight="1" x14ac:dyDescent="0.2">
      <c r="A406" s="1257"/>
      <c r="B406" s="1019">
        <v>2608</v>
      </c>
      <c r="C406" s="1019">
        <v>2608</v>
      </c>
      <c r="D406" s="1009" t="s">
        <v>1004</v>
      </c>
    </row>
    <row r="407" spans="1:4" s="1007" customFormat="1" ht="11.25" customHeight="1" x14ac:dyDescent="0.2">
      <c r="A407" s="1257"/>
      <c r="B407" s="1019">
        <v>1039</v>
      </c>
      <c r="C407" s="1019">
        <v>1039</v>
      </c>
      <c r="D407" s="1009" t="s">
        <v>1005</v>
      </c>
    </row>
    <row r="408" spans="1:4" s="1007" customFormat="1" ht="11.25" customHeight="1" x14ac:dyDescent="0.2">
      <c r="A408" s="1257"/>
      <c r="B408" s="1019">
        <v>309.60000000000002</v>
      </c>
      <c r="C408" s="1019">
        <v>309.60000000000002</v>
      </c>
      <c r="D408" s="1009" t="s">
        <v>4108</v>
      </c>
    </row>
    <row r="409" spans="1:4" s="1007" customFormat="1" ht="11.25" customHeight="1" x14ac:dyDescent="0.2">
      <c r="A409" s="1257"/>
      <c r="B409" s="1019">
        <v>152.19999999999999</v>
      </c>
      <c r="C409" s="1019">
        <v>152.19999999999999</v>
      </c>
      <c r="D409" s="1009" t="s">
        <v>3996</v>
      </c>
    </row>
    <row r="410" spans="1:4" s="1007" customFormat="1" ht="11.25" customHeight="1" x14ac:dyDescent="0.2">
      <c r="A410" s="1257"/>
      <c r="B410" s="1019">
        <v>25</v>
      </c>
      <c r="C410" s="1019">
        <v>25</v>
      </c>
      <c r="D410" s="1009" t="s">
        <v>4109</v>
      </c>
    </row>
    <row r="411" spans="1:4" s="1007" customFormat="1" ht="11.25" customHeight="1" x14ac:dyDescent="0.2">
      <c r="A411" s="1257"/>
      <c r="B411" s="1019">
        <v>58620.31</v>
      </c>
      <c r="C411" s="1019">
        <v>58620.130799999999</v>
      </c>
      <c r="D411" s="1009" t="s">
        <v>11</v>
      </c>
    </row>
    <row r="412" spans="1:4" s="1007" customFormat="1" ht="11.25" customHeight="1" x14ac:dyDescent="0.2">
      <c r="A412" s="1256" t="s">
        <v>1172</v>
      </c>
      <c r="B412" s="1018">
        <v>90</v>
      </c>
      <c r="C412" s="1018">
        <v>90</v>
      </c>
      <c r="D412" s="1008" t="s">
        <v>1011</v>
      </c>
    </row>
    <row r="413" spans="1:4" s="1007" customFormat="1" ht="11.25" customHeight="1" x14ac:dyDescent="0.2">
      <c r="A413" s="1257"/>
      <c r="B413" s="1019">
        <v>78</v>
      </c>
      <c r="C413" s="1019">
        <v>78</v>
      </c>
      <c r="D413" s="1009" t="s">
        <v>1009</v>
      </c>
    </row>
    <row r="414" spans="1:4" s="1007" customFormat="1" ht="11.25" customHeight="1" x14ac:dyDescent="0.2">
      <c r="A414" s="1257"/>
      <c r="B414" s="1019">
        <v>41794.269999999997</v>
      </c>
      <c r="C414" s="1019">
        <v>41794.267999999996</v>
      </c>
      <c r="D414" s="1009" t="s">
        <v>834</v>
      </c>
    </row>
    <row r="415" spans="1:4" s="1007" customFormat="1" ht="11.25" customHeight="1" x14ac:dyDescent="0.2">
      <c r="A415" s="1257"/>
      <c r="B415" s="1019">
        <v>3356</v>
      </c>
      <c r="C415" s="1019">
        <v>3356</v>
      </c>
      <c r="D415" s="1009" t="s">
        <v>1004</v>
      </c>
    </row>
    <row r="416" spans="1:4" s="1007" customFormat="1" ht="11.25" customHeight="1" x14ac:dyDescent="0.2">
      <c r="A416" s="1257"/>
      <c r="B416" s="1019">
        <v>1268</v>
      </c>
      <c r="C416" s="1019">
        <v>1268</v>
      </c>
      <c r="D416" s="1009" t="s">
        <v>1005</v>
      </c>
    </row>
    <row r="417" spans="1:4" s="1007" customFormat="1" ht="11.25" customHeight="1" x14ac:dyDescent="0.2">
      <c r="A417" s="1258"/>
      <c r="B417" s="1020">
        <v>46586.27</v>
      </c>
      <c r="C417" s="1020">
        <v>46586.267999999996</v>
      </c>
      <c r="D417" s="1011" t="s">
        <v>11</v>
      </c>
    </row>
    <row r="418" spans="1:4" s="1007" customFormat="1" ht="11.25" customHeight="1" x14ac:dyDescent="0.2">
      <c r="A418" s="1257" t="s">
        <v>1174</v>
      </c>
      <c r="B418" s="1019">
        <v>180</v>
      </c>
      <c r="C418" s="1019">
        <v>180</v>
      </c>
      <c r="D418" s="1009" t="s">
        <v>1011</v>
      </c>
    </row>
    <row r="419" spans="1:4" s="1007" customFormat="1" ht="11.25" customHeight="1" x14ac:dyDescent="0.2">
      <c r="A419" s="1257"/>
      <c r="B419" s="1019">
        <v>24386.05</v>
      </c>
      <c r="C419" s="1019">
        <v>24386.046999999999</v>
      </c>
      <c r="D419" s="1009" t="s">
        <v>834</v>
      </c>
    </row>
    <row r="420" spans="1:4" s="1007" customFormat="1" ht="11.25" customHeight="1" x14ac:dyDescent="0.2">
      <c r="A420" s="1257"/>
      <c r="B420" s="1019">
        <v>2595</v>
      </c>
      <c r="C420" s="1019">
        <v>2595</v>
      </c>
      <c r="D420" s="1009" t="s">
        <v>1004</v>
      </c>
    </row>
    <row r="421" spans="1:4" s="1007" customFormat="1" ht="11.25" customHeight="1" x14ac:dyDescent="0.2">
      <c r="A421" s="1257"/>
      <c r="B421" s="1019">
        <v>654</v>
      </c>
      <c r="C421" s="1019">
        <v>654</v>
      </c>
      <c r="D421" s="1009" t="s">
        <v>1005</v>
      </c>
    </row>
    <row r="422" spans="1:4" s="1007" customFormat="1" ht="11.25" customHeight="1" x14ac:dyDescent="0.2">
      <c r="A422" s="1257"/>
      <c r="B422" s="1019">
        <v>27815.05</v>
      </c>
      <c r="C422" s="1019">
        <v>27815.046999999999</v>
      </c>
      <c r="D422" s="1009" t="s">
        <v>11</v>
      </c>
    </row>
    <row r="423" spans="1:4" s="1007" customFormat="1" ht="11.25" customHeight="1" x14ac:dyDescent="0.2">
      <c r="A423" s="1256" t="s">
        <v>1161</v>
      </c>
      <c r="B423" s="1018">
        <v>195</v>
      </c>
      <c r="C423" s="1018">
        <v>195</v>
      </c>
      <c r="D423" s="1008" t="s">
        <v>1011</v>
      </c>
    </row>
    <row r="424" spans="1:4" s="1007" customFormat="1" ht="11.25" customHeight="1" x14ac:dyDescent="0.2">
      <c r="A424" s="1257"/>
      <c r="B424" s="1019">
        <v>33010.559999999998</v>
      </c>
      <c r="C424" s="1019">
        <v>33010.557999999997</v>
      </c>
      <c r="D424" s="1009" t="s">
        <v>834</v>
      </c>
    </row>
    <row r="425" spans="1:4" s="1007" customFormat="1" ht="11.25" customHeight="1" x14ac:dyDescent="0.2">
      <c r="A425" s="1257"/>
      <c r="B425" s="1019">
        <v>2560</v>
      </c>
      <c r="C425" s="1019">
        <v>2560</v>
      </c>
      <c r="D425" s="1009" t="s">
        <v>1004</v>
      </c>
    </row>
    <row r="426" spans="1:4" s="1007" customFormat="1" ht="11.25" customHeight="1" x14ac:dyDescent="0.2">
      <c r="A426" s="1257"/>
      <c r="B426" s="1019">
        <v>209</v>
      </c>
      <c r="C426" s="1019">
        <v>209</v>
      </c>
      <c r="D426" s="1009" t="s">
        <v>1005</v>
      </c>
    </row>
    <row r="427" spans="1:4" s="1007" customFormat="1" ht="11.25" customHeight="1" x14ac:dyDescent="0.2">
      <c r="A427" s="1258"/>
      <c r="B427" s="1020">
        <v>35974.559999999998</v>
      </c>
      <c r="C427" s="1020">
        <v>35974.557999999997</v>
      </c>
      <c r="D427" s="1011" t="s">
        <v>11</v>
      </c>
    </row>
    <row r="428" spans="1:4" s="1007" customFormat="1" ht="11.25" customHeight="1" x14ac:dyDescent="0.2">
      <c r="A428" s="1257" t="s">
        <v>1162</v>
      </c>
      <c r="B428" s="1019">
        <v>40</v>
      </c>
      <c r="C428" s="1019">
        <v>40</v>
      </c>
      <c r="D428" s="1009" t="s">
        <v>1010</v>
      </c>
    </row>
    <row r="429" spans="1:4" s="1007" customFormat="1" ht="11.25" customHeight="1" x14ac:dyDescent="0.2">
      <c r="A429" s="1257"/>
      <c r="B429" s="1019">
        <v>360</v>
      </c>
      <c r="C429" s="1019">
        <v>296.20800000000003</v>
      </c>
      <c r="D429" s="1009" t="s">
        <v>3847</v>
      </c>
    </row>
    <row r="430" spans="1:4" s="1007" customFormat="1" ht="11.25" customHeight="1" x14ac:dyDescent="0.2">
      <c r="A430" s="1257"/>
      <c r="B430" s="1019">
        <v>15</v>
      </c>
      <c r="C430" s="1019">
        <v>15</v>
      </c>
      <c r="D430" s="1009" t="s">
        <v>1011</v>
      </c>
    </row>
    <row r="431" spans="1:4" s="1007" customFormat="1" ht="11.25" customHeight="1" x14ac:dyDescent="0.2">
      <c r="A431" s="1257"/>
      <c r="B431" s="1019">
        <v>33442.49</v>
      </c>
      <c r="C431" s="1019">
        <v>33428.101000000002</v>
      </c>
      <c r="D431" s="1009" t="s">
        <v>834</v>
      </c>
    </row>
    <row r="432" spans="1:4" s="1007" customFormat="1" ht="11.25" customHeight="1" x14ac:dyDescent="0.2">
      <c r="A432" s="1257"/>
      <c r="B432" s="1019">
        <v>3154</v>
      </c>
      <c r="C432" s="1019">
        <v>3154</v>
      </c>
      <c r="D432" s="1009" t="s">
        <v>1004</v>
      </c>
    </row>
    <row r="433" spans="1:4" s="1007" customFormat="1" ht="11.25" customHeight="1" x14ac:dyDescent="0.2">
      <c r="A433" s="1257"/>
      <c r="B433" s="1019">
        <v>403</v>
      </c>
      <c r="C433" s="1019">
        <v>403</v>
      </c>
      <c r="D433" s="1009" t="s">
        <v>1005</v>
      </c>
    </row>
    <row r="434" spans="1:4" s="1007" customFormat="1" ht="11.25" customHeight="1" x14ac:dyDescent="0.2">
      <c r="A434" s="1257"/>
      <c r="B434" s="1019">
        <v>37414.49</v>
      </c>
      <c r="C434" s="1019">
        <v>37336.309000000001</v>
      </c>
      <c r="D434" s="1009" t="s">
        <v>11</v>
      </c>
    </row>
    <row r="435" spans="1:4" s="1007" customFormat="1" ht="11.25" customHeight="1" x14ac:dyDescent="0.2">
      <c r="A435" s="1256" t="s">
        <v>1163</v>
      </c>
      <c r="B435" s="1018">
        <v>208.4</v>
      </c>
      <c r="C435" s="1018">
        <v>208.4</v>
      </c>
      <c r="D435" s="1008" t="s">
        <v>1011</v>
      </c>
    </row>
    <row r="436" spans="1:4" s="1007" customFormat="1" ht="11.25" customHeight="1" x14ac:dyDescent="0.2">
      <c r="A436" s="1257"/>
      <c r="B436" s="1019">
        <v>38540.019999999997</v>
      </c>
      <c r="C436" s="1019">
        <v>38525.214</v>
      </c>
      <c r="D436" s="1009" t="s">
        <v>834</v>
      </c>
    </row>
    <row r="437" spans="1:4" s="1007" customFormat="1" ht="11.25" customHeight="1" x14ac:dyDescent="0.2">
      <c r="A437" s="1257"/>
      <c r="B437" s="1019">
        <v>3996</v>
      </c>
      <c r="C437" s="1019">
        <v>3996</v>
      </c>
      <c r="D437" s="1009" t="s">
        <v>1004</v>
      </c>
    </row>
    <row r="438" spans="1:4" s="1007" customFormat="1" ht="11.25" customHeight="1" x14ac:dyDescent="0.2">
      <c r="A438" s="1257"/>
      <c r="B438" s="1019">
        <v>1080</v>
      </c>
      <c r="C438" s="1019">
        <v>1080</v>
      </c>
      <c r="D438" s="1009" t="s">
        <v>1005</v>
      </c>
    </row>
    <row r="439" spans="1:4" s="1007" customFormat="1" ht="11.25" customHeight="1" x14ac:dyDescent="0.2">
      <c r="A439" s="1257"/>
      <c r="B439" s="1019">
        <v>1767</v>
      </c>
      <c r="C439" s="1019">
        <v>1767</v>
      </c>
      <c r="D439" s="1009" t="s">
        <v>4110</v>
      </c>
    </row>
    <row r="440" spans="1:4" s="1007" customFormat="1" ht="11.25" customHeight="1" x14ac:dyDescent="0.2">
      <c r="A440" s="1258"/>
      <c r="B440" s="1020">
        <v>45591.42</v>
      </c>
      <c r="C440" s="1020">
        <v>45576.614000000001</v>
      </c>
      <c r="D440" s="1011" t="s">
        <v>11</v>
      </c>
    </row>
    <row r="441" spans="1:4" s="1007" customFormat="1" ht="11.25" customHeight="1" x14ac:dyDescent="0.2">
      <c r="A441" s="1257" t="s">
        <v>1177</v>
      </c>
      <c r="B441" s="1019">
        <v>27824.28</v>
      </c>
      <c r="C441" s="1019">
        <v>27824.280999999999</v>
      </c>
      <c r="D441" s="1009" t="s">
        <v>834</v>
      </c>
    </row>
    <row r="442" spans="1:4" s="1007" customFormat="1" ht="11.25" customHeight="1" x14ac:dyDescent="0.2">
      <c r="A442" s="1257"/>
      <c r="B442" s="1019">
        <v>2746</v>
      </c>
      <c r="C442" s="1019">
        <v>2746</v>
      </c>
      <c r="D442" s="1009" t="s">
        <v>1004</v>
      </c>
    </row>
    <row r="443" spans="1:4" s="1007" customFormat="1" ht="11.25" customHeight="1" x14ac:dyDescent="0.2">
      <c r="A443" s="1257"/>
      <c r="B443" s="1019">
        <v>391</v>
      </c>
      <c r="C443" s="1019">
        <v>391</v>
      </c>
      <c r="D443" s="1009" t="s">
        <v>1005</v>
      </c>
    </row>
    <row r="444" spans="1:4" s="1007" customFormat="1" ht="11.25" customHeight="1" x14ac:dyDescent="0.2">
      <c r="A444" s="1257"/>
      <c r="B444" s="1019">
        <v>30961.279999999999</v>
      </c>
      <c r="C444" s="1019">
        <v>30961.280999999999</v>
      </c>
      <c r="D444" s="1009" t="s">
        <v>11</v>
      </c>
    </row>
    <row r="445" spans="1:4" s="1007" customFormat="1" ht="11.25" customHeight="1" x14ac:dyDescent="0.2">
      <c r="A445" s="1256" t="s">
        <v>1167</v>
      </c>
      <c r="B445" s="1018">
        <v>64</v>
      </c>
      <c r="C445" s="1018">
        <v>64</v>
      </c>
      <c r="D445" s="1008" t="s">
        <v>1010</v>
      </c>
    </row>
    <row r="446" spans="1:4" s="1007" customFormat="1" ht="11.25" customHeight="1" x14ac:dyDescent="0.2">
      <c r="A446" s="1257"/>
      <c r="B446" s="1019">
        <v>195</v>
      </c>
      <c r="C446" s="1019">
        <v>195</v>
      </c>
      <c r="D446" s="1009" t="s">
        <v>1011</v>
      </c>
    </row>
    <row r="447" spans="1:4" s="1007" customFormat="1" ht="11.25" customHeight="1" x14ac:dyDescent="0.2">
      <c r="A447" s="1257"/>
      <c r="B447" s="1019">
        <v>38761.410000000003</v>
      </c>
      <c r="C447" s="1019">
        <v>38747.754999999997</v>
      </c>
      <c r="D447" s="1009" t="s">
        <v>834</v>
      </c>
    </row>
    <row r="448" spans="1:4" s="1007" customFormat="1" ht="11.25" customHeight="1" x14ac:dyDescent="0.2">
      <c r="A448" s="1257"/>
      <c r="B448" s="1019">
        <v>3355</v>
      </c>
      <c r="C448" s="1019">
        <v>3355</v>
      </c>
      <c r="D448" s="1009" t="s">
        <v>1004</v>
      </c>
    </row>
    <row r="449" spans="1:4" s="1007" customFormat="1" ht="11.25" customHeight="1" x14ac:dyDescent="0.2">
      <c r="A449" s="1257"/>
      <c r="B449" s="1019">
        <v>455</v>
      </c>
      <c r="C449" s="1019">
        <v>455</v>
      </c>
      <c r="D449" s="1009" t="s">
        <v>1005</v>
      </c>
    </row>
    <row r="450" spans="1:4" s="1007" customFormat="1" ht="11.25" customHeight="1" x14ac:dyDescent="0.2">
      <c r="A450" s="1258"/>
      <c r="B450" s="1020">
        <v>42830.41</v>
      </c>
      <c r="C450" s="1020">
        <v>42816.754999999997</v>
      </c>
      <c r="D450" s="1011" t="s">
        <v>11</v>
      </c>
    </row>
    <row r="451" spans="1:4" s="1007" customFormat="1" ht="11.25" customHeight="1" x14ac:dyDescent="0.2">
      <c r="A451" s="1257" t="s">
        <v>1152</v>
      </c>
      <c r="B451" s="1019">
        <v>544.5</v>
      </c>
      <c r="C451" s="1019">
        <v>490.05</v>
      </c>
      <c r="D451" s="1009" t="s">
        <v>3848</v>
      </c>
    </row>
    <row r="452" spans="1:4" s="1007" customFormat="1" ht="11.25" customHeight="1" x14ac:dyDescent="0.2">
      <c r="A452" s="1257"/>
      <c r="B452" s="1019">
        <v>3404.06</v>
      </c>
      <c r="C452" s="1019">
        <v>3404.0579700000003</v>
      </c>
      <c r="D452" s="1009" t="s">
        <v>1032</v>
      </c>
    </row>
    <row r="453" spans="1:4" s="1007" customFormat="1" ht="11.25" customHeight="1" x14ac:dyDescent="0.2">
      <c r="A453" s="1257"/>
      <c r="B453" s="1019">
        <v>46564.74</v>
      </c>
      <c r="C453" s="1019">
        <v>46550.021999999997</v>
      </c>
      <c r="D453" s="1009" t="s">
        <v>834</v>
      </c>
    </row>
    <row r="454" spans="1:4" s="1007" customFormat="1" ht="11.25" customHeight="1" x14ac:dyDescent="0.2">
      <c r="A454" s="1257"/>
      <c r="B454" s="1019">
        <v>3092</v>
      </c>
      <c r="C454" s="1019">
        <v>3092</v>
      </c>
      <c r="D454" s="1009" t="s">
        <v>1004</v>
      </c>
    </row>
    <row r="455" spans="1:4" s="1007" customFormat="1" ht="11.25" customHeight="1" x14ac:dyDescent="0.2">
      <c r="A455" s="1257"/>
      <c r="B455" s="1019">
        <v>1193</v>
      </c>
      <c r="C455" s="1019">
        <v>1193</v>
      </c>
      <c r="D455" s="1009" t="s">
        <v>1005</v>
      </c>
    </row>
    <row r="456" spans="1:4" s="1007" customFormat="1" ht="11.25" customHeight="1" x14ac:dyDescent="0.2">
      <c r="A456" s="1257"/>
      <c r="B456" s="1019">
        <v>300</v>
      </c>
      <c r="C456" s="1019">
        <v>83.126999999999995</v>
      </c>
      <c r="D456" s="1009" t="s">
        <v>4111</v>
      </c>
    </row>
    <row r="457" spans="1:4" s="1007" customFormat="1" ht="11.25" customHeight="1" x14ac:dyDescent="0.2">
      <c r="A457" s="1257"/>
      <c r="B457" s="1019">
        <v>369.9</v>
      </c>
      <c r="C457" s="1019">
        <v>369.9</v>
      </c>
      <c r="D457" s="1009" t="s">
        <v>1006</v>
      </c>
    </row>
    <row r="458" spans="1:4" s="1007" customFormat="1" ht="11.25" customHeight="1" x14ac:dyDescent="0.2">
      <c r="A458" s="1257"/>
      <c r="B458" s="1019">
        <v>55468.2</v>
      </c>
      <c r="C458" s="1019">
        <v>55182.156969999996</v>
      </c>
      <c r="D458" s="1009" t="s">
        <v>11</v>
      </c>
    </row>
    <row r="459" spans="1:4" s="1007" customFormat="1" ht="11.25" customHeight="1" x14ac:dyDescent="0.2">
      <c r="A459" s="1256" t="s">
        <v>1155</v>
      </c>
      <c r="B459" s="1018">
        <v>450</v>
      </c>
      <c r="C459" s="1018">
        <v>380.06099999999998</v>
      </c>
      <c r="D459" s="1008" t="s">
        <v>3849</v>
      </c>
    </row>
    <row r="460" spans="1:4" s="1007" customFormat="1" ht="11.25" customHeight="1" x14ac:dyDescent="0.2">
      <c r="A460" s="1257"/>
      <c r="B460" s="1019">
        <v>105</v>
      </c>
      <c r="C460" s="1019">
        <v>105</v>
      </c>
      <c r="D460" s="1009" t="s">
        <v>1011</v>
      </c>
    </row>
    <row r="461" spans="1:4" s="1007" customFormat="1" ht="11.25" customHeight="1" x14ac:dyDescent="0.2">
      <c r="A461" s="1257"/>
      <c r="B461" s="1019">
        <v>31612.36</v>
      </c>
      <c r="C461" s="1019">
        <v>31591.938000000002</v>
      </c>
      <c r="D461" s="1009" t="s">
        <v>834</v>
      </c>
    </row>
    <row r="462" spans="1:4" s="1007" customFormat="1" ht="11.25" customHeight="1" x14ac:dyDescent="0.2">
      <c r="A462" s="1257"/>
      <c r="B462" s="1019">
        <v>2749</v>
      </c>
      <c r="C462" s="1019">
        <v>2749</v>
      </c>
      <c r="D462" s="1009" t="s">
        <v>1004</v>
      </c>
    </row>
    <row r="463" spans="1:4" s="1007" customFormat="1" ht="11.25" customHeight="1" x14ac:dyDescent="0.2">
      <c r="A463" s="1257"/>
      <c r="B463" s="1019">
        <v>436</v>
      </c>
      <c r="C463" s="1019">
        <v>436</v>
      </c>
      <c r="D463" s="1009" t="s">
        <v>1005</v>
      </c>
    </row>
    <row r="464" spans="1:4" s="1007" customFormat="1" ht="11.25" customHeight="1" x14ac:dyDescent="0.2">
      <c r="A464" s="1258"/>
      <c r="B464" s="1020">
        <v>35352.36</v>
      </c>
      <c r="C464" s="1020">
        <v>35261.999000000003</v>
      </c>
      <c r="D464" s="1011" t="s">
        <v>11</v>
      </c>
    </row>
    <row r="465" spans="1:4" s="1007" customFormat="1" ht="11.25" customHeight="1" x14ac:dyDescent="0.2">
      <c r="A465" s="1257" t="s">
        <v>1175</v>
      </c>
      <c r="B465" s="1019">
        <v>57.83</v>
      </c>
      <c r="C465" s="1019">
        <v>57.83</v>
      </c>
      <c r="D465" s="1009" t="s">
        <v>1011</v>
      </c>
    </row>
    <row r="466" spans="1:4" s="1007" customFormat="1" ht="11.25" customHeight="1" x14ac:dyDescent="0.2">
      <c r="A466" s="1257"/>
      <c r="B466" s="1019">
        <v>41135.479999999996</v>
      </c>
      <c r="C466" s="1019">
        <v>41128.648999999998</v>
      </c>
      <c r="D466" s="1009" t="s">
        <v>834</v>
      </c>
    </row>
    <row r="467" spans="1:4" s="1007" customFormat="1" ht="11.25" customHeight="1" x14ac:dyDescent="0.2">
      <c r="A467" s="1257"/>
      <c r="B467" s="1019">
        <v>3546</v>
      </c>
      <c r="C467" s="1019">
        <v>3546</v>
      </c>
      <c r="D467" s="1009" t="s">
        <v>1004</v>
      </c>
    </row>
    <row r="468" spans="1:4" s="1007" customFormat="1" ht="11.25" customHeight="1" x14ac:dyDescent="0.2">
      <c r="A468" s="1257"/>
      <c r="B468" s="1019">
        <v>510</v>
      </c>
      <c r="C468" s="1019">
        <v>510</v>
      </c>
      <c r="D468" s="1009" t="s">
        <v>1005</v>
      </c>
    </row>
    <row r="469" spans="1:4" s="1007" customFormat="1" ht="11.25" customHeight="1" x14ac:dyDescent="0.2">
      <c r="A469" s="1257"/>
      <c r="B469" s="1019">
        <v>908.59</v>
      </c>
      <c r="C469" s="1019">
        <v>908.58100000000002</v>
      </c>
      <c r="D469" s="1009" t="s">
        <v>2159</v>
      </c>
    </row>
    <row r="470" spans="1:4" s="1007" customFormat="1" ht="11.25" customHeight="1" x14ac:dyDescent="0.2">
      <c r="A470" s="1257"/>
      <c r="B470" s="1019">
        <v>127.05</v>
      </c>
      <c r="C470" s="1019">
        <v>127.05</v>
      </c>
      <c r="D470" s="1009" t="s">
        <v>4112</v>
      </c>
    </row>
    <row r="471" spans="1:4" s="1007" customFormat="1" ht="11.25" customHeight="1" x14ac:dyDescent="0.2">
      <c r="A471" s="1257"/>
      <c r="B471" s="1019">
        <v>46284.95</v>
      </c>
      <c r="C471" s="1019">
        <v>46278.11</v>
      </c>
      <c r="D471" s="1009" t="s">
        <v>11</v>
      </c>
    </row>
    <row r="472" spans="1:4" s="1007" customFormat="1" ht="11.25" customHeight="1" x14ac:dyDescent="0.2">
      <c r="A472" s="1256" t="s">
        <v>1220</v>
      </c>
      <c r="B472" s="1018">
        <v>37.79</v>
      </c>
      <c r="C472" s="1018">
        <v>37.781999999999996</v>
      </c>
      <c r="D472" s="1008" t="s">
        <v>3855</v>
      </c>
    </row>
    <row r="473" spans="1:4" s="1007" customFormat="1" ht="11.25" customHeight="1" x14ac:dyDescent="0.2">
      <c r="A473" s="1257"/>
      <c r="B473" s="1019">
        <v>1870.47</v>
      </c>
      <c r="C473" s="1019">
        <v>1870.47</v>
      </c>
      <c r="D473" s="1009" t="s">
        <v>3967</v>
      </c>
    </row>
    <row r="474" spans="1:4" s="1007" customFormat="1" ht="11.25" customHeight="1" x14ac:dyDescent="0.2">
      <c r="A474" s="1257"/>
      <c r="B474" s="1019">
        <v>13</v>
      </c>
      <c r="C474" s="1019">
        <v>13</v>
      </c>
      <c r="D474" s="1009" t="s">
        <v>1013</v>
      </c>
    </row>
    <row r="475" spans="1:4" s="1007" customFormat="1" ht="11.25" customHeight="1" x14ac:dyDescent="0.2">
      <c r="A475" s="1257"/>
      <c r="B475" s="1019">
        <v>108</v>
      </c>
      <c r="C475" s="1019">
        <v>108</v>
      </c>
      <c r="D475" s="1009" t="s">
        <v>1011</v>
      </c>
    </row>
    <row r="476" spans="1:4" s="1007" customFormat="1" ht="11.25" customHeight="1" x14ac:dyDescent="0.2">
      <c r="A476" s="1257"/>
      <c r="B476" s="1019">
        <v>37176.32</v>
      </c>
      <c r="C476" s="1019">
        <v>37176.316999999995</v>
      </c>
      <c r="D476" s="1009" t="s">
        <v>834</v>
      </c>
    </row>
    <row r="477" spans="1:4" s="1007" customFormat="1" ht="11.25" customHeight="1" x14ac:dyDescent="0.2">
      <c r="A477" s="1257"/>
      <c r="B477" s="1019">
        <v>5204</v>
      </c>
      <c r="C477" s="1019">
        <v>5204</v>
      </c>
      <c r="D477" s="1009" t="s">
        <v>1004</v>
      </c>
    </row>
    <row r="478" spans="1:4" s="1007" customFormat="1" ht="11.25" customHeight="1" x14ac:dyDescent="0.2">
      <c r="A478" s="1257"/>
      <c r="B478" s="1019">
        <v>1529</v>
      </c>
      <c r="C478" s="1019">
        <v>1529</v>
      </c>
      <c r="D478" s="1009" t="s">
        <v>1005</v>
      </c>
    </row>
    <row r="479" spans="1:4" s="1007" customFormat="1" ht="11.25" customHeight="1" x14ac:dyDescent="0.2">
      <c r="A479" s="1257"/>
      <c r="B479" s="1019">
        <v>100</v>
      </c>
      <c r="C479" s="1019">
        <v>100</v>
      </c>
      <c r="D479" s="1009" t="s">
        <v>3995</v>
      </c>
    </row>
    <row r="480" spans="1:4" s="1007" customFormat="1" ht="11.25" customHeight="1" x14ac:dyDescent="0.2">
      <c r="A480" s="1257"/>
      <c r="B480" s="1019">
        <v>317.5</v>
      </c>
      <c r="C480" s="1019">
        <v>317.5</v>
      </c>
      <c r="D480" s="1009" t="s">
        <v>1006</v>
      </c>
    </row>
    <row r="481" spans="1:4" s="1007" customFormat="1" ht="11.25" customHeight="1" x14ac:dyDescent="0.2">
      <c r="A481" s="1258"/>
      <c r="B481" s="1020">
        <v>46356.08</v>
      </c>
      <c r="C481" s="1020">
        <v>46356.068999999996</v>
      </c>
      <c r="D481" s="1011" t="s">
        <v>11</v>
      </c>
    </row>
    <row r="482" spans="1:4" s="1007" customFormat="1" ht="11.25" customHeight="1" x14ac:dyDescent="0.2">
      <c r="A482" s="1257" t="s">
        <v>1186</v>
      </c>
      <c r="B482" s="1019">
        <v>54.2</v>
      </c>
      <c r="C482" s="1019">
        <v>54.2</v>
      </c>
      <c r="D482" s="1009" t="s">
        <v>1010</v>
      </c>
    </row>
    <row r="483" spans="1:4" s="1007" customFormat="1" ht="11.25" customHeight="1" x14ac:dyDescent="0.2">
      <c r="A483" s="1257"/>
      <c r="B483" s="1019">
        <v>101532.78</v>
      </c>
      <c r="C483" s="1019">
        <v>101532.63299999999</v>
      </c>
      <c r="D483" s="1009" t="s">
        <v>834</v>
      </c>
    </row>
    <row r="484" spans="1:4" s="1007" customFormat="1" ht="11.25" customHeight="1" x14ac:dyDescent="0.2">
      <c r="A484" s="1257"/>
      <c r="B484" s="1019">
        <v>3860</v>
      </c>
      <c r="C484" s="1019">
        <v>3860</v>
      </c>
      <c r="D484" s="1009" t="s">
        <v>1004</v>
      </c>
    </row>
    <row r="485" spans="1:4" s="1007" customFormat="1" ht="11.25" customHeight="1" x14ac:dyDescent="0.2">
      <c r="A485" s="1257"/>
      <c r="B485" s="1019">
        <v>3603</v>
      </c>
      <c r="C485" s="1019">
        <v>3603</v>
      </c>
      <c r="D485" s="1009" t="s">
        <v>1005</v>
      </c>
    </row>
    <row r="486" spans="1:4" s="1007" customFormat="1" ht="11.25" customHeight="1" x14ac:dyDescent="0.2">
      <c r="A486" s="1257"/>
      <c r="B486" s="1019">
        <v>109049.98</v>
      </c>
      <c r="C486" s="1019">
        <v>109049.83299999998</v>
      </c>
      <c r="D486" s="1009" t="s">
        <v>11</v>
      </c>
    </row>
    <row r="487" spans="1:4" s="1007" customFormat="1" ht="11.25" customHeight="1" x14ac:dyDescent="0.2">
      <c r="A487" s="1256" t="s">
        <v>1156</v>
      </c>
      <c r="B487" s="1018">
        <v>15.129999999999999</v>
      </c>
      <c r="C487" s="1018">
        <v>15.113</v>
      </c>
      <c r="D487" s="1008" t="s">
        <v>3855</v>
      </c>
    </row>
    <row r="488" spans="1:4" s="1007" customFormat="1" ht="11.25" customHeight="1" x14ac:dyDescent="0.2">
      <c r="A488" s="1257"/>
      <c r="B488" s="1019">
        <v>218.07999999999998</v>
      </c>
      <c r="C488" s="1019">
        <v>218.07999999999998</v>
      </c>
      <c r="D488" s="1009" t="s">
        <v>1011</v>
      </c>
    </row>
    <row r="489" spans="1:4" s="1007" customFormat="1" ht="11.25" customHeight="1" x14ac:dyDescent="0.2">
      <c r="A489" s="1257"/>
      <c r="B489" s="1019">
        <v>43467.43</v>
      </c>
      <c r="C489" s="1019">
        <v>43465.874000000003</v>
      </c>
      <c r="D489" s="1009" t="s">
        <v>834</v>
      </c>
    </row>
    <row r="490" spans="1:4" s="1007" customFormat="1" ht="11.25" customHeight="1" x14ac:dyDescent="0.2">
      <c r="A490" s="1257"/>
      <c r="B490" s="1019">
        <v>2714</v>
      </c>
      <c r="C490" s="1019">
        <v>2714</v>
      </c>
      <c r="D490" s="1009" t="s">
        <v>1004</v>
      </c>
    </row>
    <row r="491" spans="1:4" s="1007" customFormat="1" ht="11.25" customHeight="1" x14ac:dyDescent="0.2">
      <c r="A491" s="1257"/>
      <c r="B491" s="1019">
        <v>445</v>
      </c>
      <c r="C491" s="1019">
        <v>432.80200000000002</v>
      </c>
      <c r="D491" s="1009" t="s">
        <v>1005</v>
      </c>
    </row>
    <row r="492" spans="1:4" s="1007" customFormat="1" ht="11.25" customHeight="1" x14ac:dyDescent="0.2">
      <c r="A492" s="1257"/>
      <c r="B492" s="1019">
        <v>2400</v>
      </c>
      <c r="C492" s="1019">
        <v>356.10300000000001</v>
      </c>
      <c r="D492" s="1009" t="s">
        <v>4113</v>
      </c>
    </row>
    <row r="493" spans="1:4" s="1007" customFormat="1" ht="11.25" customHeight="1" x14ac:dyDescent="0.2">
      <c r="A493" s="1257"/>
      <c r="B493" s="1019">
        <v>40</v>
      </c>
      <c r="C493" s="1019">
        <v>40</v>
      </c>
      <c r="D493" s="1009" t="s">
        <v>1012</v>
      </c>
    </row>
    <row r="494" spans="1:4" s="1007" customFormat="1" ht="11.25" customHeight="1" x14ac:dyDescent="0.2">
      <c r="A494" s="1257"/>
      <c r="B494" s="1019">
        <v>4300</v>
      </c>
      <c r="C494" s="1019">
        <v>4073.0360499999997</v>
      </c>
      <c r="D494" s="1009" t="s">
        <v>4114</v>
      </c>
    </row>
    <row r="495" spans="1:4" s="1007" customFormat="1" ht="11.25" customHeight="1" x14ac:dyDescent="0.2">
      <c r="A495" s="1258"/>
      <c r="B495" s="1020">
        <v>53599.64</v>
      </c>
      <c r="C495" s="1020">
        <v>51315.008050000004</v>
      </c>
      <c r="D495" s="1011" t="s">
        <v>11</v>
      </c>
    </row>
    <row r="496" spans="1:4" s="1007" customFormat="1" ht="11.25" customHeight="1" x14ac:dyDescent="0.2">
      <c r="A496" s="1257" t="s">
        <v>1309</v>
      </c>
      <c r="B496" s="1019">
        <v>9976.73</v>
      </c>
      <c r="C496" s="1019">
        <v>9976.6999999999989</v>
      </c>
      <c r="D496" s="1009" t="s">
        <v>3855</v>
      </c>
    </row>
    <row r="497" spans="1:4" s="1007" customFormat="1" ht="11.25" customHeight="1" x14ac:dyDescent="0.2">
      <c r="A497" s="1257"/>
      <c r="B497" s="1019">
        <v>3209.7700000000004</v>
      </c>
      <c r="C497" s="1019">
        <v>3209.7637199999999</v>
      </c>
      <c r="D497" s="1009" t="s">
        <v>800</v>
      </c>
    </row>
    <row r="498" spans="1:4" s="1007" customFormat="1" ht="11.25" customHeight="1" x14ac:dyDescent="0.2">
      <c r="A498" s="1257"/>
      <c r="B498" s="1019">
        <v>4465</v>
      </c>
      <c r="C498" s="1019">
        <v>4465</v>
      </c>
      <c r="D498" s="1009" t="s">
        <v>1004</v>
      </c>
    </row>
    <row r="499" spans="1:4" s="1007" customFormat="1" ht="11.25" customHeight="1" x14ac:dyDescent="0.2">
      <c r="A499" s="1257"/>
      <c r="B499" s="1019">
        <v>432</v>
      </c>
      <c r="C499" s="1019">
        <v>432</v>
      </c>
      <c r="D499" s="1009" t="s">
        <v>1005</v>
      </c>
    </row>
    <row r="500" spans="1:4" s="1007" customFormat="1" ht="11.25" customHeight="1" x14ac:dyDescent="0.2">
      <c r="A500" s="1257"/>
      <c r="B500" s="1019">
        <v>18083.5</v>
      </c>
      <c r="C500" s="1019">
        <v>18083.46372</v>
      </c>
      <c r="D500" s="1009" t="s">
        <v>11</v>
      </c>
    </row>
    <row r="501" spans="1:4" s="1007" customFormat="1" ht="11.25" customHeight="1" x14ac:dyDescent="0.2">
      <c r="A501" s="1256" t="s">
        <v>1200</v>
      </c>
      <c r="B501" s="1018">
        <v>14.97</v>
      </c>
      <c r="C501" s="1018">
        <v>0</v>
      </c>
      <c r="D501" s="1008" t="s">
        <v>808</v>
      </c>
    </row>
    <row r="502" spans="1:4" s="1007" customFormat="1" ht="11.25" customHeight="1" x14ac:dyDescent="0.2">
      <c r="A502" s="1257"/>
      <c r="B502" s="1019">
        <v>1666</v>
      </c>
      <c r="C502" s="1019">
        <v>1666</v>
      </c>
      <c r="D502" s="1009" t="s">
        <v>3953</v>
      </c>
    </row>
    <row r="503" spans="1:4" s="1007" customFormat="1" ht="11.25" customHeight="1" x14ac:dyDescent="0.2">
      <c r="A503" s="1257"/>
      <c r="B503" s="1019">
        <v>10</v>
      </c>
      <c r="C503" s="1019">
        <v>10</v>
      </c>
      <c r="D503" s="1009" t="s">
        <v>1007</v>
      </c>
    </row>
    <row r="504" spans="1:4" s="1007" customFormat="1" ht="11.25" customHeight="1" x14ac:dyDescent="0.2">
      <c r="A504" s="1257"/>
      <c r="B504" s="1019">
        <v>4801.3</v>
      </c>
      <c r="C504" s="1019">
        <v>4801.25</v>
      </c>
      <c r="D504" s="1009" t="s">
        <v>3855</v>
      </c>
    </row>
    <row r="505" spans="1:4" s="1007" customFormat="1" ht="11.25" customHeight="1" x14ac:dyDescent="0.2">
      <c r="A505" s="1257"/>
      <c r="B505" s="1019">
        <v>2058.15</v>
      </c>
      <c r="C505" s="1019">
        <v>2058.1482900000001</v>
      </c>
      <c r="D505" s="1009" t="s">
        <v>3381</v>
      </c>
    </row>
    <row r="506" spans="1:4" s="1007" customFormat="1" ht="11.25" customHeight="1" x14ac:dyDescent="0.2">
      <c r="A506" s="1257"/>
      <c r="B506" s="1019">
        <v>652</v>
      </c>
      <c r="C506" s="1019">
        <v>650.98</v>
      </c>
      <c r="D506" s="1009" t="s">
        <v>1013</v>
      </c>
    </row>
    <row r="507" spans="1:4" s="1007" customFormat="1" ht="11.25" customHeight="1" x14ac:dyDescent="0.2">
      <c r="A507" s="1257"/>
      <c r="B507" s="1019">
        <v>359</v>
      </c>
      <c r="C507" s="1019">
        <v>359</v>
      </c>
      <c r="D507" s="1009" t="s">
        <v>1011</v>
      </c>
    </row>
    <row r="508" spans="1:4" s="1007" customFormat="1" ht="11.25" customHeight="1" x14ac:dyDescent="0.2">
      <c r="A508" s="1257"/>
      <c r="B508" s="1019">
        <v>63215.700000000004</v>
      </c>
      <c r="C508" s="1019">
        <v>63215.698000000004</v>
      </c>
      <c r="D508" s="1009" t="s">
        <v>834</v>
      </c>
    </row>
    <row r="509" spans="1:4" s="1007" customFormat="1" ht="11.25" customHeight="1" x14ac:dyDescent="0.2">
      <c r="A509" s="1257"/>
      <c r="B509" s="1019">
        <v>7635</v>
      </c>
      <c r="C509" s="1019">
        <v>7635</v>
      </c>
      <c r="D509" s="1009" t="s">
        <v>1004</v>
      </c>
    </row>
    <row r="510" spans="1:4" s="1007" customFormat="1" ht="11.25" customHeight="1" x14ac:dyDescent="0.2">
      <c r="A510" s="1257"/>
      <c r="B510" s="1019">
        <v>1951</v>
      </c>
      <c r="C510" s="1019">
        <v>1951</v>
      </c>
      <c r="D510" s="1009" t="s">
        <v>1005</v>
      </c>
    </row>
    <row r="511" spans="1:4" s="1007" customFormat="1" ht="11.25" customHeight="1" x14ac:dyDescent="0.2">
      <c r="A511" s="1257"/>
      <c r="B511" s="1019">
        <v>339.8</v>
      </c>
      <c r="C511" s="1019">
        <v>339.8</v>
      </c>
      <c r="D511" s="1009" t="s">
        <v>1006</v>
      </c>
    </row>
    <row r="512" spans="1:4" s="1007" customFormat="1" ht="11.25" customHeight="1" x14ac:dyDescent="0.2">
      <c r="A512" s="1258"/>
      <c r="B512" s="1020">
        <v>82702.920000000013</v>
      </c>
      <c r="C512" s="1020">
        <v>82686.87629</v>
      </c>
      <c r="D512" s="1011" t="s">
        <v>11</v>
      </c>
    </row>
    <row r="513" spans="1:4" s="1007" customFormat="1" ht="11.25" customHeight="1" x14ac:dyDescent="0.2">
      <c r="A513" s="1257" t="s">
        <v>1168</v>
      </c>
      <c r="B513" s="1019">
        <v>80</v>
      </c>
      <c r="C513" s="1019">
        <v>80</v>
      </c>
      <c r="D513" s="1009" t="s">
        <v>1010</v>
      </c>
    </row>
    <row r="514" spans="1:4" s="1007" customFormat="1" ht="11.25" customHeight="1" x14ac:dyDescent="0.2">
      <c r="A514" s="1257"/>
      <c r="B514" s="1019">
        <v>60.47</v>
      </c>
      <c r="C514" s="1019">
        <v>60.451000000000001</v>
      </c>
      <c r="D514" s="1009" t="s">
        <v>3855</v>
      </c>
    </row>
    <row r="515" spans="1:4" s="1007" customFormat="1" ht="11.25" customHeight="1" x14ac:dyDescent="0.2">
      <c r="A515" s="1257"/>
      <c r="B515" s="1019">
        <v>35.4</v>
      </c>
      <c r="C515" s="1019">
        <v>35.4</v>
      </c>
      <c r="D515" s="1009" t="s">
        <v>1011</v>
      </c>
    </row>
    <row r="516" spans="1:4" s="1007" customFormat="1" ht="11.25" customHeight="1" x14ac:dyDescent="0.2">
      <c r="A516" s="1257"/>
      <c r="B516" s="1019">
        <v>33270.57</v>
      </c>
      <c r="C516" s="1019">
        <v>33270.571000000004</v>
      </c>
      <c r="D516" s="1009" t="s">
        <v>834</v>
      </c>
    </row>
    <row r="517" spans="1:4" s="1007" customFormat="1" ht="11.25" customHeight="1" x14ac:dyDescent="0.2">
      <c r="A517" s="1257"/>
      <c r="B517" s="1019">
        <v>3308</v>
      </c>
      <c r="C517" s="1019">
        <v>3308</v>
      </c>
      <c r="D517" s="1009" t="s">
        <v>1004</v>
      </c>
    </row>
    <row r="518" spans="1:4" s="1007" customFormat="1" ht="11.25" customHeight="1" x14ac:dyDescent="0.2">
      <c r="A518" s="1257"/>
      <c r="B518" s="1019">
        <v>1040</v>
      </c>
      <c r="C518" s="1019">
        <v>1040</v>
      </c>
      <c r="D518" s="1009" t="s">
        <v>1005</v>
      </c>
    </row>
    <row r="519" spans="1:4" s="1007" customFormat="1" ht="11.25" customHeight="1" x14ac:dyDescent="0.2">
      <c r="A519" s="1257"/>
      <c r="B519" s="1019">
        <v>37794.44</v>
      </c>
      <c r="C519" s="1019">
        <v>37794.422000000006</v>
      </c>
      <c r="D519" s="1009" t="s">
        <v>11</v>
      </c>
    </row>
    <row r="520" spans="1:4" s="1007" customFormat="1" ht="11.25" customHeight="1" x14ac:dyDescent="0.2">
      <c r="A520" s="1256" t="s">
        <v>1242</v>
      </c>
      <c r="B520" s="1018">
        <v>12113.210000000001</v>
      </c>
      <c r="C520" s="1018">
        <v>12113.212</v>
      </c>
      <c r="D520" s="1008" t="s">
        <v>834</v>
      </c>
    </row>
    <row r="521" spans="1:4" s="1007" customFormat="1" ht="11.25" customHeight="1" x14ac:dyDescent="0.2">
      <c r="A521" s="1257"/>
      <c r="B521" s="1019">
        <v>1004</v>
      </c>
      <c r="C521" s="1019">
        <v>1004</v>
      </c>
      <c r="D521" s="1009" t="s">
        <v>1004</v>
      </c>
    </row>
    <row r="522" spans="1:4" s="1007" customFormat="1" ht="11.25" customHeight="1" x14ac:dyDescent="0.2">
      <c r="A522" s="1257"/>
      <c r="B522" s="1019">
        <v>167</v>
      </c>
      <c r="C522" s="1019">
        <v>167</v>
      </c>
      <c r="D522" s="1009" t="s">
        <v>1005</v>
      </c>
    </row>
    <row r="523" spans="1:4" s="1007" customFormat="1" ht="11.25" customHeight="1" x14ac:dyDescent="0.2">
      <c r="A523" s="1258"/>
      <c r="B523" s="1020">
        <v>13284.210000000001</v>
      </c>
      <c r="C523" s="1020">
        <v>13284.212</v>
      </c>
      <c r="D523" s="1011" t="s">
        <v>11</v>
      </c>
    </row>
    <row r="524" spans="1:4" s="1007" customFormat="1" ht="11.25" customHeight="1" x14ac:dyDescent="0.2">
      <c r="A524" s="1257" t="s">
        <v>1240</v>
      </c>
      <c r="B524" s="1019">
        <v>12102.98</v>
      </c>
      <c r="C524" s="1019">
        <v>12102.980000000001</v>
      </c>
      <c r="D524" s="1009" t="s">
        <v>834</v>
      </c>
    </row>
    <row r="525" spans="1:4" s="1007" customFormat="1" ht="11.25" customHeight="1" x14ac:dyDescent="0.2">
      <c r="A525" s="1257"/>
      <c r="B525" s="1019">
        <v>992</v>
      </c>
      <c r="C525" s="1019">
        <v>992</v>
      </c>
      <c r="D525" s="1009" t="s">
        <v>1004</v>
      </c>
    </row>
    <row r="526" spans="1:4" s="1007" customFormat="1" ht="11.25" customHeight="1" x14ac:dyDescent="0.2">
      <c r="A526" s="1257"/>
      <c r="B526" s="1019">
        <v>315</v>
      </c>
      <c r="C526" s="1019">
        <v>315</v>
      </c>
      <c r="D526" s="1009" t="s">
        <v>1005</v>
      </c>
    </row>
    <row r="527" spans="1:4" s="1007" customFormat="1" ht="11.25" customHeight="1" x14ac:dyDescent="0.2">
      <c r="A527" s="1257"/>
      <c r="B527" s="1019">
        <v>244.45</v>
      </c>
      <c r="C527" s="1019">
        <v>228.44800000000001</v>
      </c>
      <c r="D527" s="1009" t="s">
        <v>4115</v>
      </c>
    </row>
    <row r="528" spans="1:4" s="1007" customFormat="1" ht="11.25" customHeight="1" x14ac:dyDescent="0.2">
      <c r="A528" s="1257"/>
      <c r="B528" s="1019">
        <v>13654.43</v>
      </c>
      <c r="C528" s="1019">
        <v>13638.428000000002</v>
      </c>
      <c r="D528" s="1009" t="s">
        <v>11</v>
      </c>
    </row>
    <row r="529" spans="1:4" s="1007" customFormat="1" ht="11.25" customHeight="1" x14ac:dyDescent="0.2">
      <c r="A529" s="1256" t="s">
        <v>1234</v>
      </c>
      <c r="B529" s="1018">
        <v>6.88</v>
      </c>
      <c r="C529" s="1018">
        <v>0</v>
      </c>
      <c r="D529" s="1008" t="s">
        <v>3857</v>
      </c>
    </row>
    <row r="530" spans="1:4" s="1007" customFormat="1" ht="11.25" customHeight="1" x14ac:dyDescent="0.2">
      <c r="A530" s="1257"/>
      <c r="B530" s="1019">
        <v>14177.85</v>
      </c>
      <c r="C530" s="1019">
        <v>14177.85</v>
      </c>
      <c r="D530" s="1009" t="s">
        <v>834</v>
      </c>
    </row>
    <row r="531" spans="1:4" s="1007" customFormat="1" ht="11.25" customHeight="1" x14ac:dyDescent="0.2">
      <c r="A531" s="1257"/>
      <c r="B531" s="1019">
        <v>1387</v>
      </c>
      <c r="C531" s="1019">
        <v>1387</v>
      </c>
      <c r="D531" s="1009" t="s">
        <v>1004</v>
      </c>
    </row>
    <row r="532" spans="1:4" s="1007" customFormat="1" ht="11.25" customHeight="1" x14ac:dyDescent="0.2">
      <c r="A532" s="1257"/>
      <c r="B532" s="1019">
        <v>253</v>
      </c>
      <c r="C532" s="1019">
        <v>253</v>
      </c>
      <c r="D532" s="1009" t="s">
        <v>1005</v>
      </c>
    </row>
    <row r="533" spans="1:4" s="1007" customFormat="1" ht="21" x14ac:dyDescent="0.2">
      <c r="A533" s="1257"/>
      <c r="B533" s="1019">
        <v>454</v>
      </c>
      <c r="C533" s="1019">
        <v>454</v>
      </c>
      <c r="D533" s="1009" t="s">
        <v>3247</v>
      </c>
    </row>
    <row r="534" spans="1:4" s="1007" customFormat="1" ht="11.25" customHeight="1" x14ac:dyDescent="0.2">
      <c r="A534" s="1258"/>
      <c r="B534" s="1020">
        <v>16278.73</v>
      </c>
      <c r="C534" s="1020">
        <v>16271.85</v>
      </c>
      <c r="D534" s="1011" t="s">
        <v>11</v>
      </c>
    </row>
    <row r="535" spans="1:4" s="1007" customFormat="1" ht="11.25" customHeight="1" x14ac:dyDescent="0.2">
      <c r="A535" s="1256" t="s">
        <v>1233</v>
      </c>
      <c r="B535" s="1018">
        <v>5484.28</v>
      </c>
      <c r="C535" s="1018">
        <v>5484.2749899999999</v>
      </c>
      <c r="D535" s="1008" t="s">
        <v>4116</v>
      </c>
    </row>
    <row r="536" spans="1:4" s="1007" customFormat="1" ht="11.25" customHeight="1" x14ac:dyDescent="0.2">
      <c r="A536" s="1257"/>
      <c r="B536" s="1019">
        <v>10220.779999999999</v>
      </c>
      <c r="C536" s="1019">
        <v>10220.772000000001</v>
      </c>
      <c r="D536" s="1009" t="s">
        <v>834</v>
      </c>
    </row>
    <row r="537" spans="1:4" s="1007" customFormat="1" ht="11.25" customHeight="1" x14ac:dyDescent="0.2">
      <c r="A537" s="1257"/>
      <c r="B537" s="1019">
        <v>1172</v>
      </c>
      <c r="C537" s="1019">
        <v>1172</v>
      </c>
      <c r="D537" s="1009" t="s">
        <v>1004</v>
      </c>
    </row>
    <row r="538" spans="1:4" s="1007" customFormat="1" ht="11.25" customHeight="1" x14ac:dyDescent="0.2">
      <c r="A538" s="1257"/>
      <c r="B538" s="1019">
        <v>281</v>
      </c>
      <c r="C538" s="1019">
        <v>281</v>
      </c>
      <c r="D538" s="1009" t="s">
        <v>1005</v>
      </c>
    </row>
    <row r="539" spans="1:4" s="1007" customFormat="1" ht="11.25" customHeight="1" x14ac:dyDescent="0.2">
      <c r="A539" s="1257"/>
      <c r="B539" s="1019">
        <v>266.86</v>
      </c>
      <c r="C539" s="1019">
        <v>196.26800000000003</v>
      </c>
      <c r="D539" s="1009" t="s">
        <v>1031</v>
      </c>
    </row>
    <row r="540" spans="1:4" s="1007" customFormat="1" ht="11.25" customHeight="1" x14ac:dyDescent="0.2">
      <c r="A540" s="1258"/>
      <c r="B540" s="1020">
        <v>17424.919999999998</v>
      </c>
      <c r="C540" s="1020">
        <v>17354.314990000003</v>
      </c>
      <c r="D540" s="1011" t="s">
        <v>11</v>
      </c>
    </row>
    <row r="541" spans="1:4" s="1007" customFormat="1" ht="11.25" customHeight="1" x14ac:dyDescent="0.2">
      <c r="A541" s="1256" t="s">
        <v>1239</v>
      </c>
      <c r="B541" s="1018">
        <v>8420.41</v>
      </c>
      <c r="C541" s="1018">
        <v>8420.4070000000011</v>
      </c>
      <c r="D541" s="1008" t="s">
        <v>834</v>
      </c>
    </row>
    <row r="542" spans="1:4" s="1007" customFormat="1" ht="11.25" customHeight="1" x14ac:dyDescent="0.2">
      <c r="A542" s="1257"/>
      <c r="B542" s="1019">
        <v>684</v>
      </c>
      <c r="C542" s="1019">
        <v>684</v>
      </c>
      <c r="D542" s="1009" t="s">
        <v>1004</v>
      </c>
    </row>
    <row r="543" spans="1:4" s="1007" customFormat="1" ht="11.25" customHeight="1" x14ac:dyDescent="0.2">
      <c r="A543" s="1257"/>
      <c r="B543" s="1019">
        <v>156</v>
      </c>
      <c r="C543" s="1019">
        <v>156</v>
      </c>
      <c r="D543" s="1009" t="s">
        <v>1005</v>
      </c>
    </row>
    <row r="544" spans="1:4" s="1007" customFormat="1" ht="11.25" customHeight="1" x14ac:dyDescent="0.2">
      <c r="A544" s="1257"/>
      <c r="B544" s="1019">
        <v>239.66000000000003</v>
      </c>
      <c r="C544" s="1019">
        <v>239.65699999999998</v>
      </c>
      <c r="D544" s="1009" t="s">
        <v>1031</v>
      </c>
    </row>
    <row r="545" spans="1:4" s="1007" customFormat="1" ht="11.25" customHeight="1" x14ac:dyDescent="0.2">
      <c r="A545" s="1258"/>
      <c r="B545" s="1020">
        <v>9500.07</v>
      </c>
      <c r="C545" s="1020">
        <v>9500.0640000000003</v>
      </c>
      <c r="D545" s="1011" t="s">
        <v>11</v>
      </c>
    </row>
    <row r="546" spans="1:4" s="1007" customFormat="1" ht="11.25" customHeight="1" x14ac:dyDescent="0.2">
      <c r="A546" s="1257" t="s">
        <v>1150</v>
      </c>
      <c r="B546" s="1019">
        <v>480</v>
      </c>
      <c r="C546" s="1019">
        <v>412.73099999999999</v>
      </c>
      <c r="D546" s="1009" t="s">
        <v>3850</v>
      </c>
    </row>
    <row r="547" spans="1:4" s="1007" customFormat="1" ht="11.25" customHeight="1" x14ac:dyDescent="0.2">
      <c r="A547" s="1257"/>
      <c r="B547" s="1019">
        <v>203.96</v>
      </c>
      <c r="C547" s="1019">
        <v>203.96</v>
      </c>
      <c r="D547" s="1009" t="s">
        <v>1011</v>
      </c>
    </row>
    <row r="548" spans="1:4" s="1007" customFormat="1" ht="11.25" customHeight="1" x14ac:dyDescent="0.2">
      <c r="A548" s="1257"/>
      <c r="B548" s="1019">
        <v>43715.49</v>
      </c>
      <c r="C548" s="1019">
        <v>43715.394</v>
      </c>
      <c r="D548" s="1009" t="s">
        <v>834</v>
      </c>
    </row>
    <row r="549" spans="1:4" s="1007" customFormat="1" ht="11.25" customHeight="1" x14ac:dyDescent="0.2">
      <c r="A549" s="1257"/>
      <c r="B549" s="1019">
        <v>3201</v>
      </c>
      <c r="C549" s="1019">
        <v>3201</v>
      </c>
      <c r="D549" s="1009" t="s">
        <v>1004</v>
      </c>
    </row>
    <row r="550" spans="1:4" s="1007" customFormat="1" ht="11.25" customHeight="1" x14ac:dyDescent="0.2">
      <c r="A550" s="1257"/>
      <c r="B550" s="1019">
        <v>734</v>
      </c>
      <c r="C550" s="1019">
        <v>734</v>
      </c>
      <c r="D550" s="1009" t="s">
        <v>1005</v>
      </c>
    </row>
    <row r="551" spans="1:4" s="1007" customFormat="1" ht="21" x14ac:dyDescent="0.2">
      <c r="A551" s="1257"/>
      <c r="B551" s="1019">
        <v>107</v>
      </c>
      <c r="C551" s="1019">
        <v>107</v>
      </c>
      <c r="D551" s="1009" t="s">
        <v>3247</v>
      </c>
    </row>
    <row r="552" spans="1:4" s="1007" customFormat="1" ht="11.25" customHeight="1" x14ac:dyDescent="0.2">
      <c r="A552" s="1257"/>
      <c r="B552" s="1019">
        <v>48441.45</v>
      </c>
      <c r="C552" s="1019">
        <v>48374.084999999999</v>
      </c>
      <c r="D552" s="1009" t="s">
        <v>11</v>
      </c>
    </row>
    <row r="553" spans="1:4" s="1007" customFormat="1" ht="11.25" customHeight="1" x14ac:dyDescent="0.2">
      <c r="A553" s="1256" t="s">
        <v>1195</v>
      </c>
      <c r="B553" s="1018">
        <v>80</v>
      </c>
      <c r="C553" s="1018">
        <v>80</v>
      </c>
      <c r="D553" s="1008" t="s">
        <v>1010</v>
      </c>
    </row>
    <row r="554" spans="1:4" s="1007" customFormat="1" ht="11.25" customHeight="1" x14ac:dyDescent="0.2">
      <c r="A554" s="1257"/>
      <c r="B554" s="1019">
        <v>193.4</v>
      </c>
      <c r="C554" s="1019">
        <v>193.4</v>
      </c>
      <c r="D554" s="1009" t="s">
        <v>1011</v>
      </c>
    </row>
    <row r="555" spans="1:4" s="1007" customFormat="1" ht="11.25" customHeight="1" x14ac:dyDescent="0.2">
      <c r="A555" s="1257"/>
      <c r="B555" s="1019">
        <v>61699.9</v>
      </c>
      <c r="C555" s="1019">
        <v>61699.898000000001</v>
      </c>
      <c r="D555" s="1009" t="s">
        <v>834</v>
      </c>
    </row>
    <row r="556" spans="1:4" s="1007" customFormat="1" ht="11.25" customHeight="1" x14ac:dyDescent="0.2">
      <c r="A556" s="1257"/>
      <c r="B556" s="1019">
        <v>7672</v>
      </c>
      <c r="C556" s="1019">
        <v>7672</v>
      </c>
      <c r="D556" s="1009" t="s">
        <v>1004</v>
      </c>
    </row>
    <row r="557" spans="1:4" s="1007" customFormat="1" ht="11.25" customHeight="1" x14ac:dyDescent="0.2">
      <c r="A557" s="1257"/>
      <c r="B557" s="1019">
        <v>809</v>
      </c>
      <c r="C557" s="1019">
        <v>809</v>
      </c>
      <c r="D557" s="1009" t="s">
        <v>1005</v>
      </c>
    </row>
    <row r="558" spans="1:4" s="1007" customFormat="1" ht="11.25" customHeight="1" x14ac:dyDescent="0.2">
      <c r="A558" s="1258"/>
      <c r="B558" s="1020">
        <v>70454.3</v>
      </c>
      <c r="C558" s="1020">
        <v>70454.29800000001</v>
      </c>
      <c r="D558" s="1011" t="s">
        <v>11</v>
      </c>
    </row>
    <row r="559" spans="1:4" s="1007" customFormat="1" ht="11.25" customHeight="1" x14ac:dyDescent="0.2">
      <c r="A559" s="1257" t="s">
        <v>1170</v>
      </c>
      <c r="B559" s="1019">
        <v>4914.0200000000004</v>
      </c>
      <c r="C559" s="1019">
        <v>4914.0138799999995</v>
      </c>
      <c r="D559" s="1009" t="s">
        <v>1032</v>
      </c>
    </row>
    <row r="560" spans="1:4" s="1007" customFormat="1" ht="11.25" customHeight="1" x14ac:dyDescent="0.2">
      <c r="A560" s="1257"/>
      <c r="B560" s="1019">
        <v>3045.25</v>
      </c>
      <c r="C560" s="1019">
        <v>3045.241</v>
      </c>
      <c r="D560" s="1009" t="s">
        <v>4117</v>
      </c>
    </row>
    <row r="561" spans="1:4" s="1007" customFormat="1" ht="11.25" customHeight="1" x14ac:dyDescent="0.2">
      <c r="A561" s="1257"/>
      <c r="B561" s="1019">
        <v>90</v>
      </c>
      <c r="C561" s="1019">
        <v>90</v>
      </c>
      <c r="D561" s="1009" t="s">
        <v>1013</v>
      </c>
    </row>
    <row r="562" spans="1:4" s="1007" customFormat="1" ht="11.25" customHeight="1" x14ac:dyDescent="0.2">
      <c r="A562" s="1257"/>
      <c r="B562" s="1019">
        <v>162.6</v>
      </c>
      <c r="C562" s="1019">
        <v>162.6</v>
      </c>
      <c r="D562" s="1009" t="s">
        <v>1009</v>
      </c>
    </row>
    <row r="563" spans="1:4" s="1007" customFormat="1" ht="11.25" customHeight="1" x14ac:dyDescent="0.2">
      <c r="A563" s="1257"/>
      <c r="B563" s="1019">
        <v>56432.59</v>
      </c>
      <c r="C563" s="1019">
        <v>56432.584999999999</v>
      </c>
      <c r="D563" s="1009" t="s">
        <v>834</v>
      </c>
    </row>
    <row r="564" spans="1:4" s="1007" customFormat="1" ht="11.25" customHeight="1" x14ac:dyDescent="0.2">
      <c r="A564" s="1257"/>
      <c r="B564" s="1019">
        <v>5422</v>
      </c>
      <c r="C564" s="1019">
        <v>5422</v>
      </c>
      <c r="D564" s="1009" t="s">
        <v>1004</v>
      </c>
    </row>
    <row r="565" spans="1:4" s="1007" customFormat="1" ht="11.25" customHeight="1" x14ac:dyDescent="0.2">
      <c r="A565" s="1257"/>
      <c r="B565" s="1019">
        <v>604</v>
      </c>
      <c r="C565" s="1019">
        <v>604</v>
      </c>
      <c r="D565" s="1009" t="s">
        <v>1005</v>
      </c>
    </row>
    <row r="566" spans="1:4" s="1007" customFormat="1" ht="11.25" customHeight="1" x14ac:dyDescent="0.2">
      <c r="A566" s="1257"/>
      <c r="B566" s="1019">
        <v>46400</v>
      </c>
      <c r="C566" s="1019">
        <v>1484.6699999999998</v>
      </c>
      <c r="D566" s="1009" t="s">
        <v>2167</v>
      </c>
    </row>
    <row r="567" spans="1:4" s="1007" customFormat="1" ht="11.25" customHeight="1" x14ac:dyDescent="0.2">
      <c r="A567" s="1257"/>
      <c r="B567" s="1019">
        <v>2768</v>
      </c>
      <c r="C567" s="1019">
        <v>2768</v>
      </c>
      <c r="D567" s="1009" t="s">
        <v>4118</v>
      </c>
    </row>
    <row r="568" spans="1:4" s="1007" customFormat="1" ht="11.25" customHeight="1" x14ac:dyDescent="0.2">
      <c r="A568" s="1257"/>
      <c r="B568" s="1019">
        <v>119838.46</v>
      </c>
      <c r="C568" s="1019">
        <v>74923.109879999989</v>
      </c>
      <c r="D568" s="1009" t="s">
        <v>11</v>
      </c>
    </row>
    <row r="569" spans="1:4" s="1007" customFormat="1" ht="11.25" customHeight="1" x14ac:dyDescent="0.2">
      <c r="A569" s="1256" t="s">
        <v>1197</v>
      </c>
      <c r="B569" s="1018">
        <v>2724.7599999999998</v>
      </c>
      <c r="C569" s="1018">
        <v>2724.75317</v>
      </c>
      <c r="D569" s="1008" t="s">
        <v>1032</v>
      </c>
    </row>
    <row r="570" spans="1:4" s="1007" customFormat="1" ht="11.25" customHeight="1" x14ac:dyDescent="0.2">
      <c r="A570" s="1257"/>
      <c r="B570" s="1019">
        <v>180</v>
      </c>
      <c r="C570" s="1019">
        <v>180</v>
      </c>
      <c r="D570" s="1009" t="s">
        <v>1011</v>
      </c>
    </row>
    <row r="571" spans="1:4" s="1007" customFormat="1" ht="11.25" customHeight="1" x14ac:dyDescent="0.2">
      <c r="A571" s="1257"/>
      <c r="B571" s="1019">
        <v>54239.78</v>
      </c>
      <c r="C571" s="1019">
        <v>54204.488999999994</v>
      </c>
      <c r="D571" s="1009" t="s">
        <v>834</v>
      </c>
    </row>
    <row r="572" spans="1:4" s="1007" customFormat="1" ht="11.25" customHeight="1" x14ac:dyDescent="0.2">
      <c r="A572" s="1257"/>
      <c r="B572" s="1019">
        <v>6139</v>
      </c>
      <c r="C572" s="1019">
        <v>6139</v>
      </c>
      <c r="D572" s="1009" t="s">
        <v>1004</v>
      </c>
    </row>
    <row r="573" spans="1:4" s="1007" customFormat="1" ht="11.25" customHeight="1" x14ac:dyDescent="0.2">
      <c r="A573" s="1257"/>
      <c r="B573" s="1019">
        <v>1488</v>
      </c>
      <c r="C573" s="1019">
        <v>1482.8616099999999</v>
      </c>
      <c r="D573" s="1009" t="s">
        <v>1005</v>
      </c>
    </row>
    <row r="574" spans="1:4" s="1007" customFormat="1" ht="11.25" customHeight="1" x14ac:dyDescent="0.2">
      <c r="A574" s="1258"/>
      <c r="B574" s="1020">
        <v>64771.54</v>
      </c>
      <c r="C574" s="1020">
        <v>64731.103779999998</v>
      </c>
      <c r="D574" s="1011" t="s">
        <v>11</v>
      </c>
    </row>
    <row r="575" spans="1:4" s="1007" customFormat="1" ht="11.25" customHeight="1" x14ac:dyDescent="0.2">
      <c r="A575" s="1257" t="s">
        <v>1183</v>
      </c>
      <c r="B575" s="1019">
        <v>1526.2</v>
      </c>
      <c r="C575" s="1019">
        <v>1526.1689999999999</v>
      </c>
      <c r="D575" s="1009" t="s">
        <v>3855</v>
      </c>
    </row>
    <row r="576" spans="1:4" s="1007" customFormat="1" ht="11.25" customHeight="1" x14ac:dyDescent="0.2">
      <c r="A576" s="1257"/>
      <c r="B576" s="1019">
        <v>195</v>
      </c>
      <c r="C576" s="1019">
        <v>195</v>
      </c>
      <c r="D576" s="1009" t="s">
        <v>1011</v>
      </c>
    </row>
    <row r="577" spans="1:4" s="1007" customFormat="1" ht="11.25" customHeight="1" x14ac:dyDescent="0.2">
      <c r="A577" s="1257"/>
      <c r="B577" s="1019">
        <v>51399.55</v>
      </c>
      <c r="C577" s="1019">
        <v>51399.548999999999</v>
      </c>
      <c r="D577" s="1009" t="s">
        <v>834</v>
      </c>
    </row>
    <row r="578" spans="1:4" s="1007" customFormat="1" ht="11.25" customHeight="1" x14ac:dyDescent="0.2">
      <c r="A578" s="1257"/>
      <c r="B578" s="1019">
        <v>4760</v>
      </c>
      <c r="C578" s="1019">
        <v>4760</v>
      </c>
      <c r="D578" s="1009" t="s">
        <v>1004</v>
      </c>
    </row>
    <row r="579" spans="1:4" s="1007" customFormat="1" ht="11.25" customHeight="1" x14ac:dyDescent="0.2">
      <c r="A579" s="1257"/>
      <c r="B579" s="1019">
        <v>763</v>
      </c>
      <c r="C579" s="1019">
        <v>763</v>
      </c>
      <c r="D579" s="1009" t="s">
        <v>1005</v>
      </c>
    </row>
    <row r="580" spans="1:4" s="1007" customFormat="1" ht="11.25" customHeight="1" x14ac:dyDescent="0.2">
      <c r="A580" s="1257"/>
      <c r="B580" s="1019">
        <v>58643.75</v>
      </c>
      <c r="C580" s="1019">
        <v>58643.718000000001</v>
      </c>
      <c r="D580" s="1009" t="s">
        <v>11</v>
      </c>
    </row>
    <row r="581" spans="1:4" s="1007" customFormat="1" ht="11.25" customHeight="1" x14ac:dyDescent="0.2">
      <c r="A581" s="1256" t="s">
        <v>1192</v>
      </c>
      <c r="B581" s="1018">
        <v>180</v>
      </c>
      <c r="C581" s="1018">
        <v>180</v>
      </c>
      <c r="D581" s="1008" t="s">
        <v>1011</v>
      </c>
    </row>
    <row r="582" spans="1:4" s="1007" customFormat="1" ht="11.25" customHeight="1" x14ac:dyDescent="0.2">
      <c r="A582" s="1257"/>
      <c r="B582" s="1019">
        <v>27108.39</v>
      </c>
      <c r="C582" s="1019">
        <v>27108.388999999999</v>
      </c>
      <c r="D582" s="1009" t="s">
        <v>834</v>
      </c>
    </row>
    <row r="583" spans="1:4" s="1007" customFormat="1" ht="11.25" customHeight="1" x14ac:dyDescent="0.2">
      <c r="A583" s="1257"/>
      <c r="B583" s="1019">
        <v>1980</v>
      </c>
      <c r="C583" s="1019">
        <v>1980</v>
      </c>
      <c r="D583" s="1009" t="s">
        <v>1004</v>
      </c>
    </row>
    <row r="584" spans="1:4" s="1007" customFormat="1" ht="11.25" customHeight="1" x14ac:dyDescent="0.2">
      <c r="A584" s="1257"/>
      <c r="B584" s="1019">
        <v>394</v>
      </c>
      <c r="C584" s="1019">
        <v>394</v>
      </c>
      <c r="D584" s="1009" t="s">
        <v>1005</v>
      </c>
    </row>
    <row r="585" spans="1:4" s="1007" customFormat="1" ht="11.25" customHeight="1" x14ac:dyDescent="0.2">
      <c r="A585" s="1258"/>
      <c r="B585" s="1020">
        <v>29662.39</v>
      </c>
      <c r="C585" s="1020">
        <v>29662.388999999999</v>
      </c>
      <c r="D585" s="1011" t="s">
        <v>11</v>
      </c>
    </row>
    <row r="586" spans="1:4" s="1007" customFormat="1" ht="11.25" customHeight="1" x14ac:dyDescent="0.2">
      <c r="A586" s="1257" t="s">
        <v>1184</v>
      </c>
      <c r="B586" s="1019">
        <v>54</v>
      </c>
      <c r="C586" s="1019">
        <v>54</v>
      </c>
      <c r="D586" s="1009" t="s">
        <v>1011</v>
      </c>
    </row>
    <row r="587" spans="1:4" s="1007" customFormat="1" ht="11.25" customHeight="1" x14ac:dyDescent="0.2">
      <c r="A587" s="1257"/>
      <c r="B587" s="1019">
        <v>30930.07</v>
      </c>
      <c r="C587" s="1019">
        <v>30930.067999999999</v>
      </c>
      <c r="D587" s="1009" t="s">
        <v>834</v>
      </c>
    </row>
    <row r="588" spans="1:4" s="1007" customFormat="1" ht="11.25" customHeight="1" x14ac:dyDescent="0.2">
      <c r="A588" s="1257"/>
      <c r="B588" s="1019">
        <v>3118</v>
      </c>
      <c r="C588" s="1019">
        <v>3118</v>
      </c>
      <c r="D588" s="1009" t="s">
        <v>1004</v>
      </c>
    </row>
    <row r="589" spans="1:4" s="1007" customFormat="1" ht="11.25" customHeight="1" x14ac:dyDescent="0.2">
      <c r="A589" s="1257"/>
      <c r="B589" s="1019">
        <v>368</v>
      </c>
      <c r="C589" s="1019">
        <v>368</v>
      </c>
      <c r="D589" s="1009" t="s">
        <v>1005</v>
      </c>
    </row>
    <row r="590" spans="1:4" s="1007" customFormat="1" ht="11.25" customHeight="1" x14ac:dyDescent="0.2">
      <c r="A590" s="1257"/>
      <c r="B590" s="1019">
        <v>34470.07</v>
      </c>
      <c r="C590" s="1019">
        <v>34470.067999999999</v>
      </c>
      <c r="D590" s="1009" t="s">
        <v>11</v>
      </c>
    </row>
    <row r="591" spans="1:4" s="1007" customFormat="1" ht="11.25" customHeight="1" x14ac:dyDescent="0.2">
      <c r="A591" s="1256" t="s">
        <v>1226</v>
      </c>
      <c r="B591" s="1018">
        <v>40</v>
      </c>
      <c r="C591" s="1018">
        <v>40</v>
      </c>
      <c r="D591" s="1008" t="s">
        <v>1009</v>
      </c>
    </row>
    <row r="592" spans="1:4" s="1007" customFormat="1" ht="11.25" customHeight="1" x14ac:dyDescent="0.2">
      <c r="A592" s="1257"/>
      <c r="B592" s="1019">
        <v>13.31</v>
      </c>
      <c r="C592" s="1019">
        <v>8.2040000000000006</v>
      </c>
      <c r="D592" s="1009" t="s">
        <v>832</v>
      </c>
    </row>
    <row r="593" spans="1:4" s="1007" customFormat="1" ht="11.25" customHeight="1" x14ac:dyDescent="0.2">
      <c r="A593" s="1257"/>
      <c r="B593" s="1019">
        <v>35779.269999999997</v>
      </c>
      <c r="C593" s="1019">
        <v>35779.268000000004</v>
      </c>
      <c r="D593" s="1009" t="s">
        <v>834</v>
      </c>
    </row>
    <row r="594" spans="1:4" s="1007" customFormat="1" ht="11.25" customHeight="1" x14ac:dyDescent="0.2">
      <c r="A594" s="1257"/>
      <c r="B594" s="1019">
        <v>2033</v>
      </c>
      <c r="C594" s="1019">
        <v>2033</v>
      </c>
      <c r="D594" s="1009" t="s">
        <v>1004</v>
      </c>
    </row>
    <row r="595" spans="1:4" s="1007" customFormat="1" ht="11.25" customHeight="1" x14ac:dyDescent="0.2">
      <c r="A595" s="1257"/>
      <c r="B595" s="1019">
        <v>591</v>
      </c>
      <c r="C595" s="1019">
        <v>591</v>
      </c>
      <c r="D595" s="1009" t="s">
        <v>1005</v>
      </c>
    </row>
    <row r="596" spans="1:4" s="1007" customFormat="1" ht="11.25" customHeight="1" x14ac:dyDescent="0.2">
      <c r="A596" s="1257"/>
      <c r="B596" s="1019">
        <v>200</v>
      </c>
      <c r="C596" s="1019">
        <v>200</v>
      </c>
      <c r="D596" s="1009" t="s">
        <v>3995</v>
      </c>
    </row>
    <row r="597" spans="1:4" s="1007" customFormat="1" ht="11.25" customHeight="1" x14ac:dyDescent="0.2">
      <c r="A597" s="1258"/>
      <c r="B597" s="1020">
        <v>38656.579999999994</v>
      </c>
      <c r="C597" s="1020">
        <v>38651.472000000009</v>
      </c>
      <c r="D597" s="1011" t="s">
        <v>11</v>
      </c>
    </row>
    <row r="598" spans="1:4" s="1007" customFormat="1" ht="11.25" customHeight="1" x14ac:dyDescent="0.2">
      <c r="A598" s="1257" t="s">
        <v>1223</v>
      </c>
      <c r="B598" s="1019">
        <v>9.75</v>
      </c>
      <c r="C598" s="1019">
        <v>9.7249999999999996</v>
      </c>
      <c r="D598" s="1009" t="s">
        <v>832</v>
      </c>
    </row>
    <row r="599" spans="1:4" s="1007" customFormat="1" ht="11.25" customHeight="1" x14ac:dyDescent="0.2">
      <c r="A599" s="1257"/>
      <c r="B599" s="1019">
        <v>28317.51</v>
      </c>
      <c r="C599" s="1019">
        <v>28317.504999999997</v>
      </c>
      <c r="D599" s="1009" t="s">
        <v>834</v>
      </c>
    </row>
    <row r="600" spans="1:4" s="1007" customFormat="1" ht="11.25" customHeight="1" x14ac:dyDescent="0.2">
      <c r="A600" s="1257"/>
      <c r="B600" s="1019">
        <v>1751</v>
      </c>
      <c r="C600" s="1019">
        <v>1751</v>
      </c>
      <c r="D600" s="1009" t="s">
        <v>1004</v>
      </c>
    </row>
    <row r="601" spans="1:4" s="1007" customFormat="1" ht="11.25" customHeight="1" x14ac:dyDescent="0.2">
      <c r="A601" s="1257"/>
      <c r="B601" s="1019">
        <v>216</v>
      </c>
      <c r="C601" s="1019">
        <v>216</v>
      </c>
      <c r="D601" s="1009" t="s">
        <v>1005</v>
      </c>
    </row>
    <row r="602" spans="1:4" s="1007" customFormat="1" ht="11.25" customHeight="1" x14ac:dyDescent="0.2">
      <c r="A602" s="1257"/>
      <c r="B602" s="1019">
        <v>1054.8900000000001</v>
      </c>
      <c r="C602" s="1019">
        <v>1054.88068</v>
      </c>
      <c r="D602" s="1009" t="s">
        <v>4119</v>
      </c>
    </row>
    <row r="603" spans="1:4" s="1007" customFormat="1" ht="11.25" customHeight="1" x14ac:dyDescent="0.2">
      <c r="A603" s="1257"/>
      <c r="B603" s="1019">
        <v>100</v>
      </c>
      <c r="C603" s="1019">
        <v>99.904960000000003</v>
      </c>
      <c r="D603" s="1009" t="s">
        <v>3995</v>
      </c>
    </row>
    <row r="604" spans="1:4" s="1007" customFormat="1" ht="11.25" customHeight="1" x14ac:dyDescent="0.2">
      <c r="A604" s="1257"/>
      <c r="B604" s="1019">
        <v>600</v>
      </c>
      <c r="C604" s="1019">
        <v>600</v>
      </c>
      <c r="D604" s="1009" t="s">
        <v>4120</v>
      </c>
    </row>
    <row r="605" spans="1:4" s="1007" customFormat="1" ht="11.25" customHeight="1" x14ac:dyDescent="0.2">
      <c r="A605" s="1257"/>
      <c r="B605" s="1019">
        <v>32049.149999999998</v>
      </c>
      <c r="C605" s="1019">
        <v>32049.015639999994</v>
      </c>
      <c r="D605" s="1009" t="s">
        <v>11</v>
      </c>
    </row>
    <row r="606" spans="1:4" s="1007" customFormat="1" ht="11.25" customHeight="1" x14ac:dyDescent="0.2">
      <c r="A606" s="1256" t="s">
        <v>1313</v>
      </c>
      <c r="B606" s="1018">
        <v>8520.89</v>
      </c>
      <c r="C606" s="1018">
        <v>8520.8860000000004</v>
      </c>
      <c r="D606" s="1008" t="s">
        <v>834</v>
      </c>
    </row>
    <row r="607" spans="1:4" s="1007" customFormat="1" ht="11.25" customHeight="1" x14ac:dyDescent="0.2">
      <c r="A607" s="1257"/>
      <c r="B607" s="1019">
        <v>789</v>
      </c>
      <c r="C607" s="1019">
        <v>789</v>
      </c>
      <c r="D607" s="1009" t="s">
        <v>1004</v>
      </c>
    </row>
    <row r="608" spans="1:4" s="1007" customFormat="1" ht="11.25" customHeight="1" x14ac:dyDescent="0.2">
      <c r="A608" s="1257"/>
      <c r="B608" s="1019">
        <v>63</v>
      </c>
      <c r="C608" s="1019">
        <v>63</v>
      </c>
      <c r="D608" s="1009" t="s">
        <v>1005</v>
      </c>
    </row>
    <row r="609" spans="1:4" s="1007" customFormat="1" ht="11.25" customHeight="1" x14ac:dyDescent="0.2">
      <c r="A609" s="1258"/>
      <c r="B609" s="1020">
        <v>9372.89</v>
      </c>
      <c r="C609" s="1020">
        <v>9372.8860000000004</v>
      </c>
      <c r="D609" s="1011" t="s">
        <v>11</v>
      </c>
    </row>
    <row r="610" spans="1:4" s="1007" customFormat="1" ht="11.25" customHeight="1" x14ac:dyDescent="0.2">
      <c r="A610" s="1257" t="s">
        <v>1312</v>
      </c>
      <c r="B610" s="1019">
        <v>500</v>
      </c>
      <c r="C610" s="1019">
        <v>0</v>
      </c>
      <c r="D610" s="1009" t="s">
        <v>4121</v>
      </c>
    </row>
    <row r="611" spans="1:4" s="1007" customFormat="1" ht="11.25" customHeight="1" x14ac:dyDescent="0.2">
      <c r="A611" s="1257"/>
      <c r="B611" s="1019">
        <v>17313.48</v>
      </c>
      <c r="C611" s="1019">
        <v>17313.477999999999</v>
      </c>
      <c r="D611" s="1009" t="s">
        <v>834</v>
      </c>
    </row>
    <row r="612" spans="1:4" s="1007" customFormat="1" ht="11.25" customHeight="1" x14ac:dyDescent="0.2">
      <c r="A612" s="1257"/>
      <c r="B612" s="1019">
        <v>1011</v>
      </c>
      <c r="C612" s="1019">
        <v>1011</v>
      </c>
      <c r="D612" s="1009" t="s">
        <v>1004</v>
      </c>
    </row>
    <row r="613" spans="1:4" s="1007" customFormat="1" ht="11.25" customHeight="1" x14ac:dyDescent="0.2">
      <c r="A613" s="1257"/>
      <c r="B613" s="1019">
        <v>76</v>
      </c>
      <c r="C613" s="1019">
        <v>76</v>
      </c>
      <c r="D613" s="1009" t="s">
        <v>1005</v>
      </c>
    </row>
    <row r="614" spans="1:4" s="1007" customFormat="1" ht="11.25" customHeight="1" x14ac:dyDescent="0.2">
      <c r="A614" s="1257"/>
      <c r="B614" s="1019">
        <v>18900.48</v>
      </c>
      <c r="C614" s="1019">
        <v>18400.477999999999</v>
      </c>
      <c r="D614" s="1009" t="s">
        <v>11</v>
      </c>
    </row>
    <row r="615" spans="1:4" s="1007" customFormat="1" ht="11.25" customHeight="1" x14ac:dyDescent="0.2">
      <c r="A615" s="1256" t="s">
        <v>1307</v>
      </c>
      <c r="B615" s="1018">
        <v>15615.91</v>
      </c>
      <c r="C615" s="1018">
        <v>15615.914000000001</v>
      </c>
      <c r="D615" s="1008" t="s">
        <v>834</v>
      </c>
    </row>
    <row r="616" spans="1:4" s="1007" customFormat="1" ht="11.25" customHeight="1" x14ac:dyDescent="0.2">
      <c r="A616" s="1257"/>
      <c r="B616" s="1019">
        <v>1121</v>
      </c>
      <c r="C616" s="1019">
        <v>1121</v>
      </c>
      <c r="D616" s="1009" t="s">
        <v>1004</v>
      </c>
    </row>
    <row r="617" spans="1:4" s="1007" customFormat="1" ht="11.25" customHeight="1" x14ac:dyDescent="0.2">
      <c r="A617" s="1257"/>
      <c r="B617" s="1019">
        <v>38</v>
      </c>
      <c r="C617" s="1019">
        <v>38</v>
      </c>
      <c r="D617" s="1009" t="s">
        <v>1005</v>
      </c>
    </row>
    <row r="618" spans="1:4" s="1007" customFormat="1" ht="11.25" customHeight="1" x14ac:dyDescent="0.2">
      <c r="A618" s="1258"/>
      <c r="B618" s="1020">
        <v>16774.91</v>
      </c>
      <c r="C618" s="1020">
        <v>16774.914000000001</v>
      </c>
      <c r="D618" s="1011" t="s">
        <v>11</v>
      </c>
    </row>
    <row r="619" spans="1:4" s="1007" customFormat="1" ht="11.25" customHeight="1" x14ac:dyDescent="0.2">
      <c r="A619" s="1257" t="s">
        <v>1308</v>
      </c>
      <c r="B619" s="1019">
        <v>50</v>
      </c>
      <c r="C619" s="1019">
        <v>50</v>
      </c>
      <c r="D619" s="1009" t="s">
        <v>3953</v>
      </c>
    </row>
    <row r="620" spans="1:4" s="1007" customFormat="1" ht="11.25" customHeight="1" x14ac:dyDescent="0.2">
      <c r="A620" s="1257"/>
      <c r="B620" s="1019">
        <v>12362.35</v>
      </c>
      <c r="C620" s="1019">
        <v>12362.35</v>
      </c>
      <c r="D620" s="1009" t="s">
        <v>834</v>
      </c>
    </row>
    <row r="621" spans="1:4" s="1007" customFormat="1" ht="11.25" customHeight="1" x14ac:dyDescent="0.2">
      <c r="A621" s="1257"/>
      <c r="B621" s="1019">
        <v>1006</v>
      </c>
      <c r="C621" s="1019">
        <v>1006</v>
      </c>
      <c r="D621" s="1009" t="s">
        <v>1004</v>
      </c>
    </row>
    <row r="622" spans="1:4" s="1007" customFormat="1" ht="11.25" customHeight="1" x14ac:dyDescent="0.2">
      <c r="A622" s="1257"/>
      <c r="B622" s="1019">
        <v>52</v>
      </c>
      <c r="C622" s="1019">
        <v>52</v>
      </c>
      <c r="D622" s="1009" t="s">
        <v>1005</v>
      </c>
    </row>
    <row r="623" spans="1:4" s="1007" customFormat="1" ht="11.25" customHeight="1" x14ac:dyDescent="0.2">
      <c r="A623" s="1257"/>
      <c r="B623" s="1019">
        <v>60</v>
      </c>
      <c r="C623" s="1019">
        <v>60</v>
      </c>
      <c r="D623" s="1009" t="s">
        <v>739</v>
      </c>
    </row>
    <row r="624" spans="1:4" s="1007" customFormat="1" ht="11.25" customHeight="1" x14ac:dyDescent="0.2">
      <c r="A624" s="1257"/>
      <c r="B624" s="1019">
        <v>13530.35</v>
      </c>
      <c r="C624" s="1019">
        <v>13530.35</v>
      </c>
      <c r="D624" s="1009" t="s">
        <v>11</v>
      </c>
    </row>
    <row r="625" spans="1:4" s="1007" customFormat="1" ht="11.25" customHeight="1" x14ac:dyDescent="0.2">
      <c r="A625" s="1256" t="s">
        <v>1311</v>
      </c>
      <c r="B625" s="1018">
        <v>14342.91</v>
      </c>
      <c r="C625" s="1018">
        <v>14342.914000000001</v>
      </c>
      <c r="D625" s="1008" t="s">
        <v>834</v>
      </c>
    </row>
    <row r="626" spans="1:4" s="1007" customFormat="1" ht="11.25" customHeight="1" x14ac:dyDescent="0.2">
      <c r="A626" s="1257"/>
      <c r="B626" s="1019">
        <v>736</v>
      </c>
      <c r="C626" s="1019">
        <v>736</v>
      </c>
      <c r="D626" s="1009" t="s">
        <v>1004</v>
      </c>
    </row>
    <row r="627" spans="1:4" s="1007" customFormat="1" ht="11.25" customHeight="1" x14ac:dyDescent="0.2">
      <c r="A627" s="1257"/>
      <c r="B627" s="1019">
        <v>52</v>
      </c>
      <c r="C627" s="1019">
        <v>52</v>
      </c>
      <c r="D627" s="1009" t="s">
        <v>1005</v>
      </c>
    </row>
    <row r="628" spans="1:4" s="1007" customFormat="1" ht="11.25" customHeight="1" x14ac:dyDescent="0.2">
      <c r="A628" s="1258"/>
      <c r="B628" s="1020">
        <v>15130.91</v>
      </c>
      <c r="C628" s="1020">
        <v>15130.914000000001</v>
      </c>
      <c r="D628" s="1011" t="s">
        <v>11</v>
      </c>
    </row>
    <row r="629" spans="1:4" s="1007" customFormat="1" ht="11.25" customHeight="1" x14ac:dyDescent="0.2">
      <c r="A629" s="1256" t="s">
        <v>1305</v>
      </c>
      <c r="B629" s="1018">
        <v>28238</v>
      </c>
      <c r="C629" s="1018">
        <v>28238.002</v>
      </c>
      <c r="D629" s="1008" t="s">
        <v>834</v>
      </c>
    </row>
    <row r="630" spans="1:4" s="1007" customFormat="1" ht="11.25" customHeight="1" x14ac:dyDescent="0.2">
      <c r="A630" s="1257"/>
      <c r="B630" s="1019">
        <v>1189</v>
      </c>
      <c r="C630" s="1019">
        <v>1189</v>
      </c>
      <c r="D630" s="1009" t="s">
        <v>1004</v>
      </c>
    </row>
    <row r="631" spans="1:4" s="1007" customFormat="1" ht="11.25" customHeight="1" x14ac:dyDescent="0.2">
      <c r="A631" s="1257"/>
      <c r="B631" s="1019">
        <v>25</v>
      </c>
      <c r="C631" s="1019">
        <v>25</v>
      </c>
      <c r="D631" s="1009" t="s">
        <v>1005</v>
      </c>
    </row>
    <row r="632" spans="1:4" s="1007" customFormat="1" ht="11.25" customHeight="1" x14ac:dyDescent="0.2">
      <c r="A632" s="1258"/>
      <c r="B632" s="1020">
        <v>29452</v>
      </c>
      <c r="C632" s="1020">
        <v>29452.002</v>
      </c>
      <c r="D632" s="1011" t="s">
        <v>11</v>
      </c>
    </row>
    <row r="633" spans="1:4" s="1007" customFormat="1" ht="11.25" customHeight="1" x14ac:dyDescent="0.2">
      <c r="A633" s="1256" t="s">
        <v>1160</v>
      </c>
      <c r="B633" s="1018">
        <v>210</v>
      </c>
      <c r="C633" s="1018">
        <v>210</v>
      </c>
      <c r="D633" s="1008" t="s">
        <v>1013</v>
      </c>
    </row>
    <row r="634" spans="1:4" s="1007" customFormat="1" ht="11.25" customHeight="1" x14ac:dyDescent="0.2">
      <c r="A634" s="1257"/>
      <c r="B634" s="1019">
        <v>209</v>
      </c>
      <c r="C634" s="1019">
        <v>209</v>
      </c>
      <c r="D634" s="1009" t="s">
        <v>1011</v>
      </c>
    </row>
    <row r="635" spans="1:4" s="1007" customFormat="1" ht="11.25" customHeight="1" x14ac:dyDescent="0.2">
      <c r="A635" s="1257"/>
      <c r="B635" s="1019">
        <v>29570.47</v>
      </c>
      <c r="C635" s="1019">
        <v>29570.467000000001</v>
      </c>
      <c r="D635" s="1009" t="s">
        <v>834</v>
      </c>
    </row>
    <row r="636" spans="1:4" s="1007" customFormat="1" ht="11.25" customHeight="1" x14ac:dyDescent="0.2">
      <c r="A636" s="1257"/>
      <c r="B636" s="1019">
        <v>2786</v>
      </c>
      <c r="C636" s="1019">
        <v>2786</v>
      </c>
      <c r="D636" s="1009" t="s">
        <v>1004</v>
      </c>
    </row>
    <row r="637" spans="1:4" s="1007" customFormat="1" ht="11.25" customHeight="1" x14ac:dyDescent="0.2">
      <c r="A637" s="1257"/>
      <c r="B637" s="1019">
        <v>507</v>
      </c>
      <c r="C637" s="1019">
        <v>443</v>
      </c>
      <c r="D637" s="1009" t="s">
        <v>1005</v>
      </c>
    </row>
    <row r="638" spans="1:4" s="1007" customFormat="1" ht="11.25" customHeight="1" x14ac:dyDescent="0.2">
      <c r="A638" s="1257"/>
      <c r="B638" s="1019">
        <v>360</v>
      </c>
      <c r="C638" s="1019">
        <v>257.73</v>
      </c>
      <c r="D638" s="1009" t="s">
        <v>4122</v>
      </c>
    </row>
    <row r="639" spans="1:4" s="1007" customFormat="1" ht="11.25" customHeight="1" x14ac:dyDescent="0.2">
      <c r="A639" s="1257"/>
      <c r="B639" s="1019">
        <v>680</v>
      </c>
      <c r="C639" s="1019">
        <v>650.69399999999996</v>
      </c>
      <c r="D639" s="1009" t="s">
        <v>4123</v>
      </c>
    </row>
    <row r="640" spans="1:4" s="1007" customFormat="1" ht="11.25" customHeight="1" x14ac:dyDescent="0.2">
      <c r="A640" s="1258"/>
      <c r="B640" s="1020">
        <v>34322.47</v>
      </c>
      <c r="C640" s="1020">
        <v>34126.891000000011</v>
      </c>
      <c r="D640" s="1011" t="s">
        <v>11</v>
      </c>
    </row>
    <row r="641" spans="1:4" s="1007" customFormat="1" ht="11.25" customHeight="1" x14ac:dyDescent="0.2">
      <c r="A641" s="1257" t="s">
        <v>1171</v>
      </c>
      <c r="B641" s="1019">
        <v>15</v>
      </c>
      <c r="C641" s="1019">
        <v>15</v>
      </c>
      <c r="D641" s="1009" t="s">
        <v>1011</v>
      </c>
    </row>
    <row r="642" spans="1:4" s="1007" customFormat="1" ht="11.25" customHeight="1" x14ac:dyDescent="0.2">
      <c r="A642" s="1257"/>
      <c r="B642" s="1019">
        <v>1304</v>
      </c>
      <c r="C642" s="1019">
        <v>1304</v>
      </c>
      <c r="D642" s="1009" t="s">
        <v>3908</v>
      </c>
    </row>
    <row r="643" spans="1:4" s="1007" customFormat="1" ht="11.25" customHeight="1" x14ac:dyDescent="0.2">
      <c r="A643" s="1257"/>
      <c r="B643" s="1019">
        <v>29220.76</v>
      </c>
      <c r="C643" s="1019">
        <v>29220.75</v>
      </c>
      <c r="D643" s="1009" t="s">
        <v>834</v>
      </c>
    </row>
    <row r="644" spans="1:4" s="1007" customFormat="1" ht="11.25" customHeight="1" x14ac:dyDescent="0.2">
      <c r="A644" s="1257"/>
      <c r="B644" s="1019">
        <v>3691</v>
      </c>
      <c r="C644" s="1019">
        <v>3691</v>
      </c>
      <c r="D644" s="1009" t="s">
        <v>1004</v>
      </c>
    </row>
    <row r="645" spans="1:4" s="1007" customFormat="1" ht="11.25" customHeight="1" x14ac:dyDescent="0.2">
      <c r="A645" s="1257"/>
      <c r="B645" s="1019">
        <v>720</v>
      </c>
      <c r="C645" s="1019">
        <v>720</v>
      </c>
      <c r="D645" s="1009" t="s">
        <v>1005</v>
      </c>
    </row>
    <row r="646" spans="1:4" s="1007" customFormat="1" ht="11.25" customHeight="1" x14ac:dyDescent="0.2">
      <c r="A646" s="1257"/>
      <c r="B646" s="1019">
        <v>41630.43</v>
      </c>
      <c r="C646" s="1019">
        <v>41630.421410000003</v>
      </c>
      <c r="D646" s="1009" t="s">
        <v>4124</v>
      </c>
    </row>
    <row r="647" spans="1:4" s="1007" customFormat="1" ht="11.25" customHeight="1" x14ac:dyDescent="0.2">
      <c r="A647" s="1257"/>
      <c r="B647" s="1019">
        <v>200</v>
      </c>
      <c r="C647" s="1019">
        <v>200</v>
      </c>
      <c r="D647" s="1009" t="s">
        <v>739</v>
      </c>
    </row>
    <row r="648" spans="1:4" s="1007" customFormat="1" ht="21" x14ac:dyDescent="0.2">
      <c r="A648" s="1257"/>
      <c r="B648" s="1019">
        <v>250</v>
      </c>
      <c r="C648" s="1019">
        <v>250</v>
      </c>
      <c r="D648" s="1009" t="s">
        <v>3247</v>
      </c>
    </row>
    <row r="649" spans="1:4" s="1007" customFormat="1" ht="11.25" customHeight="1" x14ac:dyDescent="0.2">
      <c r="A649" s="1257"/>
      <c r="B649" s="1019">
        <v>3031</v>
      </c>
      <c r="C649" s="1019">
        <v>3027.8960000000002</v>
      </c>
      <c r="D649" s="1009" t="s">
        <v>4125</v>
      </c>
    </row>
    <row r="650" spans="1:4" s="1007" customFormat="1" ht="11.25" customHeight="1" x14ac:dyDescent="0.2">
      <c r="A650" s="1257"/>
      <c r="B650" s="1019">
        <v>80062.19</v>
      </c>
      <c r="C650" s="1019">
        <v>80059.067410000003</v>
      </c>
      <c r="D650" s="1009" t="s">
        <v>11</v>
      </c>
    </row>
    <row r="651" spans="1:4" s="1007" customFormat="1" ht="11.25" customHeight="1" x14ac:dyDescent="0.2">
      <c r="A651" s="1256" t="s">
        <v>1157</v>
      </c>
      <c r="B651" s="1018">
        <v>530</v>
      </c>
      <c r="C651" s="1018">
        <v>414</v>
      </c>
      <c r="D651" s="1008" t="s">
        <v>3851</v>
      </c>
    </row>
    <row r="652" spans="1:4" s="1007" customFormat="1" ht="11.25" customHeight="1" x14ac:dyDescent="0.2">
      <c r="A652" s="1257"/>
      <c r="B652" s="1019">
        <v>360</v>
      </c>
      <c r="C652" s="1019">
        <v>356.95</v>
      </c>
      <c r="D652" s="1009" t="s">
        <v>1013</v>
      </c>
    </row>
    <row r="653" spans="1:4" s="1007" customFormat="1" ht="11.25" customHeight="1" x14ac:dyDescent="0.2">
      <c r="A653" s="1257"/>
      <c r="B653" s="1019">
        <v>180</v>
      </c>
      <c r="C653" s="1019">
        <v>180</v>
      </c>
      <c r="D653" s="1009" t="s">
        <v>1011</v>
      </c>
    </row>
    <row r="654" spans="1:4" s="1007" customFormat="1" ht="11.25" customHeight="1" x14ac:dyDescent="0.2">
      <c r="A654" s="1257"/>
      <c r="B654" s="1019">
        <v>66582.19</v>
      </c>
      <c r="C654" s="1019">
        <v>66582.186000000002</v>
      </c>
      <c r="D654" s="1009" t="s">
        <v>834</v>
      </c>
    </row>
    <row r="655" spans="1:4" s="1007" customFormat="1" ht="11.25" customHeight="1" x14ac:dyDescent="0.2">
      <c r="A655" s="1257"/>
      <c r="B655" s="1019">
        <v>3237</v>
      </c>
      <c r="C655" s="1019">
        <v>3237</v>
      </c>
      <c r="D655" s="1009" t="s">
        <v>835</v>
      </c>
    </row>
    <row r="656" spans="1:4" s="1007" customFormat="1" ht="11.25" customHeight="1" x14ac:dyDescent="0.2">
      <c r="A656" s="1257"/>
      <c r="B656" s="1019">
        <v>5748</v>
      </c>
      <c r="C656" s="1019">
        <v>5748</v>
      </c>
      <c r="D656" s="1009" t="s">
        <v>1004</v>
      </c>
    </row>
    <row r="657" spans="1:4" s="1007" customFormat="1" ht="11.25" customHeight="1" x14ac:dyDescent="0.2">
      <c r="A657" s="1257"/>
      <c r="B657" s="1019">
        <v>1616</v>
      </c>
      <c r="C657" s="1019">
        <v>1616</v>
      </c>
      <c r="D657" s="1009" t="s">
        <v>1005</v>
      </c>
    </row>
    <row r="658" spans="1:4" s="1007" customFormat="1" ht="11.25" customHeight="1" x14ac:dyDescent="0.2">
      <c r="A658" s="1257"/>
      <c r="B658" s="1019">
        <v>3364.05</v>
      </c>
      <c r="C658" s="1019">
        <v>300.08</v>
      </c>
      <c r="D658" s="1009" t="s">
        <v>4126</v>
      </c>
    </row>
    <row r="659" spans="1:4" s="1007" customFormat="1" ht="21" x14ac:dyDescent="0.2">
      <c r="A659" s="1257"/>
      <c r="B659" s="1019">
        <v>679</v>
      </c>
      <c r="C659" s="1019">
        <v>679</v>
      </c>
      <c r="D659" s="1009" t="s">
        <v>3247</v>
      </c>
    </row>
    <row r="660" spans="1:4" s="1007" customFormat="1" ht="11.25" customHeight="1" x14ac:dyDescent="0.2">
      <c r="A660" s="1258"/>
      <c r="B660" s="1020">
        <v>82296.240000000005</v>
      </c>
      <c r="C660" s="1020">
        <v>79113.216</v>
      </c>
      <c r="D660" s="1011" t="s">
        <v>11</v>
      </c>
    </row>
    <row r="661" spans="1:4" s="1007" customFormat="1" ht="11.25" customHeight="1" x14ac:dyDescent="0.2">
      <c r="A661" s="1257" t="s">
        <v>1232</v>
      </c>
      <c r="B661" s="1019">
        <v>3053.7500000000005</v>
      </c>
      <c r="C661" s="1019">
        <v>3053.7090000000003</v>
      </c>
      <c r="D661" s="1009" t="s">
        <v>3855</v>
      </c>
    </row>
    <row r="662" spans="1:4" s="1007" customFormat="1" ht="11.25" customHeight="1" x14ac:dyDescent="0.2">
      <c r="A662" s="1257"/>
      <c r="B662" s="1019">
        <v>490.5</v>
      </c>
      <c r="C662" s="1019">
        <v>490.5</v>
      </c>
      <c r="D662" s="1009" t="s">
        <v>1011</v>
      </c>
    </row>
    <row r="663" spans="1:4" s="1007" customFormat="1" ht="11.25" customHeight="1" x14ac:dyDescent="0.2">
      <c r="A663" s="1257"/>
      <c r="B663" s="1019">
        <v>11.86</v>
      </c>
      <c r="C663" s="1019">
        <v>11.85502</v>
      </c>
      <c r="D663" s="1009" t="s">
        <v>3857</v>
      </c>
    </row>
    <row r="664" spans="1:4" s="1007" customFormat="1" ht="11.25" customHeight="1" x14ac:dyDescent="0.2">
      <c r="A664" s="1257"/>
      <c r="B664" s="1019">
        <v>9</v>
      </c>
      <c r="C664" s="1019">
        <v>4.9080000000000004</v>
      </c>
      <c r="D664" s="1009" t="s">
        <v>832</v>
      </c>
    </row>
    <row r="665" spans="1:4" s="1007" customFormat="1" ht="11.25" customHeight="1" x14ac:dyDescent="0.2">
      <c r="A665" s="1257"/>
      <c r="B665" s="1019">
        <v>24302.7</v>
      </c>
      <c r="C665" s="1019">
        <v>24302.697</v>
      </c>
      <c r="D665" s="1009" t="s">
        <v>834</v>
      </c>
    </row>
    <row r="666" spans="1:4" s="1007" customFormat="1" ht="11.25" customHeight="1" x14ac:dyDescent="0.2">
      <c r="A666" s="1257"/>
      <c r="B666" s="1019">
        <v>3481</v>
      </c>
      <c r="C666" s="1019">
        <v>3481</v>
      </c>
      <c r="D666" s="1009" t="s">
        <v>1004</v>
      </c>
    </row>
    <row r="667" spans="1:4" s="1007" customFormat="1" ht="11.25" customHeight="1" x14ac:dyDescent="0.2">
      <c r="A667" s="1257"/>
      <c r="B667" s="1019">
        <v>645</v>
      </c>
      <c r="C667" s="1019">
        <v>645</v>
      </c>
      <c r="D667" s="1009" t="s">
        <v>1005</v>
      </c>
    </row>
    <row r="668" spans="1:4" s="1007" customFormat="1" ht="21" x14ac:dyDescent="0.2">
      <c r="A668" s="1257"/>
      <c r="B668" s="1019">
        <v>963</v>
      </c>
      <c r="C668" s="1019">
        <v>963</v>
      </c>
      <c r="D668" s="1009" t="s">
        <v>3247</v>
      </c>
    </row>
    <row r="669" spans="1:4" s="1007" customFormat="1" ht="11.25" customHeight="1" x14ac:dyDescent="0.2">
      <c r="A669" s="1257"/>
      <c r="B669" s="1019">
        <v>32956.81</v>
      </c>
      <c r="C669" s="1019">
        <v>32952.669020000008</v>
      </c>
      <c r="D669" s="1009" t="s">
        <v>11</v>
      </c>
    </row>
    <row r="670" spans="1:4" s="1007" customFormat="1" ht="11.25" customHeight="1" x14ac:dyDescent="0.2">
      <c r="A670" s="1256" t="s">
        <v>1203</v>
      </c>
      <c r="B670" s="1018">
        <v>770.63</v>
      </c>
      <c r="C670" s="1018">
        <v>52.03</v>
      </c>
      <c r="D670" s="1008" t="s">
        <v>809</v>
      </c>
    </row>
    <row r="671" spans="1:4" s="1007" customFormat="1" ht="11.25" customHeight="1" x14ac:dyDescent="0.2">
      <c r="A671" s="1257"/>
      <c r="B671" s="1019">
        <v>970</v>
      </c>
      <c r="C671" s="1019">
        <v>970</v>
      </c>
      <c r="D671" s="1009" t="s">
        <v>3953</v>
      </c>
    </row>
    <row r="672" spans="1:4" s="1007" customFormat="1" ht="11.25" customHeight="1" x14ac:dyDescent="0.2">
      <c r="A672" s="1257"/>
      <c r="B672" s="1019">
        <v>36977.15</v>
      </c>
      <c r="C672" s="1019">
        <v>36977</v>
      </c>
      <c r="D672" s="1009" t="s">
        <v>834</v>
      </c>
    </row>
    <row r="673" spans="1:4" s="1007" customFormat="1" ht="11.25" customHeight="1" x14ac:dyDescent="0.2">
      <c r="A673" s="1257"/>
      <c r="B673" s="1019">
        <v>2371</v>
      </c>
      <c r="C673" s="1019">
        <v>2371</v>
      </c>
      <c r="D673" s="1009" t="s">
        <v>1004</v>
      </c>
    </row>
    <row r="674" spans="1:4" s="1007" customFormat="1" ht="11.25" customHeight="1" x14ac:dyDescent="0.2">
      <c r="A674" s="1257"/>
      <c r="B674" s="1019">
        <v>224</v>
      </c>
      <c r="C674" s="1019">
        <v>224</v>
      </c>
      <c r="D674" s="1009" t="s">
        <v>1005</v>
      </c>
    </row>
    <row r="675" spans="1:4" s="1007" customFormat="1" ht="11.25" customHeight="1" x14ac:dyDescent="0.2">
      <c r="A675" s="1258"/>
      <c r="B675" s="1020">
        <v>41312.78</v>
      </c>
      <c r="C675" s="1020">
        <v>40594.03</v>
      </c>
      <c r="D675" s="1011" t="s">
        <v>11</v>
      </c>
    </row>
    <row r="676" spans="1:4" s="1007" customFormat="1" ht="12" customHeight="1" x14ac:dyDescent="0.2">
      <c r="A676" s="1257" t="s">
        <v>1206</v>
      </c>
      <c r="B676" s="1019">
        <v>55</v>
      </c>
      <c r="C676" s="1019">
        <v>55</v>
      </c>
      <c r="D676" s="1009" t="s">
        <v>1004</v>
      </c>
    </row>
    <row r="677" spans="1:4" s="1007" customFormat="1" ht="12" customHeight="1" x14ac:dyDescent="0.2">
      <c r="A677" s="1257"/>
      <c r="B677" s="1019">
        <v>55</v>
      </c>
      <c r="C677" s="1019">
        <v>55</v>
      </c>
      <c r="D677" s="1009" t="s">
        <v>11</v>
      </c>
    </row>
    <row r="678" spans="1:4" s="1007" customFormat="1" ht="11.25" customHeight="1" x14ac:dyDescent="0.2">
      <c r="A678" s="1256" t="s">
        <v>1231</v>
      </c>
      <c r="B678" s="1018">
        <v>215.5</v>
      </c>
      <c r="C678" s="1018">
        <v>215.5</v>
      </c>
      <c r="D678" s="1008" t="s">
        <v>1011</v>
      </c>
    </row>
    <row r="679" spans="1:4" s="1007" customFormat="1" ht="11.25" customHeight="1" x14ac:dyDescent="0.2">
      <c r="A679" s="1257"/>
      <c r="B679" s="1019">
        <v>82.81</v>
      </c>
      <c r="C679" s="1019">
        <v>28.585999999999999</v>
      </c>
      <c r="D679" s="1009" t="s">
        <v>832</v>
      </c>
    </row>
    <row r="680" spans="1:4" s="1007" customFormat="1" ht="11.25" customHeight="1" x14ac:dyDescent="0.2">
      <c r="A680" s="1257"/>
      <c r="B680" s="1019">
        <v>44124.42</v>
      </c>
      <c r="C680" s="1019">
        <v>44117.727999999996</v>
      </c>
      <c r="D680" s="1009" t="s">
        <v>834</v>
      </c>
    </row>
    <row r="681" spans="1:4" s="1007" customFormat="1" ht="11.25" customHeight="1" x14ac:dyDescent="0.2">
      <c r="A681" s="1257"/>
      <c r="B681" s="1019">
        <v>10559</v>
      </c>
      <c r="C681" s="1019">
        <v>10559</v>
      </c>
      <c r="D681" s="1009" t="s">
        <v>1004</v>
      </c>
    </row>
    <row r="682" spans="1:4" s="1007" customFormat="1" ht="11.25" customHeight="1" x14ac:dyDescent="0.2">
      <c r="A682" s="1257"/>
      <c r="B682" s="1019">
        <v>1870</v>
      </c>
      <c r="C682" s="1019">
        <v>1835.75171</v>
      </c>
      <c r="D682" s="1009" t="s">
        <v>1005</v>
      </c>
    </row>
    <row r="683" spans="1:4" s="1007" customFormat="1" ht="11.25" customHeight="1" x14ac:dyDescent="0.2">
      <c r="A683" s="1257"/>
      <c r="B683" s="1019">
        <v>113.3</v>
      </c>
      <c r="C683" s="1019">
        <v>113.3</v>
      </c>
      <c r="D683" s="1009" t="s">
        <v>1006</v>
      </c>
    </row>
    <row r="684" spans="1:4" s="1007" customFormat="1" ht="11.25" customHeight="1" x14ac:dyDescent="0.2">
      <c r="A684" s="1258"/>
      <c r="B684" s="1020">
        <v>56965.03</v>
      </c>
      <c r="C684" s="1020">
        <v>56869.865709999998</v>
      </c>
      <c r="D684" s="1011" t="s">
        <v>11</v>
      </c>
    </row>
    <row r="685" spans="1:4" s="1007" customFormat="1" ht="11.25" customHeight="1" x14ac:dyDescent="0.2">
      <c r="A685" s="1257" t="s">
        <v>1227</v>
      </c>
      <c r="B685" s="1019">
        <v>98.759999999999991</v>
      </c>
      <c r="C685" s="1019">
        <v>98.756370000000004</v>
      </c>
      <c r="D685" s="1009" t="s">
        <v>1033</v>
      </c>
    </row>
    <row r="686" spans="1:4" s="1007" customFormat="1" ht="11.25" customHeight="1" x14ac:dyDescent="0.2">
      <c r="A686" s="1257"/>
      <c r="B686" s="1019">
        <v>150</v>
      </c>
      <c r="C686" s="1019">
        <v>100</v>
      </c>
      <c r="D686" s="1009" t="s">
        <v>4127</v>
      </c>
    </row>
    <row r="687" spans="1:4" s="1007" customFormat="1" ht="11.25" customHeight="1" x14ac:dyDescent="0.2">
      <c r="A687" s="1257"/>
      <c r="B687" s="1019">
        <v>1000</v>
      </c>
      <c r="C687" s="1019">
        <v>1000</v>
      </c>
      <c r="D687" s="1009" t="s">
        <v>740</v>
      </c>
    </row>
    <row r="688" spans="1:4" s="1007" customFormat="1" ht="11.25" customHeight="1" x14ac:dyDescent="0.2">
      <c r="A688" s="1257"/>
      <c r="B688" s="1019">
        <v>1666</v>
      </c>
      <c r="C688" s="1019">
        <v>1666</v>
      </c>
      <c r="D688" s="1009" t="s">
        <v>3953</v>
      </c>
    </row>
    <row r="689" spans="1:4" s="1007" customFormat="1" ht="11.25" customHeight="1" x14ac:dyDescent="0.2">
      <c r="A689" s="1257"/>
      <c r="B689" s="1019">
        <v>113.36</v>
      </c>
      <c r="C689" s="1019">
        <v>113.346</v>
      </c>
      <c r="D689" s="1009" t="s">
        <v>3855</v>
      </c>
    </row>
    <row r="690" spans="1:4" s="1007" customFormat="1" ht="11.25" customHeight="1" x14ac:dyDescent="0.2">
      <c r="A690" s="1257"/>
      <c r="B690" s="1019">
        <v>1400</v>
      </c>
      <c r="C690" s="1019">
        <v>1400</v>
      </c>
      <c r="D690" s="1009" t="s">
        <v>1013</v>
      </c>
    </row>
    <row r="691" spans="1:4" s="1007" customFormat="1" ht="11.25" customHeight="1" x14ac:dyDescent="0.2">
      <c r="A691" s="1257"/>
      <c r="B691" s="1019">
        <v>667</v>
      </c>
      <c r="C691" s="1019">
        <v>667</v>
      </c>
      <c r="D691" s="1009" t="s">
        <v>1011</v>
      </c>
    </row>
    <row r="692" spans="1:4" s="1007" customFormat="1" ht="11.25" customHeight="1" x14ac:dyDescent="0.2">
      <c r="A692" s="1257"/>
      <c r="B692" s="1019">
        <v>72241.75</v>
      </c>
      <c r="C692" s="1019">
        <v>72241.751000000004</v>
      </c>
      <c r="D692" s="1009" t="s">
        <v>834</v>
      </c>
    </row>
    <row r="693" spans="1:4" s="1007" customFormat="1" ht="11.25" customHeight="1" x14ac:dyDescent="0.2">
      <c r="A693" s="1257"/>
      <c r="B693" s="1019">
        <v>12526</v>
      </c>
      <c r="C693" s="1019">
        <v>12526</v>
      </c>
      <c r="D693" s="1009" t="s">
        <v>1004</v>
      </c>
    </row>
    <row r="694" spans="1:4" s="1007" customFormat="1" ht="11.25" customHeight="1" x14ac:dyDescent="0.2">
      <c r="A694" s="1257"/>
      <c r="B694" s="1019">
        <v>2370</v>
      </c>
      <c r="C694" s="1019">
        <v>2358.9418599999999</v>
      </c>
      <c r="D694" s="1009" t="s">
        <v>1005</v>
      </c>
    </row>
    <row r="695" spans="1:4" s="1007" customFormat="1" ht="21" x14ac:dyDescent="0.2">
      <c r="A695" s="1257"/>
      <c r="B695" s="1019">
        <v>1121</v>
      </c>
      <c r="C695" s="1019">
        <v>1121</v>
      </c>
      <c r="D695" s="1009" t="s">
        <v>3247</v>
      </c>
    </row>
    <row r="696" spans="1:4" s="1007" customFormat="1" ht="11.25" customHeight="1" x14ac:dyDescent="0.2">
      <c r="A696" s="1257"/>
      <c r="B696" s="1019">
        <v>679.6</v>
      </c>
      <c r="C696" s="1019">
        <v>679.6</v>
      </c>
      <c r="D696" s="1009" t="s">
        <v>1006</v>
      </c>
    </row>
    <row r="697" spans="1:4" s="1007" customFormat="1" ht="11.25" customHeight="1" x14ac:dyDescent="0.2">
      <c r="A697" s="1257"/>
      <c r="B697" s="1019">
        <v>90160</v>
      </c>
      <c r="C697" s="1019">
        <v>4597.2177199999996</v>
      </c>
      <c r="D697" s="1009" t="s">
        <v>3383</v>
      </c>
    </row>
    <row r="698" spans="1:4" s="1007" customFormat="1" ht="11.25" customHeight="1" x14ac:dyDescent="0.2">
      <c r="A698" s="1257"/>
      <c r="B698" s="1019">
        <v>184193.47</v>
      </c>
      <c r="C698" s="1019">
        <v>98569.61295000001</v>
      </c>
      <c r="D698" s="1009" t="s">
        <v>11</v>
      </c>
    </row>
    <row r="699" spans="1:4" s="1007" customFormat="1" ht="11.25" customHeight="1" x14ac:dyDescent="0.2">
      <c r="A699" s="1256" t="s">
        <v>1224</v>
      </c>
      <c r="B699" s="1018">
        <v>888.5</v>
      </c>
      <c r="C699" s="1018">
        <v>888.5</v>
      </c>
      <c r="D699" s="1008" t="s">
        <v>1011</v>
      </c>
    </row>
    <row r="700" spans="1:4" s="1007" customFormat="1" ht="11.25" customHeight="1" x14ac:dyDescent="0.2">
      <c r="A700" s="1257"/>
      <c r="B700" s="1019">
        <v>43307.35</v>
      </c>
      <c r="C700" s="1019">
        <v>43307.075000000004</v>
      </c>
      <c r="D700" s="1009" t="s">
        <v>834</v>
      </c>
    </row>
    <row r="701" spans="1:4" s="1007" customFormat="1" ht="11.25" customHeight="1" x14ac:dyDescent="0.2">
      <c r="A701" s="1257"/>
      <c r="B701" s="1019">
        <v>6246</v>
      </c>
      <c r="C701" s="1019">
        <v>6246</v>
      </c>
      <c r="D701" s="1009" t="s">
        <v>1004</v>
      </c>
    </row>
    <row r="702" spans="1:4" s="1007" customFormat="1" ht="11.25" customHeight="1" x14ac:dyDescent="0.2">
      <c r="A702" s="1257"/>
      <c r="B702" s="1019">
        <v>872</v>
      </c>
      <c r="C702" s="1019">
        <v>872</v>
      </c>
      <c r="D702" s="1009" t="s">
        <v>1005</v>
      </c>
    </row>
    <row r="703" spans="1:4" s="1007" customFormat="1" ht="11.25" customHeight="1" x14ac:dyDescent="0.2">
      <c r="A703" s="1258"/>
      <c r="B703" s="1020">
        <v>51313.85</v>
      </c>
      <c r="C703" s="1020">
        <v>51313.575000000004</v>
      </c>
      <c r="D703" s="1011" t="s">
        <v>11</v>
      </c>
    </row>
    <row r="704" spans="1:4" s="1007" customFormat="1" ht="11.25" customHeight="1" x14ac:dyDescent="0.2">
      <c r="A704" s="1257" t="s">
        <v>1204</v>
      </c>
      <c r="B704" s="1019">
        <v>193.4</v>
      </c>
      <c r="C704" s="1019">
        <v>193.4</v>
      </c>
      <c r="D704" s="1009" t="s">
        <v>1011</v>
      </c>
    </row>
    <row r="705" spans="1:4" s="1007" customFormat="1" ht="11.25" customHeight="1" x14ac:dyDescent="0.2">
      <c r="A705" s="1257"/>
      <c r="B705" s="1019">
        <v>41022.979999999996</v>
      </c>
      <c r="C705" s="1019">
        <v>41022.974999999999</v>
      </c>
      <c r="D705" s="1009" t="s">
        <v>834</v>
      </c>
    </row>
    <row r="706" spans="1:4" s="1007" customFormat="1" ht="11.25" customHeight="1" x14ac:dyDescent="0.2">
      <c r="A706" s="1257"/>
      <c r="B706" s="1019">
        <v>4571</v>
      </c>
      <c r="C706" s="1019">
        <v>4571</v>
      </c>
      <c r="D706" s="1009" t="s">
        <v>1004</v>
      </c>
    </row>
    <row r="707" spans="1:4" s="1007" customFormat="1" ht="11.25" customHeight="1" x14ac:dyDescent="0.2">
      <c r="A707" s="1257"/>
      <c r="B707" s="1019">
        <v>937</v>
      </c>
      <c r="C707" s="1019">
        <v>937</v>
      </c>
      <c r="D707" s="1009" t="s">
        <v>1005</v>
      </c>
    </row>
    <row r="708" spans="1:4" s="1007" customFormat="1" ht="11.25" customHeight="1" x14ac:dyDescent="0.2">
      <c r="A708" s="1257"/>
      <c r="B708" s="1019">
        <v>500</v>
      </c>
      <c r="C708" s="1019">
        <v>500</v>
      </c>
      <c r="D708" s="1009" t="s">
        <v>739</v>
      </c>
    </row>
    <row r="709" spans="1:4" s="1007" customFormat="1" ht="11.25" customHeight="1" x14ac:dyDescent="0.2">
      <c r="A709" s="1257"/>
      <c r="B709" s="1019">
        <v>3183.4</v>
      </c>
      <c r="C709" s="1019">
        <v>3183.3936899999999</v>
      </c>
      <c r="D709" s="1009" t="s">
        <v>4128</v>
      </c>
    </row>
    <row r="710" spans="1:4" s="1007" customFormat="1" ht="11.25" customHeight="1" x14ac:dyDescent="0.2">
      <c r="A710" s="1257"/>
      <c r="B710" s="1019">
        <v>50407.78</v>
      </c>
      <c r="C710" s="1019">
        <v>50407.768689999997</v>
      </c>
      <c r="D710" s="1009" t="s">
        <v>11</v>
      </c>
    </row>
    <row r="711" spans="1:4" s="1007" customFormat="1" ht="11.25" customHeight="1" x14ac:dyDescent="0.2">
      <c r="A711" s="1256" t="s">
        <v>1205</v>
      </c>
      <c r="B711" s="1018">
        <v>57902.64</v>
      </c>
      <c r="C711" s="1018">
        <v>50386.472900000001</v>
      </c>
      <c r="D711" s="1008" t="s">
        <v>2160</v>
      </c>
    </row>
    <row r="712" spans="1:4" s="1007" customFormat="1" ht="11.25" customHeight="1" x14ac:dyDescent="0.2">
      <c r="A712" s="1257"/>
      <c r="B712" s="1019">
        <v>6324.28</v>
      </c>
      <c r="C712" s="1019">
        <v>6324.2602800000004</v>
      </c>
      <c r="D712" s="1009" t="s">
        <v>1033</v>
      </c>
    </row>
    <row r="713" spans="1:4" s="1007" customFormat="1" ht="11.25" customHeight="1" x14ac:dyDescent="0.2">
      <c r="A713" s="1257"/>
      <c r="B713" s="1019">
        <v>500</v>
      </c>
      <c r="C713" s="1019">
        <v>500</v>
      </c>
      <c r="D713" s="1009" t="s">
        <v>3953</v>
      </c>
    </row>
    <row r="714" spans="1:4" s="1007" customFormat="1" ht="11.25" customHeight="1" x14ac:dyDescent="0.2">
      <c r="A714" s="1257"/>
      <c r="B714" s="1019">
        <v>4050.4000000000005</v>
      </c>
      <c r="C714" s="1019">
        <v>4050.3610000000003</v>
      </c>
      <c r="D714" s="1009" t="s">
        <v>3855</v>
      </c>
    </row>
    <row r="715" spans="1:4" s="1007" customFormat="1" ht="11.25" customHeight="1" x14ac:dyDescent="0.2">
      <c r="A715" s="1257"/>
      <c r="B715" s="1019">
        <v>195</v>
      </c>
      <c r="C715" s="1019">
        <v>195</v>
      </c>
      <c r="D715" s="1009" t="s">
        <v>1011</v>
      </c>
    </row>
    <row r="716" spans="1:4" s="1007" customFormat="1" ht="11.25" customHeight="1" x14ac:dyDescent="0.2">
      <c r="A716" s="1257"/>
      <c r="B716" s="1019">
        <v>39630</v>
      </c>
      <c r="C716" s="1019">
        <v>39627.200000000004</v>
      </c>
      <c r="D716" s="1009" t="s">
        <v>834</v>
      </c>
    </row>
    <row r="717" spans="1:4" s="1007" customFormat="1" ht="11.25" customHeight="1" x14ac:dyDescent="0.2">
      <c r="A717" s="1257"/>
      <c r="B717" s="1019">
        <v>8159</v>
      </c>
      <c r="C717" s="1019">
        <v>8159</v>
      </c>
      <c r="D717" s="1009" t="s">
        <v>1004</v>
      </c>
    </row>
    <row r="718" spans="1:4" s="1007" customFormat="1" ht="11.25" customHeight="1" x14ac:dyDescent="0.2">
      <c r="A718" s="1257"/>
      <c r="B718" s="1019">
        <v>2037</v>
      </c>
      <c r="C718" s="1019">
        <v>2037</v>
      </c>
      <c r="D718" s="1009" t="s">
        <v>1005</v>
      </c>
    </row>
    <row r="719" spans="1:4" s="1007" customFormat="1" ht="21" x14ac:dyDescent="0.2">
      <c r="A719" s="1257"/>
      <c r="B719" s="1019">
        <v>179</v>
      </c>
      <c r="C719" s="1019">
        <v>179</v>
      </c>
      <c r="D719" s="1009" t="s">
        <v>3247</v>
      </c>
    </row>
    <row r="720" spans="1:4" s="1007" customFormat="1" ht="11.25" customHeight="1" x14ac:dyDescent="0.2">
      <c r="A720" s="1258"/>
      <c r="B720" s="1020">
        <v>118977.31999999999</v>
      </c>
      <c r="C720" s="1020">
        <v>111458.29418000001</v>
      </c>
      <c r="D720" s="1011" t="s">
        <v>11</v>
      </c>
    </row>
    <row r="721" spans="1:4" s="1007" customFormat="1" ht="11.25" customHeight="1" x14ac:dyDescent="0.2">
      <c r="A721" s="1257" t="s">
        <v>1189</v>
      </c>
      <c r="B721" s="1019">
        <v>3254.5299999999997</v>
      </c>
      <c r="C721" s="1019">
        <v>3254.491</v>
      </c>
      <c r="D721" s="1009" t="s">
        <v>3855</v>
      </c>
    </row>
    <row r="722" spans="1:4" s="1007" customFormat="1" ht="11.25" customHeight="1" x14ac:dyDescent="0.2">
      <c r="A722" s="1257"/>
      <c r="B722" s="1019">
        <v>180</v>
      </c>
      <c r="C722" s="1019">
        <v>180</v>
      </c>
      <c r="D722" s="1009" t="s">
        <v>1011</v>
      </c>
    </row>
    <row r="723" spans="1:4" s="1007" customFormat="1" ht="11.25" customHeight="1" x14ac:dyDescent="0.2">
      <c r="A723" s="1257"/>
      <c r="B723" s="1019">
        <v>31364.54</v>
      </c>
      <c r="C723" s="1019">
        <v>31356.201000000001</v>
      </c>
      <c r="D723" s="1009" t="s">
        <v>834</v>
      </c>
    </row>
    <row r="724" spans="1:4" s="1007" customFormat="1" ht="11.25" customHeight="1" x14ac:dyDescent="0.2">
      <c r="A724" s="1257"/>
      <c r="B724" s="1019">
        <v>2168</v>
      </c>
      <c r="C724" s="1019">
        <v>2168</v>
      </c>
      <c r="D724" s="1009" t="s">
        <v>1004</v>
      </c>
    </row>
    <row r="725" spans="1:4" s="1007" customFormat="1" ht="11.25" customHeight="1" x14ac:dyDescent="0.2">
      <c r="A725" s="1257"/>
      <c r="B725" s="1019">
        <v>511</v>
      </c>
      <c r="C725" s="1019">
        <v>511</v>
      </c>
      <c r="D725" s="1009" t="s">
        <v>1005</v>
      </c>
    </row>
    <row r="726" spans="1:4" s="1007" customFormat="1" ht="11.25" customHeight="1" x14ac:dyDescent="0.2">
      <c r="A726" s="1257"/>
      <c r="B726" s="1019">
        <v>37478.07</v>
      </c>
      <c r="C726" s="1019">
        <v>37469.692000000003</v>
      </c>
      <c r="D726" s="1009" t="s">
        <v>11</v>
      </c>
    </row>
    <row r="727" spans="1:4" s="1007" customFormat="1" ht="11.25" customHeight="1" x14ac:dyDescent="0.2">
      <c r="A727" s="1256" t="s">
        <v>1179</v>
      </c>
      <c r="B727" s="1018">
        <v>180</v>
      </c>
      <c r="C727" s="1018">
        <v>180</v>
      </c>
      <c r="D727" s="1008" t="s">
        <v>1011</v>
      </c>
    </row>
    <row r="728" spans="1:4" s="1007" customFormat="1" ht="11.25" customHeight="1" x14ac:dyDescent="0.2">
      <c r="A728" s="1257"/>
      <c r="B728" s="1019">
        <v>52621.329999999994</v>
      </c>
      <c r="C728" s="1019">
        <v>52604.84599999999</v>
      </c>
      <c r="D728" s="1009" t="s">
        <v>834</v>
      </c>
    </row>
    <row r="729" spans="1:4" s="1007" customFormat="1" ht="11.25" customHeight="1" x14ac:dyDescent="0.2">
      <c r="A729" s="1257"/>
      <c r="B729" s="1019">
        <v>5213</v>
      </c>
      <c r="C729" s="1019">
        <v>5213</v>
      </c>
      <c r="D729" s="1009" t="s">
        <v>1004</v>
      </c>
    </row>
    <row r="730" spans="1:4" s="1007" customFormat="1" ht="11.25" customHeight="1" x14ac:dyDescent="0.2">
      <c r="A730" s="1257"/>
      <c r="B730" s="1019">
        <v>1370</v>
      </c>
      <c r="C730" s="1019">
        <v>1370</v>
      </c>
      <c r="D730" s="1009" t="s">
        <v>1005</v>
      </c>
    </row>
    <row r="731" spans="1:4" s="1007" customFormat="1" ht="11.25" customHeight="1" x14ac:dyDescent="0.2">
      <c r="A731" s="1258"/>
      <c r="B731" s="1020">
        <v>59384.329999999994</v>
      </c>
      <c r="C731" s="1020">
        <v>59367.84599999999</v>
      </c>
      <c r="D731" s="1011" t="s">
        <v>11</v>
      </c>
    </row>
    <row r="732" spans="1:4" s="1007" customFormat="1" ht="11.25" customHeight="1" x14ac:dyDescent="0.2">
      <c r="A732" s="1257" t="s">
        <v>1190</v>
      </c>
      <c r="B732" s="1019">
        <v>180</v>
      </c>
      <c r="C732" s="1019">
        <v>180</v>
      </c>
      <c r="D732" s="1009" t="s">
        <v>1011</v>
      </c>
    </row>
    <row r="733" spans="1:4" s="1007" customFormat="1" ht="11.25" customHeight="1" x14ac:dyDescent="0.2">
      <c r="A733" s="1257"/>
      <c r="B733" s="1019">
        <v>27515.59</v>
      </c>
      <c r="C733" s="1019">
        <v>27515.583999999999</v>
      </c>
      <c r="D733" s="1009" t="s">
        <v>834</v>
      </c>
    </row>
    <row r="734" spans="1:4" s="1007" customFormat="1" ht="11.25" customHeight="1" x14ac:dyDescent="0.2">
      <c r="A734" s="1257"/>
      <c r="B734" s="1019">
        <v>4312</v>
      </c>
      <c r="C734" s="1019">
        <v>4312</v>
      </c>
      <c r="D734" s="1009" t="s">
        <v>1004</v>
      </c>
    </row>
    <row r="735" spans="1:4" s="1007" customFormat="1" ht="11.25" customHeight="1" x14ac:dyDescent="0.2">
      <c r="A735" s="1257"/>
      <c r="B735" s="1019">
        <v>428</v>
      </c>
      <c r="C735" s="1019">
        <v>428</v>
      </c>
      <c r="D735" s="1009" t="s">
        <v>1005</v>
      </c>
    </row>
    <row r="736" spans="1:4" s="1007" customFormat="1" ht="11.25" customHeight="1" x14ac:dyDescent="0.2">
      <c r="A736" s="1257"/>
      <c r="B736" s="1019">
        <v>6500</v>
      </c>
      <c r="C736" s="1019">
        <v>6500</v>
      </c>
      <c r="D736" s="1009" t="s">
        <v>2152</v>
      </c>
    </row>
    <row r="737" spans="1:4" s="1007" customFormat="1" ht="11.25" customHeight="1" x14ac:dyDescent="0.2">
      <c r="A737" s="1257"/>
      <c r="B737" s="1019">
        <v>38935.589999999997</v>
      </c>
      <c r="C737" s="1019">
        <v>38935.584000000003</v>
      </c>
      <c r="D737" s="1009" t="s">
        <v>11</v>
      </c>
    </row>
    <row r="738" spans="1:4" s="1007" customFormat="1" ht="11.25" customHeight="1" x14ac:dyDescent="0.2">
      <c r="A738" s="1256" t="s">
        <v>1198</v>
      </c>
      <c r="B738" s="1018">
        <v>2288.11</v>
      </c>
      <c r="C738" s="1018">
        <v>2288.0609999999997</v>
      </c>
      <c r="D738" s="1008" t="s">
        <v>3855</v>
      </c>
    </row>
    <row r="739" spans="1:4" s="1007" customFormat="1" ht="11.25" customHeight="1" x14ac:dyDescent="0.2">
      <c r="A739" s="1257"/>
      <c r="B739" s="1019">
        <v>180</v>
      </c>
      <c r="C739" s="1019">
        <v>180</v>
      </c>
      <c r="D739" s="1009" t="s">
        <v>1011</v>
      </c>
    </row>
    <row r="740" spans="1:4" s="1007" customFormat="1" ht="11.25" customHeight="1" x14ac:dyDescent="0.2">
      <c r="A740" s="1257"/>
      <c r="B740" s="1019">
        <v>24325.919999999998</v>
      </c>
      <c r="C740" s="1019">
        <v>24325.918000000001</v>
      </c>
      <c r="D740" s="1009" t="s">
        <v>834</v>
      </c>
    </row>
    <row r="741" spans="1:4" s="1007" customFormat="1" ht="11.25" customHeight="1" x14ac:dyDescent="0.2">
      <c r="A741" s="1257"/>
      <c r="B741" s="1019">
        <v>3248</v>
      </c>
      <c r="C741" s="1019">
        <v>3248</v>
      </c>
      <c r="D741" s="1009" t="s">
        <v>1004</v>
      </c>
    </row>
    <row r="742" spans="1:4" s="1007" customFormat="1" ht="11.25" customHeight="1" x14ac:dyDescent="0.2">
      <c r="A742" s="1257"/>
      <c r="B742" s="1019">
        <v>398</v>
      </c>
      <c r="C742" s="1019">
        <v>398</v>
      </c>
      <c r="D742" s="1009" t="s">
        <v>1005</v>
      </c>
    </row>
    <row r="743" spans="1:4" s="1007" customFormat="1" ht="11.25" customHeight="1" x14ac:dyDescent="0.2">
      <c r="A743" s="1258"/>
      <c r="B743" s="1020">
        <v>30440.03</v>
      </c>
      <c r="C743" s="1020">
        <v>30439.978999999999</v>
      </c>
      <c r="D743" s="1011" t="s">
        <v>11</v>
      </c>
    </row>
    <row r="744" spans="1:4" s="1007" customFormat="1" ht="11.25" customHeight="1" x14ac:dyDescent="0.2">
      <c r="A744" s="1257" t="s">
        <v>1181</v>
      </c>
      <c r="B744" s="1019">
        <v>195</v>
      </c>
      <c r="C744" s="1019">
        <v>195</v>
      </c>
      <c r="D744" s="1009" t="s">
        <v>1011</v>
      </c>
    </row>
    <row r="745" spans="1:4" s="1007" customFormat="1" ht="11.25" customHeight="1" x14ac:dyDescent="0.2">
      <c r="A745" s="1257"/>
      <c r="B745" s="1019">
        <v>39344.699999999997</v>
      </c>
      <c r="C745" s="1019">
        <v>39344.696000000004</v>
      </c>
      <c r="D745" s="1009" t="s">
        <v>834</v>
      </c>
    </row>
    <row r="746" spans="1:4" s="1007" customFormat="1" ht="11.25" customHeight="1" x14ac:dyDescent="0.2">
      <c r="A746" s="1257"/>
      <c r="B746" s="1019">
        <v>3763</v>
      </c>
      <c r="C746" s="1019">
        <v>3763</v>
      </c>
      <c r="D746" s="1009" t="s">
        <v>1004</v>
      </c>
    </row>
    <row r="747" spans="1:4" s="1007" customFormat="1" ht="11.25" customHeight="1" x14ac:dyDescent="0.2">
      <c r="A747" s="1257"/>
      <c r="B747" s="1019">
        <v>873</v>
      </c>
      <c r="C747" s="1019">
        <v>873</v>
      </c>
      <c r="D747" s="1009" t="s">
        <v>1005</v>
      </c>
    </row>
    <row r="748" spans="1:4" s="1007" customFormat="1" ht="11.25" customHeight="1" x14ac:dyDescent="0.2">
      <c r="A748" s="1257"/>
      <c r="B748" s="1019">
        <v>44175.7</v>
      </c>
      <c r="C748" s="1019">
        <v>44175.696000000004</v>
      </c>
      <c r="D748" s="1009" t="s">
        <v>11</v>
      </c>
    </row>
    <row r="749" spans="1:4" s="1007" customFormat="1" ht="11.25" customHeight="1" x14ac:dyDescent="0.2">
      <c r="A749" s="1256" t="s">
        <v>1191</v>
      </c>
      <c r="B749" s="1018">
        <v>108</v>
      </c>
      <c r="C749" s="1018">
        <v>108</v>
      </c>
      <c r="D749" s="1008" t="s">
        <v>1011</v>
      </c>
    </row>
    <row r="750" spans="1:4" s="1007" customFormat="1" ht="11.25" customHeight="1" x14ac:dyDescent="0.2">
      <c r="A750" s="1257"/>
      <c r="B750" s="1019">
        <v>31772.82</v>
      </c>
      <c r="C750" s="1019">
        <v>31772.82</v>
      </c>
      <c r="D750" s="1009" t="s">
        <v>834</v>
      </c>
    </row>
    <row r="751" spans="1:4" s="1007" customFormat="1" ht="11.25" customHeight="1" x14ac:dyDescent="0.2">
      <c r="A751" s="1257"/>
      <c r="B751" s="1019">
        <v>3978</v>
      </c>
      <c r="C751" s="1019">
        <v>3978</v>
      </c>
      <c r="D751" s="1009" t="s">
        <v>1004</v>
      </c>
    </row>
    <row r="752" spans="1:4" s="1007" customFormat="1" ht="11.25" customHeight="1" x14ac:dyDescent="0.2">
      <c r="A752" s="1257"/>
      <c r="B752" s="1019">
        <v>999</v>
      </c>
      <c r="C752" s="1019">
        <v>999</v>
      </c>
      <c r="D752" s="1009" t="s">
        <v>1005</v>
      </c>
    </row>
    <row r="753" spans="1:4" s="1007" customFormat="1" ht="11.25" customHeight="1" x14ac:dyDescent="0.2">
      <c r="A753" s="1258"/>
      <c r="B753" s="1020">
        <v>36857.82</v>
      </c>
      <c r="C753" s="1020">
        <v>36857.82</v>
      </c>
      <c r="D753" s="1011" t="s">
        <v>11</v>
      </c>
    </row>
    <row r="754" spans="1:4" s="1007" customFormat="1" ht="11.25" customHeight="1" x14ac:dyDescent="0.2">
      <c r="A754" s="1257" t="s">
        <v>1201</v>
      </c>
      <c r="B754" s="1019">
        <v>89.99</v>
      </c>
      <c r="C754" s="1019">
        <v>89.99</v>
      </c>
      <c r="D754" s="1009" t="s">
        <v>3953</v>
      </c>
    </row>
    <row r="755" spans="1:4" s="1007" customFormat="1" ht="11.25" customHeight="1" x14ac:dyDescent="0.2">
      <c r="A755" s="1257"/>
      <c r="B755" s="1019">
        <v>15</v>
      </c>
      <c r="C755" s="1019">
        <v>15</v>
      </c>
      <c r="D755" s="1009" t="s">
        <v>1011</v>
      </c>
    </row>
    <row r="756" spans="1:4" s="1007" customFormat="1" ht="11.25" customHeight="1" x14ac:dyDescent="0.2">
      <c r="A756" s="1257"/>
      <c r="B756" s="1019">
        <v>68282.649999999994</v>
      </c>
      <c r="C756" s="1019">
        <v>68282.653000000006</v>
      </c>
      <c r="D756" s="1009" t="s">
        <v>834</v>
      </c>
    </row>
    <row r="757" spans="1:4" s="1007" customFormat="1" ht="11.25" customHeight="1" x14ac:dyDescent="0.2">
      <c r="A757" s="1257"/>
      <c r="B757" s="1019">
        <v>7504</v>
      </c>
      <c r="C757" s="1019">
        <v>7504</v>
      </c>
      <c r="D757" s="1009" t="s">
        <v>1004</v>
      </c>
    </row>
    <row r="758" spans="1:4" s="1007" customFormat="1" ht="11.25" customHeight="1" x14ac:dyDescent="0.2">
      <c r="A758" s="1257"/>
      <c r="B758" s="1019">
        <v>1372</v>
      </c>
      <c r="C758" s="1019">
        <v>1372</v>
      </c>
      <c r="D758" s="1009" t="s">
        <v>1005</v>
      </c>
    </row>
    <row r="759" spans="1:4" s="1007" customFormat="1" ht="11.25" customHeight="1" x14ac:dyDescent="0.2">
      <c r="A759" s="1257"/>
      <c r="B759" s="1019">
        <v>311.2</v>
      </c>
      <c r="C759" s="1019">
        <v>311.2</v>
      </c>
      <c r="D759" s="1009" t="s">
        <v>1006</v>
      </c>
    </row>
    <row r="760" spans="1:4" s="1007" customFormat="1" ht="11.25" customHeight="1" x14ac:dyDescent="0.2">
      <c r="A760" s="1257"/>
      <c r="B760" s="1019">
        <v>77574.84</v>
      </c>
      <c r="C760" s="1019">
        <v>77574.842999999993</v>
      </c>
      <c r="D760" s="1009" t="s">
        <v>11</v>
      </c>
    </row>
    <row r="761" spans="1:4" s="1007" customFormat="1" ht="11.25" customHeight="1" x14ac:dyDescent="0.2">
      <c r="A761" s="1256" t="s">
        <v>1182</v>
      </c>
      <c r="B761" s="1018">
        <v>4651.07</v>
      </c>
      <c r="C761" s="1018">
        <v>4651.0499999999993</v>
      </c>
      <c r="D761" s="1008" t="s">
        <v>3855</v>
      </c>
    </row>
    <row r="762" spans="1:4" s="1007" customFormat="1" ht="11.25" customHeight="1" x14ac:dyDescent="0.2">
      <c r="A762" s="1257"/>
      <c r="B762" s="1019">
        <v>85.999999999999986</v>
      </c>
      <c r="C762" s="1019">
        <v>85.997670000000014</v>
      </c>
      <c r="D762" s="1009" t="s">
        <v>800</v>
      </c>
    </row>
    <row r="763" spans="1:4" s="1007" customFormat="1" ht="11.25" customHeight="1" x14ac:dyDescent="0.2">
      <c r="A763" s="1257"/>
      <c r="B763" s="1019">
        <v>717</v>
      </c>
      <c r="C763" s="1019">
        <v>717</v>
      </c>
      <c r="D763" s="1009" t="s">
        <v>1011</v>
      </c>
    </row>
    <row r="764" spans="1:4" s="1007" customFormat="1" ht="11.25" customHeight="1" x14ac:dyDescent="0.2">
      <c r="A764" s="1257"/>
      <c r="B764" s="1019">
        <v>39521.82</v>
      </c>
      <c r="C764" s="1019">
        <v>39514.6</v>
      </c>
      <c r="D764" s="1009" t="s">
        <v>834</v>
      </c>
    </row>
    <row r="765" spans="1:4" s="1007" customFormat="1" ht="11.25" customHeight="1" x14ac:dyDescent="0.2">
      <c r="A765" s="1257"/>
      <c r="B765" s="1019">
        <v>4049</v>
      </c>
      <c r="C765" s="1019">
        <v>4049</v>
      </c>
      <c r="D765" s="1009" t="s">
        <v>1004</v>
      </c>
    </row>
    <row r="766" spans="1:4" s="1007" customFormat="1" ht="11.25" customHeight="1" x14ac:dyDescent="0.2">
      <c r="A766" s="1257"/>
      <c r="B766" s="1019">
        <v>1406</v>
      </c>
      <c r="C766" s="1019">
        <v>1402.4288300000001</v>
      </c>
      <c r="D766" s="1009" t="s">
        <v>1005</v>
      </c>
    </row>
    <row r="767" spans="1:4" s="1007" customFormat="1" ht="11.25" customHeight="1" x14ac:dyDescent="0.2">
      <c r="A767" s="1257"/>
      <c r="B767" s="1019">
        <v>7949.68</v>
      </c>
      <c r="C767" s="1019">
        <v>7949.6720999999998</v>
      </c>
      <c r="D767" s="1009" t="s">
        <v>3384</v>
      </c>
    </row>
    <row r="768" spans="1:4" s="1007" customFormat="1" ht="11.25" customHeight="1" x14ac:dyDescent="0.2">
      <c r="A768" s="1257"/>
      <c r="B768" s="1019">
        <v>23000</v>
      </c>
      <c r="C768" s="1019">
        <v>17970.753359999999</v>
      </c>
      <c r="D768" s="1009" t="s">
        <v>4129</v>
      </c>
    </row>
    <row r="769" spans="1:4" s="1007" customFormat="1" ht="11.25" customHeight="1" x14ac:dyDescent="0.2">
      <c r="A769" s="1257"/>
      <c r="B769" s="1019">
        <v>4195.79</v>
      </c>
      <c r="C769" s="1019">
        <v>4195.7761399999999</v>
      </c>
      <c r="D769" s="1009" t="s">
        <v>3385</v>
      </c>
    </row>
    <row r="770" spans="1:4" s="1007" customFormat="1" ht="11.25" customHeight="1" x14ac:dyDescent="0.2">
      <c r="A770" s="1258"/>
      <c r="B770" s="1020">
        <v>85576.36</v>
      </c>
      <c r="C770" s="1020">
        <v>80536.278099999996</v>
      </c>
      <c r="D770" s="1011" t="s">
        <v>11</v>
      </c>
    </row>
    <row r="771" spans="1:4" s="1007" customFormat="1" ht="11.25" customHeight="1" x14ac:dyDescent="0.2">
      <c r="A771" s="1257" t="s">
        <v>2161</v>
      </c>
      <c r="B771" s="1019">
        <v>75</v>
      </c>
      <c r="C771" s="1019">
        <v>75</v>
      </c>
      <c r="D771" s="1009" t="s">
        <v>1010</v>
      </c>
    </row>
    <row r="772" spans="1:4" s="1007" customFormat="1" ht="11.25" customHeight="1" x14ac:dyDescent="0.2">
      <c r="A772" s="1257"/>
      <c r="B772" s="1019">
        <v>2157.42</v>
      </c>
      <c r="C772" s="1019">
        <v>2157.3850000000002</v>
      </c>
      <c r="D772" s="1009" t="s">
        <v>3855</v>
      </c>
    </row>
    <row r="773" spans="1:4" s="1007" customFormat="1" ht="11.25" customHeight="1" x14ac:dyDescent="0.2">
      <c r="A773" s="1257"/>
      <c r="B773" s="1019">
        <v>90</v>
      </c>
      <c r="C773" s="1019">
        <v>90</v>
      </c>
      <c r="D773" s="1009" t="s">
        <v>1011</v>
      </c>
    </row>
    <row r="774" spans="1:4" s="1007" customFormat="1" ht="11.25" customHeight="1" x14ac:dyDescent="0.2">
      <c r="A774" s="1257"/>
      <c r="B774" s="1019">
        <v>35</v>
      </c>
      <c r="C774" s="1019">
        <v>35</v>
      </c>
      <c r="D774" s="1009" t="s">
        <v>1009</v>
      </c>
    </row>
    <row r="775" spans="1:4" s="1007" customFormat="1" ht="11.25" customHeight="1" x14ac:dyDescent="0.2">
      <c r="A775" s="1257"/>
      <c r="B775" s="1019">
        <v>42873.72</v>
      </c>
      <c r="C775" s="1019">
        <v>42873.716999999997</v>
      </c>
      <c r="D775" s="1009" t="s">
        <v>834</v>
      </c>
    </row>
    <row r="776" spans="1:4" s="1007" customFormat="1" ht="11.25" customHeight="1" x14ac:dyDescent="0.2">
      <c r="A776" s="1257"/>
      <c r="B776" s="1019">
        <v>4147</v>
      </c>
      <c r="C776" s="1019">
        <v>4147</v>
      </c>
      <c r="D776" s="1009" t="s">
        <v>1004</v>
      </c>
    </row>
    <row r="777" spans="1:4" s="1007" customFormat="1" ht="11.25" customHeight="1" x14ac:dyDescent="0.2">
      <c r="A777" s="1257"/>
      <c r="B777" s="1019">
        <v>1219</v>
      </c>
      <c r="C777" s="1019">
        <v>1219</v>
      </c>
      <c r="D777" s="1009" t="s">
        <v>1005</v>
      </c>
    </row>
    <row r="778" spans="1:4" s="1007" customFormat="1" ht="11.25" customHeight="1" x14ac:dyDescent="0.2">
      <c r="A778" s="1257"/>
      <c r="B778" s="1019">
        <v>345.9</v>
      </c>
      <c r="C778" s="1019">
        <v>345.9</v>
      </c>
      <c r="D778" s="1009" t="s">
        <v>1006</v>
      </c>
    </row>
    <row r="779" spans="1:4" s="1007" customFormat="1" ht="11.25" customHeight="1" x14ac:dyDescent="0.2">
      <c r="A779" s="1257"/>
      <c r="B779" s="1019">
        <v>224.4</v>
      </c>
      <c r="C779" s="1019">
        <v>224.4</v>
      </c>
      <c r="D779" s="1009" t="s">
        <v>4108</v>
      </c>
    </row>
    <row r="780" spans="1:4" s="1007" customFormat="1" ht="11.25" customHeight="1" x14ac:dyDescent="0.2">
      <c r="A780" s="1257"/>
      <c r="B780" s="1019">
        <v>81</v>
      </c>
      <c r="C780" s="1019">
        <v>81</v>
      </c>
      <c r="D780" s="1009" t="s">
        <v>3996</v>
      </c>
    </row>
    <row r="781" spans="1:4" s="1007" customFormat="1" ht="11.25" customHeight="1" x14ac:dyDescent="0.2">
      <c r="A781" s="1257"/>
      <c r="B781" s="1019">
        <v>51248.44</v>
      </c>
      <c r="C781" s="1019">
        <v>51248.402000000002</v>
      </c>
      <c r="D781" s="1009" t="s">
        <v>11</v>
      </c>
    </row>
    <row r="782" spans="1:4" s="1007" customFormat="1" ht="11.25" customHeight="1" x14ac:dyDescent="0.2">
      <c r="A782" s="1256" t="s">
        <v>1219</v>
      </c>
      <c r="B782" s="1018">
        <v>79312.070000000007</v>
      </c>
      <c r="C782" s="1018">
        <v>79312.062999999995</v>
      </c>
      <c r="D782" s="1008" t="s">
        <v>834</v>
      </c>
    </row>
    <row r="783" spans="1:4" s="1007" customFormat="1" ht="11.25" customHeight="1" x14ac:dyDescent="0.2">
      <c r="A783" s="1257"/>
      <c r="B783" s="1019">
        <v>10614</v>
      </c>
      <c r="C783" s="1019">
        <v>10614</v>
      </c>
      <c r="D783" s="1009" t="s">
        <v>1004</v>
      </c>
    </row>
    <row r="784" spans="1:4" s="1007" customFormat="1" ht="11.25" customHeight="1" x14ac:dyDescent="0.2">
      <c r="A784" s="1257"/>
      <c r="B784" s="1019">
        <v>1115</v>
      </c>
      <c r="C784" s="1019">
        <v>1115</v>
      </c>
      <c r="D784" s="1009" t="s">
        <v>1005</v>
      </c>
    </row>
    <row r="785" spans="1:4" s="1007" customFormat="1" ht="11.25" customHeight="1" x14ac:dyDescent="0.2">
      <c r="A785" s="1257"/>
      <c r="B785" s="1019">
        <v>397.21999999999997</v>
      </c>
      <c r="C785" s="1019">
        <v>397.22199999999998</v>
      </c>
      <c r="D785" s="1009" t="s">
        <v>1031</v>
      </c>
    </row>
    <row r="786" spans="1:4" s="1007" customFormat="1" ht="21" x14ac:dyDescent="0.2">
      <c r="A786" s="1257"/>
      <c r="B786" s="1019">
        <v>1126</v>
      </c>
      <c r="C786" s="1019">
        <v>1126</v>
      </c>
      <c r="D786" s="1009" t="s">
        <v>3247</v>
      </c>
    </row>
    <row r="787" spans="1:4" s="1007" customFormat="1" ht="11.25" customHeight="1" x14ac:dyDescent="0.2">
      <c r="A787" s="1258"/>
      <c r="B787" s="1020">
        <v>92564.290000000008</v>
      </c>
      <c r="C787" s="1020">
        <v>92564.284999999989</v>
      </c>
      <c r="D787" s="1011" t="s">
        <v>11</v>
      </c>
    </row>
    <row r="788" spans="1:4" s="1007" customFormat="1" ht="11.25" customHeight="1" x14ac:dyDescent="0.2">
      <c r="A788" s="1257" t="s">
        <v>1212</v>
      </c>
      <c r="B788" s="1019">
        <v>4593.8500000000004</v>
      </c>
      <c r="C788" s="1019">
        <v>4593.8270000000002</v>
      </c>
      <c r="D788" s="1009" t="s">
        <v>3855</v>
      </c>
    </row>
    <row r="789" spans="1:4" s="1007" customFormat="1" ht="11.25" customHeight="1" x14ac:dyDescent="0.2">
      <c r="A789" s="1257"/>
      <c r="B789" s="1019">
        <v>800</v>
      </c>
      <c r="C789" s="1019">
        <v>800</v>
      </c>
      <c r="D789" s="1009" t="s">
        <v>3386</v>
      </c>
    </row>
    <row r="790" spans="1:4" s="1007" customFormat="1" ht="11.25" customHeight="1" x14ac:dyDescent="0.2">
      <c r="A790" s="1257"/>
      <c r="B790" s="1019">
        <v>4000</v>
      </c>
      <c r="C790" s="1019">
        <v>1400</v>
      </c>
      <c r="D790" s="1009" t="s">
        <v>749</v>
      </c>
    </row>
    <row r="791" spans="1:4" s="1007" customFormat="1" ht="11.25" customHeight="1" x14ac:dyDescent="0.2">
      <c r="A791" s="1257"/>
      <c r="B791" s="1019">
        <v>408</v>
      </c>
      <c r="C791" s="1019">
        <v>408</v>
      </c>
      <c r="D791" s="1009" t="s">
        <v>1011</v>
      </c>
    </row>
    <row r="792" spans="1:4" s="1007" customFormat="1" ht="11.25" customHeight="1" x14ac:dyDescent="0.2">
      <c r="A792" s="1257"/>
      <c r="B792" s="1019">
        <v>52321.15</v>
      </c>
      <c r="C792" s="1019">
        <v>52321.153000000006</v>
      </c>
      <c r="D792" s="1009" t="s">
        <v>834</v>
      </c>
    </row>
    <row r="793" spans="1:4" s="1007" customFormat="1" ht="11.25" customHeight="1" x14ac:dyDescent="0.2">
      <c r="A793" s="1257"/>
      <c r="B793" s="1019">
        <v>6769</v>
      </c>
      <c r="C793" s="1019">
        <v>6769</v>
      </c>
      <c r="D793" s="1009" t="s">
        <v>1004</v>
      </c>
    </row>
    <row r="794" spans="1:4" s="1007" customFormat="1" ht="11.25" customHeight="1" x14ac:dyDescent="0.2">
      <c r="A794" s="1257"/>
      <c r="B794" s="1019">
        <v>388</v>
      </c>
      <c r="C794" s="1019">
        <v>388</v>
      </c>
      <c r="D794" s="1009" t="s">
        <v>1005</v>
      </c>
    </row>
    <row r="795" spans="1:4" s="1007" customFormat="1" ht="11.25" customHeight="1" x14ac:dyDescent="0.2">
      <c r="A795" s="1257"/>
      <c r="B795" s="1019">
        <v>69280</v>
      </c>
      <c r="C795" s="1019">
        <v>66679.98000000001</v>
      </c>
      <c r="D795" s="1009" t="s">
        <v>11</v>
      </c>
    </row>
    <row r="796" spans="1:4" s="1007" customFormat="1" ht="11.25" customHeight="1" x14ac:dyDescent="0.2">
      <c r="A796" s="1256" t="s">
        <v>1229</v>
      </c>
      <c r="B796" s="1018">
        <v>13</v>
      </c>
      <c r="C796" s="1018">
        <v>13</v>
      </c>
      <c r="D796" s="1008" t="s">
        <v>1013</v>
      </c>
    </row>
    <row r="797" spans="1:4" s="1007" customFormat="1" ht="11.25" customHeight="1" x14ac:dyDescent="0.2">
      <c r="A797" s="1257"/>
      <c r="B797" s="1019">
        <v>531.79999999999995</v>
      </c>
      <c r="C797" s="1019">
        <v>531.79999999999995</v>
      </c>
      <c r="D797" s="1009" t="s">
        <v>1011</v>
      </c>
    </row>
    <row r="798" spans="1:4" s="1007" customFormat="1" ht="11.25" customHeight="1" x14ac:dyDescent="0.2">
      <c r="A798" s="1257"/>
      <c r="B798" s="1019">
        <v>53169.869999999995</v>
      </c>
      <c r="C798" s="1019">
        <v>53169.864999999998</v>
      </c>
      <c r="D798" s="1009" t="s">
        <v>834</v>
      </c>
    </row>
    <row r="799" spans="1:4" s="1007" customFormat="1" ht="11.25" customHeight="1" x14ac:dyDescent="0.2">
      <c r="A799" s="1257"/>
      <c r="B799" s="1019">
        <v>8518</v>
      </c>
      <c r="C799" s="1019">
        <v>8518</v>
      </c>
      <c r="D799" s="1009" t="s">
        <v>1004</v>
      </c>
    </row>
    <row r="800" spans="1:4" s="1007" customFormat="1" ht="11.25" customHeight="1" x14ac:dyDescent="0.2">
      <c r="A800" s="1257"/>
      <c r="B800" s="1019">
        <v>2181</v>
      </c>
      <c r="C800" s="1019">
        <v>2181</v>
      </c>
      <c r="D800" s="1009" t="s">
        <v>1005</v>
      </c>
    </row>
    <row r="801" spans="1:4" s="1007" customFormat="1" ht="11.25" customHeight="1" x14ac:dyDescent="0.2">
      <c r="A801" s="1257"/>
      <c r="B801" s="1019">
        <v>600</v>
      </c>
      <c r="C801" s="1019">
        <v>600</v>
      </c>
      <c r="D801" s="1009" t="s">
        <v>739</v>
      </c>
    </row>
    <row r="802" spans="1:4" s="1007" customFormat="1" ht="11.25" customHeight="1" x14ac:dyDescent="0.2">
      <c r="A802" s="1258"/>
      <c r="B802" s="1020">
        <v>65013.67</v>
      </c>
      <c r="C802" s="1020">
        <v>65013.665000000001</v>
      </c>
      <c r="D802" s="1011" t="s">
        <v>11</v>
      </c>
    </row>
    <row r="803" spans="1:4" s="1007" customFormat="1" ht="11.25" customHeight="1" x14ac:dyDescent="0.2">
      <c r="A803" s="1256" t="s">
        <v>1207</v>
      </c>
      <c r="B803" s="1018">
        <v>68.03</v>
      </c>
      <c r="C803" s="1018">
        <v>68.00800000000001</v>
      </c>
      <c r="D803" s="1008" t="s">
        <v>3855</v>
      </c>
    </row>
    <row r="804" spans="1:4" s="1007" customFormat="1" ht="11.25" customHeight="1" x14ac:dyDescent="0.2">
      <c r="A804" s="1257"/>
      <c r="B804" s="1019">
        <v>482</v>
      </c>
      <c r="C804" s="1019">
        <v>482</v>
      </c>
      <c r="D804" s="1009" t="s">
        <v>1013</v>
      </c>
    </row>
    <row r="805" spans="1:4" s="1007" customFormat="1" ht="11.25" customHeight="1" x14ac:dyDescent="0.2">
      <c r="A805" s="1257"/>
      <c r="B805" s="1019">
        <v>432.7</v>
      </c>
      <c r="C805" s="1019">
        <v>432.70000000000005</v>
      </c>
      <c r="D805" s="1009" t="s">
        <v>1011</v>
      </c>
    </row>
    <row r="806" spans="1:4" s="1007" customFormat="1" ht="11.25" customHeight="1" x14ac:dyDescent="0.2">
      <c r="A806" s="1257"/>
      <c r="B806" s="1019">
        <v>79783.8</v>
      </c>
      <c r="C806" s="1019">
        <v>79783.803</v>
      </c>
      <c r="D806" s="1009" t="s">
        <v>834</v>
      </c>
    </row>
    <row r="807" spans="1:4" s="1007" customFormat="1" ht="11.25" customHeight="1" x14ac:dyDescent="0.2">
      <c r="A807" s="1257"/>
      <c r="B807" s="1019">
        <v>11668</v>
      </c>
      <c r="C807" s="1019">
        <v>11668</v>
      </c>
      <c r="D807" s="1009" t="s">
        <v>1004</v>
      </c>
    </row>
    <row r="808" spans="1:4" s="1007" customFormat="1" ht="11.25" customHeight="1" x14ac:dyDescent="0.2">
      <c r="A808" s="1257"/>
      <c r="B808" s="1019">
        <v>1622</v>
      </c>
      <c r="C808" s="1019">
        <v>1622</v>
      </c>
      <c r="D808" s="1009" t="s">
        <v>1005</v>
      </c>
    </row>
    <row r="809" spans="1:4" s="1007" customFormat="1" ht="11.25" customHeight="1" x14ac:dyDescent="0.2">
      <c r="A809" s="1257"/>
      <c r="B809" s="1019">
        <v>6700</v>
      </c>
      <c r="C809" s="1019">
        <v>6700</v>
      </c>
      <c r="D809" s="1009" t="s">
        <v>4130</v>
      </c>
    </row>
    <row r="810" spans="1:4" s="1007" customFormat="1" ht="11.25" customHeight="1" x14ac:dyDescent="0.2">
      <c r="A810" s="1257"/>
      <c r="B810" s="1019">
        <v>62</v>
      </c>
      <c r="C810" s="1019">
        <v>62</v>
      </c>
      <c r="D810" s="1009" t="s">
        <v>1006</v>
      </c>
    </row>
    <row r="811" spans="1:4" s="1007" customFormat="1" ht="11.25" customHeight="1" x14ac:dyDescent="0.2">
      <c r="A811" s="1258"/>
      <c r="B811" s="1020">
        <v>100818.53</v>
      </c>
      <c r="C811" s="1020">
        <v>100818.511</v>
      </c>
      <c r="D811" s="1011" t="s">
        <v>11</v>
      </c>
    </row>
    <row r="812" spans="1:4" s="1007" customFormat="1" ht="11.25" customHeight="1" x14ac:dyDescent="0.2">
      <c r="A812" s="1256" t="s">
        <v>4027</v>
      </c>
      <c r="B812" s="1018">
        <v>3560.03</v>
      </c>
      <c r="C812" s="1018">
        <v>3560.0030000000002</v>
      </c>
      <c r="D812" s="1008" t="s">
        <v>3855</v>
      </c>
    </row>
    <row r="813" spans="1:4" s="1007" customFormat="1" ht="11.25" customHeight="1" x14ac:dyDescent="0.2">
      <c r="A813" s="1257"/>
      <c r="B813" s="1019">
        <v>600</v>
      </c>
      <c r="C813" s="1019">
        <v>600</v>
      </c>
      <c r="D813" s="1009" t="s">
        <v>4131</v>
      </c>
    </row>
    <row r="814" spans="1:4" s="1007" customFormat="1" ht="11.25" customHeight="1" x14ac:dyDescent="0.2">
      <c r="A814" s="1257"/>
      <c r="B814" s="1019">
        <v>371</v>
      </c>
      <c r="C814" s="1019">
        <v>371</v>
      </c>
      <c r="D814" s="1009" t="s">
        <v>1011</v>
      </c>
    </row>
    <row r="815" spans="1:4" s="1007" customFormat="1" ht="11.25" customHeight="1" x14ac:dyDescent="0.2">
      <c r="A815" s="1257"/>
      <c r="B815" s="1019">
        <v>42793.48</v>
      </c>
      <c r="C815" s="1019">
        <v>42788.193000000007</v>
      </c>
      <c r="D815" s="1009" t="s">
        <v>834</v>
      </c>
    </row>
    <row r="816" spans="1:4" s="1007" customFormat="1" ht="11.25" customHeight="1" x14ac:dyDescent="0.2">
      <c r="A816" s="1257"/>
      <c r="B816" s="1019">
        <v>6236</v>
      </c>
      <c r="C816" s="1019">
        <v>6236</v>
      </c>
      <c r="D816" s="1009" t="s">
        <v>1004</v>
      </c>
    </row>
    <row r="817" spans="1:4" s="1007" customFormat="1" ht="11.25" customHeight="1" x14ac:dyDescent="0.2">
      <c r="A817" s="1257"/>
      <c r="B817" s="1019">
        <v>675</v>
      </c>
      <c r="C817" s="1019">
        <v>675</v>
      </c>
      <c r="D817" s="1009" t="s">
        <v>1005</v>
      </c>
    </row>
    <row r="818" spans="1:4" s="1007" customFormat="1" ht="11.25" customHeight="1" x14ac:dyDescent="0.2">
      <c r="A818" s="1258"/>
      <c r="B818" s="1020">
        <v>54235.51</v>
      </c>
      <c r="C818" s="1020">
        <v>54230.196000000004</v>
      </c>
      <c r="D818" s="1011" t="s">
        <v>11</v>
      </c>
    </row>
    <row r="819" spans="1:4" s="1007" customFormat="1" ht="11.25" customHeight="1" x14ac:dyDescent="0.2">
      <c r="A819" s="1257" t="s">
        <v>1238</v>
      </c>
      <c r="B819" s="1019">
        <v>4187.04</v>
      </c>
      <c r="C819" s="1019">
        <v>4187.0348700000004</v>
      </c>
      <c r="D819" s="1009" t="s">
        <v>4132</v>
      </c>
    </row>
    <row r="820" spans="1:4" s="1007" customFormat="1" ht="11.25" customHeight="1" x14ac:dyDescent="0.2">
      <c r="A820" s="1257"/>
      <c r="B820" s="1019">
        <v>9269.6</v>
      </c>
      <c r="C820" s="1019">
        <v>5661.9611100000002</v>
      </c>
      <c r="D820" s="1009" t="s">
        <v>2162</v>
      </c>
    </row>
    <row r="821" spans="1:4" s="1007" customFormat="1" ht="11.25" customHeight="1" x14ac:dyDescent="0.2">
      <c r="A821" s="1257"/>
      <c r="B821" s="1019">
        <v>13</v>
      </c>
      <c r="C821" s="1019">
        <v>13</v>
      </c>
      <c r="D821" s="1009" t="s">
        <v>1013</v>
      </c>
    </row>
    <row r="822" spans="1:4" s="1007" customFormat="1" ht="11.25" customHeight="1" x14ac:dyDescent="0.2">
      <c r="A822" s="1257"/>
      <c r="B822" s="1019">
        <v>372.8</v>
      </c>
      <c r="C822" s="1019">
        <v>372.8</v>
      </c>
      <c r="D822" s="1009" t="s">
        <v>1011</v>
      </c>
    </row>
    <row r="823" spans="1:4" s="1007" customFormat="1" ht="11.25" customHeight="1" x14ac:dyDescent="0.2">
      <c r="A823" s="1257"/>
      <c r="B823" s="1019">
        <v>116804.32</v>
      </c>
      <c r="C823" s="1019">
        <v>116804.318</v>
      </c>
      <c r="D823" s="1009" t="s">
        <v>834</v>
      </c>
    </row>
    <row r="824" spans="1:4" s="1007" customFormat="1" ht="11.25" customHeight="1" x14ac:dyDescent="0.2">
      <c r="A824" s="1257"/>
      <c r="B824" s="1019">
        <v>10529</v>
      </c>
      <c r="C824" s="1019">
        <v>10529</v>
      </c>
      <c r="D824" s="1009" t="s">
        <v>1004</v>
      </c>
    </row>
    <row r="825" spans="1:4" s="1007" customFormat="1" ht="11.25" customHeight="1" x14ac:dyDescent="0.2">
      <c r="A825" s="1257"/>
      <c r="B825" s="1019">
        <v>2626</v>
      </c>
      <c r="C825" s="1019">
        <v>2626</v>
      </c>
      <c r="D825" s="1009" t="s">
        <v>1005</v>
      </c>
    </row>
    <row r="826" spans="1:4" s="1007" customFormat="1" ht="11.25" customHeight="1" x14ac:dyDescent="0.2">
      <c r="A826" s="1257"/>
      <c r="B826" s="1019">
        <v>448.83</v>
      </c>
      <c r="C826" s="1019">
        <v>448.82004000000001</v>
      </c>
      <c r="D826" s="1009" t="s">
        <v>3387</v>
      </c>
    </row>
    <row r="827" spans="1:4" s="1007" customFormat="1" ht="21" x14ac:dyDescent="0.2">
      <c r="A827" s="1257"/>
      <c r="B827" s="1019">
        <v>1807</v>
      </c>
      <c r="C827" s="1019">
        <v>1807</v>
      </c>
      <c r="D827" s="1009" t="s">
        <v>3247</v>
      </c>
    </row>
    <row r="828" spans="1:4" s="1007" customFormat="1" ht="11.25" customHeight="1" x14ac:dyDescent="0.2">
      <c r="A828" s="1257"/>
      <c r="B828" s="1019">
        <v>1662.9</v>
      </c>
      <c r="C828" s="1019">
        <v>1662.9</v>
      </c>
      <c r="D828" s="1009" t="s">
        <v>1006</v>
      </c>
    </row>
    <row r="829" spans="1:4" s="1007" customFormat="1" ht="11.25" customHeight="1" x14ac:dyDescent="0.2">
      <c r="A829" s="1257"/>
      <c r="B829" s="1019">
        <v>1200</v>
      </c>
      <c r="C829" s="1019">
        <v>1200</v>
      </c>
      <c r="D829" s="1009" t="s">
        <v>4133</v>
      </c>
    </row>
    <row r="830" spans="1:4" s="1007" customFormat="1" ht="11.25" customHeight="1" x14ac:dyDescent="0.2">
      <c r="A830" s="1257"/>
      <c r="B830" s="1019">
        <v>148920.49</v>
      </c>
      <c r="C830" s="1019">
        <v>145312.83401999998</v>
      </c>
      <c r="D830" s="1009" t="s">
        <v>11</v>
      </c>
    </row>
    <row r="831" spans="1:4" s="1007" customFormat="1" ht="11.25" customHeight="1" x14ac:dyDescent="0.2">
      <c r="A831" s="1256" t="s">
        <v>1199</v>
      </c>
      <c r="B831" s="1018">
        <v>180</v>
      </c>
      <c r="C831" s="1018">
        <v>180</v>
      </c>
      <c r="D831" s="1008" t="s">
        <v>1011</v>
      </c>
    </row>
    <row r="832" spans="1:4" s="1007" customFormat="1" ht="11.25" customHeight="1" x14ac:dyDescent="0.2">
      <c r="A832" s="1257"/>
      <c r="B832" s="1019">
        <v>40704.129999999997</v>
      </c>
      <c r="C832" s="1019">
        <v>40704.133000000002</v>
      </c>
      <c r="D832" s="1009" t="s">
        <v>834</v>
      </c>
    </row>
    <row r="833" spans="1:4" s="1007" customFormat="1" ht="11.25" customHeight="1" x14ac:dyDescent="0.2">
      <c r="A833" s="1257"/>
      <c r="B833" s="1019">
        <v>2609</v>
      </c>
      <c r="C833" s="1019">
        <v>2609</v>
      </c>
      <c r="D833" s="1009" t="s">
        <v>1004</v>
      </c>
    </row>
    <row r="834" spans="1:4" s="1007" customFormat="1" ht="11.25" customHeight="1" x14ac:dyDescent="0.2">
      <c r="A834" s="1257"/>
      <c r="B834" s="1019">
        <v>1236</v>
      </c>
      <c r="C834" s="1019">
        <v>1224</v>
      </c>
      <c r="D834" s="1009" t="s">
        <v>1005</v>
      </c>
    </row>
    <row r="835" spans="1:4" s="1007" customFormat="1" ht="11.25" customHeight="1" x14ac:dyDescent="0.2">
      <c r="A835" s="1257"/>
      <c r="B835" s="1019">
        <v>7000</v>
      </c>
      <c r="C835" s="1019">
        <v>6990.04295</v>
      </c>
      <c r="D835" s="1009" t="s">
        <v>2163</v>
      </c>
    </row>
    <row r="836" spans="1:4" s="1007" customFormat="1" ht="11.25" customHeight="1" x14ac:dyDescent="0.2">
      <c r="A836" s="1258"/>
      <c r="B836" s="1020">
        <v>51729.13</v>
      </c>
      <c r="C836" s="1020">
        <v>51707.175950000004</v>
      </c>
      <c r="D836" s="1011" t="s">
        <v>11</v>
      </c>
    </row>
    <row r="837" spans="1:4" s="1007" customFormat="1" ht="11.25" customHeight="1" x14ac:dyDescent="0.2">
      <c r="A837" s="1257" t="s">
        <v>2164</v>
      </c>
      <c r="B837" s="1019">
        <v>2148.4299999999998</v>
      </c>
      <c r="C837" s="1019">
        <v>2148.4050000000002</v>
      </c>
      <c r="D837" s="1009" t="s">
        <v>3855</v>
      </c>
    </row>
    <row r="838" spans="1:4" s="1007" customFormat="1" ht="11.25" customHeight="1" x14ac:dyDescent="0.2">
      <c r="A838" s="1257"/>
      <c r="B838" s="1019">
        <v>937.76</v>
      </c>
      <c r="C838" s="1019">
        <v>937.74420999999995</v>
      </c>
      <c r="D838" s="1009" t="s">
        <v>800</v>
      </c>
    </row>
    <row r="839" spans="1:4" s="1007" customFormat="1" ht="11.25" customHeight="1" x14ac:dyDescent="0.2">
      <c r="A839" s="1257"/>
      <c r="B839" s="1019">
        <v>325</v>
      </c>
      <c r="C839" s="1019">
        <v>325</v>
      </c>
      <c r="D839" s="1009" t="s">
        <v>1011</v>
      </c>
    </row>
    <row r="840" spans="1:4" s="1007" customFormat="1" ht="11.25" customHeight="1" x14ac:dyDescent="0.2">
      <c r="A840" s="1257"/>
      <c r="B840" s="1019">
        <v>58405.74</v>
      </c>
      <c r="C840" s="1019">
        <v>58405.737999999998</v>
      </c>
      <c r="D840" s="1009" t="s">
        <v>834</v>
      </c>
    </row>
    <row r="841" spans="1:4" s="1007" customFormat="1" ht="11.25" customHeight="1" x14ac:dyDescent="0.2">
      <c r="A841" s="1257"/>
      <c r="B841" s="1019">
        <v>7955</v>
      </c>
      <c r="C841" s="1019">
        <v>7955</v>
      </c>
      <c r="D841" s="1009" t="s">
        <v>1004</v>
      </c>
    </row>
    <row r="842" spans="1:4" s="1007" customFormat="1" ht="11.25" customHeight="1" x14ac:dyDescent="0.2">
      <c r="A842" s="1257"/>
      <c r="B842" s="1019">
        <v>891</v>
      </c>
      <c r="C842" s="1019">
        <v>891</v>
      </c>
      <c r="D842" s="1009" t="s">
        <v>1005</v>
      </c>
    </row>
    <row r="843" spans="1:4" s="1007" customFormat="1" ht="11.25" customHeight="1" x14ac:dyDescent="0.2">
      <c r="A843" s="1257"/>
      <c r="B843" s="1019">
        <v>17120</v>
      </c>
      <c r="C843" s="1019">
        <v>7025.0520500000002</v>
      </c>
      <c r="D843" s="1009" t="s">
        <v>4134</v>
      </c>
    </row>
    <row r="844" spans="1:4" s="1007" customFormat="1" ht="11.25" customHeight="1" x14ac:dyDescent="0.2">
      <c r="A844" s="1257"/>
      <c r="B844" s="1019">
        <v>87782.93</v>
      </c>
      <c r="C844" s="1019">
        <v>77687.939259999999</v>
      </c>
      <c r="D844" s="1009" t="s">
        <v>11</v>
      </c>
    </row>
    <row r="845" spans="1:4" s="1007" customFormat="1" ht="11.25" customHeight="1" x14ac:dyDescent="0.2">
      <c r="A845" s="1256" t="s">
        <v>1228</v>
      </c>
      <c r="B845" s="1018">
        <v>4514.8500000000004</v>
      </c>
      <c r="C845" s="1018">
        <v>4514.8230000000003</v>
      </c>
      <c r="D845" s="1008" t="s">
        <v>3855</v>
      </c>
    </row>
    <row r="846" spans="1:4" s="1007" customFormat="1" ht="11.25" customHeight="1" x14ac:dyDescent="0.2">
      <c r="A846" s="1257"/>
      <c r="B846" s="1019">
        <v>3100</v>
      </c>
      <c r="C846" s="1019">
        <v>3100</v>
      </c>
      <c r="D846" s="1009" t="s">
        <v>4135</v>
      </c>
    </row>
    <row r="847" spans="1:4" s="1007" customFormat="1" ht="11.25" customHeight="1" x14ac:dyDescent="0.2">
      <c r="A847" s="1257"/>
      <c r="B847" s="1019">
        <v>620.79999999999995</v>
      </c>
      <c r="C847" s="1019">
        <v>620.79999999999995</v>
      </c>
      <c r="D847" s="1009" t="s">
        <v>1011</v>
      </c>
    </row>
    <row r="848" spans="1:4" s="1007" customFormat="1" ht="11.25" customHeight="1" x14ac:dyDescent="0.2">
      <c r="A848" s="1257"/>
      <c r="B848" s="1019">
        <v>18</v>
      </c>
      <c r="C848" s="1019">
        <v>18</v>
      </c>
      <c r="D848" s="1009" t="s">
        <v>1009</v>
      </c>
    </row>
    <row r="849" spans="1:4" s="1007" customFormat="1" ht="11.25" customHeight="1" x14ac:dyDescent="0.2">
      <c r="A849" s="1257"/>
      <c r="B849" s="1019">
        <v>69069.3</v>
      </c>
      <c r="C849" s="1019">
        <v>69069.296999999991</v>
      </c>
      <c r="D849" s="1009" t="s">
        <v>834</v>
      </c>
    </row>
    <row r="850" spans="1:4" s="1007" customFormat="1" ht="11.25" customHeight="1" x14ac:dyDescent="0.2">
      <c r="A850" s="1257"/>
      <c r="B850" s="1019">
        <v>9117</v>
      </c>
      <c r="C850" s="1019">
        <v>9117</v>
      </c>
      <c r="D850" s="1009" t="s">
        <v>1004</v>
      </c>
    </row>
    <row r="851" spans="1:4" s="1007" customFormat="1" ht="11.25" customHeight="1" x14ac:dyDescent="0.2">
      <c r="A851" s="1257"/>
      <c r="B851" s="1019">
        <v>1304</v>
      </c>
      <c r="C851" s="1019">
        <v>1304</v>
      </c>
      <c r="D851" s="1009" t="s">
        <v>1005</v>
      </c>
    </row>
    <row r="852" spans="1:4" s="1007" customFormat="1" ht="11.25" customHeight="1" x14ac:dyDescent="0.2">
      <c r="A852" s="1258"/>
      <c r="B852" s="1020">
        <v>87743.95</v>
      </c>
      <c r="C852" s="1020">
        <v>87743.919999999984</v>
      </c>
      <c r="D852" s="1011" t="s">
        <v>11</v>
      </c>
    </row>
    <row r="853" spans="1:4" s="1007" customFormat="1" ht="11.25" customHeight="1" x14ac:dyDescent="0.2">
      <c r="A853" s="1257" t="s">
        <v>1213</v>
      </c>
      <c r="B853" s="1019">
        <v>160.61000000000001</v>
      </c>
      <c r="C853" s="1019">
        <v>21.053999999999998</v>
      </c>
      <c r="D853" s="1009" t="s">
        <v>807</v>
      </c>
    </row>
    <row r="854" spans="1:4" s="1007" customFormat="1" ht="11.25" customHeight="1" x14ac:dyDescent="0.2">
      <c r="A854" s="1257"/>
      <c r="B854" s="1019">
        <v>558.89</v>
      </c>
      <c r="C854" s="1019">
        <v>558.89400000000001</v>
      </c>
      <c r="D854" s="1009" t="s">
        <v>3953</v>
      </c>
    </row>
    <row r="855" spans="1:4" s="1007" customFormat="1" ht="11.25" customHeight="1" x14ac:dyDescent="0.2">
      <c r="A855" s="1257"/>
      <c r="B855" s="1019">
        <v>60.47</v>
      </c>
      <c r="C855" s="1019">
        <v>60.451000000000001</v>
      </c>
      <c r="D855" s="1009" t="s">
        <v>3855</v>
      </c>
    </row>
    <row r="856" spans="1:4" s="1007" customFormat="1" ht="11.25" customHeight="1" x14ac:dyDescent="0.2">
      <c r="A856" s="1257"/>
      <c r="B856" s="1019">
        <v>73103.98</v>
      </c>
      <c r="C856" s="1019">
        <v>73103.975000000006</v>
      </c>
      <c r="D856" s="1009" t="s">
        <v>834</v>
      </c>
    </row>
    <row r="857" spans="1:4" s="1007" customFormat="1" ht="11.25" customHeight="1" x14ac:dyDescent="0.2">
      <c r="A857" s="1257"/>
      <c r="B857" s="1019">
        <v>6969</v>
      </c>
      <c r="C857" s="1019">
        <v>6969</v>
      </c>
      <c r="D857" s="1009" t="s">
        <v>1004</v>
      </c>
    </row>
    <row r="858" spans="1:4" s="1007" customFormat="1" ht="11.25" customHeight="1" x14ac:dyDescent="0.2">
      <c r="A858" s="1257"/>
      <c r="B858" s="1019">
        <v>894</v>
      </c>
      <c r="C858" s="1019">
        <v>894</v>
      </c>
      <c r="D858" s="1009" t="s">
        <v>1005</v>
      </c>
    </row>
    <row r="859" spans="1:4" s="1007" customFormat="1" ht="11.25" customHeight="1" x14ac:dyDescent="0.2">
      <c r="A859" s="1257"/>
      <c r="B859" s="1019">
        <v>150</v>
      </c>
      <c r="C859" s="1019">
        <v>130</v>
      </c>
      <c r="D859" s="1009" t="s">
        <v>4136</v>
      </c>
    </row>
    <row r="860" spans="1:4" s="1007" customFormat="1" ht="11.25" customHeight="1" x14ac:dyDescent="0.2">
      <c r="A860" s="1257"/>
      <c r="B860" s="1019">
        <v>656.5</v>
      </c>
      <c r="C860" s="1019">
        <v>656.5</v>
      </c>
      <c r="D860" s="1009" t="s">
        <v>1006</v>
      </c>
    </row>
    <row r="861" spans="1:4" s="1007" customFormat="1" ht="11.25" customHeight="1" x14ac:dyDescent="0.2">
      <c r="A861" s="1257"/>
      <c r="B861" s="1019">
        <v>150</v>
      </c>
      <c r="C861" s="1019">
        <v>108.9</v>
      </c>
      <c r="D861" s="1009" t="s">
        <v>4137</v>
      </c>
    </row>
    <row r="862" spans="1:4" s="1007" customFormat="1" ht="11.25" customHeight="1" x14ac:dyDescent="0.2">
      <c r="A862" s="1257"/>
      <c r="B862" s="1019">
        <v>82703.45</v>
      </c>
      <c r="C862" s="1019">
        <v>82502.774000000005</v>
      </c>
      <c r="D862" s="1009" t="s">
        <v>11</v>
      </c>
    </row>
    <row r="863" spans="1:4" s="1007" customFormat="1" ht="11.25" customHeight="1" x14ac:dyDescent="0.2">
      <c r="A863" s="1256" t="s">
        <v>1210</v>
      </c>
      <c r="B863" s="1018">
        <v>80</v>
      </c>
      <c r="C863" s="1018">
        <v>80</v>
      </c>
      <c r="D863" s="1008" t="s">
        <v>1010</v>
      </c>
    </row>
    <row r="864" spans="1:4" s="1007" customFormat="1" ht="11.25" customHeight="1" x14ac:dyDescent="0.2">
      <c r="A864" s="1257"/>
      <c r="B864" s="1019">
        <v>37.79</v>
      </c>
      <c r="C864" s="1019">
        <v>37.781999999999996</v>
      </c>
      <c r="D864" s="1009" t="s">
        <v>3855</v>
      </c>
    </row>
    <row r="865" spans="1:4" s="1007" customFormat="1" ht="11.25" customHeight="1" x14ac:dyDescent="0.2">
      <c r="A865" s="1257"/>
      <c r="B865" s="1019">
        <v>2475.9</v>
      </c>
      <c r="C865" s="1019">
        <v>2452.5342599999999</v>
      </c>
      <c r="D865" s="1009" t="s">
        <v>1013</v>
      </c>
    </row>
    <row r="866" spans="1:4" s="1007" customFormat="1" ht="11.25" customHeight="1" x14ac:dyDescent="0.2">
      <c r="A866" s="1257"/>
      <c r="B866" s="1019">
        <v>195</v>
      </c>
      <c r="C866" s="1019">
        <v>195</v>
      </c>
      <c r="D866" s="1009" t="s">
        <v>1011</v>
      </c>
    </row>
    <row r="867" spans="1:4" s="1007" customFormat="1" ht="11.25" customHeight="1" x14ac:dyDescent="0.2">
      <c r="A867" s="1257"/>
      <c r="B867" s="1019">
        <v>13</v>
      </c>
      <c r="C867" s="1019">
        <v>13</v>
      </c>
      <c r="D867" s="1009" t="s">
        <v>832</v>
      </c>
    </row>
    <row r="868" spans="1:4" s="1007" customFormat="1" ht="11.25" customHeight="1" x14ac:dyDescent="0.2">
      <c r="A868" s="1257"/>
      <c r="B868" s="1019">
        <v>60656.56</v>
      </c>
      <c r="C868" s="1019">
        <v>60656.555999999997</v>
      </c>
      <c r="D868" s="1009" t="s">
        <v>834</v>
      </c>
    </row>
    <row r="869" spans="1:4" s="1007" customFormat="1" ht="11.25" customHeight="1" x14ac:dyDescent="0.2">
      <c r="A869" s="1257"/>
      <c r="B869" s="1019">
        <v>7200</v>
      </c>
      <c r="C869" s="1019">
        <v>7200</v>
      </c>
      <c r="D869" s="1009" t="s">
        <v>1004</v>
      </c>
    </row>
    <row r="870" spans="1:4" s="1007" customFormat="1" ht="11.25" customHeight="1" x14ac:dyDescent="0.2">
      <c r="A870" s="1257"/>
      <c r="B870" s="1019">
        <v>1062</v>
      </c>
      <c r="C870" s="1019">
        <v>1062</v>
      </c>
      <c r="D870" s="1009" t="s">
        <v>1005</v>
      </c>
    </row>
    <row r="871" spans="1:4" s="1007" customFormat="1" ht="11.25" customHeight="1" x14ac:dyDescent="0.2">
      <c r="A871" s="1257"/>
      <c r="B871" s="1019">
        <v>238.78</v>
      </c>
      <c r="C871" s="1019">
        <v>238.77763000000002</v>
      </c>
      <c r="D871" s="1009" t="s">
        <v>1006</v>
      </c>
    </row>
    <row r="872" spans="1:4" s="1007" customFormat="1" ht="11.25" customHeight="1" x14ac:dyDescent="0.2">
      <c r="A872" s="1258"/>
      <c r="B872" s="1020">
        <v>71959.03</v>
      </c>
      <c r="C872" s="1020">
        <v>71935.649890000001</v>
      </c>
      <c r="D872" s="1011" t="s">
        <v>11</v>
      </c>
    </row>
    <row r="873" spans="1:4" s="1007" customFormat="1" ht="11.25" customHeight="1" x14ac:dyDescent="0.2">
      <c r="A873" s="1257" t="s">
        <v>1209</v>
      </c>
      <c r="B873" s="1019">
        <v>1186.2</v>
      </c>
      <c r="C873" s="1019">
        <v>1186.2</v>
      </c>
      <c r="D873" s="1009" t="s">
        <v>1011</v>
      </c>
    </row>
    <row r="874" spans="1:4" s="1007" customFormat="1" ht="11.25" customHeight="1" x14ac:dyDescent="0.2">
      <c r="A874" s="1257"/>
      <c r="B874" s="1019">
        <v>51598.86</v>
      </c>
      <c r="C874" s="1019">
        <v>51587.368999999999</v>
      </c>
      <c r="D874" s="1009" t="s">
        <v>834</v>
      </c>
    </row>
    <row r="875" spans="1:4" s="1007" customFormat="1" ht="11.25" customHeight="1" x14ac:dyDescent="0.2">
      <c r="A875" s="1257"/>
      <c r="B875" s="1019">
        <v>12841</v>
      </c>
      <c r="C875" s="1019">
        <v>12841</v>
      </c>
      <c r="D875" s="1009" t="s">
        <v>1004</v>
      </c>
    </row>
    <row r="876" spans="1:4" s="1007" customFormat="1" ht="11.25" customHeight="1" x14ac:dyDescent="0.2">
      <c r="A876" s="1257"/>
      <c r="B876" s="1019">
        <v>975</v>
      </c>
      <c r="C876" s="1019">
        <v>957.85900000000004</v>
      </c>
      <c r="D876" s="1009" t="s">
        <v>1005</v>
      </c>
    </row>
    <row r="877" spans="1:4" s="1007" customFormat="1" ht="11.25" customHeight="1" x14ac:dyDescent="0.2">
      <c r="A877" s="1257"/>
      <c r="B877" s="1019">
        <v>6900</v>
      </c>
      <c r="C877" s="1019">
        <v>5583.7452499999999</v>
      </c>
      <c r="D877" s="1009" t="s">
        <v>2165</v>
      </c>
    </row>
    <row r="878" spans="1:4" s="1007" customFormat="1" ht="11.25" customHeight="1" x14ac:dyDescent="0.2">
      <c r="A878" s="1257"/>
      <c r="B878" s="1019">
        <v>380</v>
      </c>
      <c r="C878" s="1019">
        <v>380</v>
      </c>
      <c r="D878" s="1009" t="s">
        <v>739</v>
      </c>
    </row>
    <row r="879" spans="1:4" s="1007" customFormat="1" ht="21" x14ac:dyDescent="0.2">
      <c r="A879" s="1257"/>
      <c r="B879" s="1019">
        <v>1100</v>
      </c>
      <c r="C879" s="1019">
        <v>563.94333999999992</v>
      </c>
      <c r="D879" s="1009" t="s">
        <v>3388</v>
      </c>
    </row>
    <row r="880" spans="1:4" s="1007" customFormat="1" ht="11.25" customHeight="1" x14ac:dyDescent="0.2">
      <c r="A880" s="1257"/>
      <c r="B880" s="1019">
        <v>715.8</v>
      </c>
      <c r="C880" s="1019">
        <v>715.8</v>
      </c>
      <c r="D880" s="1009" t="s">
        <v>1006</v>
      </c>
    </row>
    <row r="881" spans="1:4" s="1007" customFormat="1" ht="11.25" customHeight="1" x14ac:dyDescent="0.2">
      <c r="A881" s="1257"/>
      <c r="B881" s="1019">
        <v>75696.86</v>
      </c>
      <c r="C881" s="1019">
        <v>73815.916589999993</v>
      </c>
      <c r="D881" s="1009" t="s">
        <v>11</v>
      </c>
    </row>
    <row r="882" spans="1:4" s="1007" customFormat="1" ht="11.25" customHeight="1" x14ac:dyDescent="0.2">
      <c r="A882" s="1256" t="s">
        <v>1211</v>
      </c>
      <c r="B882" s="1018">
        <v>532</v>
      </c>
      <c r="C882" s="1018">
        <v>532</v>
      </c>
      <c r="D882" s="1008" t="s">
        <v>1011</v>
      </c>
    </row>
    <row r="883" spans="1:4" s="1007" customFormat="1" ht="11.25" customHeight="1" x14ac:dyDescent="0.2">
      <c r="A883" s="1257"/>
      <c r="B883" s="1019">
        <v>73262.64</v>
      </c>
      <c r="C883" s="1019">
        <v>73262.578999999998</v>
      </c>
      <c r="D883" s="1009" t="s">
        <v>834</v>
      </c>
    </row>
    <row r="884" spans="1:4" s="1007" customFormat="1" ht="11.25" customHeight="1" x14ac:dyDescent="0.2">
      <c r="A884" s="1257"/>
      <c r="B884" s="1019">
        <v>8272</v>
      </c>
      <c r="C884" s="1019">
        <v>8272</v>
      </c>
      <c r="D884" s="1009" t="s">
        <v>1004</v>
      </c>
    </row>
    <row r="885" spans="1:4" s="1007" customFormat="1" ht="11.25" customHeight="1" x14ac:dyDescent="0.2">
      <c r="A885" s="1257"/>
      <c r="B885" s="1019">
        <v>3954</v>
      </c>
      <c r="C885" s="1019">
        <v>3954</v>
      </c>
      <c r="D885" s="1009" t="s">
        <v>1005</v>
      </c>
    </row>
    <row r="886" spans="1:4" s="1007" customFormat="1" ht="11.25" customHeight="1" x14ac:dyDescent="0.2">
      <c r="A886" s="1257"/>
      <c r="B886" s="1019">
        <v>776.8</v>
      </c>
      <c r="C886" s="1019">
        <v>768.17477999999994</v>
      </c>
      <c r="D886" s="1009" t="s">
        <v>1006</v>
      </c>
    </row>
    <row r="887" spans="1:4" s="1007" customFormat="1" ht="11.25" customHeight="1" x14ac:dyDescent="0.2">
      <c r="A887" s="1257"/>
      <c r="B887" s="1019">
        <v>2500</v>
      </c>
      <c r="C887" s="1019">
        <v>402.93</v>
      </c>
      <c r="D887" s="1009" t="s">
        <v>4138</v>
      </c>
    </row>
    <row r="888" spans="1:4" s="1007" customFormat="1" ht="11.25" customHeight="1" x14ac:dyDescent="0.2">
      <c r="A888" s="1258"/>
      <c r="B888" s="1020">
        <v>89297.44</v>
      </c>
      <c r="C888" s="1020">
        <v>87191.683779999992</v>
      </c>
      <c r="D888" s="1011" t="s">
        <v>11</v>
      </c>
    </row>
    <row r="889" spans="1:4" s="1007" customFormat="1" ht="11.25" customHeight="1" x14ac:dyDescent="0.2">
      <c r="A889" s="1257" t="s">
        <v>1221</v>
      </c>
      <c r="B889" s="1019">
        <v>441.4</v>
      </c>
      <c r="C889" s="1019">
        <v>441.4</v>
      </c>
      <c r="D889" s="1009" t="s">
        <v>1011</v>
      </c>
    </row>
    <row r="890" spans="1:4" s="1007" customFormat="1" ht="11.25" customHeight="1" x14ac:dyDescent="0.2">
      <c r="A890" s="1257"/>
      <c r="B890" s="1019">
        <v>51857.54</v>
      </c>
      <c r="C890" s="1019">
        <v>51857.534999999996</v>
      </c>
      <c r="D890" s="1009" t="s">
        <v>834</v>
      </c>
    </row>
    <row r="891" spans="1:4" s="1007" customFormat="1" ht="11.25" customHeight="1" x14ac:dyDescent="0.2">
      <c r="A891" s="1257"/>
      <c r="B891" s="1019">
        <v>9457</v>
      </c>
      <c r="C891" s="1019">
        <v>9457</v>
      </c>
      <c r="D891" s="1009" t="s">
        <v>1004</v>
      </c>
    </row>
    <row r="892" spans="1:4" s="1007" customFormat="1" ht="11.25" customHeight="1" x14ac:dyDescent="0.2">
      <c r="A892" s="1257"/>
      <c r="B892" s="1019">
        <v>1200</v>
      </c>
      <c r="C892" s="1019">
        <v>1200</v>
      </c>
      <c r="D892" s="1009" t="s">
        <v>1005</v>
      </c>
    </row>
    <row r="893" spans="1:4" s="1007" customFormat="1" ht="11.25" customHeight="1" x14ac:dyDescent="0.2">
      <c r="A893" s="1257"/>
      <c r="B893" s="1019">
        <v>62955.94</v>
      </c>
      <c r="C893" s="1019">
        <v>62955.934999999998</v>
      </c>
      <c r="D893" s="1009" t="s">
        <v>11</v>
      </c>
    </row>
    <row r="894" spans="1:4" s="1007" customFormat="1" ht="11.25" customHeight="1" x14ac:dyDescent="0.2">
      <c r="A894" s="1256" t="s">
        <v>1225</v>
      </c>
      <c r="B894" s="1018">
        <v>2200</v>
      </c>
      <c r="C894" s="1018">
        <v>2200</v>
      </c>
      <c r="D894" s="1008" t="s">
        <v>3953</v>
      </c>
    </row>
    <row r="895" spans="1:4" s="1007" customFormat="1" ht="11.25" customHeight="1" x14ac:dyDescent="0.2">
      <c r="A895" s="1257"/>
      <c r="B895" s="1019">
        <v>3756.88</v>
      </c>
      <c r="C895" s="1019">
        <v>3756.8510000000001</v>
      </c>
      <c r="D895" s="1009" t="s">
        <v>3855</v>
      </c>
    </row>
    <row r="896" spans="1:4" s="1007" customFormat="1" ht="11.25" customHeight="1" x14ac:dyDescent="0.2">
      <c r="A896" s="1257"/>
      <c r="B896" s="1019">
        <v>1494.41</v>
      </c>
      <c r="C896" s="1019">
        <v>1494.4059999999999</v>
      </c>
      <c r="D896" s="1009" t="s">
        <v>3967</v>
      </c>
    </row>
    <row r="897" spans="1:4" s="1007" customFormat="1" ht="11.25" customHeight="1" x14ac:dyDescent="0.2">
      <c r="A897" s="1257"/>
      <c r="B897" s="1019">
        <v>1112.7</v>
      </c>
      <c r="C897" s="1019">
        <v>1112.7</v>
      </c>
      <c r="D897" s="1009" t="s">
        <v>1011</v>
      </c>
    </row>
    <row r="898" spans="1:4" s="1007" customFormat="1" ht="11.25" customHeight="1" x14ac:dyDescent="0.2">
      <c r="A898" s="1257"/>
      <c r="B898" s="1019">
        <v>54351.82</v>
      </c>
      <c r="C898" s="1019">
        <v>54351.815999999999</v>
      </c>
      <c r="D898" s="1009" t="s">
        <v>834</v>
      </c>
    </row>
    <row r="899" spans="1:4" s="1007" customFormat="1" ht="11.25" customHeight="1" x14ac:dyDescent="0.2">
      <c r="A899" s="1257"/>
      <c r="B899" s="1019">
        <v>5197</v>
      </c>
      <c r="C899" s="1019">
        <v>5197</v>
      </c>
      <c r="D899" s="1009" t="s">
        <v>1004</v>
      </c>
    </row>
    <row r="900" spans="1:4" s="1007" customFormat="1" ht="11.25" customHeight="1" x14ac:dyDescent="0.2">
      <c r="A900" s="1257"/>
      <c r="B900" s="1019">
        <v>1385</v>
      </c>
      <c r="C900" s="1019">
        <v>1385</v>
      </c>
      <c r="D900" s="1009" t="s">
        <v>1005</v>
      </c>
    </row>
    <row r="901" spans="1:4" s="1007" customFormat="1" ht="11.25" customHeight="1" x14ac:dyDescent="0.2">
      <c r="A901" s="1257"/>
      <c r="B901" s="1019">
        <v>700</v>
      </c>
      <c r="C901" s="1019">
        <v>700</v>
      </c>
      <c r="D901" s="1009" t="s">
        <v>2166</v>
      </c>
    </row>
    <row r="902" spans="1:4" s="1007" customFormat="1" ht="11.25" customHeight="1" x14ac:dyDescent="0.2">
      <c r="A902" s="1258"/>
      <c r="B902" s="1020">
        <v>70197.81</v>
      </c>
      <c r="C902" s="1020">
        <v>70197.773000000001</v>
      </c>
      <c r="D902" s="1011" t="s">
        <v>11</v>
      </c>
    </row>
    <row r="903" spans="1:4" s="1007" customFormat="1" ht="11.25" customHeight="1" x14ac:dyDescent="0.2">
      <c r="A903" s="1257" t="s">
        <v>1215</v>
      </c>
      <c r="B903" s="1019">
        <v>6340.7600000000011</v>
      </c>
      <c r="C903" s="1019">
        <v>6340.7339999999995</v>
      </c>
      <c r="D903" s="1009" t="s">
        <v>3855</v>
      </c>
    </row>
    <row r="904" spans="1:4" s="1007" customFormat="1" ht="11.25" customHeight="1" x14ac:dyDescent="0.2">
      <c r="A904" s="1257"/>
      <c r="B904" s="1019">
        <v>571.66</v>
      </c>
      <c r="C904" s="1019">
        <v>571.6413</v>
      </c>
      <c r="D904" s="1009" t="s">
        <v>800</v>
      </c>
    </row>
    <row r="905" spans="1:4" s="1007" customFormat="1" ht="11.25" customHeight="1" x14ac:dyDescent="0.2">
      <c r="A905" s="1257"/>
      <c r="B905" s="1019">
        <v>892</v>
      </c>
      <c r="C905" s="1019">
        <v>892</v>
      </c>
      <c r="D905" s="1009" t="s">
        <v>1011</v>
      </c>
    </row>
    <row r="906" spans="1:4" s="1007" customFormat="1" ht="11.25" customHeight="1" x14ac:dyDescent="0.2">
      <c r="A906" s="1257"/>
      <c r="B906" s="1019">
        <v>66859.010000000009</v>
      </c>
      <c r="C906" s="1019">
        <v>66856.791000000012</v>
      </c>
      <c r="D906" s="1009" t="s">
        <v>834</v>
      </c>
    </row>
    <row r="907" spans="1:4" s="1007" customFormat="1" ht="11.25" customHeight="1" x14ac:dyDescent="0.2">
      <c r="A907" s="1257"/>
      <c r="B907" s="1019">
        <v>9485</v>
      </c>
      <c r="C907" s="1019">
        <v>9485</v>
      </c>
      <c r="D907" s="1009" t="s">
        <v>1004</v>
      </c>
    </row>
    <row r="908" spans="1:4" s="1007" customFormat="1" ht="11.25" customHeight="1" x14ac:dyDescent="0.2">
      <c r="A908" s="1257"/>
      <c r="B908" s="1019">
        <v>1095</v>
      </c>
      <c r="C908" s="1019">
        <v>1095</v>
      </c>
      <c r="D908" s="1009" t="s">
        <v>1005</v>
      </c>
    </row>
    <row r="909" spans="1:4" s="1007" customFormat="1" ht="11.25" customHeight="1" x14ac:dyDescent="0.2">
      <c r="A909" s="1257"/>
      <c r="B909" s="1019">
        <v>5828.62</v>
      </c>
      <c r="C909" s="1019">
        <v>5828.6148300000004</v>
      </c>
      <c r="D909" s="1009" t="s">
        <v>2167</v>
      </c>
    </row>
    <row r="910" spans="1:4" s="1007" customFormat="1" ht="11.25" customHeight="1" x14ac:dyDescent="0.2">
      <c r="A910" s="1257"/>
      <c r="B910" s="1019">
        <v>91072.05</v>
      </c>
      <c r="C910" s="1019">
        <v>91069.781130000018</v>
      </c>
      <c r="D910" s="1009" t="s">
        <v>11</v>
      </c>
    </row>
    <row r="911" spans="1:4" s="1007" customFormat="1" ht="11.25" customHeight="1" x14ac:dyDescent="0.2">
      <c r="A911" s="1256" t="s">
        <v>1218</v>
      </c>
      <c r="B911" s="1018">
        <v>3319.77</v>
      </c>
      <c r="C911" s="1018">
        <v>3319.752</v>
      </c>
      <c r="D911" s="1008" t="s">
        <v>3855</v>
      </c>
    </row>
    <row r="912" spans="1:4" s="1007" customFormat="1" ht="11.25" customHeight="1" x14ac:dyDescent="0.2">
      <c r="A912" s="1257"/>
      <c r="B912" s="1019">
        <v>263</v>
      </c>
      <c r="C912" s="1019">
        <v>263</v>
      </c>
      <c r="D912" s="1009" t="s">
        <v>1013</v>
      </c>
    </row>
    <row r="913" spans="1:4" s="1007" customFormat="1" ht="11.25" customHeight="1" x14ac:dyDescent="0.2">
      <c r="A913" s="1257"/>
      <c r="B913" s="1019">
        <v>813</v>
      </c>
      <c r="C913" s="1019">
        <v>813</v>
      </c>
      <c r="D913" s="1009" t="s">
        <v>1011</v>
      </c>
    </row>
    <row r="914" spans="1:4" s="1007" customFormat="1" ht="11.25" customHeight="1" x14ac:dyDescent="0.2">
      <c r="A914" s="1257"/>
      <c r="B914" s="1019">
        <v>70877.289999999994</v>
      </c>
      <c r="C914" s="1019">
        <v>70877.281000000003</v>
      </c>
      <c r="D914" s="1009" t="s">
        <v>834</v>
      </c>
    </row>
    <row r="915" spans="1:4" s="1007" customFormat="1" ht="11.25" customHeight="1" x14ac:dyDescent="0.2">
      <c r="A915" s="1257"/>
      <c r="B915" s="1019">
        <v>10499</v>
      </c>
      <c r="C915" s="1019">
        <v>10499</v>
      </c>
      <c r="D915" s="1009" t="s">
        <v>1004</v>
      </c>
    </row>
    <row r="916" spans="1:4" s="1007" customFormat="1" ht="11.25" customHeight="1" x14ac:dyDescent="0.2">
      <c r="A916" s="1257"/>
      <c r="B916" s="1019">
        <v>1119</v>
      </c>
      <c r="C916" s="1019">
        <v>1109</v>
      </c>
      <c r="D916" s="1009" t="s">
        <v>1005</v>
      </c>
    </row>
    <row r="917" spans="1:4" s="1007" customFormat="1" ht="11.25" customHeight="1" x14ac:dyDescent="0.2">
      <c r="A917" s="1257"/>
      <c r="B917" s="1019">
        <v>3858.56</v>
      </c>
      <c r="C917" s="1019">
        <v>3858.5553300000001</v>
      </c>
      <c r="D917" s="1009" t="s">
        <v>4139</v>
      </c>
    </row>
    <row r="918" spans="1:4" s="1007" customFormat="1" ht="11.25" customHeight="1" x14ac:dyDescent="0.2">
      <c r="A918" s="1257"/>
      <c r="B918" s="1019">
        <v>715.8</v>
      </c>
      <c r="C918" s="1019">
        <v>715.8</v>
      </c>
      <c r="D918" s="1009" t="s">
        <v>1006</v>
      </c>
    </row>
    <row r="919" spans="1:4" s="1007" customFormat="1" ht="11.25" customHeight="1" x14ac:dyDescent="0.2">
      <c r="A919" s="1257"/>
      <c r="B919" s="1019">
        <v>2500</v>
      </c>
      <c r="C919" s="1019">
        <v>1195.48</v>
      </c>
      <c r="D919" s="1009" t="s">
        <v>3389</v>
      </c>
    </row>
    <row r="920" spans="1:4" s="1007" customFormat="1" ht="11.25" customHeight="1" x14ac:dyDescent="0.2">
      <c r="A920" s="1258"/>
      <c r="B920" s="1020">
        <v>93965.42</v>
      </c>
      <c r="C920" s="1020">
        <v>92650.868329999998</v>
      </c>
      <c r="D920" s="1011" t="s">
        <v>11</v>
      </c>
    </row>
    <row r="921" spans="1:4" s="1007" customFormat="1" ht="11.25" customHeight="1" x14ac:dyDescent="0.2">
      <c r="A921" s="1257" t="s">
        <v>1208</v>
      </c>
      <c r="B921" s="1019">
        <v>32.81</v>
      </c>
      <c r="C921" s="1019">
        <v>32.808610000000002</v>
      </c>
      <c r="D921" s="1009" t="s">
        <v>1033</v>
      </c>
    </row>
    <row r="922" spans="1:4" s="1007" customFormat="1" ht="11.25" customHeight="1" x14ac:dyDescent="0.2">
      <c r="A922" s="1257"/>
      <c r="B922" s="1019">
        <v>5187.8300000000008</v>
      </c>
      <c r="C922" s="1019">
        <v>5187.7759999999998</v>
      </c>
      <c r="D922" s="1009" t="s">
        <v>3855</v>
      </c>
    </row>
    <row r="923" spans="1:4" s="1007" customFormat="1" ht="11.25" customHeight="1" x14ac:dyDescent="0.2">
      <c r="A923" s="1257"/>
      <c r="B923" s="1019">
        <v>2.87</v>
      </c>
      <c r="C923" s="1019">
        <v>2.867</v>
      </c>
      <c r="D923" s="1009" t="s">
        <v>1013</v>
      </c>
    </row>
    <row r="924" spans="1:4" s="1007" customFormat="1" ht="11.25" customHeight="1" x14ac:dyDescent="0.2">
      <c r="A924" s="1257"/>
      <c r="B924" s="1019">
        <v>15</v>
      </c>
      <c r="C924" s="1019">
        <v>15</v>
      </c>
      <c r="D924" s="1009" t="s">
        <v>1011</v>
      </c>
    </row>
    <row r="925" spans="1:4" s="1007" customFormat="1" ht="11.25" customHeight="1" x14ac:dyDescent="0.2">
      <c r="A925" s="1257"/>
      <c r="B925" s="1019">
        <v>42406.31</v>
      </c>
      <c r="C925" s="1019">
        <v>42406.308999999994</v>
      </c>
      <c r="D925" s="1009" t="s">
        <v>834</v>
      </c>
    </row>
    <row r="926" spans="1:4" s="1007" customFormat="1" ht="11.25" customHeight="1" x14ac:dyDescent="0.2">
      <c r="A926" s="1257"/>
      <c r="B926" s="1019">
        <v>5742</v>
      </c>
      <c r="C926" s="1019">
        <v>5742</v>
      </c>
      <c r="D926" s="1009" t="s">
        <v>1004</v>
      </c>
    </row>
    <row r="927" spans="1:4" s="1007" customFormat="1" ht="11.25" customHeight="1" x14ac:dyDescent="0.2">
      <c r="A927" s="1257"/>
      <c r="B927" s="1019">
        <v>1258</v>
      </c>
      <c r="C927" s="1019">
        <v>1255.85572</v>
      </c>
      <c r="D927" s="1009" t="s">
        <v>1005</v>
      </c>
    </row>
    <row r="928" spans="1:4" s="1007" customFormat="1" ht="11.25" customHeight="1" x14ac:dyDescent="0.2">
      <c r="A928" s="1257"/>
      <c r="B928" s="1019">
        <v>1700</v>
      </c>
      <c r="C928" s="1019">
        <v>1663.8240000000001</v>
      </c>
      <c r="D928" s="1009" t="s">
        <v>4140</v>
      </c>
    </row>
    <row r="929" spans="1:4" s="1007" customFormat="1" ht="11.25" customHeight="1" x14ac:dyDescent="0.2">
      <c r="A929" s="1257"/>
      <c r="B929" s="1019">
        <v>56344.82</v>
      </c>
      <c r="C929" s="1019">
        <v>56306.440329999998</v>
      </c>
      <c r="D929" s="1009" t="s">
        <v>11</v>
      </c>
    </row>
    <row r="930" spans="1:4" s="1007" customFormat="1" ht="11.25" customHeight="1" x14ac:dyDescent="0.2">
      <c r="A930" s="1256" t="s">
        <v>1214</v>
      </c>
      <c r="B930" s="1018">
        <v>28.35</v>
      </c>
      <c r="C930" s="1018">
        <v>28.337</v>
      </c>
      <c r="D930" s="1008" t="s">
        <v>3855</v>
      </c>
    </row>
    <row r="931" spans="1:4" s="1007" customFormat="1" ht="11.25" customHeight="1" x14ac:dyDescent="0.2">
      <c r="A931" s="1257"/>
      <c r="B931" s="1019">
        <v>446</v>
      </c>
      <c r="C931" s="1019">
        <v>446</v>
      </c>
      <c r="D931" s="1009" t="s">
        <v>1011</v>
      </c>
    </row>
    <row r="932" spans="1:4" s="1007" customFormat="1" ht="11.25" customHeight="1" x14ac:dyDescent="0.2">
      <c r="A932" s="1257"/>
      <c r="B932" s="1019">
        <v>42331.270000000004</v>
      </c>
      <c r="C932" s="1019">
        <v>42315.767</v>
      </c>
      <c r="D932" s="1009" t="s">
        <v>834</v>
      </c>
    </row>
    <row r="933" spans="1:4" s="1007" customFormat="1" ht="11.25" customHeight="1" x14ac:dyDescent="0.2">
      <c r="A933" s="1257"/>
      <c r="B933" s="1019">
        <v>8521</v>
      </c>
      <c r="C933" s="1019">
        <v>8521</v>
      </c>
      <c r="D933" s="1009" t="s">
        <v>1004</v>
      </c>
    </row>
    <row r="934" spans="1:4" s="1007" customFormat="1" ht="11.25" customHeight="1" x14ac:dyDescent="0.2">
      <c r="A934" s="1257"/>
      <c r="B934" s="1019">
        <v>1564</v>
      </c>
      <c r="C934" s="1019">
        <v>1564</v>
      </c>
      <c r="D934" s="1009" t="s">
        <v>1005</v>
      </c>
    </row>
    <row r="935" spans="1:4" s="1007" customFormat="1" ht="11.25" customHeight="1" x14ac:dyDescent="0.2">
      <c r="A935" s="1257"/>
      <c r="B935" s="1019">
        <v>1500</v>
      </c>
      <c r="C935" s="1019">
        <v>1500</v>
      </c>
      <c r="D935" s="1009" t="s">
        <v>4141</v>
      </c>
    </row>
    <row r="936" spans="1:4" s="1007" customFormat="1" ht="21" x14ac:dyDescent="0.2">
      <c r="A936" s="1257"/>
      <c r="B936" s="1019">
        <v>684</v>
      </c>
      <c r="C936" s="1019">
        <v>684</v>
      </c>
      <c r="D936" s="1009" t="s">
        <v>3247</v>
      </c>
    </row>
    <row r="937" spans="1:4" s="1007" customFormat="1" ht="11.25" customHeight="1" x14ac:dyDescent="0.2">
      <c r="A937" s="1257"/>
      <c r="B937" s="1019">
        <v>200</v>
      </c>
      <c r="C937" s="1019">
        <v>200</v>
      </c>
      <c r="D937" s="1009" t="s">
        <v>3995</v>
      </c>
    </row>
    <row r="938" spans="1:4" s="1007" customFormat="1" ht="11.25" customHeight="1" x14ac:dyDescent="0.2">
      <c r="A938" s="1257"/>
      <c r="B938" s="1019">
        <v>635</v>
      </c>
      <c r="C938" s="1019">
        <v>635</v>
      </c>
      <c r="D938" s="1009" t="s">
        <v>1006</v>
      </c>
    </row>
    <row r="939" spans="1:4" s="1007" customFormat="1" ht="11.25" customHeight="1" x14ac:dyDescent="0.2">
      <c r="A939" s="1258"/>
      <c r="B939" s="1020">
        <v>55909.62</v>
      </c>
      <c r="C939" s="1020">
        <v>55894.103999999999</v>
      </c>
      <c r="D939" s="1011" t="s">
        <v>11</v>
      </c>
    </row>
    <row r="940" spans="1:4" s="1007" customFormat="1" ht="11.25" customHeight="1" x14ac:dyDescent="0.2">
      <c r="A940" s="1257" t="s">
        <v>1260</v>
      </c>
      <c r="B940" s="1019">
        <v>38704.269999999997</v>
      </c>
      <c r="C940" s="1019">
        <v>38700.273000000001</v>
      </c>
      <c r="D940" s="1009" t="s">
        <v>834</v>
      </c>
    </row>
    <row r="941" spans="1:4" s="1007" customFormat="1" ht="11.25" customHeight="1" x14ac:dyDescent="0.2">
      <c r="A941" s="1257"/>
      <c r="B941" s="1019">
        <v>6104</v>
      </c>
      <c r="C941" s="1019">
        <v>6104</v>
      </c>
      <c r="D941" s="1009" t="s">
        <v>1004</v>
      </c>
    </row>
    <row r="942" spans="1:4" s="1007" customFormat="1" ht="11.25" customHeight="1" x14ac:dyDescent="0.2">
      <c r="A942" s="1257"/>
      <c r="B942" s="1019">
        <v>397</v>
      </c>
      <c r="C942" s="1019">
        <v>397</v>
      </c>
      <c r="D942" s="1009" t="s">
        <v>1005</v>
      </c>
    </row>
    <row r="943" spans="1:4" s="1007" customFormat="1" ht="11.25" customHeight="1" x14ac:dyDescent="0.2">
      <c r="A943" s="1257"/>
      <c r="B943" s="1019">
        <v>45205.27</v>
      </c>
      <c r="C943" s="1019">
        <v>45201.273000000001</v>
      </c>
      <c r="D943" s="1009" t="s">
        <v>11</v>
      </c>
    </row>
    <row r="944" spans="1:4" s="1007" customFormat="1" ht="11.25" customHeight="1" x14ac:dyDescent="0.2">
      <c r="A944" s="1256" t="s">
        <v>1216</v>
      </c>
      <c r="B944" s="1018">
        <v>37.79</v>
      </c>
      <c r="C944" s="1018">
        <v>37.781999999999996</v>
      </c>
      <c r="D944" s="1008" t="s">
        <v>3855</v>
      </c>
    </row>
    <row r="945" spans="1:4" s="1007" customFormat="1" ht="11.25" customHeight="1" x14ac:dyDescent="0.2">
      <c r="A945" s="1257"/>
      <c r="B945" s="1019">
        <v>90</v>
      </c>
      <c r="C945" s="1019">
        <v>90</v>
      </c>
      <c r="D945" s="1009" t="s">
        <v>1011</v>
      </c>
    </row>
    <row r="946" spans="1:4" s="1007" customFormat="1" ht="11.25" customHeight="1" x14ac:dyDescent="0.2">
      <c r="A946" s="1257"/>
      <c r="B946" s="1019">
        <v>26.23</v>
      </c>
      <c r="C946" s="1019">
        <v>15.501099999999999</v>
      </c>
      <c r="D946" s="1009" t="s">
        <v>832</v>
      </c>
    </row>
    <row r="947" spans="1:4" s="1007" customFormat="1" ht="11.25" customHeight="1" x14ac:dyDescent="0.2">
      <c r="A947" s="1257"/>
      <c r="B947" s="1019">
        <v>41892.47</v>
      </c>
      <c r="C947" s="1019">
        <v>41892.47</v>
      </c>
      <c r="D947" s="1009" t="s">
        <v>834</v>
      </c>
    </row>
    <row r="948" spans="1:4" s="1007" customFormat="1" ht="11.25" customHeight="1" x14ac:dyDescent="0.2">
      <c r="A948" s="1257"/>
      <c r="B948" s="1019">
        <v>6784</v>
      </c>
      <c r="C948" s="1019">
        <v>6784</v>
      </c>
      <c r="D948" s="1009" t="s">
        <v>1004</v>
      </c>
    </row>
    <row r="949" spans="1:4" s="1007" customFormat="1" ht="11.25" customHeight="1" x14ac:dyDescent="0.2">
      <c r="A949" s="1257"/>
      <c r="B949" s="1019">
        <v>852</v>
      </c>
      <c r="C949" s="1019">
        <v>852</v>
      </c>
      <c r="D949" s="1009" t="s">
        <v>1005</v>
      </c>
    </row>
    <row r="950" spans="1:4" s="1007" customFormat="1" ht="21" x14ac:dyDescent="0.2">
      <c r="A950" s="1257"/>
      <c r="B950" s="1019">
        <v>183</v>
      </c>
      <c r="C950" s="1019">
        <v>183</v>
      </c>
      <c r="D950" s="1009" t="s">
        <v>3247</v>
      </c>
    </row>
    <row r="951" spans="1:4" s="1007" customFormat="1" ht="11.25" customHeight="1" x14ac:dyDescent="0.2">
      <c r="A951" s="1257"/>
      <c r="B951" s="1019">
        <v>150</v>
      </c>
      <c r="C951" s="1019">
        <v>150</v>
      </c>
      <c r="D951" s="1009" t="s">
        <v>3995</v>
      </c>
    </row>
    <row r="952" spans="1:4" s="1007" customFormat="1" ht="11.25" customHeight="1" x14ac:dyDescent="0.2">
      <c r="A952" s="1257"/>
      <c r="B952" s="1019">
        <v>30</v>
      </c>
      <c r="C952" s="1019">
        <v>30</v>
      </c>
      <c r="D952" s="1009" t="s">
        <v>4109</v>
      </c>
    </row>
    <row r="953" spans="1:4" s="1007" customFormat="1" ht="11.25" customHeight="1" x14ac:dyDescent="0.2">
      <c r="A953" s="1258"/>
      <c r="B953" s="1020">
        <v>50045.49</v>
      </c>
      <c r="C953" s="1020">
        <v>50034.753100000002</v>
      </c>
      <c r="D953" s="1011" t="s">
        <v>11</v>
      </c>
    </row>
    <row r="954" spans="1:4" s="1007" customFormat="1" ht="11.25" customHeight="1" x14ac:dyDescent="0.2">
      <c r="A954" s="1257" t="s">
        <v>4026</v>
      </c>
      <c r="B954" s="1019">
        <v>4581.1799999999994</v>
      </c>
      <c r="C954" s="1019">
        <v>4581.1490000000013</v>
      </c>
      <c r="D954" s="1009" t="s">
        <v>3855</v>
      </c>
    </row>
    <row r="955" spans="1:4" s="1007" customFormat="1" ht="11.25" customHeight="1" x14ac:dyDescent="0.2">
      <c r="A955" s="1257"/>
      <c r="B955" s="1019">
        <v>1222.2</v>
      </c>
      <c r="C955" s="1019">
        <v>1222.2</v>
      </c>
      <c r="D955" s="1009" t="s">
        <v>1011</v>
      </c>
    </row>
    <row r="956" spans="1:4" s="1007" customFormat="1" ht="11.25" customHeight="1" x14ac:dyDescent="0.2">
      <c r="A956" s="1257"/>
      <c r="B956" s="1019">
        <v>21158.1</v>
      </c>
      <c r="C956" s="1019">
        <v>21158.102999999999</v>
      </c>
      <c r="D956" s="1009" t="s">
        <v>834</v>
      </c>
    </row>
    <row r="957" spans="1:4" s="1007" customFormat="1" ht="11.25" customHeight="1" x14ac:dyDescent="0.2">
      <c r="A957" s="1257"/>
      <c r="B957" s="1019">
        <v>3914</v>
      </c>
      <c r="C957" s="1019">
        <v>3914</v>
      </c>
      <c r="D957" s="1009" t="s">
        <v>1004</v>
      </c>
    </row>
    <row r="958" spans="1:4" s="1007" customFormat="1" ht="11.25" customHeight="1" x14ac:dyDescent="0.2">
      <c r="A958" s="1257"/>
      <c r="B958" s="1019">
        <v>820</v>
      </c>
      <c r="C958" s="1019">
        <v>820</v>
      </c>
      <c r="D958" s="1009" t="s">
        <v>1005</v>
      </c>
    </row>
    <row r="959" spans="1:4" s="1007" customFormat="1" ht="21" x14ac:dyDescent="0.2">
      <c r="A959" s="1257"/>
      <c r="B959" s="1019">
        <v>190</v>
      </c>
      <c r="C959" s="1019">
        <v>190</v>
      </c>
      <c r="D959" s="1009" t="s">
        <v>3247</v>
      </c>
    </row>
    <row r="960" spans="1:4" s="1007" customFormat="1" ht="11.25" customHeight="1" x14ac:dyDescent="0.2">
      <c r="A960" s="1257"/>
      <c r="B960" s="1019">
        <v>31885.479999999996</v>
      </c>
      <c r="C960" s="1019">
        <v>31885.452000000001</v>
      </c>
      <c r="D960" s="1009" t="s">
        <v>11</v>
      </c>
    </row>
    <row r="961" spans="1:4" s="1007" customFormat="1" ht="11.25" customHeight="1" x14ac:dyDescent="0.2">
      <c r="A961" s="1256" t="s">
        <v>1222</v>
      </c>
      <c r="B961" s="1018">
        <v>151.14000000000001</v>
      </c>
      <c r="C961" s="1018">
        <v>151.12799999999999</v>
      </c>
      <c r="D961" s="1008" t="s">
        <v>3855</v>
      </c>
    </row>
    <row r="962" spans="1:4" s="1007" customFormat="1" ht="11.25" customHeight="1" x14ac:dyDescent="0.2">
      <c r="A962" s="1257"/>
      <c r="B962" s="1019">
        <v>416</v>
      </c>
      <c r="C962" s="1019">
        <v>416</v>
      </c>
      <c r="D962" s="1009" t="s">
        <v>1011</v>
      </c>
    </row>
    <row r="963" spans="1:4" s="1007" customFormat="1" ht="11.25" customHeight="1" x14ac:dyDescent="0.2">
      <c r="A963" s="1257"/>
      <c r="B963" s="1019">
        <v>28378.629999999997</v>
      </c>
      <c r="C963" s="1019">
        <v>28378.63</v>
      </c>
      <c r="D963" s="1009" t="s">
        <v>834</v>
      </c>
    </row>
    <row r="964" spans="1:4" s="1007" customFormat="1" ht="11.25" customHeight="1" x14ac:dyDescent="0.2">
      <c r="A964" s="1257"/>
      <c r="B964" s="1019">
        <v>4470</v>
      </c>
      <c r="C964" s="1019">
        <v>4470</v>
      </c>
      <c r="D964" s="1009" t="s">
        <v>1004</v>
      </c>
    </row>
    <row r="965" spans="1:4" s="1007" customFormat="1" ht="11.25" customHeight="1" x14ac:dyDescent="0.2">
      <c r="A965" s="1257"/>
      <c r="B965" s="1019">
        <v>425</v>
      </c>
      <c r="C965" s="1019">
        <v>425</v>
      </c>
      <c r="D965" s="1009" t="s">
        <v>1005</v>
      </c>
    </row>
    <row r="966" spans="1:4" s="1007" customFormat="1" ht="11.25" customHeight="1" x14ac:dyDescent="0.2">
      <c r="A966" s="1257"/>
      <c r="B966" s="1019">
        <v>357.9</v>
      </c>
      <c r="C966" s="1019">
        <v>357.9</v>
      </c>
      <c r="D966" s="1009" t="s">
        <v>1006</v>
      </c>
    </row>
    <row r="967" spans="1:4" s="1007" customFormat="1" ht="11.25" customHeight="1" x14ac:dyDescent="0.2">
      <c r="A967" s="1258"/>
      <c r="B967" s="1020">
        <v>34198.67</v>
      </c>
      <c r="C967" s="1020">
        <v>34198.658000000003</v>
      </c>
      <c r="D967" s="1011" t="s">
        <v>11</v>
      </c>
    </row>
    <row r="968" spans="1:4" s="1007" customFormat="1" ht="11.25" customHeight="1" x14ac:dyDescent="0.2">
      <c r="A968" s="1257" t="s">
        <v>1262</v>
      </c>
      <c r="B968" s="1019">
        <v>25.36</v>
      </c>
      <c r="C968" s="1019">
        <v>25.349620000000002</v>
      </c>
      <c r="D968" s="1009" t="s">
        <v>3857</v>
      </c>
    </row>
    <row r="969" spans="1:4" s="1007" customFormat="1" ht="11.25" customHeight="1" x14ac:dyDescent="0.2">
      <c r="A969" s="1257"/>
      <c r="B969" s="1019">
        <v>34294.39</v>
      </c>
      <c r="C969" s="1019">
        <v>34294.383999999998</v>
      </c>
      <c r="D969" s="1009" t="s">
        <v>834</v>
      </c>
    </row>
    <row r="970" spans="1:4" s="1007" customFormat="1" ht="11.25" customHeight="1" x14ac:dyDescent="0.2">
      <c r="A970" s="1257"/>
      <c r="B970" s="1019">
        <v>2303</v>
      </c>
      <c r="C970" s="1019">
        <v>2303</v>
      </c>
      <c r="D970" s="1009" t="s">
        <v>1004</v>
      </c>
    </row>
    <row r="971" spans="1:4" s="1007" customFormat="1" ht="11.25" customHeight="1" x14ac:dyDescent="0.2">
      <c r="A971" s="1257"/>
      <c r="B971" s="1019">
        <v>471</v>
      </c>
      <c r="C971" s="1019">
        <v>471</v>
      </c>
      <c r="D971" s="1009" t="s">
        <v>1005</v>
      </c>
    </row>
    <row r="972" spans="1:4" s="1007" customFormat="1" ht="11.25" customHeight="1" x14ac:dyDescent="0.2">
      <c r="A972" s="1257"/>
      <c r="B972" s="1019">
        <v>485.5</v>
      </c>
      <c r="C972" s="1019">
        <v>485.5</v>
      </c>
      <c r="D972" s="1009" t="s">
        <v>1006</v>
      </c>
    </row>
    <row r="973" spans="1:4" s="1007" customFormat="1" ht="11.25" customHeight="1" x14ac:dyDescent="0.2">
      <c r="A973" s="1257"/>
      <c r="B973" s="1019">
        <v>37579.25</v>
      </c>
      <c r="C973" s="1019">
        <v>37579.233619999999</v>
      </c>
      <c r="D973" s="1009" t="s">
        <v>11</v>
      </c>
    </row>
    <row r="974" spans="1:4" s="1007" customFormat="1" ht="11.25" customHeight="1" x14ac:dyDescent="0.2">
      <c r="A974" s="1256" t="s">
        <v>1248</v>
      </c>
      <c r="B974" s="1018">
        <v>540</v>
      </c>
      <c r="C974" s="1018">
        <v>0</v>
      </c>
      <c r="D974" s="1008" t="s">
        <v>4142</v>
      </c>
    </row>
    <row r="975" spans="1:4" s="1007" customFormat="1" ht="11.25" customHeight="1" x14ac:dyDescent="0.2">
      <c r="A975" s="1257"/>
      <c r="B975" s="1019">
        <v>69184.34</v>
      </c>
      <c r="C975" s="1019">
        <v>69184.335000000006</v>
      </c>
      <c r="D975" s="1009" t="s">
        <v>834</v>
      </c>
    </row>
    <row r="976" spans="1:4" s="1007" customFormat="1" ht="11.25" customHeight="1" x14ac:dyDescent="0.2">
      <c r="A976" s="1257"/>
      <c r="B976" s="1019">
        <v>4002</v>
      </c>
      <c r="C976" s="1019">
        <v>4002</v>
      </c>
      <c r="D976" s="1009" t="s">
        <v>1004</v>
      </c>
    </row>
    <row r="977" spans="1:4" s="1007" customFormat="1" ht="11.25" customHeight="1" x14ac:dyDescent="0.2">
      <c r="A977" s="1257"/>
      <c r="B977" s="1019">
        <v>400</v>
      </c>
      <c r="C977" s="1019">
        <v>400</v>
      </c>
      <c r="D977" s="1009" t="s">
        <v>1005</v>
      </c>
    </row>
    <row r="978" spans="1:4" s="1007" customFormat="1" ht="11.25" customHeight="1" x14ac:dyDescent="0.2">
      <c r="A978" s="1257"/>
      <c r="B978" s="1019">
        <v>465.85</v>
      </c>
      <c r="C978" s="1019">
        <v>465.84600000000006</v>
      </c>
      <c r="D978" s="1009" t="s">
        <v>1031</v>
      </c>
    </row>
    <row r="979" spans="1:4" s="1007" customFormat="1" ht="21" x14ac:dyDescent="0.2">
      <c r="A979" s="1257"/>
      <c r="B979" s="1019">
        <v>51.43</v>
      </c>
      <c r="C979" s="1019">
        <v>15.125</v>
      </c>
      <c r="D979" s="1009" t="s">
        <v>1029</v>
      </c>
    </row>
    <row r="980" spans="1:4" s="1007" customFormat="1" ht="11.25" customHeight="1" x14ac:dyDescent="0.2">
      <c r="A980" s="1258"/>
      <c r="B980" s="1020">
        <v>74643.62</v>
      </c>
      <c r="C980" s="1020">
        <v>74067.306000000011</v>
      </c>
      <c r="D980" s="1011" t="s">
        <v>11</v>
      </c>
    </row>
    <row r="981" spans="1:4" s="1007" customFormat="1" ht="11.25" customHeight="1" x14ac:dyDescent="0.2">
      <c r="A981" s="1257" t="s">
        <v>1264</v>
      </c>
      <c r="B981" s="1019">
        <v>39180.89</v>
      </c>
      <c r="C981" s="1019">
        <v>39180.885999999999</v>
      </c>
      <c r="D981" s="1009" t="s">
        <v>834</v>
      </c>
    </row>
    <row r="982" spans="1:4" s="1007" customFormat="1" ht="11.25" customHeight="1" x14ac:dyDescent="0.2">
      <c r="A982" s="1257"/>
      <c r="B982" s="1019">
        <v>1856</v>
      </c>
      <c r="C982" s="1019">
        <v>1856</v>
      </c>
      <c r="D982" s="1009" t="s">
        <v>1004</v>
      </c>
    </row>
    <row r="983" spans="1:4" s="1007" customFormat="1" ht="11.25" customHeight="1" x14ac:dyDescent="0.2">
      <c r="A983" s="1257"/>
      <c r="B983" s="1019">
        <v>235</v>
      </c>
      <c r="C983" s="1019">
        <v>235</v>
      </c>
      <c r="D983" s="1009" t="s">
        <v>1005</v>
      </c>
    </row>
    <row r="984" spans="1:4" s="1007" customFormat="1" ht="11.25" customHeight="1" x14ac:dyDescent="0.2">
      <c r="A984" s="1257"/>
      <c r="B984" s="1019">
        <v>1300</v>
      </c>
      <c r="C984" s="1019">
        <v>847</v>
      </c>
      <c r="D984" s="1009" t="s">
        <v>4143</v>
      </c>
    </row>
    <row r="985" spans="1:4" s="1007" customFormat="1" ht="11.25" customHeight="1" x14ac:dyDescent="0.2">
      <c r="A985" s="1257"/>
      <c r="B985" s="1019">
        <v>715.8</v>
      </c>
      <c r="C985" s="1019">
        <v>715.8</v>
      </c>
      <c r="D985" s="1009" t="s">
        <v>1006</v>
      </c>
    </row>
    <row r="986" spans="1:4" s="1007" customFormat="1" ht="11.25" customHeight="1" x14ac:dyDescent="0.2">
      <c r="A986" s="1257"/>
      <c r="B986" s="1019">
        <v>43287.69</v>
      </c>
      <c r="C986" s="1019">
        <v>42834.686000000002</v>
      </c>
      <c r="D986" s="1009" t="s">
        <v>11</v>
      </c>
    </row>
    <row r="987" spans="1:4" s="1007" customFormat="1" ht="11.25" customHeight="1" x14ac:dyDescent="0.2">
      <c r="A987" s="1256" t="s">
        <v>1187</v>
      </c>
      <c r="B987" s="1018">
        <v>68.03</v>
      </c>
      <c r="C987" s="1018">
        <v>68.00800000000001</v>
      </c>
      <c r="D987" s="1008" t="s">
        <v>3855</v>
      </c>
    </row>
    <row r="988" spans="1:4" s="1007" customFormat="1" ht="11.25" customHeight="1" x14ac:dyDescent="0.2">
      <c r="A988" s="1257"/>
      <c r="B988" s="1019">
        <v>180</v>
      </c>
      <c r="C988" s="1019">
        <v>180</v>
      </c>
      <c r="D988" s="1009" t="s">
        <v>1011</v>
      </c>
    </row>
    <row r="989" spans="1:4" s="1007" customFormat="1" ht="11.25" customHeight="1" x14ac:dyDescent="0.2">
      <c r="A989" s="1257"/>
      <c r="B989" s="1019">
        <v>34703.81</v>
      </c>
      <c r="C989" s="1019">
        <v>34703.807999999997</v>
      </c>
      <c r="D989" s="1009" t="s">
        <v>834</v>
      </c>
    </row>
    <row r="990" spans="1:4" s="1007" customFormat="1" ht="11.25" customHeight="1" x14ac:dyDescent="0.2">
      <c r="A990" s="1257"/>
      <c r="B990" s="1019">
        <v>3122</v>
      </c>
      <c r="C990" s="1019">
        <v>3122</v>
      </c>
      <c r="D990" s="1009" t="s">
        <v>1004</v>
      </c>
    </row>
    <row r="991" spans="1:4" s="1007" customFormat="1" ht="11.25" customHeight="1" x14ac:dyDescent="0.2">
      <c r="A991" s="1257"/>
      <c r="B991" s="1019">
        <v>419</v>
      </c>
      <c r="C991" s="1019">
        <v>419</v>
      </c>
      <c r="D991" s="1009" t="s">
        <v>1005</v>
      </c>
    </row>
    <row r="992" spans="1:4" s="1007" customFormat="1" ht="21" x14ac:dyDescent="0.2">
      <c r="A992" s="1257"/>
      <c r="B992" s="1019">
        <v>200</v>
      </c>
      <c r="C992" s="1019">
        <v>200</v>
      </c>
      <c r="D992" s="1009" t="s">
        <v>3247</v>
      </c>
    </row>
    <row r="993" spans="1:4" s="1007" customFormat="1" ht="11.25" customHeight="1" x14ac:dyDescent="0.2">
      <c r="A993" s="1258"/>
      <c r="B993" s="1020">
        <v>38692.839999999997</v>
      </c>
      <c r="C993" s="1020">
        <v>38692.815999999999</v>
      </c>
      <c r="D993" s="1011" t="s">
        <v>11</v>
      </c>
    </row>
    <row r="994" spans="1:4" s="1007" customFormat="1" ht="11.25" customHeight="1" x14ac:dyDescent="0.2">
      <c r="A994" s="1257" t="s">
        <v>2168</v>
      </c>
      <c r="B994" s="1019">
        <v>2585.2999999999997</v>
      </c>
      <c r="C994" s="1019">
        <v>2585.259</v>
      </c>
      <c r="D994" s="1009" t="s">
        <v>3855</v>
      </c>
    </row>
    <row r="995" spans="1:4" s="1007" customFormat="1" ht="11.25" customHeight="1" x14ac:dyDescent="0.2">
      <c r="A995" s="1257"/>
      <c r="B995" s="1019">
        <v>274</v>
      </c>
      <c r="C995" s="1019">
        <v>274</v>
      </c>
      <c r="D995" s="1009" t="s">
        <v>1011</v>
      </c>
    </row>
    <row r="996" spans="1:4" s="1007" customFormat="1" ht="11.25" customHeight="1" x14ac:dyDescent="0.2">
      <c r="A996" s="1257"/>
      <c r="B996" s="1019">
        <v>30578.41</v>
      </c>
      <c r="C996" s="1019">
        <v>30578.277000000002</v>
      </c>
      <c r="D996" s="1009" t="s">
        <v>834</v>
      </c>
    </row>
    <row r="997" spans="1:4" s="1007" customFormat="1" ht="11.25" customHeight="1" x14ac:dyDescent="0.2">
      <c r="A997" s="1257"/>
      <c r="B997" s="1019">
        <v>9280</v>
      </c>
      <c r="C997" s="1019">
        <v>9280</v>
      </c>
      <c r="D997" s="1009" t="s">
        <v>1004</v>
      </c>
    </row>
    <row r="998" spans="1:4" s="1007" customFormat="1" ht="11.25" customHeight="1" x14ac:dyDescent="0.2">
      <c r="A998" s="1257"/>
      <c r="B998" s="1019">
        <v>2500</v>
      </c>
      <c r="C998" s="1019">
        <v>2500</v>
      </c>
      <c r="D998" s="1009" t="s">
        <v>1005</v>
      </c>
    </row>
    <row r="999" spans="1:4" s="1007" customFormat="1" ht="11.25" customHeight="1" x14ac:dyDescent="0.2">
      <c r="A999" s="1257"/>
      <c r="B999" s="1019">
        <v>45217.71</v>
      </c>
      <c r="C999" s="1019">
        <v>45217.536</v>
      </c>
      <c r="D999" s="1009" t="s">
        <v>11</v>
      </c>
    </row>
    <row r="1000" spans="1:4" s="1007" customFormat="1" ht="11.25" customHeight="1" x14ac:dyDescent="0.2">
      <c r="A1000" s="1256" t="s">
        <v>1188</v>
      </c>
      <c r="B1000" s="1018">
        <v>211.74</v>
      </c>
      <c r="C1000" s="1018">
        <v>56.143999999999998</v>
      </c>
      <c r="D1000" s="1008" t="s">
        <v>813</v>
      </c>
    </row>
    <row r="1001" spans="1:4" s="1007" customFormat="1" ht="11.25" customHeight="1" x14ac:dyDescent="0.2">
      <c r="A1001" s="1257"/>
      <c r="B1001" s="1019">
        <v>60</v>
      </c>
      <c r="C1001" s="1019">
        <v>60</v>
      </c>
      <c r="D1001" s="1009" t="s">
        <v>3953</v>
      </c>
    </row>
    <row r="1002" spans="1:4" s="1007" customFormat="1" ht="11.25" customHeight="1" x14ac:dyDescent="0.2">
      <c r="A1002" s="1257"/>
      <c r="B1002" s="1019">
        <v>5412.37</v>
      </c>
      <c r="C1002" s="1019">
        <v>5412.3209999999999</v>
      </c>
      <c r="D1002" s="1009" t="s">
        <v>3855</v>
      </c>
    </row>
    <row r="1003" spans="1:4" s="1007" customFormat="1" ht="11.25" customHeight="1" x14ac:dyDescent="0.2">
      <c r="A1003" s="1257"/>
      <c r="B1003" s="1019">
        <v>280.39999999999998</v>
      </c>
      <c r="C1003" s="1019">
        <v>280.39999999999998</v>
      </c>
      <c r="D1003" s="1009" t="s">
        <v>1011</v>
      </c>
    </row>
    <row r="1004" spans="1:4" s="1007" customFormat="1" ht="11.25" customHeight="1" x14ac:dyDescent="0.2">
      <c r="A1004" s="1257"/>
      <c r="B1004" s="1019">
        <v>110264.78</v>
      </c>
      <c r="C1004" s="1019">
        <v>110264.772</v>
      </c>
      <c r="D1004" s="1009" t="s">
        <v>834</v>
      </c>
    </row>
    <row r="1005" spans="1:4" s="1007" customFormat="1" ht="11.25" customHeight="1" x14ac:dyDescent="0.2">
      <c r="A1005" s="1257"/>
      <c r="B1005" s="1019">
        <v>7439</v>
      </c>
      <c r="C1005" s="1019">
        <v>7439</v>
      </c>
      <c r="D1005" s="1009" t="s">
        <v>1004</v>
      </c>
    </row>
    <row r="1006" spans="1:4" s="1007" customFormat="1" ht="11.25" customHeight="1" x14ac:dyDescent="0.2">
      <c r="A1006" s="1257"/>
      <c r="B1006" s="1019">
        <v>1067</v>
      </c>
      <c r="C1006" s="1019">
        <v>1056.08287</v>
      </c>
      <c r="D1006" s="1009" t="s">
        <v>1005</v>
      </c>
    </row>
    <row r="1007" spans="1:4" s="1007" customFormat="1" ht="11.25" customHeight="1" x14ac:dyDescent="0.2">
      <c r="A1007" s="1257"/>
      <c r="B1007" s="1019">
        <v>300</v>
      </c>
      <c r="C1007" s="1019">
        <v>226.27</v>
      </c>
      <c r="D1007" s="1009" t="s">
        <v>3390</v>
      </c>
    </row>
    <row r="1008" spans="1:4" s="1007" customFormat="1" ht="11.25" customHeight="1" x14ac:dyDescent="0.2">
      <c r="A1008" s="1258"/>
      <c r="B1008" s="1020">
        <v>125035.29</v>
      </c>
      <c r="C1008" s="1020">
        <v>124794.98987</v>
      </c>
      <c r="D1008" s="1011" t="s">
        <v>11</v>
      </c>
    </row>
    <row r="1009" spans="1:4" s="1007" customFormat="1" ht="11.25" customHeight="1" x14ac:dyDescent="0.2">
      <c r="A1009" s="1257" t="s">
        <v>1202</v>
      </c>
      <c r="B1009" s="1019">
        <v>203.8</v>
      </c>
      <c r="C1009" s="1019">
        <v>203.8</v>
      </c>
      <c r="D1009" s="1009" t="s">
        <v>1011</v>
      </c>
    </row>
    <row r="1010" spans="1:4" s="1007" customFormat="1" ht="11.25" customHeight="1" x14ac:dyDescent="0.2">
      <c r="A1010" s="1257"/>
      <c r="B1010" s="1019">
        <v>32639.97</v>
      </c>
      <c r="C1010" s="1019">
        <v>32639.966</v>
      </c>
      <c r="D1010" s="1009" t="s">
        <v>834</v>
      </c>
    </row>
    <row r="1011" spans="1:4" s="1007" customFormat="1" ht="11.25" customHeight="1" x14ac:dyDescent="0.2">
      <c r="A1011" s="1257"/>
      <c r="B1011" s="1019">
        <v>2050</v>
      </c>
      <c r="C1011" s="1019">
        <v>2050</v>
      </c>
      <c r="D1011" s="1009" t="s">
        <v>1004</v>
      </c>
    </row>
    <row r="1012" spans="1:4" s="1007" customFormat="1" ht="11.25" customHeight="1" x14ac:dyDescent="0.2">
      <c r="A1012" s="1257"/>
      <c r="B1012" s="1019">
        <v>80</v>
      </c>
      <c r="C1012" s="1019">
        <v>80</v>
      </c>
      <c r="D1012" s="1009" t="s">
        <v>1005</v>
      </c>
    </row>
    <row r="1013" spans="1:4" s="1007" customFormat="1" ht="11.25" customHeight="1" x14ac:dyDescent="0.2">
      <c r="A1013" s="1257"/>
      <c r="B1013" s="1019">
        <v>34973.770000000004</v>
      </c>
      <c r="C1013" s="1019">
        <v>34973.766000000003</v>
      </c>
      <c r="D1013" s="1009" t="s">
        <v>11</v>
      </c>
    </row>
    <row r="1014" spans="1:4" s="1007" customFormat="1" ht="11.25" customHeight="1" x14ac:dyDescent="0.2">
      <c r="A1014" s="1256" t="s">
        <v>1193</v>
      </c>
      <c r="B1014" s="1018">
        <v>105.80000000000001</v>
      </c>
      <c r="C1014" s="1018">
        <v>105.78999999999999</v>
      </c>
      <c r="D1014" s="1008" t="s">
        <v>3855</v>
      </c>
    </row>
    <row r="1015" spans="1:4" s="1007" customFormat="1" ht="11.25" customHeight="1" x14ac:dyDescent="0.2">
      <c r="A1015" s="1257"/>
      <c r="B1015" s="1019">
        <v>269.8</v>
      </c>
      <c r="C1015" s="1019">
        <v>269.8</v>
      </c>
      <c r="D1015" s="1009" t="s">
        <v>1011</v>
      </c>
    </row>
    <row r="1016" spans="1:4" s="1007" customFormat="1" ht="11.25" customHeight="1" x14ac:dyDescent="0.2">
      <c r="A1016" s="1257"/>
      <c r="B1016" s="1019">
        <v>39001.230000000003</v>
      </c>
      <c r="C1016" s="1019">
        <v>39001.226000000002</v>
      </c>
      <c r="D1016" s="1009" t="s">
        <v>834</v>
      </c>
    </row>
    <row r="1017" spans="1:4" s="1007" customFormat="1" ht="11.25" customHeight="1" x14ac:dyDescent="0.2">
      <c r="A1017" s="1257"/>
      <c r="B1017" s="1019">
        <v>2054</v>
      </c>
      <c r="C1017" s="1019">
        <v>2054</v>
      </c>
      <c r="D1017" s="1009" t="s">
        <v>1004</v>
      </c>
    </row>
    <row r="1018" spans="1:4" s="1007" customFormat="1" ht="11.25" customHeight="1" x14ac:dyDescent="0.2">
      <c r="A1018" s="1257"/>
      <c r="B1018" s="1019">
        <v>561</v>
      </c>
      <c r="C1018" s="1019">
        <v>561</v>
      </c>
      <c r="D1018" s="1009" t="s">
        <v>1005</v>
      </c>
    </row>
    <row r="1019" spans="1:4" s="1007" customFormat="1" ht="11.25" customHeight="1" x14ac:dyDescent="0.2">
      <c r="A1019" s="1258"/>
      <c r="B1019" s="1020">
        <v>41991.83</v>
      </c>
      <c r="C1019" s="1020">
        <v>41991.815999999999</v>
      </c>
      <c r="D1019" s="1011" t="s">
        <v>11</v>
      </c>
    </row>
    <row r="1020" spans="1:4" s="1007" customFormat="1" ht="11.25" customHeight="1" x14ac:dyDescent="0.2">
      <c r="A1020" s="1257" t="s">
        <v>1196</v>
      </c>
      <c r="B1020" s="1019">
        <v>248.8</v>
      </c>
      <c r="C1020" s="1019">
        <v>248.8</v>
      </c>
      <c r="D1020" s="1009" t="s">
        <v>1011</v>
      </c>
    </row>
    <row r="1021" spans="1:4" s="1007" customFormat="1" ht="11.25" customHeight="1" x14ac:dyDescent="0.2">
      <c r="A1021" s="1257"/>
      <c r="B1021" s="1019">
        <v>38674.400000000001</v>
      </c>
      <c r="C1021" s="1019">
        <v>38674.396000000001</v>
      </c>
      <c r="D1021" s="1009" t="s">
        <v>834</v>
      </c>
    </row>
    <row r="1022" spans="1:4" s="1007" customFormat="1" ht="11.25" customHeight="1" x14ac:dyDescent="0.2">
      <c r="A1022" s="1257"/>
      <c r="B1022" s="1019">
        <v>1713</v>
      </c>
      <c r="C1022" s="1019">
        <v>1713</v>
      </c>
      <c r="D1022" s="1009" t="s">
        <v>1004</v>
      </c>
    </row>
    <row r="1023" spans="1:4" s="1007" customFormat="1" ht="11.25" customHeight="1" x14ac:dyDescent="0.2">
      <c r="A1023" s="1257"/>
      <c r="B1023" s="1019">
        <v>71</v>
      </c>
      <c r="C1023" s="1019">
        <v>71</v>
      </c>
      <c r="D1023" s="1009" t="s">
        <v>1005</v>
      </c>
    </row>
    <row r="1024" spans="1:4" s="1007" customFormat="1" ht="11.25" customHeight="1" x14ac:dyDescent="0.2">
      <c r="A1024" s="1257"/>
      <c r="B1024" s="1019">
        <v>241</v>
      </c>
      <c r="C1024" s="1019">
        <v>241</v>
      </c>
      <c r="D1024" s="1009" t="s">
        <v>739</v>
      </c>
    </row>
    <row r="1025" spans="1:4" s="1007" customFormat="1" ht="11.25" customHeight="1" x14ac:dyDescent="0.2">
      <c r="A1025" s="1257"/>
      <c r="B1025" s="1019">
        <v>100</v>
      </c>
      <c r="C1025" s="1019">
        <v>100</v>
      </c>
      <c r="D1025" s="1009" t="s">
        <v>3995</v>
      </c>
    </row>
    <row r="1026" spans="1:4" s="1007" customFormat="1" ht="11.25" customHeight="1" x14ac:dyDescent="0.2">
      <c r="A1026" s="1257"/>
      <c r="B1026" s="1019">
        <v>41048.200000000004</v>
      </c>
      <c r="C1026" s="1019">
        <v>41048.196000000004</v>
      </c>
      <c r="D1026" s="1009" t="s">
        <v>11</v>
      </c>
    </row>
    <row r="1027" spans="1:4" s="1007" customFormat="1" ht="11.25" customHeight="1" x14ac:dyDescent="0.2">
      <c r="A1027" s="1256" t="s">
        <v>1310</v>
      </c>
      <c r="B1027" s="1018">
        <v>240</v>
      </c>
      <c r="C1027" s="1018">
        <v>239.58</v>
      </c>
      <c r="D1027" s="1008" t="s">
        <v>1013</v>
      </c>
    </row>
    <row r="1028" spans="1:4" s="1007" customFormat="1" ht="11.25" customHeight="1" x14ac:dyDescent="0.2">
      <c r="A1028" s="1257"/>
      <c r="B1028" s="1019">
        <v>3732</v>
      </c>
      <c r="C1028" s="1019">
        <v>3732</v>
      </c>
      <c r="D1028" s="1009" t="s">
        <v>1004</v>
      </c>
    </row>
    <row r="1029" spans="1:4" s="1007" customFormat="1" ht="11.25" customHeight="1" x14ac:dyDescent="0.2">
      <c r="A1029" s="1257"/>
      <c r="B1029" s="1019">
        <v>1053</v>
      </c>
      <c r="C1029" s="1019">
        <v>1053</v>
      </c>
      <c r="D1029" s="1009" t="s">
        <v>1005</v>
      </c>
    </row>
    <row r="1030" spans="1:4" s="1007" customFormat="1" ht="11.25" customHeight="1" x14ac:dyDescent="0.2">
      <c r="A1030" s="1258"/>
      <c r="B1030" s="1020">
        <v>5025</v>
      </c>
      <c r="C1030" s="1020">
        <v>5024.58</v>
      </c>
      <c r="D1030" s="1011" t="s">
        <v>11</v>
      </c>
    </row>
    <row r="1031" spans="1:4" s="1007" customFormat="1" ht="11.25" customHeight="1" x14ac:dyDescent="0.2">
      <c r="A1031" s="1257" t="s">
        <v>1176</v>
      </c>
      <c r="B1031" s="1019">
        <v>22.68</v>
      </c>
      <c r="C1031" s="1019">
        <v>22.669</v>
      </c>
      <c r="D1031" s="1009" t="s">
        <v>3855</v>
      </c>
    </row>
    <row r="1032" spans="1:4" s="1007" customFormat="1" ht="11.25" customHeight="1" x14ac:dyDescent="0.2">
      <c r="A1032" s="1257"/>
      <c r="B1032" s="1019">
        <v>180</v>
      </c>
      <c r="C1032" s="1019">
        <v>180</v>
      </c>
      <c r="D1032" s="1009" t="s">
        <v>1011</v>
      </c>
    </row>
    <row r="1033" spans="1:4" s="1007" customFormat="1" ht="11.25" customHeight="1" x14ac:dyDescent="0.2">
      <c r="A1033" s="1257"/>
      <c r="B1033" s="1019">
        <v>27717.63</v>
      </c>
      <c r="C1033" s="1019">
        <v>27717.601000000002</v>
      </c>
      <c r="D1033" s="1009" t="s">
        <v>834</v>
      </c>
    </row>
    <row r="1034" spans="1:4" s="1007" customFormat="1" ht="11.25" customHeight="1" x14ac:dyDescent="0.2">
      <c r="A1034" s="1257"/>
      <c r="B1034" s="1019">
        <v>196</v>
      </c>
      <c r="C1034" s="1019">
        <v>196</v>
      </c>
      <c r="D1034" s="1009" t="s">
        <v>835</v>
      </c>
    </row>
    <row r="1035" spans="1:4" s="1007" customFormat="1" ht="11.25" customHeight="1" x14ac:dyDescent="0.2">
      <c r="A1035" s="1257"/>
      <c r="B1035" s="1019">
        <v>3386</v>
      </c>
      <c r="C1035" s="1019">
        <v>3386</v>
      </c>
      <c r="D1035" s="1009" t="s">
        <v>1004</v>
      </c>
    </row>
    <row r="1036" spans="1:4" s="1007" customFormat="1" ht="11.25" customHeight="1" x14ac:dyDescent="0.2">
      <c r="A1036" s="1257"/>
      <c r="B1036" s="1019">
        <v>463</v>
      </c>
      <c r="C1036" s="1019">
        <v>463</v>
      </c>
      <c r="D1036" s="1009" t="s">
        <v>1005</v>
      </c>
    </row>
    <row r="1037" spans="1:4" s="1007" customFormat="1" ht="11.25" customHeight="1" x14ac:dyDescent="0.2">
      <c r="A1037" s="1257"/>
      <c r="B1037" s="1019">
        <v>271.89999999999998</v>
      </c>
      <c r="C1037" s="1019">
        <v>271.89999999999998</v>
      </c>
      <c r="D1037" s="1009" t="s">
        <v>1006</v>
      </c>
    </row>
    <row r="1038" spans="1:4" s="1007" customFormat="1" ht="11.25" customHeight="1" x14ac:dyDescent="0.2">
      <c r="A1038" s="1257"/>
      <c r="B1038" s="1019">
        <v>32237.210000000003</v>
      </c>
      <c r="C1038" s="1019">
        <v>32237.170000000006</v>
      </c>
      <c r="D1038" s="1009" t="s">
        <v>11</v>
      </c>
    </row>
    <row r="1039" spans="1:4" s="1007" customFormat="1" ht="11.25" customHeight="1" x14ac:dyDescent="0.2">
      <c r="A1039" s="1256" t="s">
        <v>1194</v>
      </c>
      <c r="B1039" s="1018">
        <v>526</v>
      </c>
      <c r="C1039" s="1018">
        <v>526</v>
      </c>
      <c r="D1039" s="1008" t="s">
        <v>1011</v>
      </c>
    </row>
    <row r="1040" spans="1:4" s="1007" customFormat="1" ht="11.25" customHeight="1" x14ac:dyDescent="0.2">
      <c r="A1040" s="1257"/>
      <c r="B1040" s="1019">
        <v>25</v>
      </c>
      <c r="C1040" s="1019">
        <v>25</v>
      </c>
      <c r="D1040" s="1009" t="s">
        <v>1009</v>
      </c>
    </row>
    <row r="1041" spans="1:4" s="1007" customFormat="1" ht="11.25" customHeight="1" x14ac:dyDescent="0.2">
      <c r="A1041" s="1257"/>
      <c r="B1041" s="1019">
        <v>47028.74</v>
      </c>
      <c r="C1041" s="1019">
        <v>47028.734000000004</v>
      </c>
      <c r="D1041" s="1009" t="s">
        <v>834</v>
      </c>
    </row>
    <row r="1042" spans="1:4" s="1007" customFormat="1" ht="11.25" customHeight="1" x14ac:dyDescent="0.2">
      <c r="A1042" s="1257"/>
      <c r="B1042" s="1019">
        <v>15007</v>
      </c>
      <c r="C1042" s="1019">
        <v>15007</v>
      </c>
      <c r="D1042" s="1009" t="s">
        <v>1004</v>
      </c>
    </row>
    <row r="1043" spans="1:4" s="1007" customFormat="1" ht="11.25" customHeight="1" x14ac:dyDescent="0.2">
      <c r="A1043" s="1257"/>
      <c r="B1043" s="1019">
        <v>2951</v>
      </c>
      <c r="C1043" s="1019">
        <v>2951</v>
      </c>
      <c r="D1043" s="1009" t="s">
        <v>1005</v>
      </c>
    </row>
    <row r="1044" spans="1:4" s="1007" customFormat="1" ht="21" x14ac:dyDescent="0.2">
      <c r="A1044" s="1257"/>
      <c r="B1044" s="1019">
        <v>289</v>
      </c>
      <c r="C1044" s="1019">
        <v>289</v>
      </c>
      <c r="D1044" s="1009" t="s">
        <v>3247</v>
      </c>
    </row>
    <row r="1045" spans="1:4" s="1007" customFormat="1" ht="11.25" customHeight="1" x14ac:dyDescent="0.2">
      <c r="A1045" s="1257"/>
      <c r="B1045" s="1019">
        <v>140.13999999999999</v>
      </c>
      <c r="C1045" s="1019">
        <v>140.13759999999999</v>
      </c>
      <c r="D1045" s="1009" t="s">
        <v>3995</v>
      </c>
    </row>
    <row r="1046" spans="1:4" s="1007" customFormat="1" ht="11.25" customHeight="1" x14ac:dyDescent="0.2">
      <c r="A1046" s="1257"/>
      <c r="B1046" s="1019">
        <v>328.3</v>
      </c>
      <c r="C1046" s="1019">
        <v>328.3</v>
      </c>
      <c r="D1046" s="1009" t="s">
        <v>1006</v>
      </c>
    </row>
    <row r="1047" spans="1:4" s="1007" customFormat="1" ht="11.25" customHeight="1" x14ac:dyDescent="0.2">
      <c r="A1047" s="1257"/>
      <c r="B1047" s="1019">
        <v>1944.97</v>
      </c>
      <c r="C1047" s="1019">
        <v>1944.97</v>
      </c>
      <c r="D1047" s="1009" t="s">
        <v>3391</v>
      </c>
    </row>
    <row r="1048" spans="1:4" s="1007" customFormat="1" ht="11.25" customHeight="1" x14ac:dyDescent="0.2">
      <c r="A1048" s="1258"/>
      <c r="B1048" s="1020">
        <v>68240.149999999994</v>
      </c>
      <c r="C1048" s="1020">
        <v>68240.141600000003</v>
      </c>
      <c r="D1048" s="1011" t="s">
        <v>11</v>
      </c>
    </row>
    <row r="1049" spans="1:4" s="1007" customFormat="1" ht="11.25" customHeight="1" x14ac:dyDescent="0.2">
      <c r="A1049" s="1257" t="s">
        <v>1326</v>
      </c>
      <c r="B1049" s="1019">
        <v>960</v>
      </c>
      <c r="C1049" s="1019">
        <v>960</v>
      </c>
      <c r="D1049" s="1009" t="s">
        <v>4144</v>
      </c>
    </row>
    <row r="1050" spans="1:4" s="1007" customFormat="1" ht="11.25" customHeight="1" x14ac:dyDescent="0.2">
      <c r="A1050" s="1257"/>
      <c r="B1050" s="1019">
        <v>540</v>
      </c>
      <c r="C1050" s="1019">
        <v>540</v>
      </c>
      <c r="D1050" s="1009" t="s">
        <v>3953</v>
      </c>
    </row>
    <row r="1051" spans="1:4" s="1007" customFormat="1" ht="11.25" customHeight="1" x14ac:dyDescent="0.2">
      <c r="A1051" s="1257"/>
      <c r="B1051" s="1019">
        <v>2230</v>
      </c>
      <c r="C1051" s="1019">
        <v>2230</v>
      </c>
      <c r="D1051" s="1009" t="s">
        <v>1004</v>
      </c>
    </row>
    <row r="1052" spans="1:4" s="1007" customFormat="1" ht="11.25" customHeight="1" x14ac:dyDescent="0.2">
      <c r="A1052" s="1257"/>
      <c r="B1052" s="1019">
        <v>359</v>
      </c>
      <c r="C1052" s="1019">
        <v>359</v>
      </c>
      <c r="D1052" s="1009" t="s">
        <v>1005</v>
      </c>
    </row>
    <row r="1053" spans="1:4" s="1007" customFormat="1" ht="11.25" customHeight="1" x14ac:dyDescent="0.2">
      <c r="A1053" s="1257"/>
      <c r="B1053" s="1019">
        <v>4089</v>
      </c>
      <c r="C1053" s="1019">
        <v>4089</v>
      </c>
      <c r="D1053" s="1009" t="s">
        <v>11</v>
      </c>
    </row>
    <row r="1054" spans="1:4" s="1007" customFormat="1" ht="11.25" customHeight="1" x14ac:dyDescent="0.2">
      <c r="A1054" s="1256" t="s">
        <v>1154</v>
      </c>
      <c r="B1054" s="1018">
        <v>32</v>
      </c>
      <c r="C1054" s="1018">
        <v>31.99344</v>
      </c>
      <c r="D1054" s="1008" t="s">
        <v>1033</v>
      </c>
    </row>
    <row r="1055" spans="1:4" s="1007" customFormat="1" ht="11.25" customHeight="1" x14ac:dyDescent="0.2">
      <c r="A1055" s="1257"/>
      <c r="B1055" s="1019">
        <v>1873.9900000000002</v>
      </c>
      <c r="C1055" s="1019">
        <v>1873.943</v>
      </c>
      <c r="D1055" s="1009" t="s">
        <v>3855</v>
      </c>
    </row>
    <row r="1056" spans="1:4" s="1007" customFormat="1" ht="11.25" customHeight="1" x14ac:dyDescent="0.2">
      <c r="A1056" s="1257"/>
      <c r="B1056" s="1019">
        <v>225.24</v>
      </c>
      <c r="C1056" s="1019">
        <v>225.24</v>
      </c>
      <c r="D1056" s="1009" t="s">
        <v>1011</v>
      </c>
    </row>
    <row r="1057" spans="1:4" s="1007" customFormat="1" ht="11.25" customHeight="1" x14ac:dyDescent="0.2">
      <c r="A1057" s="1257"/>
      <c r="B1057" s="1019">
        <v>52215.63</v>
      </c>
      <c r="C1057" s="1019">
        <v>52194.679000000004</v>
      </c>
      <c r="D1057" s="1009" t="s">
        <v>834</v>
      </c>
    </row>
    <row r="1058" spans="1:4" s="1007" customFormat="1" ht="11.25" customHeight="1" x14ac:dyDescent="0.2">
      <c r="A1058" s="1257"/>
      <c r="B1058" s="1019">
        <v>3187</v>
      </c>
      <c r="C1058" s="1019">
        <v>3187</v>
      </c>
      <c r="D1058" s="1009" t="s">
        <v>1004</v>
      </c>
    </row>
    <row r="1059" spans="1:4" s="1007" customFormat="1" ht="11.25" customHeight="1" x14ac:dyDescent="0.2">
      <c r="A1059" s="1257"/>
      <c r="B1059" s="1019">
        <v>138</v>
      </c>
      <c r="C1059" s="1019">
        <v>138</v>
      </c>
      <c r="D1059" s="1009" t="s">
        <v>1005</v>
      </c>
    </row>
    <row r="1060" spans="1:4" s="1007" customFormat="1" ht="11.25" customHeight="1" x14ac:dyDescent="0.2">
      <c r="A1060" s="1258"/>
      <c r="B1060" s="1020">
        <v>57671.86</v>
      </c>
      <c r="C1060" s="1020">
        <v>57650.855440000007</v>
      </c>
      <c r="D1060" s="1011" t="s">
        <v>11</v>
      </c>
    </row>
    <row r="1061" spans="1:4" s="1007" customFormat="1" ht="11.25" customHeight="1" x14ac:dyDescent="0.2">
      <c r="A1061" s="1257" t="s">
        <v>1251</v>
      </c>
      <c r="B1061" s="1019">
        <v>36178.050000000003</v>
      </c>
      <c r="C1061" s="1019">
        <v>36178.039999999994</v>
      </c>
      <c r="D1061" s="1009" t="s">
        <v>834</v>
      </c>
    </row>
    <row r="1062" spans="1:4" s="1007" customFormat="1" ht="11.25" customHeight="1" x14ac:dyDescent="0.2">
      <c r="A1062" s="1257"/>
      <c r="B1062" s="1019">
        <v>1372</v>
      </c>
      <c r="C1062" s="1019">
        <v>1372</v>
      </c>
      <c r="D1062" s="1009" t="s">
        <v>1004</v>
      </c>
    </row>
    <row r="1063" spans="1:4" s="1007" customFormat="1" ht="11.25" customHeight="1" x14ac:dyDescent="0.2">
      <c r="A1063" s="1257"/>
      <c r="B1063" s="1019">
        <v>203</v>
      </c>
      <c r="C1063" s="1019">
        <v>203</v>
      </c>
      <c r="D1063" s="1009" t="s">
        <v>1005</v>
      </c>
    </row>
    <row r="1064" spans="1:4" s="1007" customFormat="1" ht="11.25" customHeight="1" x14ac:dyDescent="0.2">
      <c r="A1064" s="1257"/>
      <c r="B1064" s="1019">
        <v>558.61</v>
      </c>
      <c r="C1064" s="1019">
        <v>558.61299999999994</v>
      </c>
      <c r="D1064" s="1009" t="s">
        <v>1031</v>
      </c>
    </row>
    <row r="1065" spans="1:4" s="1007" customFormat="1" ht="21" x14ac:dyDescent="0.2">
      <c r="A1065" s="1257"/>
      <c r="B1065" s="1019">
        <v>91.96</v>
      </c>
      <c r="C1065" s="1019">
        <v>19.36</v>
      </c>
      <c r="D1065" s="1009" t="s">
        <v>3362</v>
      </c>
    </row>
    <row r="1066" spans="1:4" s="1007" customFormat="1" ht="11.25" customHeight="1" x14ac:dyDescent="0.2">
      <c r="A1066" s="1257"/>
      <c r="B1066" s="1019">
        <v>38403.620000000003</v>
      </c>
      <c r="C1066" s="1019">
        <v>38331.012999999992</v>
      </c>
      <c r="D1066" s="1009" t="s">
        <v>11</v>
      </c>
    </row>
    <row r="1067" spans="1:4" s="1007" customFormat="1" ht="11.25" customHeight="1" x14ac:dyDescent="0.2">
      <c r="A1067" s="1256" t="s">
        <v>1250</v>
      </c>
      <c r="B1067" s="1018">
        <v>65</v>
      </c>
      <c r="C1067" s="1018">
        <v>65</v>
      </c>
      <c r="D1067" s="1008" t="s">
        <v>3953</v>
      </c>
    </row>
    <row r="1068" spans="1:4" s="1007" customFormat="1" ht="11.25" customHeight="1" x14ac:dyDescent="0.2">
      <c r="A1068" s="1257"/>
      <c r="B1068" s="1019">
        <v>11806.5</v>
      </c>
      <c r="C1068" s="1019">
        <v>11806.489999999998</v>
      </c>
      <c r="D1068" s="1009" t="s">
        <v>834</v>
      </c>
    </row>
    <row r="1069" spans="1:4" s="1007" customFormat="1" ht="11.25" customHeight="1" x14ac:dyDescent="0.2">
      <c r="A1069" s="1257"/>
      <c r="B1069" s="1019">
        <v>581</v>
      </c>
      <c r="C1069" s="1019">
        <v>581</v>
      </c>
      <c r="D1069" s="1009" t="s">
        <v>1004</v>
      </c>
    </row>
    <row r="1070" spans="1:4" s="1007" customFormat="1" ht="11.25" customHeight="1" x14ac:dyDescent="0.2">
      <c r="A1070" s="1257"/>
      <c r="B1070" s="1019">
        <v>2</v>
      </c>
      <c r="C1070" s="1019">
        <v>2</v>
      </c>
      <c r="D1070" s="1009" t="s">
        <v>1005</v>
      </c>
    </row>
    <row r="1071" spans="1:4" s="1007" customFormat="1" ht="11.25" customHeight="1" x14ac:dyDescent="0.2">
      <c r="A1071" s="1257"/>
      <c r="B1071" s="1019">
        <v>287.45</v>
      </c>
      <c r="C1071" s="1019">
        <v>287.44400000000002</v>
      </c>
      <c r="D1071" s="1009" t="s">
        <v>1031</v>
      </c>
    </row>
    <row r="1072" spans="1:4" s="1007" customFormat="1" ht="11.25" customHeight="1" x14ac:dyDescent="0.2">
      <c r="A1072" s="1258"/>
      <c r="B1072" s="1020">
        <v>12741.95</v>
      </c>
      <c r="C1072" s="1020">
        <v>12741.933999999997</v>
      </c>
      <c r="D1072" s="1011" t="s">
        <v>11</v>
      </c>
    </row>
    <row r="1073" spans="1:4" s="1007" customFormat="1" ht="11.25" customHeight="1" x14ac:dyDescent="0.2">
      <c r="A1073" s="1256" t="s">
        <v>1263</v>
      </c>
      <c r="B1073" s="1018">
        <v>13130.32</v>
      </c>
      <c r="C1073" s="1018">
        <v>13130.314</v>
      </c>
      <c r="D1073" s="1008" t="s">
        <v>834</v>
      </c>
    </row>
    <row r="1074" spans="1:4" s="1007" customFormat="1" ht="11.25" customHeight="1" x14ac:dyDescent="0.2">
      <c r="A1074" s="1257"/>
      <c r="B1074" s="1019">
        <v>657</v>
      </c>
      <c r="C1074" s="1019">
        <v>657</v>
      </c>
      <c r="D1074" s="1009" t="s">
        <v>1004</v>
      </c>
    </row>
    <row r="1075" spans="1:4" s="1007" customFormat="1" ht="11.25" customHeight="1" x14ac:dyDescent="0.2">
      <c r="A1075" s="1257"/>
      <c r="B1075" s="1019">
        <v>3</v>
      </c>
      <c r="C1075" s="1019">
        <v>3</v>
      </c>
      <c r="D1075" s="1009" t="s">
        <v>1005</v>
      </c>
    </row>
    <row r="1076" spans="1:4" s="1007" customFormat="1" ht="11.25" customHeight="1" x14ac:dyDescent="0.2">
      <c r="A1076" s="1257"/>
      <c r="B1076" s="1019">
        <v>350</v>
      </c>
      <c r="C1076" s="1019">
        <v>346.46199999999999</v>
      </c>
      <c r="D1076" s="1009" t="s">
        <v>4145</v>
      </c>
    </row>
    <row r="1077" spans="1:4" s="1007" customFormat="1" ht="11.25" customHeight="1" x14ac:dyDescent="0.2">
      <c r="A1077" s="1258"/>
      <c r="B1077" s="1020">
        <v>14140.32</v>
      </c>
      <c r="C1077" s="1020">
        <v>14136.776</v>
      </c>
      <c r="D1077" s="1011" t="s">
        <v>11</v>
      </c>
    </row>
    <row r="1078" spans="1:4" s="1007" customFormat="1" ht="11.25" customHeight="1" x14ac:dyDescent="0.2">
      <c r="A1078" s="1256" t="s">
        <v>1249</v>
      </c>
      <c r="B1078" s="1018">
        <v>2350</v>
      </c>
      <c r="C1078" s="1018">
        <v>2350</v>
      </c>
      <c r="D1078" s="1008" t="s">
        <v>3953</v>
      </c>
    </row>
    <row r="1079" spans="1:4" s="1007" customFormat="1" ht="11.25" customHeight="1" x14ac:dyDescent="0.2">
      <c r="A1079" s="1257"/>
      <c r="B1079" s="1019">
        <v>17323.099999999999</v>
      </c>
      <c r="C1079" s="1019">
        <v>17323.096000000001</v>
      </c>
      <c r="D1079" s="1009" t="s">
        <v>834</v>
      </c>
    </row>
    <row r="1080" spans="1:4" s="1007" customFormat="1" ht="11.25" customHeight="1" x14ac:dyDescent="0.2">
      <c r="A1080" s="1257"/>
      <c r="B1080" s="1019">
        <v>1740</v>
      </c>
      <c r="C1080" s="1019">
        <v>1740</v>
      </c>
      <c r="D1080" s="1009" t="s">
        <v>1004</v>
      </c>
    </row>
    <row r="1081" spans="1:4" s="1007" customFormat="1" ht="11.25" customHeight="1" x14ac:dyDescent="0.2">
      <c r="A1081" s="1257"/>
      <c r="B1081" s="1019">
        <v>426</v>
      </c>
      <c r="C1081" s="1019">
        <v>426</v>
      </c>
      <c r="D1081" s="1009" t="s">
        <v>1005</v>
      </c>
    </row>
    <row r="1082" spans="1:4" s="1007" customFormat="1" ht="11.25" customHeight="1" x14ac:dyDescent="0.2">
      <c r="A1082" s="1258"/>
      <c r="B1082" s="1020">
        <v>21839.1</v>
      </c>
      <c r="C1082" s="1020">
        <v>21839.096000000001</v>
      </c>
      <c r="D1082" s="1011" t="s">
        <v>11</v>
      </c>
    </row>
    <row r="1083" spans="1:4" s="1007" customFormat="1" ht="11.25" customHeight="1" x14ac:dyDescent="0.2">
      <c r="A1083" s="1257" t="s">
        <v>1243</v>
      </c>
      <c r="B1083" s="1019">
        <v>30.4</v>
      </c>
      <c r="C1083" s="1019">
        <v>30.391199999999998</v>
      </c>
      <c r="D1083" s="1009" t="s">
        <v>3857</v>
      </c>
    </row>
    <row r="1084" spans="1:4" s="1007" customFormat="1" ht="11.25" customHeight="1" x14ac:dyDescent="0.2">
      <c r="A1084" s="1257"/>
      <c r="B1084" s="1019">
        <v>47530.130000000005</v>
      </c>
      <c r="C1084" s="1019">
        <v>47530.132999999994</v>
      </c>
      <c r="D1084" s="1009" t="s">
        <v>834</v>
      </c>
    </row>
    <row r="1085" spans="1:4" s="1007" customFormat="1" ht="11.25" customHeight="1" x14ac:dyDescent="0.2">
      <c r="A1085" s="1257"/>
      <c r="B1085" s="1019">
        <v>1999</v>
      </c>
      <c r="C1085" s="1019">
        <v>1999</v>
      </c>
      <c r="D1085" s="1009" t="s">
        <v>1004</v>
      </c>
    </row>
    <row r="1086" spans="1:4" s="1007" customFormat="1" ht="11.25" customHeight="1" x14ac:dyDescent="0.2">
      <c r="A1086" s="1257"/>
      <c r="B1086" s="1019">
        <v>295</v>
      </c>
      <c r="C1086" s="1019">
        <v>295</v>
      </c>
      <c r="D1086" s="1009" t="s">
        <v>1005</v>
      </c>
    </row>
    <row r="1087" spans="1:4" s="1007" customFormat="1" ht="11.25" customHeight="1" x14ac:dyDescent="0.2">
      <c r="A1087" s="1257"/>
      <c r="B1087" s="1019">
        <v>189.45</v>
      </c>
      <c r="C1087" s="1019">
        <v>189.44800000000001</v>
      </c>
      <c r="D1087" s="1009" t="s">
        <v>1031</v>
      </c>
    </row>
    <row r="1088" spans="1:4" s="1007" customFormat="1" ht="11.25" customHeight="1" x14ac:dyDescent="0.2">
      <c r="A1088" s="1257"/>
      <c r="B1088" s="1019">
        <v>133.41999999999999</v>
      </c>
      <c r="C1088" s="1019">
        <v>47.19</v>
      </c>
      <c r="D1088" s="1009" t="s">
        <v>804</v>
      </c>
    </row>
    <row r="1089" spans="1:4" s="1007" customFormat="1" ht="11.25" customHeight="1" x14ac:dyDescent="0.2">
      <c r="A1089" s="1257"/>
      <c r="B1089" s="1019">
        <v>874.56</v>
      </c>
      <c r="C1089" s="1019">
        <v>874.55200000000002</v>
      </c>
      <c r="D1089" s="1009" t="s">
        <v>3392</v>
      </c>
    </row>
    <row r="1090" spans="1:4" s="1007" customFormat="1" ht="11.25" customHeight="1" x14ac:dyDescent="0.2">
      <c r="A1090" s="1257"/>
      <c r="B1090" s="1019">
        <v>51051.96</v>
      </c>
      <c r="C1090" s="1019">
        <v>50965.714199999995</v>
      </c>
      <c r="D1090" s="1009" t="s">
        <v>11</v>
      </c>
    </row>
    <row r="1091" spans="1:4" s="1007" customFormat="1" ht="11.25" customHeight="1" x14ac:dyDescent="0.2">
      <c r="A1091" s="1256" t="s">
        <v>1258</v>
      </c>
      <c r="B1091" s="1018">
        <v>47.449999999999996</v>
      </c>
      <c r="C1091" s="1018">
        <v>47.436900000000001</v>
      </c>
      <c r="D1091" s="1008" t="s">
        <v>3857</v>
      </c>
    </row>
    <row r="1092" spans="1:4" s="1007" customFormat="1" ht="11.25" customHeight="1" x14ac:dyDescent="0.2">
      <c r="A1092" s="1257"/>
      <c r="B1092" s="1019">
        <v>38208.479999999996</v>
      </c>
      <c r="C1092" s="1019">
        <v>38208.478000000003</v>
      </c>
      <c r="D1092" s="1009" t="s">
        <v>834</v>
      </c>
    </row>
    <row r="1093" spans="1:4" s="1007" customFormat="1" ht="11.25" customHeight="1" x14ac:dyDescent="0.2">
      <c r="A1093" s="1257"/>
      <c r="B1093" s="1019">
        <v>1595</v>
      </c>
      <c r="C1093" s="1019">
        <v>1595</v>
      </c>
      <c r="D1093" s="1009" t="s">
        <v>1004</v>
      </c>
    </row>
    <row r="1094" spans="1:4" s="1007" customFormat="1" ht="11.25" customHeight="1" x14ac:dyDescent="0.2">
      <c r="A1094" s="1257"/>
      <c r="B1094" s="1019">
        <v>132</v>
      </c>
      <c r="C1094" s="1019">
        <v>132</v>
      </c>
      <c r="D1094" s="1009" t="s">
        <v>1005</v>
      </c>
    </row>
    <row r="1095" spans="1:4" s="1007" customFormat="1" ht="11.25" customHeight="1" x14ac:dyDescent="0.2">
      <c r="A1095" s="1257"/>
      <c r="B1095" s="1019">
        <v>404.07</v>
      </c>
      <c r="C1095" s="1019">
        <v>0</v>
      </c>
      <c r="D1095" s="1009" t="s">
        <v>805</v>
      </c>
    </row>
    <row r="1096" spans="1:4" s="1007" customFormat="1" ht="11.25" customHeight="1" x14ac:dyDescent="0.2">
      <c r="A1096" s="1258"/>
      <c r="B1096" s="1020">
        <v>40386.999999999993</v>
      </c>
      <c r="C1096" s="1020">
        <v>39982.914900000003</v>
      </c>
      <c r="D1096" s="1011" t="s">
        <v>11</v>
      </c>
    </row>
    <row r="1097" spans="1:4" s="1007" customFormat="1" ht="11.25" customHeight="1" x14ac:dyDescent="0.2">
      <c r="A1097" s="1257" t="s">
        <v>1254</v>
      </c>
      <c r="B1097" s="1019">
        <v>90.13</v>
      </c>
      <c r="C1097" s="1019">
        <v>90.11399999999999</v>
      </c>
      <c r="D1097" s="1009" t="s">
        <v>3855</v>
      </c>
    </row>
    <row r="1098" spans="1:4" s="1007" customFormat="1" ht="11.25" customHeight="1" x14ac:dyDescent="0.2">
      <c r="A1098" s="1257"/>
      <c r="B1098" s="1019">
        <v>18703.03</v>
      </c>
      <c r="C1098" s="1019">
        <v>18702.797999999999</v>
      </c>
      <c r="D1098" s="1009" t="s">
        <v>834</v>
      </c>
    </row>
    <row r="1099" spans="1:4" s="1007" customFormat="1" ht="11.25" customHeight="1" x14ac:dyDescent="0.2">
      <c r="A1099" s="1257"/>
      <c r="B1099" s="1019">
        <v>1118</v>
      </c>
      <c r="C1099" s="1019">
        <v>1118</v>
      </c>
      <c r="D1099" s="1009" t="s">
        <v>1004</v>
      </c>
    </row>
    <row r="1100" spans="1:4" s="1007" customFormat="1" ht="11.25" customHeight="1" x14ac:dyDescent="0.2">
      <c r="A1100" s="1257"/>
      <c r="B1100" s="1019">
        <v>207</v>
      </c>
      <c r="C1100" s="1019">
        <v>207</v>
      </c>
      <c r="D1100" s="1009" t="s">
        <v>1005</v>
      </c>
    </row>
    <row r="1101" spans="1:4" s="1007" customFormat="1" ht="11.25" customHeight="1" x14ac:dyDescent="0.2">
      <c r="A1101" s="1257"/>
      <c r="B1101" s="1019">
        <v>328.67</v>
      </c>
      <c r="C1101" s="1019">
        <v>328.67199999999997</v>
      </c>
      <c r="D1101" s="1009" t="s">
        <v>1031</v>
      </c>
    </row>
    <row r="1102" spans="1:4" s="1007" customFormat="1" ht="11.25" customHeight="1" x14ac:dyDescent="0.2">
      <c r="A1102" s="1257"/>
      <c r="B1102" s="1019">
        <v>20446.829999999998</v>
      </c>
      <c r="C1102" s="1019">
        <v>20446.583999999999</v>
      </c>
      <c r="D1102" s="1009" t="s">
        <v>11</v>
      </c>
    </row>
    <row r="1103" spans="1:4" s="1007" customFormat="1" ht="11.25" customHeight="1" x14ac:dyDescent="0.2">
      <c r="A1103" s="1256" t="s">
        <v>1235</v>
      </c>
      <c r="B1103" s="1018">
        <v>48042.64</v>
      </c>
      <c r="C1103" s="1018">
        <v>48016.015999999996</v>
      </c>
      <c r="D1103" s="1008" t="s">
        <v>834</v>
      </c>
    </row>
    <row r="1104" spans="1:4" s="1007" customFormat="1" ht="11.25" customHeight="1" x14ac:dyDescent="0.2">
      <c r="A1104" s="1257"/>
      <c r="B1104" s="1019">
        <v>2448</v>
      </c>
      <c r="C1104" s="1019">
        <v>2448</v>
      </c>
      <c r="D1104" s="1009" t="s">
        <v>1004</v>
      </c>
    </row>
    <row r="1105" spans="1:4" s="1007" customFormat="1" ht="11.25" customHeight="1" x14ac:dyDescent="0.2">
      <c r="A1105" s="1257"/>
      <c r="B1105" s="1019">
        <v>429</v>
      </c>
      <c r="C1105" s="1019">
        <v>429</v>
      </c>
      <c r="D1105" s="1009" t="s">
        <v>1005</v>
      </c>
    </row>
    <row r="1106" spans="1:4" s="1007" customFormat="1" ht="11.25" customHeight="1" x14ac:dyDescent="0.2">
      <c r="A1106" s="1257"/>
      <c r="B1106" s="1019">
        <v>4000</v>
      </c>
      <c r="C1106" s="1019">
        <v>4000</v>
      </c>
      <c r="D1106" s="1009" t="s">
        <v>4146</v>
      </c>
    </row>
    <row r="1107" spans="1:4" s="1007" customFormat="1" ht="21" x14ac:dyDescent="0.2">
      <c r="A1107" s="1257"/>
      <c r="B1107" s="1019">
        <v>297</v>
      </c>
      <c r="C1107" s="1019">
        <v>297</v>
      </c>
      <c r="D1107" s="1009" t="s">
        <v>3247</v>
      </c>
    </row>
    <row r="1108" spans="1:4" s="1007" customFormat="1" ht="11.25" customHeight="1" x14ac:dyDescent="0.2">
      <c r="A1108" s="1258"/>
      <c r="B1108" s="1020">
        <v>55216.639999999999</v>
      </c>
      <c r="C1108" s="1020">
        <v>55190.015999999996</v>
      </c>
      <c r="D1108" s="1011" t="s">
        <v>11</v>
      </c>
    </row>
    <row r="1109" spans="1:4" s="1007" customFormat="1" ht="11.25" customHeight="1" x14ac:dyDescent="0.2">
      <c r="A1109" s="1257" t="s">
        <v>1256</v>
      </c>
      <c r="B1109" s="1019">
        <v>19435.150000000001</v>
      </c>
      <c r="C1109" s="1019">
        <v>19435.145</v>
      </c>
      <c r="D1109" s="1009" t="s">
        <v>834</v>
      </c>
    </row>
    <row r="1110" spans="1:4" s="1007" customFormat="1" ht="11.25" customHeight="1" x14ac:dyDescent="0.2">
      <c r="A1110" s="1257"/>
      <c r="B1110" s="1019">
        <v>1045</v>
      </c>
      <c r="C1110" s="1019">
        <v>1045</v>
      </c>
      <c r="D1110" s="1009" t="s">
        <v>1004</v>
      </c>
    </row>
    <row r="1111" spans="1:4" s="1007" customFormat="1" ht="11.25" customHeight="1" x14ac:dyDescent="0.2">
      <c r="A1111" s="1257"/>
      <c r="B1111" s="1019">
        <v>37</v>
      </c>
      <c r="C1111" s="1019">
        <v>37</v>
      </c>
      <c r="D1111" s="1009" t="s">
        <v>1005</v>
      </c>
    </row>
    <row r="1112" spans="1:4" s="1007" customFormat="1" ht="11.25" customHeight="1" x14ac:dyDescent="0.2">
      <c r="A1112" s="1257"/>
      <c r="B1112" s="1019">
        <v>410</v>
      </c>
      <c r="C1112" s="1019">
        <v>410</v>
      </c>
      <c r="D1112" s="1009" t="s">
        <v>1006</v>
      </c>
    </row>
    <row r="1113" spans="1:4" s="1007" customFormat="1" ht="11.25" customHeight="1" x14ac:dyDescent="0.2">
      <c r="A1113" s="1257"/>
      <c r="B1113" s="1019">
        <v>20927.150000000001</v>
      </c>
      <c r="C1113" s="1019">
        <v>20927.145</v>
      </c>
      <c r="D1113" s="1009" t="s">
        <v>11</v>
      </c>
    </row>
    <row r="1114" spans="1:4" s="1007" customFormat="1" ht="11.25" customHeight="1" x14ac:dyDescent="0.2">
      <c r="A1114" s="1256" t="s">
        <v>1241</v>
      </c>
      <c r="B1114" s="1018">
        <v>33369.75</v>
      </c>
      <c r="C1114" s="1018">
        <v>33369.748999999996</v>
      </c>
      <c r="D1114" s="1008" t="s">
        <v>834</v>
      </c>
    </row>
    <row r="1115" spans="1:4" s="1007" customFormat="1" ht="11.25" customHeight="1" x14ac:dyDescent="0.2">
      <c r="A1115" s="1257"/>
      <c r="B1115" s="1019">
        <v>1445</v>
      </c>
      <c r="C1115" s="1019">
        <v>1445</v>
      </c>
      <c r="D1115" s="1009" t="s">
        <v>1004</v>
      </c>
    </row>
    <row r="1116" spans="1:4" s="1007" customFormat="1" ht="11.25" customHeight="1" x14ac:dyDescent="0.2">
      <c r="A1116" s="1257"/>
      <c r="B1116" s="1019">
        <v>1002</v>
      </c>
      <c r="C1116" s="1019">
        <v>1002</v>
      </c>
      <c r="D1116" s="1009" t="s">
        <v>1005</v>
      </c>
    </row>
    <row r="1117" spans="1:4" s="1007" customFormat="1" ht="11.25" customHeight="1" x14ac:dyDescent="0.2">
      <c r="A1117" s="1258"/>
      <c r="B1117" s="1020">
        <v>35816.75</v>
      </c>
      <c r="C1117" s="1020">
        <v>35816.748999999996</v>
      </c>
      <c r="D1117" s="1011" t="s">
        <v>11</v>
      </c>
    </row>
    <row r="1118" spans="1:4" s="1007" customFormat="1" ht="11.25" customHeight="1" x14ac:dyDescent="0.2">
      <c r="A1118" s="1257" t="s">
        <v>1236</v>
      </c>
      <c r="B1118" s="1019">
        <v>153.66999999999999</v>
      </c>
      <c r="C1118" s="1019">
        <v>0</v>
      </c>
      <c r="D1118" s="1009" t="s">
        <v>1030</v>
      </c>
    </row>
    <row r="1119" spans="1:4" s="1007" customFormat="1" ht="11.25" customHeight="1" x14ac:dyDescent="0.2">
      <c r="A1119" s="1257"/>
      <c r="B1119" s="1019">
        <v>47849.39</v>
      </c>
      <c r="C1119" s="1019">
        <v>47849.391000000003</v>
      </c>
      <c r="D1119" s="1009" t="s">
        <v>834</v>
      </c>
    </row>
    <row r="1120" spans="1:4" s="1007" customFormat="1" ht="11.25" customHeight="1" x14ac:dyDescent="0.2">
      <c r="A1120" s="1257"/>
      <c r="B1120" s="1019">
        <v>2012</v>
      </c>
      <c r="C1120" s="1019">
        <v>2012</v>
      </c>
      <c r="D1120" s="1009" t="s">
        <v>1004</v>
      </c>
    </row>
    <row r="1121" spans="1:4" s="1007" customFormat="1" ht="11.25" customHeight="1" x14ac:dyDescent="0.2">
      <c r="A1121" s="1257"/>
      <c r="B1121" s="1019">
        <v>623</v>
      </c>
      <c r="C1121" s="1019">
        <v>623</v>
      </c>
      <c r="D1121" s="1009" t="s">
        <v>1005</v>
      </c>
    </row>
    <row r="1122" spans="1:4" s="1007" customFormat="1" ht="11.25" customHeight="1" x14ac:dyDescent="0.2">
      <c r="A1122" s="1257"/>
      <c r="B1122" s="1019">
        <v>1818</v>
      </c>
      <c r="C1122" s="1019">
        <v>1328.93658</v>
      </c>
      <c r="D1122" s="1009" t="s">
        <v>2155</v>
      </c>
    </row>
    <row r="1123" spans="1:4" s="1007" customFormat="1" ht="11.25" customHeight="1" x14ac:dyDescent="0.2">
      <c r="A1123" s="1257"/>
      <c r="B1123" s="1019">
        <v>3941.99</v>
      </c>
      <c r="C1123" s="1019">
        <v>3941.9815100000001</v>
      </c>
      <c r="D1123" s="1009" t="s">
        <v>1031</v>
      </c>
    </row>
    <row r="1124" spans="1:4" s="1007" customFormat="1" ht="11.25" customHeight="1" x14ac:dyDescent="0.2">
      <c r="A1124" s="1257"/>
      <c r="B1124" s="1019">
        <v>56398.049999999996</v>
      </c>
      <c r="C1124" s="1019">
        <v>55755.309090000002</v>
      </c>
      <c r="D1124" s="1009" t="s">
        <v>11</v>
      </c>
    </row>
    <row r="1125" spans="1:4" s="1007" customFormat="1" ht="11.25" customHeight="1" x14ac:dyDescent="0.2">
      <c r="A1125" s="1256" t="s">
        <v>1266</v>
      </c>
      <c r="B1125" s="1018">
        <v>26440.850000000002</v>
      </c>
      <c r="C1125" s="1018">
        <v>26440.846000000001</v>
      </c>
      <c r="D1125" s="1008" t="s">
        <v>834</v>
      </c>
    </row>
    <row r="1126" spans="1:4" s="1007" customFormat="1" ht="11.25" customHeight="1" x14ac:dyDescent="0.2">
      <c r="A1126" s="1257"/>
      <c r="B1126" s="1019">
        <v>1652</v>
      </c>
      <c r="C1126" s="1019">
        <v>1652</v>
      </c>
      <c r="D1126" s="1009" t="s">
        <v>1004</v>
      </c>
    </row>
    <row r="1127" spans="1:4" s="1007" customFormat="1" ht="11.25" customHeight="1" x14ac:dyDescent="0.2">
      <c r="A1127" s="1257"/>
      <c r="B1127" s="1019">
        <v>260</v>
      </c>
      <c r="C1127" s="1019">
        <v>260</v>
      </c>
      <c r="D1127" s="1009" t="s">
        <v>1005</v>
      </c>
    </row>
    <row r="1128" spans="1:4" s="1007" customFormat="1" ht="11.25" customHeight="1" x14ac:dyDescent="0.2">
      <c r="A1128" s="1258"/>
      <c r="B1128" s="1020">
        <v>28352.850000000002</v>
      </c>
      <c r="C1128" s="1020">
        <v>28352.846000000001</v>
      </c>
      <c r="D1128" s="1011" t="s">
        <v>11</v>
      </c>
    </row>
    <row r="1129" spans="1:4" s="1007" customFormat="1" ht="11.25" customHeight="1" x14ac:dyDescent="0.2">
      <c r="A1129" s="1257" t="s">
        <v>1265</v>
      </c>
      <c r="B1129" s="1019">
        <v>27784.059999999998</v>
      </c>
      <c r="C1129" s="1019">
        <v>27784.060999999998</v>
      </c>
      <c r="D1129" s="1009" t="s">
        <v>834</v>
      </c>
    </row>
    <row r="1130" spans="1:4" s="1007" customFormat="1" ht="11.25" customHeight="1" x14ac:dyDescent="0.2">
      <c r="A1130" s="1257"/>
      <c r="B1130" s="1019">
        <v>4163</v>
      </c>
      <c r="C1130" s="1019">
        <v>4163</v>
      </c>
      <c r="D1130" s="1009" t="s">
        <v>1004</v>
      </c>
    </row>
    <row r="1131" spans="1:4" s="1007" customFormat="1" ht="11.25" customHeight="1" x14ac:dyDescent="0.2">
      <c r="A1131" s="1257"/>
      <c r="B1131" s="1019">
        <v>323</v>
      </c>
      <c r="C1131" s="1019">
        <v>323</v>
      </c>
      <c r="D1131" s="1009" t="s">
        <v>1005</v>
      </c>
    </row>
    <row r="1132" spans="1:4" s="1007" customFormat="1" ht="11.25" customHeight="1" x14ac:dyDescent="0.2">
      <c r="A1132" s="1257"/>
      <c r="B1132" s="1019">
        <v>64.8</v>
      </c>
      <c r="C1132" s="1019">
        <v>64.8</v>
      </c>
      <c r="D1132" s="1009" t="s">
        <v>4097</v>
      </c>
    </row>
    <row r="1133" spans="1:4" s="1007" customFormat="1" ht="11.25" customHeight="1" x14ac:dyDescent="0.2">
      <c r="A1133" s="1257"/>
      <c r="B1133" s="1019">
        <v>32334.859999999997</v>
      </c>
      <c r="C1133" s="1019">
        <v>32334.860999999997</v>
      </c>
      <c r="D1133" s="1009" t="s">
        <v>11</v>
      </c>
    </row>
    <row r="1134" spans="1:4" s="1007" customFormat="1" ht="11.25" customHeight="1" x14ac:dyDescent="0.2">
      <c r="A1134" s="1256" t="s">
        <v>1252</v>
      </c>
      <c r="B1134" s="1018">
        <v>10360.960000000001</v>
      </c>
      <c r="C1134" s="1018">
        <v>10360.877999999999</v>
      </c>
      <c r="D1134" s="1008" t="s">
        <v>834</v>
      </c>
    </row>
    <row r="1135" spans="1:4" s="1007" customFormat="1" ht="11.25" customHeight="1" x14ac:dyDescent="0.2">
      <c r="A1135" s="1257"/>
      <c r="B1135" s="1019">
        <v>1011</v>
      </c>
      <c r="C1135" s="1019">
        <v>1011</v>
      </c>
      <c r="D1135" s="1009" t="s">
        <v>1004</v>
      </c>
    </row>
    <row r="1136" spans="1:4" s="1007" customFormat="1" ht="11.25" customHeight="1" x14ac:dyDescent="0.2">
      <c r="A1136" s="1257"/>
      <c r="B1136" s="1019">
        <v>8</v>
      </c>
      <c r="C1136" s="1019">
        <v>8</v>
      </c>
      <c r="D1136" s="1009" t="s">
        <v>1005</v>
      </c>
    </row>
    <row r="1137" spans="1:4" s="1007" customFormat="1" ht="11.25" customHeight="1" x14ac:dyDescent="0.2">
      <c r="A1137" s="1257"/>
      <c r="B1137" s="1019">
        <v>249.32</v>
      </c>
      <c r="C1137" s="1019">
        <v>249.315</v>
      </c>
      <c r="D1137" s="1009" t="s">
        <v>1031</v>
      </c>
    </row>
    <row r="1138" spans="1:4" s="1007" customFormat="1" ht="11.25" customHeight="1" x14ac:dyDescent="0.2">
      <c r="A1138" s="1258"/>
      <c r="B1138" s="1020">
        <v>11629.28</v>
      </c>
      <c r="C1138" s="1020">
        <v>11629.192999999999</v>
      </c>
      <c r="D1138" s="1011" t="s">
        <v>11</v>
      </c>
    </row>
    <row r="1139" spans="1:4" s="1007" customFormat="1" ht="11.25" customHeight="1" x14ac:dyDescent="0.2">
      <c r="A1139" s="1257" t="s">
        <v>1257</v>
      </c>
      <c r="B1139" s="1019">
        <v>9374.19</v>
      </c>
      <c r="C1139" s="1019">
        <v>9374.1869999999999</v>
      </c>
      <c r="D1139" s="1009" t="s">
        <v>834</v>
      </c>
    </row>
    <row r="1140" spans="1:4" s="1007" customFormat="1" ht="11.25" customHeight="1" x14ac:dyDescent="0.2">
      <c r="A1140" s="1257"/>
      <c r="B1140" s="1019">
        <v>876</v>
      </c>
      <c r="C1140" s="1019">
        <v>876</v>
      </c>
      <c r="D1140" s="1009" t="s">
        <v>1004</v>
      </c>
    </row>
    <row r="1141" spans="1:4" s="1007" customFormat="1" ht="11.25" customHeight="1" x14ac:dyDescent="0.2">
      <c r="A1141" s="1257"/>
      <c r="B1141" s="1019">
        <v>156</v>
      </c>
      <c r="C1141" s="1019">
        <v>156</v>
      </c>
      <c r="D1141" s="1009" t="s">
        <v>1005</v>
      </c>
    </row>
    <row r="1142" spans="1:4" s="1007" customFormat="1" ht="11.25" customHeight="1" x14ac:dyDescent="0.2">
      <c r="A1142" s="1257"/>
      <c r="B1142" s="1019">
        <v>250.36</v>
      </c>
      <c r="C1142" s="1019">
        <v>250.35499999999999</v>
      </c>
      <c r="D1142" s="1009" t="s">
        <v>1031</v>
      </c>
    </row>
    <row r="1143" spans="1:4" s="1007" customFormat="1" ht="11.25" customHeight="1" x14ac:dyDescent="0.2">
      <c r="A1143" s="1257"/>
      <c r="B1143" s="1019">
        <v>10656.55</v>
      </c>
      <c r="C1143" s="1019">
        <v>10656.541999999999</v>
      </c>
      <c r="D1143" s="1009" t="s">
        <v>11</v>
      </c>
    </row>
    <row r="1144" spans="1:4" s="1007" customFormat="1" ht="11.25" customHeight="1" x14ac:dyDescent="0.2">
      <c r="A1144" s="1256" t="s">
        <v>1255</v>
      </c>
      <c r="B1144" s="1018">
        <v>200</v>
      </c>
      <c r="C1144" s="1018">
        <v>133.1</v>
      </c>
      <c r="D1144" s="1008" t="s">
        <v>1013</v>
      </c>
    </row>
    <row r="1145" spans="1:4" s="1007" customFormat="1" ht="11.25" customHeight="1" x14ac:dyDescent="0.2">
      <c r="A1145" s="1257"/>
      <c r="B1145" s="1019">
        <v>33762.33</v>
      </c>
      <c r="C1145" s="1019">
        <v>33762.326000000001</v>
      </c>
      <c r="D1145" s="1009" t="s">
        <v>834</v>
      </c>
    </row>
    <row r="1146" spans="1:4" s="1007" customFormat="1" ht="11.25" customHeight="1" x14ac:dyDescent="0.2">
      <c r="A1146" s="1257"/>
      <c r="B1146" s="1019">
        <v>2789</v>
      </c>
      <c r="C1146" s="1019">
        <v>2789</v>
      </c>
      <c r="D1146" s="1009" t="s">
        <v>1004</v>
      </c>
    </row>
    <row r="1147" spans="1:4" s="1007" customFormat="1" ht="11.25" customHeight="1" x14ac:dyDescent="0.2">
      <c r="A1147" s="1257"/>
      <c r="B1147" s="1019">
        <v>620</v>
      </c>
      <c r="C1147" s="1019">
        <v>620</v>
      </c>
      <c r="D1147" s="1009" t="s">
        <v>1005</v>
      </c>
    </row>
    <row r="1148" spans="1:4" s="1007" customFormat="1" ht="11.25" customHeight="1" x14ac:dyDescent="0.2">
      <c r="A1148" s="1257"/>
      <c r="B1148" s="1019">
        <v>388.54999999999995</v>
      </c>
      <c r="C1148" s="1019">
        <v>388.553</v>
      </c>
      <c r="D1148" s="1009" t="s">
        <v>1031</v>
      </c>
    </row>
    <row r="1149" spans="1:4" s="1007" customFormat="1" ht="21" x14ac:dyDescent="0.2">
      <c r="A1149" s="1257"/>
      <c r="B1149" s="1019">
        <v>841</v>
      </c>
      <c r="C1149" s="1019">
        <v>841</v>
      </c>
      <c r="D1149" s="1009" t="s">
        <v>3247</v>
      </c>
    </row>
    <row r="1150" spans="1:4" s="1007" customFormat="1" ht="11.25" customHeight="1" x14ac:dyDescent="0.2">
      <c r="A1150" s="1258"/>
      <c r="B1150" s="1020">
        <v>38600.879999999997</v>
      </c>
      <c r="C1150" s="1020">
        <v>38533.978999999999</v>
      </c>
      <c r="D1150" s="1011" t="s">
        <v>11</v>
      </c>
    </row>
    <row r="1151" spans="1:4" s="1007" customFormat="1" ht="11.25" customHeight="1" x14ac:dyDescent="0.2">
      <c r="A1151" s="1257" t="s">
        <v>1245</v>
      </c>
      <c r="B1151" s="1019">
        <v>38551.68</v>
      </c>
      <c r="C1151" s="1019">
        <v>38551.684000000001</v>
      </c>
      <c r="D1151" s="1009" t="s">
        <v>834</v>
      </c>
    </row>
    <row r="1152" spans="1:4" s="1007" customFormat="1" ht="11.25" customHeight="1" x14ac:dyDescent="0.2">
      <c r="A1152" s="1257"/>
      <c r="B1152" s="1019">
        <v>2252</v>
      </c>
      <c r="C1152" s="1019">
        <v>2252</v>
      </c>
      <c r="D1152" s="1009" t="s">
        <v>1004</v>
      </c>
    </row>
    <row r="1153" spans="1:4" s="1007" customFormat="1" ht="11.25" customHeight="1" x14ac:dyDescent="0.2">
      <c r="A1153" s="1257"/>
      <c r="B1153" s="1019">
        <v>929</v>
      </c>
      <c r="C1153" s="1019">
        <v>929</v>
      </c>
      <c r="D1153" s="1009" t="s">
        <v>1005</v>
      </c>
    </row>
    <row r="1154" spans="1:4" s="1007" customFormat="1" ht="11.25" customHeight="1" x14ac:dyDescent="0.2">
      <c r="A1154" s="1257"/>
      <c r="B1154" s="1019">
        <v>435.83</v>
      </c>
      <c r="C1154" s="1019">
        <v>435.82799999999997</v>
      </c>
      <c r="D1154" s="1009" t="s">
        <v>1031</v>
      </c>
    </row>
    <row r="1155" spans="1:4" s="1007" customFormat="1" ht="11.25" customHeight="1" x14ac:dyDescent="0.2">
      <c r="A1155" s="1257"/>
      <c r="B1155" s="1019">
        <v>407.8</v>
      </c>
      <c r="C1155" s="1019">
        <v>407.8</v>
      </c>
      <c r="D1155" s="1009" t="s">
        <v>1006</v>
      </c>
    </row>
    <row r="1156" spans="1:4" s="1007" customFormat="1" ht="11.25" customHeight="1" x14ac:dyDescent="0.2">
      <c r="A1156" s="1257"/>
      <c r="B1156" s="1019">
        <v>42576.310000000005</v>
      </c>
      <c r="C1156" s="1019">
        <v>42576.312000000005</v>
      </c>
      <c r="D1156" s="1009" t="s">
        <v>11</v>
      </c>
    </row>
    <row r="1157" spans="1:4" s="1007" customFormat="1" ht="11.25" customHeight="1" x14ac:dyDescent="0.2">
      <c r="A1157" s="1256" t="s">
        <v>1246</v>
      </c>
      <c r="B1157" s="1018">
        <v>51.62</v>
      </c>
      <c r="C1157" s="1018">
        <v>51.60172</v>
      </c>
      <c r="D1157" s="1008" t="s">
        <v>3857</v>
      </c>
    </row>
    <row r="1158" spans="1:4" s="1007" customFormat="1" ht="11.25" customHeight="1" x14ac:dyDescent="0.2">
      <c r="A1158" s="1257"/>
      <c r="B1158" s="1019">
        <v>23415.759999999998</v>
      </c>
      <c r="C1158" s="1019">
        <v>23415.756000000001</v>
      </c>
      <c r="D1158" s="1009" t="s">
        <v>834</v>
      </c>
    </row>
    <row r="1159" spans="1:4" s="1007" customFormat="1" ht="11.25" customHeight="1" x14ac:dyDescent="0.2">
      <c r="A1159" s="1257"/>
      <c r="B1159" s="1019">
        <v>1195</v>
      </c>
      <c r="C1159" s="1019">
        <v>1195</v>
      </c>
      <c r="D1159" s="1009" t="s">
        <v>1004</v>
      </c>
    </row>
    <row r="1160" spans="1:4" s="1007" customFormat="1" ht="11.25" customHeight="1" x14ac:dyDescent="0.2">
      <c r="A1160" s="1257"/>
      <c r="B1160" s="1019">
        <v>161</v>
      </c>
      <c r="C1160" s="1019">
        <v>161</v>
      </c>
      <c r="D1160" s="1009" t="s">
        <v>1005</v>
      </c>
    </row>
    <row r="1161" spans="1:4" s="1007" customFormat="1" ht="11.25" customHeight="1" x14ac:dyDescent="0.2">
      <c r="A1161" s="1257"/>
      <c r="B1161" s="1019">
        <v>375.65000000000003</v>
      </c>
      <c r="C1161" s="1019">
        <v>375.64800000000002</v>
      </c>
      <c r="D1161" s="1009" t="s">
        <v>1031</v>
      </c>
    </row>
    <row r="1162" spans="1:4" s="1007" customFormat="1" ht="11.25" customHeight="1" x14ac:dyDescent="0.2">
      <c r="A1162" s="1257"/>
      <c r="B1162" s="1019">
        <v>164.1</v>
      </c>
      <c r="C1162" s="1019">
        <v>164.1</v>
      </c>
      <c r="D1162" s="1009" t="s">
        <v>1006</v>
      </c>
    </row>
    <row r="1163" spans="1:4" s="1007" customFormat="1" ht="11.25" customHeight="1" x14ac:dyDescent="0.2">
      <c r="A1163" s="1258"/>
      <c r="B1163" s="1020">
        <v>25363.13</v>
      </c>
      <c r="C1163" s="1020">
        <v>25363.10572</v>
      </c>
      <c r="D1163" s="1011" t="s">
        <v>11</v>
      </c>
    </row>
    <row r="1164" spans="1:4" s="1007" customFormat="1" ht="11.25" customHeight="1" x14ac:dyDescent="0.2">
      <c r="A1164" s="1257" t="s">
        <v>1247</v>
      </c>
      <c r="B1164" s="1019">
        <v>237.15</v>
      </c>
      <c r="C1164" s="1019">
        <v>127.655</v>
      </c>
      <c r="D1164" s="1009" t="s">
        <v>810</v>
      </c>
    </row>
    <row r="1165" spans="1:4" s="1007" customFormat="1" ht="11.25" customHeight="1" x14ac:dyDescent="0.2">
      <c r="A1165" s="1257"/>
      <c r="B1165" s="1019">
        <v>400</v>
      </c>
      <c r="C1165" s="1019">
        <v>0</v>
      </c>
      <c r="D1165" s="1009" t="s">
        <v>4147</v>
      </c>
    </row>
    <row r="1166" spans="1:4" s="1007" customFormat="1" ht="11.25" customHeight="1" x14ac:dyDescent="0.2">
      <c r="A1166" s="1257"/>
      <c r="B1166" s="1019">
        <v>400</v>
      </c>
      <c r="C1166" s="1019">
        <v>72.599999999999994</v>
      </c>
      <c r="D1166" s="1009" t="s">
        <v>3393</v>
      </c>
    </row>
    <row r="1167" spans="1:4" s="1007" customFormat="1" ht="11.25" customHeight="1" x14ac:dyDescent="0.2">
      <c r="A1167" s="1257"/>
      <c r="B1167" s="1019">
        <v>24942.85</v>
      </c>
      <c r="C1167" s="1019">
        <v>24941.175999999999</v>
      </c>
      <c r="D1167" s="1009" t="s">
        <v>834</v>
      </c>
    </row>
    <row r="1168" spans="1:4" s="1007" customFormat="1" ht="11.25" customHeight="1" x14ac:dyDescent="0.2">
      <c r="A1168" s="1257"/>
      <c r="B1168" s="1019">
        <v>2499</v>
      </c>
      <c r="C1168" s="1019">
        <v>2499</v>
      </c>
      <c r="D1168" s="1009" t="s">
        <v>1004</v>
      </c>
    </row>
    <row r="1169" spans="1:4" s="1007" customFormat="1" ht="11.25" customHeight="1" x14ac:dyDescent="0.2">
      <c r="A1169" s="1257"/>
      <c r="B1169" s="1019">
        <v>320</v>
      </c>
      <c r="C1169" s="1019">
        <v>320</v>
      </c>
      <c r="D1169" s="1009" t="s">
        <v>1005</v>
      </c>
    </row>
    <row r="1170" spans="1:4" s="1007" customFormat="1" ht="11.25" customHeight="1" x14ac:dyDescent="0.2">
      <c r="A1170" s="1257"/>
      <c r="B1170" s="1019">
        <v>329.61</v>
      </c>
      <c r="C1170" s="1019">
        <v>329.60399999999998</v>
      </c>
      <c r="D1170" s="1009" t="s">
        <v>3394</v>
      </c>
    </row>
    <row r="1171" spans="1:4" s="1007" customFormat="1" ht="11.25" customHeight="1" x14ac:dyDescent="0.2">
      <c r="A1171" s="1257"/>
      <c r="B1171" s="1019">
        <v>29128.61</v>
      </c>
      <c r="C1171" s="1019">
        <v>28290.035</v>
      </c>
      <c r="D1171" s="1009" t="s">
        <v>11</v>
      </c>
    </row>
    <row r="1172" spans="1:4" s="1007" customFormat="1" ht="11.25" customHeight="1" x14ac:dyDescent="0.2">
      <c r="A1172" s="1256" t="s">
        <v>1268</v>
      </c>
      <c r="B1172" s="1018">
        <v>17840.09</v>
      </c>
      <c r="C1172" s="1018">
        <v>17840.089</v>
      </c>
      <c r="D1172" s="1008" t="s">
        <v>834</v>
      </c>
    </row>
    <row r="1173" spans="1:4" s="1007" customFormat="1" ht="11.25" customHeight="1" x14ac:dyDescent="0.2">
      <c r="A1173" s="1257"/>
      <c r="B1173" s="1019">
        <v>1960</v>
      </c>
      <c r="C1173" s="1019">
        <v>1960</v>
      </c>
      <c r="D1173" s="1009" t="s">
        <v>1004</v>
      </c>
    </row>
    <row r="1174" spans="1:4" s="1007" customFormat="1" ht="11.25" customHeight="1" x14ac:dyDescent="0.2">
      <c r="A1174" s="1257"/>
      <c r="B1174" s="1019">
        <v>672</v>
      </c>
      <c r="C1174" s="1019">
        <v>672</v>
      </c>
      <c r="D1174" s="1009" t="s">
        <v>4148</v>
      </c>
    </row>
    <row r="1175" spans="1:4" s="1007" customFormat="1" ht="11.25" customHeight="1" x14ac:dyDescent="0.2">
      <c r="A1175" s="1258"/>
      <c r="B1175" s="1020">
        <v>20472.09</v>
      </c>
      <c r="C1175" s="1020">
        <v>20472.089</v>
      </c>
      <c r="D1175" s="1011" t="s">
        <v>11</v>
      </c>
    </row>
    <row r="1176" spans="1:4" s="1007" customFormat="1" ht="11.25" customHeight="1" x14ac:dyDescent="0.2">
      <c r="A1176" s="1257" t="s">
        <v>1244</v>
      </c>
      <c r="B1176" s="1019">
        <v>63891.29</v>
      </c>
      <c r="C1176" s="1019">
        <v>63891.287000000004</v>
      </c>
      <c r="D1176" s="1009" t="s">
        <v>834</v>
      </c>
    </row>
    <row r="1177" spans="1:4" s="1007" customFormat="1" ht="11.25" customHeight="1" x14ac:dyDescent="0.2">
      <c r="A1177" s="1257"/>
      <c r="B1177" s="1019">
        <v>3486</v>
      </c>
      <c r="C1177" s="1019">
        <v>3486</v>
      </c>
      <c r="D1177" s="1009" t="s">
        <v>1004</v>
      </c>
    </row>
    <row r="1178" spans="1:4" s="1007" customFormat="1" ht="11.25" customHeight="1" x14ac:dyDescent="0.2">
      <c r="A1178" s="1257"/>
      <c r="B1178" s="1019">
        <v>660</v>
      </c>
      <c r="C1178" s="1019">
        <v>660</v>
      </c>
      <c r="D1178" s="1009" t="s">
        <v>1005</v>
      </c>
    </row>
    <row r="1179" spans="1:4" s="1007" customFormat="1" ht="11.25" customHeight="1" x14ac:dyDescent="0.2">
      <c r="A1179" s="1257"/>
      <c r="B1179" s="1019">
        <v>3428.75</v>
      </c>
      <c r="C1179" s="1019">
        <v>3428.741</v>
      </c>
      <c r="D1179" s="1009" t="s">
        <v>4149</v>
      </c>
    </row>
    <row r="1180" spans="1:4" s="1007" customFormat="1" ht="11.25" customHeight="1" x14ac:dyDescent="0.2">
      <c r="A1180" s="1257"/>
      <c r="B1180" s="1019">
        <v>5004.42</v>
      </c>
      <c r="C1180" s="1019">
        <v>5004.41914</v>
      </c>
      <c r="D1180" s="1009" t="s">
        <v>4150</v>
      </c>
    </row>
    <row r="1181" spans="1:4" s="1007" customFormat="1" ht="11.25" customHeight="1" x14ac:dyDescent="0.2">
      <c r="A1181" s="1257"/>
      <c r="B1181" s="1019">
        <v>133.26</v>
      </c>
      <c r="C1181" s="1019">
        <v>133.256</v>
      </c>
      <c r="D1181" s="1009" t="s">
        <v>1031</v>
      </c>
    </row>
    <row r="1182" spans="1:4" s="1007" customFormat="1" ht="11.25" customHeight="1" x14ac:dyDescent="0.2">
      <c r="A1182" s="1257"/>
      <c r="B1182" s="1019">
        <v>76603.72</v>
      </c>
      <c r="C1182" s="1019">
        <v>76603.703139999998</v>
      </c>
      <c r="D1182" s="1009" t="s">
        <v>11</v>
      </c>
    </row>
    <row r="1183" spans="1:4" s="1007" customFormat="1" ht="11.25" customHeight="1" x14ac:dyDescent="0.2">
      <c r="A1183" s="1256" t="s">
        <v>1267</v>
      </c>
      <c r="B1183" s="1018">
        <v>26.66</v>
      </c>
      <c r="C1183" s="1018">
        <v>26.6511</v>
      </c>
      <c r="D1183" s="1008" t="s">
        <v>3857</v>
      </c>
    </row>
    <row r="1184" spans="1:4" s="1007" customFormat="1" ht="11.25" customHeight="1" x14ac:dyDescent="0.2">
      <c r="A1184" s="1257"/>
      <c r="B1184" s="1019">
        <v>11086.060000000001</v>
      </c>
      <c r="C1184" s="1019">
        <v>11086.056</v>
      </c>
      <c r="D1184" s="1009" t="s">
        <v>834</v>
      </c>
    </row>
    <row r="1185" spans="1:4" s="1007" customFormat="1" ht="11.25" customHeight="1" x14ac:dyDescent="0.2">
      <c r="A1185" s="1257"/>
      <c r="B1185" s="1019">
        <v>793</v>
      </c>
      <c r="C1185" s="1019">
        <v>793</v>
      </c>
      <c r="D1185" s="1009" t="s">
        <v>1004</v>
      </c>
    </row>
    <row r="1186" spans="1:4" s="1007" customFormat="1" ht="11.25" customHeight="1" x14ac:dyDescent="0.2">
      <c r="A1186" s="1257"/>
      <c r="B1186" s="1019">
        <v>15</v>
      </c>
      <c r="C1186" s="1019">
        <v>15</v>
      </c>
      <c r="D1186" s="1009" t="s">
        <v>1005</v>
      </c>
    </row>
    <row r="1187" spans="1:4" s="1007" customFormat="1" ht="11.25" customHeight="1" x14ac:dyDescent="0.2">
      <c r="A1187" s="1258"/>
      <c r="B1187" s="1020">
        <v>11920.720000000001</v>
      </c>
      <c r="C1187" s="1020">
        <v>11920.7071</v>
      </c>
      <c r="D1187" s="1011" t="s">
        <v>11</v>
      </c>
    </row>
    <row r="1188" spans="1:4" s="1007" customFormat="1" ht="11.25" customHeight="1" x14ac:dyDescent="0.2">
      <c r="A1188" s="1257" t="s">
        <v>1261</v>
      </c>
      <c r="B1188" s="1019">
        <v>19819.57</v>
      </c>
      <c r="C1188" s="1019">
        <v>19819.569</v>
      </c>
      <c r="D1188" s="1009" t="s">
        <v>834</v>
      </c>
    </row>
    <row r="1189" spans="1:4" s="1007" customFormat="1" ht="11.25" customHeight="1" x14ac:dyDescent="0.2">
      <c r="A1189" s="1257"/>
      <c r="B1189" s="1019">
        <v>1492</v>
      </c>
      <c r="C1189" s="1019">
        <v>1492</v>
      </c>
      <c r="D1189" s="1009" t="s">
        <v>1004</v>
      </c>
    </row>
    <row r="1190" spans="1:4" s="1007" customFormat="1" ht="11.25" customHeight="1" x14ac:dyDescent="0.2">
      <c r="A1190" s="1257"/>
      <c r="B1190" s="1019">
        <v>117</v>
      </c>
      <c r="C1190" s="1019">
        <v>117</v>
      </c>
      <c r="D1190" s="1009" t="s">
        <v>1005</v>
      </c>
    </row>
    <row r="1191" spans="1:4" s="1007" customFormat="1" ht="11.25" customHeight="1" x14ac:dyDescent="0.2">
      <c r="A1191" s="1257"/>
      <c r="B1191" s="1019">
        <v>341.91</v>
      </c>
      <c r="C1191" s="1019">
        <v>341.90899999999999</v>
      </c>
      <c r="D1191" s="1009" t="s">
        <v>1031</v>
      </c>
    </row>
    <row r="1192" spans="1:4" s="1007" customFormat="1" ht="11.25" customHeight="1" x14ac:dyDescent="0.2">
      <c r="A1192" s="1257"/>
      <c r="B1192" s="1019">
        <v>21770.48</v>
      </c>
      <c r="C1192" s="1019">
        <v>21770.477999999999</v>
      </c>
      <c r="D1192" s="1009" t="s">
        <v>11</v>
      </c>
    </row>
    <row r="1193" spans="1:4" s="1007" customFormat="1" ht="11.25" customHeight="1" x14ac:dyDescent="0.2">
      <c r="A1193" s="1256" t="s">
        <v>2170</v>
      </c>
      <c r="B1193" s="1018">
        <v>12834.35</v>
      </c>
      <c r="C1193" s="1018">
        <v>12834.344999999999</v>
      </c>
      <c r="D1193" s="1008" t="s">
        <v>834</v>
      </c>
    </row>
    <row r="1194" spans="1:4" s="1007" customFormat="1" ht="11.25" customHeight="1" x14ac:dyDescent="0.2">
      <c r="A1194" s="1257"/>
      <c r="B1194" s="1019">
        <v>60</v>
      </c>
      <c r="C1194" s="1019">
        <v>60</v>
      </c>
      <c r="D1194" s="1009" t="s">
        <v>1005</v>
      </c>
    </row>
    <row r="1195" spans="1:4" s="1007" customFormat="1" ht="11.25" customHeight="1" x14ac:dyDescent="0.2">
      <c r="A1195" s="1258"/>
      <c r="B1195" s="1020">
        <v>12894.35</v>
      </c>
      <c r="C1195" s="1020">
        <v>12894.345000000001</v>
      </c>
      <c r="D1195" s="1011" t="s">
        <v>11</v>
      </c>
    </row>
    <row r="1196" spans="1:4" s="1007" customFormat="1" ht="11.25" customHeight="1" x14ac:dyDescent="0.2">
      <c r="A1196" s="1257" t="s">
        <v>2169</v>
      </c>
      <c r="B1196" s="1019">
        <v>32439.96</v>
      </c>
      <c r="C1196" s="1019">
        <v>32439.955999999998</v>
      </c>
      <c r="D1196" s="1009" t="s">
        <v>834</v>
      </c>
    </row>
    <row r="1197" spans="1:4" s="1007" customFormat="1" ht="11.25" customHeight="1" x14ac:dyDescent="0.2">
      <c r="A1197" s="1257"/>
      <c r="B1197" s="1019">
        <v>46</v>
      </c>
      <c r="C1197" s="1019">
        <v>46</v>
      </c>
      <c r="D1197" s="1009" t="s">
        <v>1005</v>
      </c>
    </row>
    <row r="1198" spans="1:4" s="1007" customFormat="1" ht="11.25" customHeight="1" x14ac:dyDescent="0.2">
      <c r="A1198" s="1257"/>
      <c r="B1198" s="1019">
        <v>32485.96</v>
      </c>
      <c r="C1198" s="1019">
        <v>32485.955999999998</v>
      </c>
      <c r="D1198" s="1009" t="s">
        <v>11</v>
      </c>
    </row>
    <row r="1199" spans="1:4" s="1007" customFormat="1" ht="11.25" customHeight="1" x14ac:dyDescent="0.2">
      <c r="A1199" s="1256" t="s">
        <v>1280</v>
      </c>
      <c r="B1199" s="1018">
        <v>29215.18</v>
      </c>
      <c r="C1199" s="1018">
        <v>29215.174999999999</v>
      </c>
      <c r="D1199" s="1008" t="s">
        <v>834</v>
      </c>
    </row>
    <row r="1200" spans="1:4" s="1007" customFormat="1" ht="11.25" customHeight="1" x14ac:dyDescent="0.2">
      <c r="A1200" s="1257"/>
      <c r="B1200" s="1019">
        <v>138</v>
      </c>
      <c r="C1200" s="1019">
        <v>138</v>
      </c>
      <c r="D1200" s="1009" t="s">
        <v>1005</v>
      </c>
    </row>
    <row r="1201" spans="1:4" s="1007" customFormat="1" ht="11.25" customHeight="1" x14ac:dyDescent="0.2">
      <c r="A1201" s="1258"/>
      <c r="B1201" s="1020">
        <v>29353.18</v>
      </c>
      <c r="C1201" s="1020">
        <v>29353.174999999999</v>
      </c>
      <c r="D1201" s="1011" t="s">
        <v>11</v>
      </c>
    </row>
    <row r="1202" spans="1:4" s="1007" customFormat="1" ht="11.25" customHeight="1" x14ac:dyDescent="0.2">
      <c r="A1202" s="1257" t="s">
        <v>1270</v>
      </c>
      <c r="B1202" s="1019">
        <v>27184.080000000002</v>
      </c>
      <c r="C1202" s="1019">
        <v>27184.076000000001</v>
      </c>
      <c r="D1202" s="1009" t="s">
        <v>834</v>
      </c>
    </row>
    <row r="1203" spans="1:4" s="1007" customFormat="1" ht="11.25" customHeight="1" x14ac:dyDescent="0.2">
      <c r="A1203" s="1257"/>
      <c r="B1203" s="1019">
        <v>180</v>
      </c>
      <c r="C1203" s="1019">
        <v>180</v>
      </c>
      <c r="D1203" s="1009" t="s">
        <v>1004</v>
      </c>
    </row>
    <row r="1204" spans="1:4" s="1007" customFormat="1" ht="11.25" customHeight="1" x14ac:dyDescent="0.2">
      <c r="A1204" s="1257"/>
      <c r="B1204" s="1019">
        <v>143</v>
      </c>
      <c r="C1204" s="1019">
        <v>143</v>
      </c>
      <c r="D1204" s="1009" t="s">
        <v>1005</v>
      </c>
    </row>
    <row r="1205" spans="1:4" s="1007" customFormat="1" ht="11.25" customHeight="1" x14ac:dyDescent="0.2">
      <c r="A1205" s="1257"/>
      <c r="B1205" s="1019">
        <v>185.43</v>
      </c>
      <c r="C1205" s="1019">
        <v>185.4204</v>
      </c>
      <c r="D1205" s="1009" t="s">
        <v>4151</v>
      </c>
    </row>
    <row r="1206" spans="1:4" s="1007" customFormat="1" ht="11.25" customHeight="1" x14ac:dyDescent="0.2">
      <c r="A1206" s="1257"/>
      <c r="B1206" s="1019">
        <v>27692.510000000002</v>
      </c>
      <c r="C1206" s="1019">
        <v>27692.4964</v>
      </c>
      <c r="D1206" s="1009" t="s">
        <v>11</v>
      </c>
    </row>
    <row r="1207" spans="1:4" s="1007" customFormat="1" ht="11.25" customHeight="1" x14ac:dyDescent="0.2">
      <c r="A1207" s="1256" t="s">
        <v>1272</v>
      </c>
      <c r="B1207" s="1018">
        <v>23318.61</v>
      </c>
      <c r="C1207" s="1018">
        <v>23318.613000000001</v>
      </c>
      <c r="D1207" s="1008" t="s">
        <v>834</v>
      </c>
    </row>
    <row r="1208" spans="1:4" s="1007" customFormat="1" ht="11.25" customHeight="1" x14ac:dyDescent="0.2">
      <c r="A1208" s="1257"/>
      <c r="B1208" s="1019">
        <v>53</v>
      </c>
      <c r="C1208" s="1019">
        <v>53</v>
      </c>
      <c r="D1208" s="1009" t="s">
        <v>1005</v>
      </c>
    </row>
    <row r="1209" spans="1:4" s="1007" customFormat="1" ht="11.25" customHeight="1" x14ac:dyDescent="0.2">
      <c r="A1209" s="1258"/>
      <c r="B1209" s="1020">
        <v>23371.61</v>
      </c>
      <c r="C1209" s="1020">
        <v>23371.613000000001</v>
      </c>
      <c r="D1209" s="1011" t="s">
        <v>11</v>
      </c>
    </row>
    <row r="1210" spans="1:4" s="1007" customFormat="1" ht="12" customHeight="1" x14ac:dyDescent="0.2">
      <c r="A1210" s="1257" t="s">
        <v>1277</v>
      </c>
      <c r="B1210" s="1019">
        <v>17496.07</v>
      </c>
      <c r="C1210" s="1019">
        <v>17496.064999999999</v>
      </c>
      <c r="D1210" s="1009" t="s">
        <v>834</v>
      </c>
    </row>
    <row r="1211" spans="1:4" s="1007" customFormat="1" ht="12" customHeight="1" x14ac:dyDescent="0.2">
      <c r="A1211" s="1257"/>
      <c r="B1211" s="1019">
        <v>17496.07</v>
      </c>
      <c r="C1211" s="1019">
        <v>17496.064999999999</v>
      </c>
      <c r="D1211" s="1009" t="s">
        <v>11</v>
      </c>
    </row>
    <row r="1212" spans="1:4" s="1007" customFormat="1" ht="11.25" customHeight="1" x14ac:dyDescent="0.2">
      <c r="A1212" s="1256" t="s">
        <v>1292</v>
      </c>
      <c r="B1212" s="1018">
        <v>20301.39</v>
      </c>
      <c r="C1212" s="1018">
        <v>20301.387999999999</v>
      </c>
      <c r="D1212" s="1008" t="s">
        <v>834</v>
      </c>
    </row>
    <row r="1213" spans="1:4" s="1007" customFormat="1" ht="11.25" customHeight="1" x14ac:dyDescent="0.2">
      <c r="A1213" s="1257"/>
      <c r="B1213" s="1019">
        <v>137</v>
      </c>
      <c r="C1213" s="1019">
        <v>137</v>
      </c>
      <c r="D1213" s="1009" t="s">
        <v>1005</v>
      </c>
    </row>
    <row r="1214" spans="1:4" s="1007" customFormat="1" ht="11.25" customHeight="1" x14ac:dyDescent="0.2">
      <c r="A1214" s="1258"/>
      <c r="B1214" s="1020">
        <v>20438.39</v>
      </c>
      <c r="C1214" s="1020">
        <v>20438.387999999999</v>
      </c>
      <c r="D1214" s="1011" t="s">
        <v>11</v>
      </c>
    </row>
    <row r="1215" spans="1:4" s="1007" customFormat="1" ht="11.25" customHeight="1" x14ac:dyDescent="0.2">
      <c r="A1215" s="1257" t="s">
        <v>1283</v>
      </c>
      <c r="B1215" s="1019">
        <v>280</v>
      </c>
      <c r="C1215" s="1019">
        <v>280</v>
      </c>
      <c r="D1215" s="1009" t="s">
        <v>1008</v>
      </c>
    </row>
    <row r="1216" spans="1:4" s="1007" customFormat="1" ht="11.25" customHeight="1" x14ac:dyDescent="0.2">
      <c r="A1216" s="1257"/>
      <c r="B1216" s="1019">
        <v>12862.59</v>
      </c>
      <c r="C1216" s="1019">
        <v>12862.593999999999</v>
      </c>
      <c r="D1216" s="1009" t="s">
        <v>834</v>
      </c>
    </row>
    <row r="1217" spans="1:4" s="1007" customFormat="1" ht="11.25" customHeight="1" x14ac:dyDescent="0.2">
      <c r="A1217" s="1257"/>
      <c r="B1217" s="1019">
        <v>236</v>
      </c>
      <c r="C1217" s="1019">
        <v>236</v>
      </c>
      <c r="D1217" s="1009" t="s">
        <v>1005</v>
      </c>
    </row>
    <row r="1218" spans="1:4" s="1007" customFormat="1" ht="21" x14ac:dyDescent="0.2">
      <c r="A1218" s="1257"/>
      <c r="B1218" s="1019">
        <v>131</v>
      </c>
      <c r="C1218" s="1019">
        <v>131</v>
      </c>
      <c r="D1218" s="1009" t="s">
        <v>3247</v>
      </c>
    </row>
    <row r="1219" spans="1:4" s="1007" customFormat="1" ht="11.25" customHeight="1" x14ac:dyDescent="0.2">
      <c r="A1219" s="1257"/>
      <c r="B1219" s="1019">
        <v>13509.59</v>
      </c>
      <c r="C1219" s="1019">
        <v>13509.593999999999</v>
      </c>
      <c r="D1219" s="1009" t="s">
        <v>11</v>
      </c>
    </row>
    <row r="1220" spans="1:4" s="1007" customFormat="1" ht="11.25" customHeight="1" x14ac:dyDescent="0.2">
      <c r="A1220" s="1256" t="s">
        <v>1298</v>
      </c>
      <c r="B1220" s="1018">
        <v>17100.68</v>
      </c>
      <c r="C1220" s="1018">
        <v>17100.681</v>
      </c>
      <c r="D1220" s="1008" t="s">
        <v>834</v>
      </c>
    </row>
    <row r="1221" spans="1:4" s="1007" customFormat="1" ht="11.25" customHeight="1" x14ac:dyDescent="0.2">
      <c r="A1221" s="1257"/>
      <c r="B1221" s="1019">
        <v>185</v>
      </c>
      <c r="C1221" s="1019">
        <v>185</v>
      </c>
      <c r="D1221" s="1009" t="s">
        <v>1005</v>
      </c>
    </row>
    <row r="1222" spans="1:4" s="1007" customFormat="1" ht="11.25" customHeight="1" x14ac:dyDescent="0.2">
      <c r="A1222" s="1258"/>
      <c r="B1222" s="1020">
        <v>17285.68</v>
      </c>
      <c r="C1222" s="1020">
        <v>17285.681</v>
      </c>
      <c r="D1222" s="1011" t="s">
        <v>11</v>
      </c>
    </row>
    <row r="1223" spans="1:4" s="1007" customFormat="1" ht="11.25" customHeight="1" x14ac:dyDescent="0.2">
      <c r="A1223" s="1257" t="s">
        <v>1281</v>
      </c>
      <c r="B1223" s="1019">
        <v>206.16</v>
      </c>
      <c r="C1223" s="1019">
        <v>0</v>
      </c>
      <c r="D1223" s="1009" t="s">
        <v>812</v>
      </c>
    </row>
    <row r="1224" spans="1:4" s="1007" customFormat="1" ht="11.25" customHeight="1" x14ac:dyDescent="0.2">
      <c r="A1224" s="1257"/>
      <c r="B1224" s="1019">
        <v>24953.63</v>
      </c>
      <c r="C1224" s="1019">
        <v>24953.631000000001</v>
      </c>
      <c r="D1224" s="1009" t="s">
        <v>834</v>
      </c>
    </row>
    <row r="1225" spans="1:4" s="1007" customFormat="1" ht="11.25" customHeight="1" x14ac:dyDescent="0.2">
      <c r="A1225" s="1257"/>
      <c r="B1225" s="1019">
        <v>482</v>
      </c>
      <c r="C1225" s="1019">
        <v>481.90899999999999</v>
      </c>
      <c r="D1225" s="1009" t="s">
        <v>1005</v>
      </c>
    </row>
    <row r="1226" spans="1:4" s="1007" customFormat="1" ht="11.25" customHeight="1" x14ac:dyDescent="0.2">
      <c r="A1226" s="1257"/>
      <c r="B1226" s="1019">
        <v>25641.79</v>
      </c>
      <c r="C1226" s="1019">
        <v>25435.54</v>
      </c>
      <c r="D1226" s="1009" t="s">
        <v>11</v>
      </c>
    </row>
    <row r="1227" spans="1:4" s="1007" customFormat="1" ht="11.25" customHeight="1" x14ac:dyDescent="0.2">
      <c r="A1227" s="1256" t="s">
        <v>1275</v>
      </c>
      <c r="B1227" s="1018">
        <v>2200</v>
      </c>
      <c r="C1227" s="1018">
        <v>2200</v>
      </c>
      <c r="D1227" s="1008" t="s">
        <v>3953</v>
      </c>
    </row>
    <row r="1228" spans="1:4" s="1007" customFormat="1" ht="11.25" customHeight="1" x14ac:dyDescent="0.2">
      <c r="A1228" s="1257"/>
      <c r="B1228" s="1019">
        <v>16015.75</v>
      </c>
      <c r="C1228" s="1019">
        <v>16015.754000000001</v>
      </c>
      <c r="D1228" s="1009" t="s">
        <v>834</v>
      </c>
    </row>
    <row r="1229" spans="1:4" s="1007" customFormat="1" ht="11.25" customHeight="1" x14ac:dyDescent="0.2">
      <c r="A1229" s="1257"/>
      <c r="B1229" s="1019">
        <v>12</v>
      </c>
      <c r="C1229" s="1019">
        <v>12</v>
      </c>
      <c r="D1229" s="1009" t="s">
        <v>1005</v>
      </c>
    </row>
    <row r="1230" spans="1:4" s="1007" customFormat="1" ht="11.25" customHeight="1" x14ac:dyDescent="0.2">
      <c r="A1230" s="1257"/>
      <c r="B1230" s="1019">
        <v>5914.71</v>
      </c>
      <c r="C1230" s="1019">
        <v>577.16999999999996</v>
      </c>
      <c r="D1230" s="1009" t="s">
        <v>3395</v>
      </c>
    </row>
    <row r="1231" spans="1:4" s="1007" customFormat="1" ht="11.25" customHeight="1" x14ac:dyDescent="0.2">
      <c r="A1231" s="1258"/>
      <c r="B1231" s="1020">
        <v>24142.46</v>
      </c>
      <c r="C1231" s="1020">
        <v>18804.923999999999</v>
      </c>
      <c r="D1231" s="1011" t="s">
        <v>11</v>
      </c>
    </row>
    <row r="1232" spans="1:4" s="1007" customFormat="1" ht="12" customHeight="1" x14ac:dyDescent="0.2">
      <c r="A1232" s="1257" t="s">
        <v>1294</v>
      </c>
      <c r="B1232" s="1019">
        <v>23086.93</v>
      </c>
      <c r="C1232" s="1019">
        <v>23086.931</v>
      </c>
      <c r="D1232" s="1009" t="s">
        <v>834</v>
      </c>
    </row>
    <row r="1233" spans="1:4" s="1007" customFormat="1" ht="12" customHeight="1" x14ac:dyDescent="0.2">
      <c r="A1233" s="1257"/>
      <c r="B1233" s="1019">
        <v>23086.93</v>
      </c>
      <c r="C1233" s="1019">
        <v>23086.931</v>
      </c>
      <c r="D1233" s="1009" t="s">
        <v>11</v>
      </c>
    </row>
    <row r="1234" spans="1:4" s="1007" customFormat="1" ht="11.25" customHeight="1" x14ac:dyDescent="0.2">
      <c r="A1234" s="1256" t="s">
        <v>1279</v>
      </c>
      <c r="B1234" s="1018">
        <v>32823.449999999997</v>
      </c>
      <c r="C1234" s="1018">
        <v>32823.451999999997</v>
      </c>
      <c r="D1234" s="1008" t="s">
        <v>834</v>
      </c>
    </row>
    <row r="1235" spans="1:4" s="1007" customFormat="1" ht="11.25" customHeight="1" x14ac:dyDescent="0.2">
      <c r="A1235" s="1257"/>
      <c r="B1235" s="1019">
        <v>27</v>
      </c>
      <c r="C1235" s="1019">
        <v>27</v>
      </c>
      <c r="D1235" s="1009" t="s">
        <v>1005</v>
      </c>
    </row>
    <row r="1236" spans="1:4" s="1007" customFormat="1" ht="11.25" customHeight="1" x14ac:dyDescent="0.2">
      <c r="A1236" s="1258"/>
      <c r="B1236" s="1020">
        <v>32850.449999999997</v>
      </c>
      <c r="C1236" s="1020">
        <v>32850.451999999997</v>
      </c>
      <c r="D1236" s="1011" t="s">
        <v>11</v>
      </c>
    </row>
    <row r="1237" spans="1:4" s="1007" customFormat="1" ht="11.25" customHeight="1" x14ac:dyDescent="0.2">
      <c r="A1237" s="1257" t="s">
        <v>1273</v>
      </c>
      <c r="B1237" s="1019">
        <v>26786.400000000001</v>
      </c>
      <c r="C1237" s="1019">
        <v>26786.397000000001</v>
      </c>
      <c r="D1237" s="1009" t="s">
        <v>834</v>
      </c>
    </row>
    <row r="1238" spans="1:4" s="1007" customFormat="1" ht="11.25" customHeight="1" x14ac:dyDescent="0.2">
      <c r="A1238" s="1257"/>
      <c r="B1238" s="1019">
        <v>128</v>
      </c>
      <c r="C1238" s="1019">
        <v>128</v>
      </c>
      <c r="D1238" s="1009" t="s">
        <v>1005</v>
      </c>
    </row>
    <row r="1239" spans="1:4" s="1007" customFormat="1" ht="11.25" customHeight="1" x14ac:dyDescent="0.2">
      <c r="A1239" s="1257"/>
      <c r="B1239" s="1019">
        <v>26914.400000000001</v>
      </c>
      <c r="C1239" s="1019">
        <v>26914.397000000001</v>
      </c>
      <c r="D1239" s="1009" t="s">
        <v>11</v>
      </c>
    </row>
    <row r="1240" spans="1:4" s="1007" customFormat="1" ht="11.25" customHeight="1" x14ac:dyDescent="0.2">
      <c r="A1240" s="1256" t="s">
        <v>1293</v>
      </c>
      <c r="B1240" s="1018">
        <v>19549.96</v>
      </c>
      <c r="C1240" s="1018">
        <v>19549.964</v>
      </c>
      <c r="D1240" s="1008" t="s">
        <v>834</v>
      </c>
    </row>
    <row r="1241" spans="1:4" s="1007" customFormat="1" ht="11.25" customHeight="1" x14ac:dyDescent="0.2">
      <c r="A1241" s="1257"/>
      <c r="B1241" s="1019">
        <v>66</v>
      </c>
      <c r="C1241" s="1019">
        <v>66</v>
      </c>
      <c r="D1241" s="1009" t="s">
        <v>1005</v>
      </c>
    </row>
    <row r="1242" spans="1:4" s="1007" customFormat="1" ht="11.25" customHeight="1" x14ac:dyDescent="0.2">
      <c r="A1242" s="1258"/>
      <c r="B1242" s="1020">
        <v>19615.96</v>
      </c>
      <c r="C1242" s="1020">
        <v>19615.964</v>
      </c>
      <c r="D1242" s="1011" t="s">
        <v>11</v>
      </c>
    </row>
    <row r="1243" spans="1:4" s="1007" customFormat="1" ht="12" customHeight="1" x14ac:dyDescent="0.2">
      <c r="A1243" s="1257" t="s">
        <v>1288</v>
      </c>
      <c r="B1243" s="1019">
        <v>17533.13</v>
      </c>
      <c r="C1243" s="1019">
        <v>17533.13</v>
      </c>
      <c r="D1243" s="1009" t="s">
        <v>834</v>
      </c>
    </row>
    <row r="1244" spans="1:4" s="1007" customFormat="1" ht="12" customHeight="1" x14ac:dyDescent="0.2">
      <c r="A1244" s="1257"/>
      <c r="B1244" s="1019">
        <v>17533.13</v>
      </c>
      <c r="C1244" s="1019">
        <v>17533.13</v>
      </c>
      <c r="D1244" s="1009" t="s">
        <v>11</v>
      </c>
    </row>
    <row r="1245" spans="1:4" s="1007" customFormat="1" ht="12" customHeight="1" x14ac:dyDescent="0.2">
      <c r="A1245" s="1256" t="s">
        <v>1285</v>
      </c>
      <c r="B1245" s="1018">
        <v>9550.66</v>
      </c>
      <c r="C1245" s="1018">
        <v>9550.6550000000007</v>
      </c>
      <c r="D1245" s="1008" t="s">
        <v>834</v>
      </c>
    </row>
    <row r="1246" spans="1:4" s="1007" customFormat="1" ht="12" customHeight="1" x14ac:dyDescent="0.2">
      <c r="A1246" s="1258"/>
      <c r="B1246" s="1020">
        <v>9550.66</v>
      </c>
      <c r="C1246" s="1020">
        <v>9550.6550000000007</v>
      </c>
      <c r="D1246" s="1011" t="s">
        <v>11</v>
      </c>
    </row>
    <row r="1247" spans="1:4" s="1007" customFormat="1" ht="12" customHeight="1" x14ac:dyDescent="0.2">
      <c r="A1247" s="1257" t="s">
        <v>1301</v>
      </c>
      <c r="B1247" s="1019">
        <v>18700.939999999999</v>
      </c>
      <c r="C1247" s="1019">
        <v>18700.937000000002</v>
      </c>
      <c r="D1247" s="1009" t="s">
        <v>834</v>
      </c>
    </row>
    <row r="1248" spans="1:4" s="1007" customFormat="1" ht="12" customHeight="1" x14ac:dyDescent="0.2">
      <c r="A1248" s="1257"/>
      <c r="B1248" s="1019">
        <v>18700.939999999999</v>
      </c>
      <c r="C1248" s="1019">
        <v>18700.937000000002</v>
      </c>
      <c r="D1248" s="1009" t="s">
        <v>11</v>
      </c>
    </row>
    <row r="1249" spans="1:4" s="1007" customFormat="1" ht="12" customHeight="1" x14ac:dyDescent="0.2">
      <c r="A1249" s="1256" t="s">
        <v>1286</v>
      </c>
      <c r="B1249" s="1018">
        <v>12756.29</v>
      </c>
      <c r="C1249" s="1018">
        <v>12756.287</v>
      </c>
      <c r="D1249" s="1008" t="s">
        <v>834</v>
      </c>
    </row>
    <row r="1250" spans="1:4" s="1007" customFormat="1" ht="12" customHeight="1" x14ac:dyDescent="0.2">
      <c r="A1250" s="1258"/>
      <c r="B1250" s="1020">
        <v>12756.29</v>
      </c>
      <c r="C1250" s="1020">
        <v>12756.287</v>
      </c>
      <c r="D1250" s="1011" t="s">
        <v>11</v>
      </c>
    </row>
    <row r="1251" spans="1:4" s="1007" customFormat="1" ht="12" customHeight="1" x14ac:dyDescent="0.2">
      <c r="A1251" s="1257" t="s">
        <v>1295</v>
      </c>
      <c r="B1251" s="1019">
        <v>6749.89</v>
      </c>
      <c r="C1251" s="1019">
        <v>6749.8879999999999</v>
      </c>
      <c r="D1251" s="1009" t="s">
        <v>834</v>
      </c>
    </row>
    <row r="1252" spans="1:4" s="1007" customFormat="1" ht="12" customHeight="1" x14ac:dyDescent="0.2">
      <c r="A1252" s="1257"/>
      <c r="B1252" s="1019">
        <v>6749.89</v>
      </c>
      <c r="C1252" s="1019">
        <v>6749.8879999999999</v>
      </c>
      <c r="D1252" s="1009" t="s">
        <v>11</v>
      </c>
    </row>
    <row r="1253" spans="1:4" s="1007" customFormat="1" ht="12" customHeight="1" x14ac:dyDescent="0.2">
      <c r="A1253" s="1256" t="s">
        <v>1299</v>
      </c>
      <c r="B1253" s="1018">
        <v>10994.27</v>
      </c>
      <c r="C1253" s="1018">
        <v>10994.268</v>
      </c>
      <c r="D1253" s="1008" t="s">
        <v>834</v>
      </c>
    </row>
    <row r="1254" spans="1:4" s="1007" customFormat="1" ht="12" customHeight="1" x14ac:dyDescent="0.2">
      <c r="A1254" s="1258"/>
      <c r="B1254" s="1020">
        <v>10994.27</v>
      </c>
      <c r="C1254" s="1020">
        <v>10994.268</v>
      </c>
      <c r="D1254" s="1011" t="s">
        <v>11</v>
      </c>
    </row>
    <row r="1255" spans="1:4" s="1007" customFormat="1" ht="11.25" customHeight="1" x14ac:dyDescent="0.2">
      <c r="A1255" s="1257" t="s">
        <v>1287</v>
      </c>
      <c r="B1255" s="1019">
        <v>72.03</v>
      </c>
      <c r="C1255" s="1019">
        <v>1</v>
      </c>
      <c r="D1255" s="1009" t="s">
        <v>814</v>
      </c>
    </row>
    <row r="1256" spans="1:4" s="1007" customFormat="1" ht="11.25" customHeight="1" x14ac:dyDescent="0.2">
      <c r="A1256" s="1257"/>
      <c r="B1256" s="1019">
        <v>9747.25</v>
      </c>
      <c r="C1256" s="1019">
        <v>9747.2479999999996</v>
      </c>
      <c r="D1256" s="1009" t="s">
        <v>834</v>
      </c>
    </row>
    <row r="1257" spans="1:4" s="1007" customFormat="1" ht="11.25" customHeight="1" x14ac:dyDescent="0.2">
      <c r="A1257" s="1257"/>
      <c r="B1257" s="1019">
        <v>97</v>
      </c>
      <c r="C1257" s="1019">
        <v>97</v>
      </c>
      <c r="D1257" s="1009" t="s">
        <v>1005</v>
      </c>
    </row>
    <row r="1258" spans="1:4" s="1007" customFormat="1" ht="11.25" customHeight="1" x14ac:dyDescent="0.2">
      <c r="A1258" s="1257"/>
      <c r="B1258" s="1019">
        <v>9916.2800000000007</v>
      </c>
      <c r="C1258" s="1019">
        <v>9845.2479999999996</v>
      </c>
      <c r="D1258" s="1009" t="s">
        <v>11</v>
      </c>
    </row>
    <row r="1259" spans="1:4" s="1007" customFormat="1" ht="12" customHeight="1" x14ac:dyDescent="0.2">
      <c r="A1259" s="1256" t="s">
        <v>1302</v>
      </c>
      <c r="B1259" s="1018">
        <v>16481.759999999998</v>
      </c>
      <c r="C1259" s="1018">
        <v>16467.711000000003</v>
      </c>
      <c r="D1259" s="1008" t="s">
        <v>834</v>
      </c>
    </row>
    <row r="1260" spans="1:4" s="1007" customFormat="1" ht="12" customHeight="1" x14ac:dyDescent="0.2">
      <c r="A1260" s="1258"/>
      <c r="B1260" s="1020">
        <v>16481.759999999998</v>
      </c>
      <c r="C1260" s="1020">
        <v>16467.711000000003</v>
      </c>
      <c r="D1260" s="1011" t="s">
        <v>11</v>
      </c>
    </row>
    <row r="1261" spans="1:4" s="1007" customFormat="1" ht="11.25" customHeight="1" x14ac:dyDescent="0.2">
      <c r="A1261" s="1257" t="s">
        <v>1303</v>
      </c>
      <c r="B1261" s="1019">
        <v>6252.42</v>
      </c>
      <c r="C1261" s="1019">
        <v>6252.4210000000003</v>
      </c>
      <c r="D1261" s="1009" t="s">
        <v>834</v>
      </c>
    </row>
    <row r="1262" spans="1:4" s="1007" customFormat="1" ht="11.25" customHeight="1" x14ac:dyDescent="0.2">
      <c r="A1262" s="1257"/>
      <c r="B1262" s="1019">
        <v>36</v>
      </c>
      <c r="C1262" s="1019">
        <v>36</v>
      </c>
      <c r="D1262" s="1009" t="s">
        <v>1005</v>
      </c>
    </row>
    <row r="1263" spans="1:4" s="1007" customFormat="1" ht="21" x14ac:dyDescent="0.2">
      <c r="A1263" s="1257"/>
      <c r="B1263" s="1019">
        <v>150</v>
      </c>
      <c r="C1263" s="1019">
        <v>148.54499999999999</v>
      </c>
      <c r="D1263" s="1009" t="s">
        <v>3247</v>
      </c>
    </row>
    <row r="1264" spans="1:4" s="1007" customFormat="1" ht="11.25" customHeight="1" x14ac:dyDescent="0.2">
      <c r="A1264" s="1257"/>
      <c r="B1264" s="1019">
        <v>6438.42</v>
      </c>
      <c r="C1264" s="1019">
        <v>6436.9660000000003</v>
      </c>
      <c r="D1264" s="1009" t="s">
        <v>11</v>
      </c>
    </row>
    <row r="1265" spans="1:4" s="1007" customFormat="1" ht="11.25" customHeight="1" x14ac:dyDescent="0.2">
      <c r="A1265" s="1256" t="s">
        <v>1289</v>
      </c>
      <c r="B1265" s="1018">
        <v>19105.04</v>
      </c>
      <c r="C1265" s="1018">
        <v>19105.035</v>
      </c>
      <c r="D1265" s="1008" t="s">
        <v>834</v>
      </c>
    </row>
    <row r="1266" spans="1:4" s="1007" customFormat="1" ht="11.25" customHeight="1" x14ac:dyDescent="0.2">
      <c r="A1266" s="1257"/>
      <c r="B1266" s="1019">
        <v>109</v>
      </c>
      <c r="C1266" s="1019">
        <v>109</v>
      </c>
      <c r="D1266" s="1009" t="s">
        <v>1005</v>
      </c>
    </row>
    <row r="1267" spans="1:4" s="1007" customFormat="1" ht="11.25" customHeight="1" x14ac:dyDescent="0.2">
      <c r="A1267" s="1258"/>
      <c r="B1267" s="1020">
        <v>19214.04</v>
      </c>
      <c r="C1267" s="1020">
        <v>19214.035</v>
      </c>
      <c r="D1267" s="1011" t="s">
        <v>11</v>
      </c>
    </row>
    <row r="1268" spans="1:4" s="1007" customFormat="1" ht="11.25" customHeight="1" x14ac:dyDescent="0.2">
      <c r="A1268" s="1257" t="s">
        <v>1290</v>
      </c>
      <c r="B1268" s="1019">
        <v>100</v>
      </c>
      <c r="C1268" s="1019">
        <v>100</v>
      </c>
      <c r="D1268" s="1009" t="s">
        <v>3953</v>
      </c>
    </row>
    <row r="1269" spans="1:4" s="1007" customFormat="1" ht="11.25" customHeight="1" x14ac:dyDescent="0.2">
      <c r="A1269" s="1257"/>
      <c r="B1269" s="1019">
        <v>9376.9</v>
      </c>
      <c r="C1269" s="1019">
        <v>9376.9</v>
      </c>
      <c r="D1269" s="1009" t="s">
        <v>834</v>
      </c>
    </row>
    <row r="1270" spans="1:4" s="1007" customFormat="1" ht="11.25" customHeight="1" x14ac:dyDescent="0.2">
      <c r="A1270" s="1257"/>
      <c r="B1270" s="1019">
        <v>9476.9</v>
      </c>
      <c r="C1270" s="1019">
        <v>9476.9</v>
      </c>
      <c r="D1270" s="1009" t="s">
        <v>11</v>
      </c>
    </row>
    <row r="1271" spans="1:4" s="1007" customFormat="1" ht="11.25" customHeight="1" x14ac:dyDescent="0.2">
      <c r="A1271" s="1256" t="s">
        <v>1296</v>
      </c>
      <c r="B1271" s="1018">
        <v>200</v>
      </c>
      <c r="C1271" s="1018">
        <v>200</v>
      </c>
      <c r="D1271" s="1008" t="s">
        <v>1013</v>
      </c>
    </row>
    <row r="1272" spans="1:4" s="1007" customFormat="1" ht="11.25" customHeight="1" x14ac:dyDescent="0.2">
      <c r="A1272" s="1257"/>
      <c r="B1272" s="1019">
        <v>43499.16</v>
      </c>
      <c r="C1272" s="1019">
        <v>43499.159</v>
      </c>
      <c r="D1272" s="1009" t="s">
        <v>834</v>
      </c>
    </row>
    <row r="1273" spans="1:4" s="1007" customFormat="1" ht="11.25" customHeight="1" x14ac:dyDescent="0.2">
      <c r="A1273" s="1257"/>
      <c r="B1273" s="1019">
        <v>68</v>
      </c>
      <c r="C1273" s="1019">
        <v>68</v>
      </c>
      <c r="D1273" s="1009" t="s">
        <v>1005</v>
      </c>
    </row>
    <row r="1274" spans="1:4" s="1007" customFormat="1" ht="11.25" customHeight="1" x14ac:dyDescent="0.2">
      <c r="A1274" s="1258"/>
      <c r="B1274" s="1020">
        <v>43767.16</v>
      </c>
      <c r="C1274" s="1020">
        <v>43767.159</v>
      </c>
      <c r="D1274" s="1011" t="s">
        <v>11</v>
      </c>
    </row>
    <row r="1275" spans="1:4" s="1007" customFormat="1" ht="11.25" customHeight="1" x14ac:dyDescent="0.2">
      <c r="A1275" s="1257" t="s">
        <v>1269</v>
      </c>
      <c r="B1275" s="1019">
        <v>16334.69</v>
      </c>
      <c r="C1275" s="1019">
        <v>16334.694</v>
      </c>
      <c r="D1275" s="1009" t="s">
        <v>834</v>
      </c>
    </row>
    <row r="1276" spans="1:4" s="1007" customFormat="1" ht="11.25" customHeight="1" x14ac:dyDescent="0.2">
      <c r="A1276" s="1257"/>
      <c r="B1276" s="1019">
        <v>63</v>
      </c>
      <c r="C1276" s="1019">
        <v>63</v>
      </c>
      <c r="D1276" s="1009" t="s">
        <v>1005</v>
      </c>
    </row>
    <row r="1277" spans="1:4" s="1007" customFormat="1" ht="11.25" customHeight="1" x14ac:dyDescent="0.2">
      <c r="A1277" s="1257"/>
      <c r="B1277" s="1019">
        <v>16397.690000000002</v>
      </c>
      <c r="C1277" s="1019">
        <v>16397.694</v>
      </c>
      <c r="D1277" s="1009" t="s">
        <v>11</v>
      </c>
    </row>
    <row r="1278" spans="1:4" s="1007" customFormat="1" ht="12" customHeight="1" x14ac:dyDescent="0.2">
      <c r="A1278" s="1256" t="s">
        <v>1271</v>
      </c>
      <c r="B1278" s="1018">
        <v>8223.4</v>
      </c>
      <c r="C1278" s="1018">
        <v>8223.4040000000005</v>
      </c>
      <c r="D1278" s="1008" t="s">
        <v>834</v>
      </c>
    </row>
    <row r="1279" spans="1:4" s="1007" customFormat="1" ht="12" customHeight="1" x14ac:dyDescent="0.2">
      <c r="A1279" s="1258"/>
      <c r="B1279" s="1020">
        <v>8223.4</v>
      </c>
      <c r="C1279" s="1020">
        <v>8223.4040000000005</v>
      </c>
      <c r="D1279" s="1011" t="s">
        <v>11</v>
      </c>
    </row>
    <row r="1280" spans="1:4" s="1007" customFormat="1" ht="11.25" customHeight="1" x14ac:dyDescent="0.2">
      <c r="A1280" s="1257" t="s">
        <v>1276</v>
      </c>
      <c r="B1280" s="1019">
        <v>35341.839999999997</v>
      </c>
      <c r="C1280" s="1019">
        <v>35341.839999999997</v>
      </c>
      <c r="D1280" s="1009" t="s">
        <v>834</v>
      </c>
    </row>
    <row r="1281" spans="1:4" s="1007" customFormat="1" ht="11.25" customHeight="1" x14ac:dyDescent="0.2">
      <c r="A1281" s="1257"/>
      <c r="B1281" s="1019">
        <v>600</v>
      </c>
      <c r="C1281" s="1019">
        <v>600</v>
      </c>
      <c r="D1281" s="1009" t="s">
        <v>1005</v>
      </c>
    </row>
    <row r="1282" spans="1:4" s="1007" customFormat="1" ht="11.25" customHeight="1" x14ac:dyDescent="0.2">
      <c r="A1282" s="1257"/>
      <c r="B1282" s="1019">
        <v>1800</v>
      </c>
      <c r="C1282" s="1019">
        <v>1800</v>
      </c>
      <c r="D1282" s="1009" t="s">
        <v>4152</v>
      </c>
    </row>
    <row r="1283" spans="1:4" s="1007" customFormat="1" ht="11.25" customHeight="1" x14ac:dyDescent="0.2">
      <c r="A1283" s="1257"/>
      <c r="B1283" s="1019">
        <v>37741.839999999997</v>
      </c>
      <c r="C1283" s="1019">
        <v>37741.839999999997</v>
      </c>
      <c r="D1283" s="1009" t="s">
        <v>11</v>
      </c>
    </row>
    <row r="1284" spans="1:4" s="1007" customFormat="1" ht="11.25" customHeight="1" x14ac:dyDescent="0.2">
      <c r="A1284" s="1256" t="s">
        <v>1274</v>
      </c>
      <c r="B1284" s="1018">
        <v>170</v>
      </c>
      <c r="C1284" s="1018">
        <v>170</v>
      </c>
      <c r="D1284" s="1008" t="s">
        <v>3953</v>
      </c>
    </row>
    <row r="1285" spans="1:4" s="1007" customFormat="1" ht="11.25" customHeight="1" x14ac:dyDescent="0.2">
      <c r="A1285" s="1257"/>
      <c r="B1285" s="1019">
        <v>12882.33</v>
      </c>
      <c r="C1285" s="1019">
        <v>12882.326999999999</v>
      </c>
      <c r="D1285" s="1009" t="s">
        <v>834</v>
      </c>
    </row>
    <row r="1286" spans="1:4" s="1007" customFormat="1" ht="11.25" customHeight="1" x14ac:dyDescent="0.2">
      <c r="A1286" s="1257"/>
      <c r="B1286" s="1019">
        <v>59</v>
      </c>
      <c r="C1286" s="1019">
        <v>59</v>
      </c>
      <c r="D1286" s="1009" t="s">
        <v>1005</v>
      </c>
    </row>
    <row r="1287" spans="1:4" s="1007" customFormat="1" ht="11.25" customHeight="1" x14ac:dyDescent="0.2">
      <c r="A1287" s="1258"/>
      <c r="B1287" s="1020">
        <v>13111.33</v>
      </c>
      <c r="C1287" s="1020">
        <v>13111.326999999999</v>
      </c>
      <c r="D1287" s="1011" t="s">
        <v>11</v>
      </c>
    </row>
    <row r="1288" spans="1:4" s="1007" customFormat="1" ht="12" customHeight="1" x14ac:dyDescent="0.2">
      <c r="A1288" s="1257" t="s">
        <v>1291</v>
      </c>
      <c r="B1288" s="1019">
        <v>11900.64</v>
      </c>
      <c r="C1288" s="1019">
        <v>11900.643</v>
      </c>
      <c r="D1288" s="1009" t="s">
        <v>834</v>
      </c>
    </row>
    <row r="1289" spans="1:4" s="1007" customFormat="1" ht="12" customHeight="1" x14ac:dyDescent="0.2">
      <c r="A1289" s="1257"/>
      <c r="B1289" s="1019">
        <v>11900.64</v>
      </c>
      <c r="C1289" s="1019">
        <v>11900.643</v>
      </c>
      <c r="D1289" s="1009" t="s">
        <v>11</v>
      </c>
    </row>
    <row r="1290" spans="1:4" s="1007" customFormat="1" ht="11.25" customHeight="1" x14ac:dyDescent="0.2">
      <c r="A1290" s="1256" t="s">
        <v>1284</v>
      </c>
      <c r="B1290" s="1018">
        <v>800</v>
      </c>
      <c r="C1290" s="1018">
        <v>800</v>
      </c>
      <c r="D1290" s="1008" t="s">
        <v>3953</v>
      </c>
    </row>
    <row r="1291" spans="1:4" s="1007" customFormat="1" ht="11.25" customHeight="1" x14ac:dyDescent="0.2">
      <c r="A1291" s="1257"/>
      <c r="B1291" s="1019">
        <v>2777.12</v>
      </c>
      <c r="C1291" s="1019">
        <v>2777.1109799999999</v>
      </c>
      <c r="D1291" s="1009" t="s">
        <v>3382</v>
      </c>
    </row>
    <row r="1292" spans="1:4" s="1007" customFormat="1" ht="11.25" customHeight="1" x14ac:dyDescent="0.2">
      <c r="A1292" s="1257"/>
      <c r="B1292" s="1019">
        <v>9586.81</v>
      </c>
      <c r="C1292" s="1019">
        <v>9586.8109999999997</v>
      </c>
      <c r="D1292" s="1009" t="s">
        <v>834</v>
      </c>
    </row>
    <row r="1293" spans="1:4" s="1007" customFormat="1" ht="11.25" customHeight="1" x14ac:dyDescent="0.2">
      <c r="A1293" s="1257"/>
      <c r="B1293" s="1019">
        <v>279</v>
      </c>
      <c r="C1293" s="1019">
        <v>279</v>
      </c>
      <c r="D1293" s="1009" t="s">
        <v>1005</v>
      </c>
    </row>
    <row r="1294" spans="1:4" s="1007" customFormat="1" ht="11.25" customHeight="1" x14ac:dyDescent="0.2">
      <c r="A1294" s="1258"/>
      <c r="B1294" s="1020">
        <v>13442.93</v>
      </c>
      <c r="C1294" s="1020">
        <v>13442.921980000001</v>
      </c>
      <c r="D1294" s="1011" t="s">
        <v>11</v>
      </c>
    </row>
    <row r="1295" spans="1:4" s="1007" customFormat="1" ht="11.25" customHeight="1" x14ac:dyDescent="0.2">
      <c r="A1295" s="1257" t="s">
        <v>1304</v>
      </c>
      <c r="B1295" s="1019">
        <v>150</v>
      </c>
      <c r="C1295" s="1019">
        <v>108.9</v>
      </c>
      <c r="D1295" s="1009" t="s">
        <v>1013</v>
      </c>
    </row>
    <row r="1296" spans="1:4" s="1007" customFormat="1" ht="11.25" customHeight="1" x14ac:dyDescent="0.2">
      <c r="A1296" s="1257"/>
      <c r="B1296" s="1019">
        <v>9281.83</v>
      </c>
      <c r="C1296" s="1019">
        <v>9281.8330000000005</v>
      </c>
      <c r="D1296" s="1009" t="s">
        <v>834</v>
      </c>
    </row>
    <row r="1297" spans="1:4" s="1007" customFormat="1" ht="11.25" customHeight="1" x14ac:dyDescent="0.2">
      <c r="A1297" s="1257"/>
      <c r="B1297" s="1019">
        <v>9431.83</v>
      </c>
      <c r="C1297" s="1019">
        <v>9390.7330000000002</v>
      </c>
      <c r="D1297" s="1009" t="s">
        <v>11</v>
      </c>
    </row>
    <row r="1298" spans="1:4" s="1007" customFormat="1" ht="12" customHeight="1" x14ac:dyDescent="0.2">
      <c r="A1298" s="1256" t="s">
        <v>1300</v>
      </c>
      <c r="B1298" s="1018">
        <v>27499.13</v>
      </c>
      <c r="C1298" s="1018">
        <v>27499.125</v>
      </c>
      <c r="D1298" s="1008" t="s">
        <v>834</v>
      </c>
    </row>
    <row r="1299" spans="1:4" s="1007" customFormat="1" ht="12" customHeight="1" x14ac:dyDescent="0.2">
      <c r="A1299" s="1258"/>
      <c r="B1299" s="1020">
        <v>27499.13</v>
      </c>
      <c r="C1299" s="1020">
        <v>27499.125</v>
      </c>
      <c r="D1299" s="1011" t="s">
        <v>11</v>
      </c>
    </row>
    <row r="1300" spans="1:4" s="1007" customFormat="1" ht="11.25" customHeight="1" x14ac:dyDescent="0.2">
      <c r="A1300" s="1257" t="s">
        <v>1297</v>
      </c>
      <c r="B1300" s="1019">
        <v>8911.2000000000007</v>
      </c>
      <c r="C1300" s="1019">
        <v>8911.1980000000003</v>
      </c>
      <c r="D1300" s="1009" t="s">
        <v>834</v>
      </c>
    </row>
    <row r="1301" spans="1:4" s="1007" customFormat="1" ht="11.25" customHeight="1" x14ac:dyDescent="0.2">
      <c r="A1301" s="1257"/>
      <c r="B1301" s="1019">
        <v>47</v>
      </c>
      <c r="C1301" s="1019">
        <v>47</v>
      </c>
      <c r="D1301" s="1009" t="s">
        <v>1005</v>
      </c>
    </row>
    <row r="1302" spans="1:4" s="1007" customFormat="1" ht="11.25" customHeight="1" x14ac:dyDescent="0.2">
      <c r="A1302" s="1257"/>
      <c r="B1302" s="1019">
        <v>8958.2000000000007</v>
      </c>
      <c r="C1302" s="1019">
        <v>8958.1980000000003</v>
      </c>
      <c r="D1302" s="1009" t="s">
        <v>11</v>
      </c>
    </row>
    <row r="1303" spans="1:4" s="1007" customFormat="1" ht="23.25" customHeight="1" x14ac:dyDescent="0.2">
      <c r="A1303" s="310" t="s">
        <v>3173</v>
      </c>
      <c r="B1303" s="1021">
        <v>7282283.5</v>
      </c>
      <c r="C1303" s="1021">
        <v>7099256.7855799999</v>
      </c>
      <c r="D1303" s="1012"/>
    </row>
    <row r="1304" spans="1:4" s="299" customFormat="1" ht="24.75" customHeight="1" x14ac:dyDescent="0.15">
      <c r="A1304" s="439" t="s">
        <v>3174</v>
      </c>
      <c r="B1304" s="311"/>
      <c r="C1304" s="311"/>
      <c r="D1304" s="312"/>
    </row>
    <row r="1305" spans="1:4" s="1007" customFormat="1" ht="11.25" customHeight="1" x14ac:dyDescent="0.2">
      <c r="A1305" s="1256" t="s">
        <v>4029</v>
      </c>
      <c r="B1305" s="1014">
        <v>74256.53</v>
      </c>
      <c r="C1305" s="1014">
        <v>72292.740220000007</v>
      </c>
      <c r="D1305" s="1008" t="s">
        <v>3350</v>
      </c>
    </row>
    <row r="1306" spans="1:4" s="1007" customFormat="1" ht="11.25" customHeight="1" x14ac:dyDescent="0.2">
      <c r="A1306" s="1257"/>
      <c r="B1306" s="1015">
        <v>4236.18</v>
      </c>
      <c r="C1306" s="1015">
        <v>4236.15056</v>
      </c>
      <c r="D1306" s="1009" t="s">
        <v>3291</v>
      </c>
    </row>
    <row r="1307" spans="1:4" s="1007" customFormat="1" ht="21" x14ac:dyDescent="0.2">
      <c r="A1307" s="1257"/>
      <c r="B1307" s="1015">
        <v>7112</v>
      </c>
      <c r="C1307" s="1015">
        <v>3205.0880000000002</v>
      </c>
      <c r="D1307" s="1009" t="s">
        <v>4012</v>
      </c>
    </row>
    <row r="1308" spans="1:4" s="1007" customFormat="1" ht="11.25" customHeight="1" x14ac:dyDescent="0.2">
      <c r="A1308" s="1257"/>
      <c r="B1308" s="1015">
        <v>5755</v>
      </c>
      <c r="C1308" s="1015">
        <v>5522.5250700000006</v>
      </c>
      <c r="D1308" s="1009" t="s">
        <v>4153</v>
      </c>
    </row>
    <row r="1309" spans="1:4" s="1007" customFormat="1" ht="11.25" customHeight="1" x14ac:dyDescent="0.2">
      <c r="A1309" s="1257"/>
      <c r="B1309" s="1015">
        <v>10219.73</v>
      </c>
      <c r="C1309" s="1015">
        <v>10219.720499999999</v>
      </c>
      <c r="D1309" s="1009" t="s">
        <v>1076</v>
      </c>
    </row>
    <row r="1310" spans="1:4" s="1007" customFormat="1" ht="11.25" customHeight="1" x14ac:dyDescent="0.2">
      <c r="A1310" s="1257"/>
      <c r="B1310" s="1015">
        <v>622.83000000000004</v>
      </c>
      <c r="C1310" s="1015">
        <v>622.8194299999999</v>
      </c>
      <c r="D1310" s="1009" t="s">
        <v>1075</v>
      </c>
    </row>
    <row r="1311" spans="1:4" s="1007" customFormat="1" ht="11.25" customHeight="1" x14ac:dyDescent="0.2">
      <c r="A1311" s="1257"/>
      <c r="B1311" s="1015">
        <v>600</v>
      </c>
      <c r="C1311" s="1015">
        <v>600</v>
      </c>
      <c r="D1311" s="1009" t="s">
        <v>3975</v>
      </c>
    </row>
    <row r="1312" spans="1:4" s="1007" customFormat="1" ht="11.25" customHeight="1" x14ac:dyDescent="0.2">
      <c r="A1312" s="1257"/>
      <c r="B1312" s="1015">
        <v>2398.85</v>
      </c>
      <c r="C1312" s="1015">
        <v>2398.8431499999997</v>
      </c>
      <c r="D1312" s="1009" t="s">
        <v>3908</v>
      </c>
    </row>
    <row r="1313" spans="1:4" s="1007" customFormat="1" ht="11.25" customHeight="1" x14ac:dyDescent="0.2">
      <c r="A1313" s="1257"/>
      <c r="B1313" s="1015">
        <v>9450</v>
      </c>
      <c r="C1313" s="1015">
        <v>9450</v>
      </c>
      <c r="D1313" s="1009" t="s">
        <v>1050</v>
      </c>
    </row>
    <row r="1314" spans="1:4" s="1007" customFormat="1" ht="11.25" customHeight="1" x14ac:dyDescent="0.2">
      <c r="A1314" s="1257"/>
      <c r="B1314" s="1015">
        <v>301.73</v>
      </c>
      <c r="C1314" s="1015">
        <v>283.61200000000002</v>
      </c>
      <c r="D1314" s="1009" t="s">
        <v>2171</v>
      </c>
    </row>
    <row r="1315" spans="1:4" s="1007" customFormat="1" ht="11.25" customHeight="1" x14ac:dyDescent="0.2">
      <c r="A1315" s="1257"/>
      <c r="B1315" s="1015">
        <v>980</v>
      </c>
      <c r="C1315" s="1015">
        <v>980</v>
      </c>
      <c r="D1315" s="1009" t="s">
        <v>847</v>
      </c>
    </row>
    <row r="1316" spans="1:4" s="1007" customFormat="1" ht="11.25" customHeight="1" x14ac:dyDescent="0.2">
      <c r="A1316" s="1257"/>
      <c r="B1316" s="1015">
        <v>325</v>
      </c>
      <c r="C1316" s="1015">
        <v>325</v>
      </c>
      <c r="D1316" s="1009" t="s">
        <v>1052</v>
      </c>
    </row>
    <row r="1317" spans="1:4" s="1007" customFormat="1" ht="11.25" customHeight="1" x14ac:dyDescent="0.2">
      <c r="A1317" s="1257"/>
      <c r="B1317" s="1015">
        <v>1000</v>
      </c>
      <c r="C1317" s="1015">
        <v>1000</v>
      </c>
      <c r="D1317" s="1009" t="s">
        <v>1054</v>
      </c>
    </row>
    <row r="1318" spans="1:4" s="1007" customFormat="1" ht="11.25" customHeight="1" x14ac:dyDescent="0.2">
      <c r="A1318" s="1257"/>
      <c r="B1318" s="1015">
        <v>3201.0499999999997</v>
      </c>
      <c r="C1318" s="1015">
        <v>3201.0469999999996</v>
      </c>
      <c r="D1318" s="1009" t="s">
        <v>4154</v>
      </c>
    </row>
    <row r="1319" spans="1:4" s="1007" customFormat="1" ht="11.25" customHeight="1" x14ac:dyDescent="0.2">
      <c r="A1319" s="1258"/>
      <c r="B1319" s="1017">
        <v>120458.9</v>
      </c>
      <c r="C1319" s="1017">
        <v>114337.54593000001</v>
      </c>
      <c r="D1319" s="1011" t="s">
        <v>11</v>
      </c>
    </row>
    <row r="1320" spans="1:4" s="1007" customFormat="1" ht="11.25" customHeight="1" x14ac:dyDescent="0.2">
      <c r="A1320" s="1257" t="s">
        <v>1331</v>
      </c>
      <c r="B1320" s="1015">
        <v>79026.77</v>
      </c>
      <c r="C1320" s="1015">
        <v>77126.316000000006</v>
      </c>
      <c r="D1320" s="1009" t="s">
        <v>3350</v>
      </c>
    </row>
    <row r="1321" spans="1:4" s="1007" customFormat="1" ht="11.25" customHeight="1" x14ac:dyDescent="0.2">
      <c r="A1321" s="1257"/>
      <c r="B1321" s="1015">
        <v>11215</v>
      </c>
      <c r="C1321" s="1015">
        <v>11215</v>
      </c>
      <c r="D1321" s="1009" t="s">
        <v>985</v>
      </c>
    </row>
    <row r="1322" spans="1:4" s="1007" customFormat="1" ht="11.25" customHeight="1" x14ac:dyDescent="0.2">
      <c r="A1322" s="1257"/>
      <c r="B1322" s="1015">
        <v>227.48</v>
      </c>
      <c r="C1322" s="1015">
        <v>227.48</v>
      </c>
      <c r="D1322" s="1009" t="s">
        <v>757</v>
      </c>
    </row>
    <row r="1323" spans="1:4" s="1007" customFormat="1" ht="11.25" customHeight="1" x14ac:dyDescent="0.2">
      <c r="A1323" s="1257"/>
      <c r="B1323" s="1015">
        <v>6408.880000000001</v>
      </c>
      <c r="C1323" s="1015">
        <v>6408.858220000001</v>
      </c>
      <c r="D1323" s="1009" t="s">
        <v>3291</v>
      </c>
    </row>
    <row r="1324" spans="1:4" s="1007" customFormat="1" ht="21" x14ac:dyDescent="0.2">
      <c r="A1324" s="1257"/>
      <c r="B1324" s="1015">
        <v>6584</v>
      </c>
      <c r="C1324" s="1015">
        <v>2439.0200000000004</v>
      </c>
      <c r="D1324" s="1009" t="s">
        <v>4012</v>
      </c>
    </row>
    <row r="1325" spans="1:4" s="1007" customFormat="1" ht="11.25" customHeight="1" x14ac:dyDescent="0.2">
      <c r="A1325" s="1257"/>
      <c r="B1325" s="1015">
        <v>22389.109999999997</v>
      </c>
      <c r="C1325" s="1015">
        <v>22389.08</v>
      </c>
      <c r="D1325" s="1009" t="s">
        <v>1076</v>
      </c>
    </row>
    <row r="1326" spans="1:4" s="1007" customFormat="1" ht="11.25" customHeight="1" x14ac:dyDescent="0.2">
      <c r="A1326" s="1257"/>
      <c r="B1326" s="1015">
        <v>650</v>
      </c>
      <c r="C1326" s="1015">
        <v>650</v>
      </c>
      <c r="D1326" s="1009" t="s">
        <v>3975</v>
      </c>
    </row>
    <row r="1327" spans="1:4" s="1007" customFormat="1" ht="11.25" customHeight="1" x14ac:dyDescent="0.2">
      <c r="A1327" s="1257"/>
      <c r="B1327" s="1015">
        <v>5870</v>
      </c>
      <c r="C1327" s="1015">
        <v>4571.6062099999999</v>
      </c>
      <c r="D1327" s="1009" t="s">
        <v>3215</v>
      </c>
    </row>
    <row r="1328" spans="1:4" s="1007" customFormat="1" ht="11.25" customHeight="1" x14ac:dyDescent="0.2">
      <c r="A1328" s="1257"/>
      <c r="B1328" s="1015">
        <v>1250</v>
      </c>
      <c r="C1328" s="1015">
        <v>1248.71101</v>
      </c>
      <c r="D1328" s="1009" t="s">
        <v>3908</v>
      </c>
    </row>
    <row r="1329" spans="1:4" s="1007" customFormat="1" ht="11.25" customHeight="1" x14ac:dyDescent="0.2">
      <c r="A1329" s="1257"/>
      <c r="B1329" s="1015">
        <v>14919.73</v>
      </c>
      <c r="C1329" s="1015">
        <v>13758.327429999999</v>
      </c>
      <c r="D1329" s="1009" t="s">
        <v>760</v>
      </c>
    </row>
    <row r="1330" spans="1:4" s="1007" customFormat="1" ht="11.25" customHeight="1" x14ac:dyDescent="0.2">
      <c r="A1330" s="1257"/>
      <c r="B1330" s="1015">
        <v>1337.39</v>
      </c>
      <c r="C1330" s="1015">
        <v>1337.3887999999999</v>
      </c>
      <c r="D1330" s="1009" t="s">
        <v>4155</v>
      </c>
    </row>
    <row r="1331" spans="1:4" s="1007" customFormat="1" ht="11.25" customHeight="1" x14ac:dyDescent="0.2">
      <c r="A1331" s="1257"/>
      <c r="B1331" s="1015">
        <v>1088.6400000000001</v>
      </c>
      <c r="C1331" s="1015">
        <v>1088.6369999999999</v>
      </c>
      <c r="D1331" s="1009" t="s">
        <v>4156</v>
      </c>
    </row>
    <row r="1332" spans="1:4" s="1007" customFormat="1" ht="11.25" customHeight="1" x14ac:dyDescent="0.2">
      <c r="A1332" s="1257"/>
      <c r="B1332" s="1015">
        <v>12663.4</v>
      </c>
      <c r="C1332" s="1015">
        <v>10764.597339999998</v>
      </c>
      <c r="D1332" s="1009" t="s">
        <v>4157</v>
      </c>
    </row>
    <row r="1333" spans="1:4" s="1007" customFormat="1" ht="11.25" customHeight="1" x14ac:dyDescent="0.2">
      <c r="A1333" s="1257"/>
      <c r="B1333" s="1015">
        <v>1004.37</v>
      </c>
      <c r="C1333" s="1015">
        <v>1004.361</v>
      </c>
      <c r="D1333" s="1009" t="s">
        <v>3349</v>
      </c>
    </row>
    <row r="1334" spans="1:4" s="1007" customFormat="1" ht="11.25" customHeight="1" x14ac:dyDescent="0.2">
      <c r="A1334" s="1257"/>
      <c r="B1334" s="1015">
        <v>590.07000000000005</v>
      </c>
      <c r="C1334" s="1015">
        <v>526.46600000000001</v>
      </c>
      <c r="D1334" s="1009" t="s">
        <v>2171</v>
      </c>
    </row>
    <row r="1335" spans="1:4" s="1007" customFormat="1" ht="11.25" customHeight="1" x14ac:dyDescent="0.2">
      <c r="A1335" s="1257"/>
      <c r="B1335" s="1015">
        <v>155</v>
      </c>
      <c r="C1335" s="1015">
        <v>155</v>
      </c>
      <c r="D1335" s="1009" t="s">
        <v>1052</v>
      </c>
    </row>
    <row r="1336" spans="1:4" s="1007" customFormat="1" ht="11.25" customHeight="1" x14ac:dyDescent="0.2">
      <c r="A1336" s="1257"/>
      <c r="B1336" s="1015">
        <v>380</v>
      </c>
      <c r="C1336" s="1015">
        <v>380</v>
      </c>
      <c r="D1336" s="1009" t="s">
        <v>3396</v>
      </c>
    </row>
    <row r="1337" spans="1:4" s="1007" customFormat="1" ht="11.25" customHeight="1" x14ac:dyDescent="0.2">
      <c r="A1337" s="1257"/>
      <c r="B1337" s="1015">
        <v>33241.64</v>
      </c>
      <c r="C1337" s="1015">
        <v>33241.63523</v>
      </c>
      <c r="D1337" s="1009" t="s">
        <v>4158</v>
      </c>
    </row>
    <row r="1338" spans="1:4" s="1007" customFormat="1" ht="11.25" customHeight="1" x14ac:dyDescent="0.2">
      <c r="A1338" s="1257"/>
      <c r="B1338" s="1015">
        <v>508.2</v>
      </c>
      <c r="C1338" s="1015">
        <v>508.2</v>
      </c>
      <c r="D1338" s="1009" t="s">
        <v>3397</v>
      </c>
    </row>
    <row r="1339" spans="1:4" s="1007" customFormat="1" ht="11.25" customHeight="1" x14ac:dyDescent="0.2">
      <c r="A1339" s="1257"/>
      <c r="B1339" s="1015">
        <v>1000</v>
      </c>
      <c r="C1339" s="1015">
        <v>1000</v>
      </c>
      <c r="D1339" s="1009" t="s">
        <v>1054</v>
      </c>
    </row>
    <row r="1340" spans="1:4" s="1007" customFormat="1" ht="11.25" customHeight="1" x14ac:dyDescent="0.2">
      <c r="A1340" s="1257"/>
      <c r="B1340" s="1015">
        <v>200509.68000000005</v>
      </c>
      <c r="C1340" s="1015">
        <v>190040.68423999994</v>
      </c>
      <c r="D1340" s="1009" t="s">
        <v>11</v>
      </c>
    </row>
    <row r="1341" spans="1:4" s="1007" customFormat="1" ht="11.25" customHeight="1" x14ac:dyDescent="0.2">
      <c r="A1341" s="1256" t="s">
        <v>1329</v>
      </c>
      <c r="B1341" s="1014">
        <v>73939.58</v>
      </c>
      <c r="C1341" s="1014">
        <v>67851.044630000004</v>
      </c>
      <c r="D1341" s="1008" t="s">
        <v>3350</v>
      </c>
    </row>
    <row r="1342" spans="1:4" s="1007" customFormat="1" ht="11.25" customHeight="1" x14ac:dyDescent="0.2">
      <c r="A1342" s="1257"/>
      <c r="B1342" s="1015">
        <v>4876</v>
      </c>
      <c r="C1342" s="1015">
        <v>4876</v>
      </c>
      <c r="D1342" s="1009" t="s">
        <v>985</v>
      </c>
    </row>
    <row r="1343" spans="1:4" s="1007" customFormat="1" ht="11.25" customHeight="1" x14ac:dyDescent="0.2">
      <c r="A1343" s="1257"/>
      <c r="B1343" s="1015">
        <v>590.9</v>
      </c>
      <c r="C1343" s="1015">
        <v>0</v>
      </c>
      <c r="D1343" s="1009" t="s">
        <v>757</v>
      </c>
    </row>
    <row r="1344" spans="1:4" s="1007" customFormat="1" ht="11.25" customHeight="1" x14ac:dyDescent="0.2">
      <c r="A1344" s="1257"/>
      <c r="B1344" s="1015">
        <v>11332.4</v>
      </c>
      <c r="C1344" s="1015">
        <v>464.64</v>
      </c>
      <c r="D1344" s="1009" t="s">
        <v>3398</v>
      </c>
    </row>
    <row r="1345" spans="1:4" s="1007" customFormat="1" ht="11.25" customHeight="1" x14ac:dyDescent="0.2">
      <c r="A1345" s="1257"/>
      <c r="B1345" s="1015">
        <v>5688.26</v>
      </c>
      <c r="C1345" s="1015">
        <v>5688.2382299999999</v>
      </c>
      <c r="D1345" s="1009" t="s">
        <v>3291</v>
      </c>
    </row>
    <row r="1346" spans="1:4" s="1007" customFormat="1" ht="21" x14ac:dyDescent="0.2">
      <c r="A1346" s="1257"/>
      <c r="B1346" s="1015">
        <v>6936</v>
      </c>
      <c r="C1346" s="1015">
        <v>934.81099999999969</v>
      </c>
      <c r="D1346" s="1009" t="s">
        <v>4012</v>
      </c>
    </row>
    <row r="1347" spans="1:4" s="1007" customFormat="1" ht="11.25" customHeight="1" x14ac:dyDescent="0.2">
      <c r="A1347" s="1257"/>
      <c r="B1347" s="1015">
        <v>1200</v>
      </c>
      <c r="C1347" s="1015">
        <v>1200</v>
      </c>
      <c r="D1347" s="1009" t="s">
        <v>2181</v>
      </c>
    </row>
    <row r="1348" spans="1:4" s="1007" customFormat="1" ht="11.25" customHeight="1" x14ac:dyDescent="0.2">
      <c r="A1348" s="1257"/>
      <c r="B1348" s="1015">
        <v>9450</v>
      </c>
      <c r="C1348" s="1015">
        <v>9450</v>
      </c>
      <c r="D1348" s="1009" t="s">
        <v>1050</v>
      </c>
    </row>
    <row r="1349" spans="1:4" s="1007" customFormat="1" ht="11.25" customHeight="1" x14ac:dyDescent="0.2">
      <c r="A1349" s="1257"/>
      <c r="B1349" s="1015">
        <v>10849.42</v>
      </c>
      <c r="C1349" s="1015">
        <v>878.45999999999992</v>
      </c>
      <c r="D1349" s="1009" t="s">
        <v>2172</v>
      </c>
    </row>
    <row r="1350" spans="1:4" s="1007" customFormat="1" ht="11.25" customHeight="1" x14ac:dyDescent="0.2">
      <c r="A1350" s="1257"/>
      <c r="B1350" s="1015">
        <v>356.03</v>
      </c>
      <c r="C1350" s="1015">
        <v>356.02071999999998</v>
      </c>
      <c r="D1350" s="1009" t="s">
        <v>3399</v>
      </c>
    </row>
    <row r="1351" spans="1:4" s="1007" customFormat="1" ht="11.25" customHeight="1" x14ac:dyDescent="0.2">
      <c r="A1351" s="1257"/>
      <c r="B1351" s="1015">
        <v>442.31</v>
      </c>
      <c r="C1351" s="1015">
        <v>442.30799999999999</v>
      </c>
      <c r="D1351" s="1009" t="s">
        <v>755</v>
      </c>
    </row>
    <row r="1352" spans="1:4" s="1007" customFormat="1" ht="11.25" customHeight="1" x14ac:dyDescent="0.2">
      <c r="A1352" s="1257"/>
      <c r="B1352" s="1015">
        <v>60.21</v>
      </c>
      <c r="C1352" s="1015">
        <v>60.21</v>
      </c>
      <c r="D1352" s="1009" t="s">
        <v>3349</v>
      </c>
    </row>
    <row r="1353" spans="1:4" s="1007" customFormat="1" ht="11.25" customHeight="1" x14ac:dyDescent="0.2">
      <c r="A1353" s="1257"/>
      <c r="B1353" s="1015">
        <v>370.59</v>
      </c>
      <c r="C1353" s="1015">
        <v>320.19900000000001</v>
      </c>
      <c r="D1353" s="1009" t="s">
        <v>2171</v>
      </c>
    </row>
    <row r="1354" spans="1:4" s="1007" customFormat="1" ht="11.25" customHeight="1" x14ac:dyDescent="0.2">
      <c r="A1354" s="1257"/>
      <c r="B1354" s="1015">
        <v>383.72</v>
      </c>
      <c r="C1354" s="1015">
        <v>383.71343999999999</v>
      </c>
      <c r="D1354" s="1009" t="s">
        <v>3294</v>
      </c>
    </row>
    <row r="1355" spans="1:4" s="1007" customFormat="1" ht="11.25" customHeight="1" x14ac:dyDescent="0.2">
      <c r="A1355" s="1257"/>
      <c r="B1355" s="1015">
        <v>20</v>
      </c>
      <c r="C1355" s="1015">
        <v>20</v>
      </c>
      <c r="D1355" s="1009" t="s">
        <v>847</v>
      </c>
    </row>
    <row r="1356" spans="1:4" s="1007" customFormat="1" ht="11.25" customHeight="1" x14ac:dyDescent="0.2">
      <c r="A1356" s="1257"/>
      <c r="B1356" s="1015">
        <v>245</v>
      </c>
      <c r="C1356" s="1015">
        <v>245</v>
      </c>
      <c r="D1356" s="1009" t="s">
        <v>1052</v>
      </c>
    </row>
    <row r="1357" spans="1:4" s="1007" customFormat="1" ht="11.25" customHeight="1" x14ac:dyDescent="0.2">
      <c r="A1357" s="1257"/>
      <c r="B1357" s="1015">
        <v>250</v>
      </c>
      <c r="C1357" s="1015">
        <v>250</v>
      </c>
      <c r="D1357" s="1009" t="s">
        <v>1055</v>
      </c>
    </row>
    <row r="1358" spans="1:4" s="1007" customFormat="1" ht="11.25" customHeight="1" x14ac:dyDescent="0.2">
      <c r="A1358" s="1257"/>
      <c r="B1358" s="1015">
        <v>400</v>
      </c>
      <c r="C1358" s="1015">
        <v>400</v>
      </c>
      <c r="D1358" s="1009" t="s">
        <v>3400</v>
      </c>
    </row>
    <row r="1359" spans="1:4" s="1007" customFormat="1" ht="11.25" customHeight="1" x14ac:dyDescent="0.2">
      <c r="A1359" s="1257"/>
      <c r="B1359" s="1015">
        <v>2000</v>
      </c>
      <c r="C1359" s="1015">
        <v>332.75</v>
      </c>
      <c r="D1359" s="1009" t="s">
        <v>3401</v>
      </c>
    </row>
    <row r="1360" spans="1:4" s="1007" customFormat="1" ht="11.25" customHeight="1" x14ac:dyDescent="0.2">
      <c r="A1360" s="1257"/>
      <c r="B1360" s="1015">
        <v>1000</v>
      </c>
      <c r="C1360" s="1015">
        <v>1000</v>
      </c>
      <c r="D1360" s="1009" t="s">
        <v>1054</v>
      </c>
    </row>
    <row r="1361" spans="1:4" s="1007" customFormat="1" ht="11.25" customHeight="1" x14ac:dyDescent="0.2">
      <c r="A1361" s="1258"/>
      <c r="B1361" s="1017">
        <v>130390.41999999998</v>
      </c>
      <c r="C1361" s="1017">
        <v>95153.39502000004</v>
      </c>
      <c r="D1361" s="1011" t="s">
        <v>11</v>
      </c>
    </row>
    <row r="1362" spans="1:4" s="1007" customFormat="1" ht="11.25" customHeight="1" x14ac:dyDescent="0.2">
      <c r="A1362" s="1257" t="s">
        <v>1328</v>
      </c>
      <c r="B1362" s="1015">
        <v>13844.18</v>
      </c>
      <c r="C1362" s="1015">
        <v>13844.16066</v>
      </c>
      <c r="D1362" s="1009" t="s">
        <v>3402</v>
      </c>
    </row>
    <row r="1363" spans="1:4" s="1007" customFormat="1" ht="11.25" customHeight="1" x14ac:dyDescent="0.2">
      <c r="A1363" s="1257"/>
      <c r="B1363" s="1015">
        <v>101978.77</v>
      </c>
      <c r="C1363" s="1015">
        <v>87742.02</v>
      </c>
      <c r="D1363" s="1009" t="s">
        <v>3350</v>
      </c>
    </row>
    <row r="1364" spans="1:4" s="1007" customFormat="1" ht="11.25" customHeight="1" x14ac:dyDescent="0.2">
      <c r="A1364" s="1257"/>
      <c r="B1364" s="1015">
        <v>1500</v>
      </c>
      <c r="C1364" s="1015">
        <v>1500</v>
      </c>
      <c r="D1364" s="1009" t="s">
        <v>3403</v>
      </c>
    </row>
    <row r="1365" spans="1:4" s="1007" customFormat="1" ht="11.25" customHeight="1" x14ac:dyDescent="0.2">
      <c r="A1365" s="1257"/>
      <c r="B1365" s="1015">
        <v>1426.16</v>
      </c>
      <c r="C1365" s="1015">
        <v>1426.1578</v>
      </c>
      <c r="D1365" s="1009" t="s">
        <v>3404</v>
      </c>
    </row>
    <row r="1366" spans="1:4" s="1007" customFormat="1" ht="11.25" customHeight="1" x14ac:dyDescent="0.2">
      <c r="A1366" s="1257"/>
      <c r="B1366" s="1015">
        <v>4872.88</v>
      </c>
      <c r="C1366" s="1015">
        <v>4872.8535499999989</v>
      </c>
      <c r="D1366" s="1009" t="s">
        <v>3291</v>
      </c>
    </row>
    <row r="1367" spans="1:4" s="1007" customFormat="1" ht="21" x14ac:dyDescent="0.2">
      <c r="A1367" s="1257"/>
      <c r="B1367" s="1015">
        <v>7328</v>
      </c>
      <c r="C1367" s="1015">
        <v>2906.1959999999999</v>
      </c>
      <c r="D1367" s="1009" t="s">
        <v>4012</v>
      </c>
    </row>
    <row r="1368" spans="1:4" s="1007" customFormat="1" ht="11.25" customHeight="1" x14ac:dyDescent="0.2">
      <c r="A1368" s="1257"/>
      <c r="B1368" s="1015">
        <v>27000</v>
      </c>
      <c r="C1368" s="1015">
        <v>27000</v>
      </c>
      <c r="D1368" s="1009" t="s">
        <v>1076</v>
      </c>
    </row>
    <row r="1369" spans="1:4" s="1007" customFormat="1" ht="11.25" customHeight="1" x14ac:dyDescent="0.2">
      <c r="A1369" s="1257"/>
      <c r="B1369" s="1015">
        <v>1203.95</v>
      </c>
      <c r="C1369" s="1015">
        <v>1203.95</v>
      </c>
      <c r="D1369" s="1009" t="s">
        <v>4159</v>
      </c>
    </row>
    <row r="1370" spans="1:4" s="1007" customFormat="1" ht="11.25" customHeight="1" x14ac:dyDescent="0.2">
      <c r="A1370" s="1257"/>
      <c r="B1370" s="1015">
        <v>3000</v>
      </c>
      <c r="C1370" s="1015">
        <v>3000</v>
      </c>
      <c r="D1370" s="1009" t="s">
        <v>3975</v>
      </c>
    </row>
    <row r="1371" spans="1:4" s="1007" customFormat="1" ht="11.25" customHeight="1" x14ac:dyDescent="0.2">
      <c r="A1371" s="1257"/>
      <c r="B1371" s="1015">
        <v>58.59</v>
      </c>
      <c r="C1371" s="1015">
        <v>58.588200000000001</v>
      </c>
      <c r="D1371" s="1009" t="s">
        <v>3215</v>
      </c>
    </row>
    <row r="1372" spans="1:4" s="1007" customFormat="1" ht="11.25" customHeight="1" x14ac:dyDescent="0.2">
      <c r="A1372" s="1257"/>
      <c r="B1372" s="1015">
        <v>1621.4</v>
      </c>
      <c r="C1372" s="1015">
        <v>1439.9</v>
      </c>
      <c r="D1372" s="1009" t="s">
        <v>3405</v>
      </c>
    </row>
    <row r="1373" spans="1:4" s="1007" customFormat="1" ht="11.25" customHeight="1" x14ac:dyDescent="0.2">
      <c r="A1373" s="1257"/>
      <c r="B1373" s="1015">
        <v>50</v>
      </c>
      <c r="C1373" s="1015">
        <v>50</v>
      </c>
      <c r="D1373" s="1009" t="s">
        <v>1063</v>
      </c>
    </row>
    <row r="1374" spans="1:4" s="1007" customFormat="1" ht="11.25" customHeight="1" x14ac:dyDescent="0.2">
      <c r="A1374" s="1257"/>
      <c r="B1374" s="1015">
        <v>1233.52</v>
      </c>
      <c r="C1374" s="1015">
        <v>1233.5103000000001</v>
      </c>
      <c r="D1374" s="1009" t="s">
        <v>3908</v>
      </c>
    </row>
    <row r="1375" spans="1:4" s="1007" customFormat="1" ht="11.25" customHeight="1" x14ac:dyDescent="0.2">
      <c r="A1375" s="1257"/>
      <c r="B1375" s="1015">
        <v>18502.849999999999</v>
      </c>
      <c r="C1375" s="1015">
        <v>18502.846519999999</v>
      </c>
      <c r="D1375" s="1009" t="s">
        <v>760</v>
      </c>
    </row>
    <row r="1376" spans="1:4" s="1007" customFormat="1" ht="11.25" customHeight="1" x14ac:dyDescent="0.2">
      <c r="A1376" s="1257"/>
      <c r="B1376" s="1015">
        <v>7130.23</v>
      </c>
      <c r="C1376" s="1015">
        <v>7130.2083300000004</v>
      </c>
      <c r="D1376" s="1009" t="s">
        <v>4160</v>
      </c>
    </row>
    <row r="1377" spans="1:4" s="1007" customFormat="1" ht="11.25" customHeight="1" x14ac:dyDescent="0.2">
      <c r="A1377" s="1257"/>
      <c r="B1377" s="1015">
        <v>9450</v>
      </c>
      <c r="C1377" s="1015">
        <v>9450</v>
      </c>
      <c r="D1377" s="1009" t="s">
        <v>1050</v>
      </c>
    </row>
    <row r="1378" spans="1:4" s="1007" customFormat="1" ht="11.25" customHeight="1" x14ac:dyDescent="0.2">
      <c r="A1378" s="1257"/>
      <c r="B1378" s="1015">
        <v>31107.4</v>
      </c>
      <c r="C1378" s="1015">
        <v>31107.383859999998</v>
      </c>
      <c r="D1378" s="1009" t="s">
        <v>3406</v>
      </c>
    </row>
    <row r="1379" spans="1:4" s="1007" customFormat="1" ht="11.25" customHeight="1" x14ac:dyDescent="0.2">
      <c r="A1379" s="1257"/>
      <c r="B1379" s="1015">
        <v>954.4</v>
      </c>
      <c r="C1379" s="1015">
        <v>954.39094</v>
      </c>
      <c r="D1379" s="1009" t="s">
        <v>3407</v>
      </c>
    </row>
    <row r="1380" spans="1:4" s="1007" customFormat="1" ht="11.25" customHeight="1" x14ac:dyDescent="0.2">
      <c r="A1380" s="1257"/>
      <c r="B1380" s="1015">
        <v>9571.41</v>
      </c>
      <c r="C1380" s="1015">
        <v>9571.41</v>
      </c>
      <c r="D1380" s="1009" t="s">
        <v>3408</v>
      </c>
    </row>
    <row r="1381" spans="1:4" s="1007" customFormat="1" ht="11.25" customHeight="1" x14ac:dyDescent="0.2">
      <c r="A1381" s="1257"/>
      <c r="B1381" s="1015">
        <v>2500</v>
      </c>
      <c r="C1381" s="1015">
        <v>2500</v>
      </c>
      <c r="D1381" s="1009" t="s">
        <v>3409</v>
      </c>
    </row>
    <row r="1382" spans="1:4" s="1007" customFormat="1" ht="11.25" customHeight="1" x14ac:dyDescent="0.2">
      <c r="A1382" s="1257"/>
      <c r="B1382" s="1015">
        <v>660.91</v>
      </c>
      <c r="C1382" s="1015">
        <v>652.33199999999999</v>
      </c>
      <c r="D1382" s="1009" t="s">
        <v>2171</v>
      </c>
    </row>
    <row r="1383" spans="1:4" s="1007" customFormat="1" ht="11.25" customHeight="1" x14ac:dyDescent="0.2">
      <c r="A1383" s="1257"/>
      <c r="B1383" s="1015">
        <v>5470.35</v>
      </c>
      <c r="C1383" s="1015">
        <v>5470.3440000000001</v>
      </c>
      <c r="D1383" s="1009" t="s">
        <v>847</v>
      </c>
    </row>
    <row r="1384" spans="1:4" s="1007" customFormat="1" ht="11.25" customHeight="1" x14ac:dyDescent="0.2">
      <c r="A1384" s="1257"/>
      <c r="B1384" s="1015">
        <v>552.5</v>
      </c>
      <c r="C1384" s="1015">
        <v>552.5</v>
      </c>
      <c r="D1384" s="1009" t="s">
        <v>1052</v>
      </c>
    </row>
    <row r="1385" spans="1:4" s="1007" customFormat="1" ht="11.25" customHeight="1" x14ac:dyDescent="0.2">
      <c r="A1385" s="1257"/>
      <c r="B1385" s="1015">
        <v>2692.73</v>
      </c>
      <c r="C1385" s="1015">
        <v>2692.7273</v>
      </c>
      <c r="D1385" s="1009" t="s">
        <v>3410</v>
      </c>
    </row>
    <row r="1386" spans="1:4" s="1007" customFormat="1" ht="11.25" customHeight="1" x14ac:dyDescent="0.2">
      <c r="A1386" s="1257"/>
      <c r="B1386" s="1015">
        <v>1623.34</v>
      </c>
      <c r="C1386" s="1015">
        <v>1623.3319099999999</v>
      </c>
      <c r="D1386" s="1009" t="s">
        <v>3411</v>
      </c>
    </row>
    <row r="1387" spans="1:4" s="1007" customFormat="1" ht="11.25" customHeight="1" x14ac:dyDescent="0.2">
      <c r="A1387" s="1257"/>
      <c r="B1387" s="1015">
        <v>3183.0200000000004</v>
      </c>
      <c r="C1387" s="1015">
        <v>3183.0176499999998</v>
      </c>
      <c r="D1387" s="1009" t="s">
        <v>4154</v>
      </c>
    </row>
    <row r="1388" spans="1:4" s="1007" customFormat="1" ht="11.25" customHeight="1" x14ac:dyDescent="0.2">
      <c r="A1388" s="1257"/>
      <c r="B1388" s="1015">
        <v>700</v>
      </c>
      <c r="C1388" s="1015">
        <v>700</v>
      </c>
      <c r="D1388" s="1009" t="s">
        <v>3984</v>
      </c>
    </row>
    <row r="1389" spans="1:4" s="1007" customFormat="1" ht="11.25" customHeight="1" x14ac:dyDescent="0.2">
      <c r="A1389" s="1257"/>
      <c r="B1389" s="1015">
        <v>259216.59000000003</v>
      </c>
      <c r="C1389" s="1015">
        <v>240367.82902</v>
      </c>
      <c r="D1389" s="1009" t="s">
        <v>11</v>
      </c>
    </row>
    <row r="1390" spans="1:4" s="1007" customFormat="1" ht="11.25" customHeight="1" x14ac:dyDescent="0.2">
      <c r="A1390" s="1256" t="s">
        <v>2173</v>
      </c>
      <c r="B1390" s="1014">
        <v>3871.1</v>
      </c>
      <c r="C1390" s="1014">
        <v>3871.0920000000001</v>
      </c>
      <c r="D1390" s="1008" t="s">
        <v>3350</v>
      </c>
    </row>
    <row r="1391" spans="1:4" s="1007" customFormat="1" ht="11.25" customHeight="1" x14ac:dyDescent="0.2">
      <c r="A1391" s="1257"/>
      <c r="B1391" s="1015">
        <v>1391</v>
      </c>
      <c r="C1391" s="1015">
        <v>1391</v>
      </c>
      <c r="D1391" s="1009" t="s">
        <v>757</v>
      </c>
    </row>
    <row r="1392" spans="1:4" s="1007" customFormat="1" ht="11.25" customHeight="1" x14ac:dyDescent="0.2">
      <c r="A1392" s="1257"/>
      <c r="B1392" s="1015">
        <v>4000</v>
      </c>
      <c r="C1392" s="1015">
        <v>196.625</v>
      </c>
      <c r="D1392" s="1009" t="s">
        <v>3412</v>
      </c>
    </row>
    <row r="1393" spans="1:4" s="1007" customFormat="1" ht="11.25" customHeight="1" x14ac:dyDescent="0.2">
      <c r="A1393" s="1257"/>
      <c r="B1393" s="1015">
        <v>5627.02</v>
      </c>
      <c r="C1393" s="1015">
        <v>5627.0174999999999</v>
      </c>
      <c r="D1393" s="1009" t="s">
        <v>3413</v>
      </c>
    </row>
    <row r="1394" spans="1:4" s="1007" customFormat="1" ht="11.25" customHeight="1" x14ac:dyDescent="0.2">
      <c r="A1394" s="1257"/>
      <c r="B1394" s="1015">
        <v>183</v>
      </c>
      <c r="C1394" s="1015">
        <v>183</v>
      </c>
      <c r="D1394" s="1009" t="s">
        <v>2174</v>
      </c>
    </row>
    <row r="1395" spans="1:4" s="1007" customFormat="1" ht="11.25" customHeight="1" x14ac:dyDescent="0.2">
      <c r="A1395" s="1257"/>
      <c r="B1395" s="1015">
        <v>2365.12</v>
      </c>
      <c r="C1395" s="1015">
        <v>2365.1107700000002</v>
      </c>
      <c r="D1395" s="1009" t="s">
        <v>3908</v>
      </c>
    </row>
    <row r="1396" spans="1:4" s="1007" customFormat="1" ht="11.25" customHeight="1" x14ac:dyDescent="0.2">
      <c r="A1396" s="1257"/>
      <c r="B1396" s="1015">
        <v>12820</v>
      </c>
      <c r="C1396" s="1015">
        <v>12820</v>
      </c>
      <c r="D1396" s="1009" t="s">
        <v>1049</v>
      </c>
    </row>
    <row r="1397" spans="1:4" s="1007" customFormat="1" ht="11.25" customHeight="1" x14ac:dyDescent="0.2">
      <c r="A1397" s="1257"/>
      <c r="B1397" s="1015">
        <v>11437.7</v>
      </c>
      <c r="C1397" s="1015">
        <v>11437.7</v>
      </c>
      <c r="D1397" s="1009" t="s">
        <v>2175</v>
      </c>
    </row>
    <row r="1398" spans="1:4" s="1007" customFormat="1" ht="11.25" customHeight="1" x14ac:dyDescent="0.2">
      <c r="A1398" s="1258"/>
      <c r="B1398" s="1017">
        <v>41694.94</v>
      </c>
      <c r="C1398" s="1017">
        <v>37891.545270000002</v>
      </c>
      <c r="D1398" s="1011" t="s">
        <v>11</v>
      </c>
    </row>
    <row r="1399" spans="1:4" s="1007" customFormat="1" ht="11.25" customHeight="1" x14ac:dyDescent="0.2">
      <c r="A1399" s="1257" t="s">
        <v>1327</v>
      </c>
      <c r="B1399" s="1015">
        <v>65267.14</v>
      </c>
      <c r="C1399" s="1015">
        <v>65227.125010000003</v>
      </c>
      <c r="D1399" s="1009" t="s">
        <v>3350</v>
      </c>
    </row>
    <row r="1400" spans="1:4" s="1007" customFormat="1" ht="11.25" customHeight="1" x14ac:dyDescent="0.2">
      <c r="A1400" s="1257"/>
      <c r="B1400" s="1015">
        <v>3323</v>
      </c>
      <c r="C1400" s="1015">
        <v>3323</v>
      </c>
      <c r="D1400" s="1009" t="s">
        <v>985</v>
      </c>
    </row>
    <row r="1401" spans="1:4" s="1007" customFormat="1" ht="11.25" customHeight="1" x14ac:dyDescent="0.2">
      <c r="A1401" s="1257"/>
      <c r="B1401" s="1015">
        <v>1471.05</v>
      </c>
      <c r="C1401" s="1015">
        <v>1471.0405600000001</v>
      </c>
      <c r="D1401" s="1009" t="s">
        <v>757</v>
      </c>
    </row>
    <row r="1402" spans="1:4" s="1007" customFormat="1" ht="11.25" customHeight="1" x14ac:dyDescent="0.2">
      <c r="A1402" s="1257"/>
      <c r="B1402" s="1015">
        <v>1125.3</v>
      </c>
      <c r="C1402" s="1015">
        <v>0</v>
      </c>
      <c r="D1402" s="1009" t="s">
        <v>4161</v>
      </c>
    </row>
    <row r="1403" spans="1:4" s="1007" customFormat="1" ht="21" x14ac:dyDescent="0.2">
      <c r="A1403" s="1257"/>
      <c r="B1403" s="1015">
        <v>5432</v>
      </c>
      <c r="C1403" s="1015">
        <v>1714.8919999999998</v>
      </c>
      <c r="D1403" s="1009" t="s">
        <v>4012</v>
      </c>
    </row>
    <row r="1404" spans="1:4" s="1007" customFormat="1" ht="11.25" customHeight="1" x14ac:dyDescent="0.2">
      <c r="A1404" s="1257"/>
      <c r="B1404" s="1015">
        <v>600</v>
      </c>
      <c r="C1404" s="1015">
        <v>600</v>
      </c>
      <c r="D1404" s="1009" t="s">
        <v>3975</v>
      </c>
    </row>
    <row r="1405" spans="1:4" s="1007" customFormat="1" ht="11.25" customHeight="1" x14ac:dyDescent="0.2">
      <c r="A1405" s="1257"/>
      <c r="B1405" s="1015">
        <v>48</v>
      </c>
      <c r="C1405" s="1015">
        <v>48</v>
      </c>
      <c r="D1405" s="1009" t="s">
        <v>3999</v>
      </c>
    </row>
    <row r="1406" spans="1:4" s="1007" customFormat="1" ht="11.25" customHeight="1" x14ac:dyDescent="0.2">
      <c r="A1406" s="1257"/>
      <c r="B1406" s="1015">
        <v>60</v>
      </c>
      <c r="C1406" s="1015">
        <v>60</v>
      </c>
      <c r="D1406" s="1009" t="s">
        <v>850</v>
      </c>
    </row>
    <row r="1407" spans="1:4" s="1007" customFormat="1" ht="11.25" customHeight="1" x14ac:dyDescent="0.2">
      <c r="A1407" s="1257"/>
      <c r="B1407" s="1015">
        <v>5381.02</v>
      </c>
      <c r="C1407" s="1015">
        <v>5360.7864200000004</v>
      </c>
      <c r="D1407" s="1009" t="s">
        <v>3908</v>
      </c>
    </row>
    <row r="1408" spans="1:4" s="1007" customFormat="1" ht="21" x14ac:dyDescent="0.2">
      <c r="A1408" s="1257"/>
      <c r="B1408" s="1015">
        <v>5396.6</v>
      </c>
      <c r="C1408" s="1015">
        <v>5396.6</v>
      </c>
      <c r="D1408" s="1009" t="s">
        <v>4162</v>
      </c>
    </row>
    <row r="1409" spans="1:4" s="1007" customFormat="1" ht="11.25" customHeight="1" x14ac:dyDescent="0.2">
      <c r="A1409" s="1257"/>
      <c r="B1409" s="1015">
        <v>2526</v>
      </c>
      <c r="C1409" s="1015">
        <v>2526</v>
      </c>
      <c r="D1409" s="1009" t="s">
        <v>847</v>
      </c>
    </row>
    <row r="1410" spans="1:4" s="1007" customFormat="1" ht="11.25" customHeight="1" x14ac:dyDescent="0.2">
      <c r="A1410" s="1257"/>
      <c r="B1410" s="1015">
        <v>140</v>
      </c>
      <c r="C1410" s="1015">
        <v>140</v>
      </c>
      <c r="D1410" s="1009" t="s">
        <v>1052</v>
      </c>
    </row>
    <row r="1411" spans="1:4" s="1007" customFormat="1" ht="11.25" customHeight="1" x14ac:dyDescent="0.2">
      <c r="A1411" s="1257"/>
      <c r="B1411" s="1015">
        <v>3324.87</v>
      </c>
      <c r="C1411" s="1015">
        <v>3324.8616699999998</v>
      </c>
      <c r="D1411" s="1009" t="s">
        <v>2176</v>
      </c>
    </row>
    <row r="1412" spans="1:4" s="1007" customFormat="1" ht="11.25" customHeight="1" x14ac:dyDescent="0.2">
      <c r="A1412" s="1257"/>
      <c r="B1412" s="1015">
        <v>1000</v>
      </c>
      <c r="C1412" s="1015">
        <v>1000</v>
      </c>
      <c r="D1412" s="1009" t="s">
        <v>1054</v>
      </c>
    </row>
    <row r="1413" spans="1:4" s="1007" customFormat="1" ht="11.25" customHeight="1" x14ac:dyDescent="0.2">
      <c r="A1413" s="1257"/>
      <c r="B1413" s="1015">
        <v>95094.98000000001</v>
      </c>
      <c r="C1413" s="1015">
        <v>90192.305659999998</v>
      </c>
      <c r="D1413" s="1009" t="s">
        <v>11</v>
      </c>
    </row>
    <row r="1414" spans="1:4" s="1007" customFormat="1" ht="11.25" customHeight="1" x14ac:dyDescent="0.2">
      <c r="A1414" s="1256" t="s">
        <v>1332</v>
      </c>
      <c r="B1414" s="1014">
        <v>101321.83</v>
      </c>
      <c r="C1414" s="1014">
        <v>101118.226</v>
      </c>
      <c r="D1414" s="1008" t="s">
        <v>3350</v>
      </c>
    </row>
    <row r="1415" spans="1:4" s="1007" customFormat="1" ht="11.25" customHeight="1" x14ac:dyDescent="0.2">
      <c r="A1415" s="1257"/>
      <c r="B1415" s="1015">
        <v>11567.78</v>
      </c>
      <c r="C1415" s="1015">
        <v>11567.778400000001</v>
      </c>
      <c r="D1415" s="1009" t="s">
        <v>4163</v>
      </c>
    </row>
    <row r="1416" spans="1:4" s="1007" customFormat="1" ht="11.25" customHeight="1" x14ac:dyDescent="0.2">
      <c r="A1416" s="1257"/>
      <c r="B1416" s="1015">
        <v>2591.61</v>
      </c>
      <c r="C1416" s="1015">
        <v>2591.5913099999998</v>
      </c>
      <c r="D1416" s="1009" t="s">
        <v>3291</v>
      </c>
    </row>
    <row r="1417" spans="1:4" s="1007" customFormat="1" ht="21" x14ac:dyDescent="0.2">
      <c r="A1417" s="1257"/>
      <c r="B1417" s="1015">
        <v>10232</v>
      </c>
      <c r="C1417" s="1015">
        <v>3876.88</v>
      </c>
      <c r="D1417" s="1009" t="s">
        <v>4012</v>
      </c>
    </row>
    <row r="1418" spans="1:4" s="1007" customFormat="1" ht="11.25" customHeight="1" x14ac:dyDescent="0.2">
      <c r="A1418" s="1257"/>
      <c r="B1418" s="1015">
        <v>300</v>
      </c>
      <c r="C1418" s="1015">
        <v>300</v>
      </c>
      <c r="D1418" s="1009" t="s">
        <v>3975</v>
      </c>
    </row>
    <row r="1419" spans="1:4" s="1007" customFormat="1" ht="11.25" customHeight="1" x14ac:dyDescent="0.2">
      <c r="A1419" s="1257"/>
      <c r="B1419" s="1015">
        <v>48</v>
      </c>
      <c r="C1419" s="1015">
        <v>43.948</v>
      </c>
      <c r="D1419" s="1009" t="s">
        <v>3999</v>
      </c>
    </row>
    <row r="1420" spans="1:4" s="1007" customFormat="1" ht="11.25" customHeight="1" x14ac:dyDescent="0.2">
      <c r="A1420" s="1257"/>
      <c r="B1420" s="1015">
        <v>21700</v>
      </c>
      <c r="C1420" s="1015">
        <v>14723.48013</v>
      </c>
      <c r="D1420" s="1009" t="s">
        <v>4164</v>
      </c>
    </row>
    <row r="1421" spans="1:4" s="1007" customFormat="1" ht="11.25" customHeight="1" x14ac:dyDescent="0.2">
      <c r="A1421" s="1257"/>
      <c r="B1421" s="1015">
        <v>20898.27</v>
      </c>
      <c r="C1421" s="1015">
        <v>20898.257420000002</v>
      </c>
      <c r="D1421" s="1009" t="s">
        <v>2177</v>
      </c>
    </row>
    <row r="1422" spans="1:4" s="1007" customFormat="1" ht="11.25" customHeight="1" x14ac:dyDescent="0.2">
      <c r="A1422" s="1257"/>
      <c r="B1422" s="1015">
        <v>200</v>
      </c>
      <c r="C1422" s="1015">
        <v>0</v>
      </c>
      <c r="D1422" s="1009" t="s">
        <v>4165</v>
      </c>
    </row>
    <row r="1423" spans="1:4" s="1007" customFormat="1" ht="11.25" customHeight="1" x14ac:dyDescent="0.2">
      <c r="A1423" s="1257"/>
      <c r="B1423" s="1015">
        <v>1389.7</v>
      </c>
      <c r="C1423" s="1015">
        <v>1389.69589</v>
      </c>
      <c r="D1423" s="1009" t="s">
        <v>3908</v>
      </c>
    </row>
    <row r="1424" spans="1:4" s="1007" customFormat="1" ht="11.25" customHeight="1" x14ac:dyDescent="0.2">
      <c r="A1424" s="1257"/>
      <c r="B1424" s="1015">
        <v>5875.74</v>
      </c>
      <c r="C1424" s="1015">
        <v>875.73299999999995</v>
      </c>
      <c r="D1424" s="1009" t="s">
        <v>760</v>
      </c>
    </row>
    <row r="1425" spans="1:4" s="1007" customFormat="1" ht="11.25" customHeight="1" x14ac:dyDescent="0.2">
      <c r="A1425" s="1257"/>
      <c r="B1425" s="1015">
        <v>1970</v>
      </c>
      <c r="C1425" s="1015">
        <v>1970</v>
      </c>
      <c r="D1425" s="1009" t="s">
        <v>847</v>
      </c>
    </row>
    <row r="1426" spans="1:4" s="1007" customFormat="1" ht="11.25" customHeight="1" x14ac:dyDescent="0.2">
      <c r="A1426" s="1257"/>
      <c r="B1426" s="1015">
        <v>209.5</v>
      </c>
      <c r="C1426" s="1015">
        <v>209.5</v>
      </c>
      <c r="D1426" s="1009" t="s">
        <v>1052</v>
      </c>
    </row>
    <row r="1427" spans="1:4" s="1007" customFormat="1" ht="11.25" customHeight="1" x14ac:dyDescent="0.2">
      <c r="A1427" s="1257"/>
      <c r="B1427" s="1015">
        <v>500</v>
      </c>
      <c r="C1427" s="1015">
        <v>500</v>
      </c>
      <c r="D1427" s="1009" t="s">
        <v>3414</v>
      </c>
    </row>
    <row r="1428" spans="1:4" s="1007" customFormat="1" ht="11.25" customHeight="1" x14ac:dyDescent="0.2">
      <c r="A1428" s="1257"/>
      <c r="B1428" s="1015">
        <v>1200</v>
      </c>
      <c r="C1428" s="1015">
        <v>114.95</v>
      </c>
      <c r="D1428" s="1009" t="s">
        <v>4166</v>
      </c>
    </row>
    <row r="1429" spans="1:4" s="1007" customFormat="1" ht="11.25" customHeight="1" x14ac:dyDescent="0.2">
      <c r="A1429" s="1257"/>
      <c r="B1429" s="1015">
        <v>1000</v>
      </c>
      <c r="C1429" s="1015">
        <v>1000</v>
      </c>
      <c r="D1429" s="1009" t="s">
        <v>1054</v>
      </c>
    </row>
    <row r="1430" spans="1:4" s="1007" customFormat="1" ht="11.25" customHeight="1" x14ac:dyDescent="0.2">
      <c r="A1430" s="1258"/>
      <c r="B1430" s="1017">
        <v>181004.43</v>
      </c>
      <c r="C1430" s="1017">
        <v>161180.04015000002</v>
      </c>
      <c r="D1430" s="1011" t="s">
        <v>11</v>
      </c>
    </row>
    <row r="1431" spans="1:4" s="1007" customFormat="1" ht="11.25" customHeight="1" x14ac:dyDescent="0.2">
      <c r="A1431" s="1257" t="s">
        <v>2178</v>
      </c>
      <c r="B1431" s="1015">
        <v>12756</v>
      </c>
      <c r="C1431" s="1015">
        <v>12756</v>
      </c>
      <c r="D1431" s="1009" t="s">
        <v>4167</v>
      </c>
    </row>
    <row r="1432" spans="1:4" s="1007" customFormat="1" ht="11.25" customHeight="1" x14ac:dyDescent="0.2">
      <c r="A1432" s="1257"/>
      <c r="B1432" s="1015">
        <v>6000</v>
      </c>
      <c r="C1432" s="1015">
        <v>6000</v>
      </c>
      <c r="D1432" s="1009" t="s">
        <v>2179</v>
      </c>
    </row>
    <row r="1433" spans="1:4" s="1007" customFormat="1" ht="11.25" customHeight="1" x14ac:dyDescent="0.2">
      <c r="A1433" s="1257"/>
      <c r="B1433" s="1015">
        <v>528</v>
      </c>
      <c r="C1433" s="1015">
        <v>528</v>
      </c>
      <c r="D1433" s="1009" t="s">
        <v>2180</v>
      </c>
    </row>
    <row r="1434" spans="1:4" s="1007" customFormat="1" ht="11.25" customHeight="1" x14ac:dyDescent="0.2">
      <c r="A1434" s="1257"/>
      <c r="B1434" s="1015">
        <v>28835.98</v>
      </c>
      <c r="C1434" s="1015">
        <v>28377.199000000001</v>
      </c>
      <c r="D1434" s="1009" t="s">
        <v>2181</v>
      </c>
    </row>
    <row r="1435" spans="1:4" s="1007" customFormat="1" ht="11.25" customHeight="1" x14ac:dyDescent="0.2">
      <c r="A1435" s="1257"/>
      <c r="B1435" s="1015">
        <v>65.87</v>
      </c>
      <c r="C1435" s="1015">
        <v>65.87</v>
      </c>
      <c r="D1435" s="1009" t="s">
        <v>1063</v>
      </c>
    </row>
    <row r="1436" spans="1:4" s="1007" customFormat="1" ht="11.25" customHeight="1" x14ac:dyDescent="0.2">
      <c r="A1436" s="1257"/>
      <c r="B1436" s="1015">
        <v>750</v>
      </c>
      <c r="C1436" s="1015">
        <v>750</v>
      </c>
      <c r="D1436" s="1009" t="s">
        <v>1062</v>
      </c>
    </row>
    <row r="1437" spans="1:4" s="1007" customFormat="1" ht="11.25" customHeight="1" x14ac:dyDescent="0.2">
      <c r="A1437" s="1257"/>
      <c r="B1437" s="1015">
        <v>36620</v>
      </c>
      <c r="C1437" s="1015">
        <v>18013.12845</v>
      </c>
      <c r="D1437" s="1009" t="s">
        <v>2182</v>
      </c>
    </row>
    <row r="1438" spans="1:4" s="1007" customFormat="1" ht="11.25" customHeight="1" x14ac:dyDescent="0.2">
      <c r="A1438" s="1257"/>
      <c r="B1438" s="1015">
        <v>10500</v>
      </c>
      <c r="C1438" s="1015">
        <v>10500</v>
      </c>
      <c r="D1438" s="1009" t="s">
        <v>1053</v>
      </c>
    </row>
    <row r="1439" spans="1:4" s="1007" customFormat="1" ht="11.25" customHeight="1" x14ac:dyDescent="0.2">
      <c r="A1439" s="1257"/>
      <c r="B1439" s="1015">
        <v>9428.34</v>
      </c>
      <c r="C1439" s="1015">
        <v>9428.34</v>
      </c>
      <c r="D1439" s="1009" t="s">
        <v>848</v>
      </c>
    </row>
    <row r="1440" spans="1:4" s="1007" customFormat="1" ht="11.25" customHeight="1" x14ac:dyDescent="0.2">
      <c r="A1440" s="1257"/>
      <c r="B1440" s="1015">
        <v>523587</v>
      </c>
      <c r="C1440" s="1015">
        <v>523587</v>
      </c>
      <c r="D1440" s="1009" t="s">
        <v>1049</v>
      </c>
    </row>
    <row r="1441" spans="1:4" s="1007" customFormat="1" ht="11.25" customHeight="1" x14ac:dyDescent="0.2">
      <c r="A1441" s="1257"/>
      <c r="B1441" s="1015">
        <v>490</v>
      </c>
      <c r="C1441" s="1015">
        <v>490</v>
      </c>
      <c r="D1441" s="1009" t="s">
        <v>2183</v>
      </c>
    </row>
    <row r="1442" spans="1:4" s="1007" customFormat="1" ht="11.25" customHeight="1" x14ac:dyDescent="0.2">
      <c r="A1442" s="1257"/>
      <c r="B1442" s="1015">
        <v>1750</v>
      </c>
      <c r="C1442" s="1015">
        <v>1750</v>
      </c>
      <c r="D1442" s="1009" t="s">
        <v>2184</v>
      </c>
    </row>
    <row r="1443" spans="1:4" s="1007" customFormat="1" ht="11.25" customHeight="1" x14ac:dyDescent="0.2">
      <c r="A1443" s="1257"/>
      <c r="B1443" s="1015">
        <v>1500</v>
      </c>
      <c r="C1443" s="1015">
        <v>1500</v>
      </c>
      <c r="D1443" s="1009" t="s">
        <v>1054</v>
      </c>
    </row>
    <row r="1444" spans="1:4" s="1007" customFormat="1" ht="11.25" customHeight="1" x14ac:dyDescent="0.2">
      <c r="A1444" s="1258"/>
      <c r="B1444" s="1017">
        <v>632811.18999999994</v>
      </c>
      <c r="C1444" s="1017">
        <v>613745.53744999995</v>
      </c>
      <c r="D1444" s="1011" t="s">
        <v>11</v>
      </c>
    </row>
    <row r="1445" spans="1:4" s="1007" customFormat="1" ht="23.25" customHeight="1" x14ac:dyDescent="0.2">
      <c r="A1445" s="307" t="s">
        <v>3175</v>
      </c>
      <c r="B1445" s="1016">
        <v>1661181.1300000004</v>
      </c>
      <c r="C1445" s="1016">
        <v>1542908.88274</v>
      </c>
      <c r="D1445" s="1012"/>
    </row>
    <row r="1446" spans="1:4" s="299" customFormat="1" ht="10.5" x14ac:dyDescent="0.15">
      <c r="A1446" s="313"/>
      <c r="B1446" s="311"/>
      <c r="C1446" s="311"/>
      <c r="D1446" s="312"/>
    </row>
    <row r="1447" spans="1:4" s="317" customFormat="1" ht="21" customHeight="1" x14ac:dyDescent="0.15">
      <c r="A1447" s="314" t="s">
        <v>412</v>
      </c>
      <c r="B1447" s="1021">
        <f>B20+B32+B99+B244+B1303+B1445</f>
        <v>11490399.65</v>
      </c>
      <c r="C1447" s="1021">
        <f>C20+C32+C99+C244+C1303+C1445</f>
        <v>11138602.15392</v>
      </c>
      <c r="D1447" s="316"/>
    </row>
    <row r="1448" spans="1:4" s="299" customFormat="1" ht="12.75" customHeight="1" x14ac:dyDescent="0.15">
      <c r="B1448" s="318"/>
      <c r="C1448" s="318"/>
      <c r="D1448" s="319"/>
    </row>
    <row r="1449" spans="1:4" s="299" customFormat="1" ht="12.75" customHeight="1" x14ac:dyDescent="0.15">
      <c r="B1449" s="318"/>
      <c r="C1449" s="318"/>
      <c r="D1449" s="319"/>
    </row>
    <row r="1450" spans="1:4" s="299" customFormat="1" ht="12.75" customHeight="1" x14ac:dyDescent="0.15">
      <c r="A1450" s="1260" t="s">
        <v>3176</v>
      </c>
      <c r="B1450" s="1260"/>
      <c r="C1450" s="1260"/>
      <c r="D1450" s="1260"/>
    </row>
    <row r="1451" spans="1:4" s="299" customFormat="1" ht="12.75" customHeight="1" x14ac:dyDescent="0.15">
      <c r="A1451" s="1255" t="s">
        <v>4472</v>
      </c>
      <c r="B1451" s="1255"/>
      <c r="C1451" s="1255"/>
      <c r="D1451" s="1255"/>
    </row>
    <row r="1452" spans="1:4" s="379" customFormat="1" ht="10.5" x14ac:dyDescent="0.15">
      <c r="B1452" s="385"/>
      <c r="C1452" s="385"/>
      <c r="D1452" s="384"/>
    </row>
    <row r="1453" spans="1:4" ht="11.25" customHeight="1" x14ac:dyDescent="0.25"/>
    <row r="1454" spans="1:4" ht="11.25" customHeight="1" x14ac:dyDescent="0.25"/>
    <row r="1455" spans="1:4" ht="11.25" customHeight="1" x14ac:dyDescent="0.25"/>
    <row r="1456" spans="1:4" ht="11.25" customHeight="1" x14ac:dyDescent="0.25"/>
    <row r="1457" ht="11.25" customHeight="1" x14ac:dyDescent="0.25"/>
    <row r="1458" ht="11.25" customHeight="1" x14ac:dyDescent="0.25"/>
    <row r="1459" ht="11.25" customHeight="1" x14ac:dyDescent="0.25"/>
    <row r="1460" ht="11.25" customHeight="1" x14ac:dyDescent="0.25"/>
    <row r="1461" ht="11.25" customHeight="1" x14ac:dyDescent="0.25"/>
    <row r="1462" ht="11.25" customHeight="1" x14ac:dyDescent="0.25"/>
    <row r="1463" ht="11.25" customHeight="1" x14ac:dyDescent="0.25"/>
    <row r="1464" ht="11.25" customHeight="1" x14ac:dyDescent="0.25"/>
  </sheetData>
  <mergeCells count="223">
    <mergeCell ref="A5:A19"/>
    <mergeCell ref="A22:A27"/>
    <mergeCell ref="A28:A31"/>
    <mergeCell ref="A34:A40"/>
    <mergeCell ref="A41:A48"/>
    <mergeCell ref="A49:A59"/>
    <mergeCell ref="A113:A119"/>
    <mergeCell ref="A120:A124"/>
    <mergeCell ref="A125:A126"/>
    <mergeCell ref="A127:A132"/>
    <mergeCell ref="A133:A139"/>
    <mergeCell ref="A140:A144"/>
    <mergeCell ref="A60:A72"/>
    <mergeCell ref="A73:A80"/>
    <mergeCell ref="A81:A91"/>
    <mergeCell ref="A92:A98"/>
    <mergeCell ref="A101:A106"/>
    <mergeCell ref="A107:A112"/>
    <mergeCell ref="A184:A188"/>
    <mergeCell ref="A189:A194"/>
    <mergeCell ref="A195:A204"/>
    <mergeCell ref="A205:A211"/>
    <mergeCell ref="A212:A217"/>
    <mergeCell ref="A218:A222"/>
    <mergeCell ref="A145:A150"/>
    <mergeCell ref="A151:A157"/>
    <mergeCell ref="A158:A164"/>
    <mergeCell ref="A165:A169"/>
    <mergeCell ref="A170:A178"/>
    <mergeCell ref="A179:A183"/>
    <mergeCell ref="A261:A264"/>
    <mergeCell ref="A265:A269"/>
    <mergeCell ref="A270:A275"/>
    <mergeCell ref="A276:A281"/>
    <mergeCell ref="A282:A285"/>
    <mergeCell ref="A286:A289"/>
    <mergeCell ref="A223:A230"/>
    <mergeCell ref="A231:A237"/>
    <mergeCell ref="A238:A243"/>
    <mergeCell ref="A246:A252"/>
    <mergeCell ref="A253:A256"/>
    <mergeCell ref="A257:A260"/>
    <mergeCell ref="A323:A328"/>
    <mergeCell ref="A329:A332"/>
    <mergeCell ref="A333:A338"/>
    <mergeCell ref="A339:A346"/>
    <mergeCell ref="A347:A352"/>
    <mergeCell ref="A353:A359"/>
    <mergeCell ref="A290:A294"/>
    <mergeCell ref="A295:A301"/>
    <mergeCell ref="A302:A306"/>
    <mergeCell ref="A307:A313"/>
    <mergeCell ref="A314:A318"/>
    <mergeCell ref="A319:A322"/>
    <mergeCell ref="A412:A417"/>
    <mergeCell ref="A418:A422"/>
    <mergeCell ref="A423:A427"/>
    <mergeCell ref="A428:A434"/>
    <mergeCell ref="A435:A440"/>
    <mergeCell ref="A441:A444"/>
    <mergeCell ref="A360:A366"/>
    <mergeCell ref="A367:A374"/>
    <mergeCell ref="A375:A384"/>
    <mergeCell ref="A385:A392"/>
    <mergeCell ref="A393:A401"/>
    <mergeCell ref="A402:A411"/>
    <mergeCell ref="A487:A495"/>
    <mergeCell ref="A496:A500"/>
    <mergeCell ref="A501:A512"/>
    <mergeCell ref="A513:A519"/>
    <mergeCell ref="A520:A523"/>
    <mergeCell ref="A524:A528"/>
    <mergeCell ref="A445:A450"/>
    <mergeCell ref="A451:A458"/>
    <mergeCell ref="A459:A464"/>
    <mergeCell ref="A465:A471"/>
    <mergeCell ref="A472:A481"/>
    <mergeCell ref="A482:A486"/>
    <mergeCell ref="A569:A574"/>
    <mergeCell ref="A575:A580"/>
    <mergeCell ref="A581:A585"/>
    <mergeCell ref="A586:A590"/>
    <mergeCell ref="A591:A597"/>
    <mergeCell ref="A598:A605"/>
    <mergeCell ref="A529:A534"/>
    <mergeCell ref="A535:A540"/>
    <mergeCell ref="A541:A545"/>
    <mergeCell ref="A546:A552"/>
    <mergeCell ref="A553:A558"/>
    <mergeCell ref="A559:A568"/>
    <mergeCell ref="A633:A640"/>
    <mergeCell ref="A641:A650"/>
    <mergeCell ref="A651:A660"/>
    <mergeCell ref="A661:A669"/>
    <mergeCell ref="A670:A675"/>
    <mergeCell ref="A676:A677"/>
    <mergeCell ref="A606:A609"/>
    <mergeCell ref="A610:A614"/>
    <mergeCell ref="A615:A618"/>
    <mergeCell ref="A619:A624"/>
    <mergeCell ref="A625:A628"/>
    <mergeCell ref="A629:A632"/>
    <mergeCell ref="A727:A731"/>
    <mergeCell ref="A732:A737"/>
    <mergeCell ref="A738:A743"/>
    <mergeCell ref="A744:A748"/>
    <mergeCell ref="A749:A753"/>
    <mergeCell ref="A754:A760"/>
    <mergeCell ref="A678:A684"/>
    <mergeCell ref="A685:A698"/>
    <mergeCell ref="A699:A703"/>
    <mergeCell ref="A704:A710"/>
    <mergeCell ref="A711:A720"/>
    <mergeCell ref="A721:A726"/>
    <mergeCell ref="A812:A818"/>
    <mergeCell ref="A819:A830"/>
    <mergeCell ref="A831:A836"/>
    <mergeCell ref="A837:A844"/>
    <mergeCell ref="A845:A852"/>
    <mergeCell ref="A853:A862"/>
    <mergeCell ref="A761:A770"/>
    <mergeCell ref="A771:A781"/>
    <mergeCell ref="A782:A787"/>
    <mergeCell ref="A788:A795"/>
    <mergeCell ref="A796:A802"/>
    <mergeCell ref="A803:A811"/>
    <mergeCell ref="A911:A920"/>
    <mergeCell ref="A921:A929"/>
    <mergeCell ref="A930:A939"/>
    <mergeCell ref="A940:A943"/>
    <mergeCell ref="A944:A953"/>
    <mergeCell ref="A954:A960"/>
    <mergeCell ref="A863:A872"/>
    <mergeCell ref="A873:A881"/>
    <mergeCell ref="A882:A888"/>
    <mergeCell ref="A889:A893"/>
    <mergeCell ref="A894:A902"/>
    <mergeCell ref="A903:A910"/>
    <mergeCell ref="A1000:A1008"/>
    <mergeCell ref="A1009:A1013"/>
    <mergeCell ref="A1014:A1019"/>
    <mergeCell ref="A1020:A1026"/>
    <mergeCell ref="A1027:A1030"/>
    <mergeCell ref="A1031:A1038"/>
    <mergeCell ref="A961:A967"/>
    <mergeCell ref="A968:A973"/>
    <mergeCell ref="A974:A980"/>
    <mergeCell ref="A981:A986"/>
    <mergeCell ref="A987:A993"/>
    <mergeCell ref="A994:A999"/>
    <mergeCell ref="A1078:A1082"/>
    <mergeCell ref="A1083:A1090"/>
    <mergeCell ref="A1091:A1096"/>
    <mergeCell ref="A1097:A1102"/>
    <mergeCell ref="A1103:A1108"/>
    <mergeCell ref="A1109:A1113"/>
    <mergeCell ref="A1039:A1048"/>
    <mergeCell ref="A1049:A1053"/>
    <mergeCell ref="A1054:A1060"/>
    <mergeCell ref="A1061:A1066"/>
    <mergeCell ref="A1067:A1072"/>
    <mergeCell ref="A1073:A1077"/>
    <mergeCell ref="A1144:A1150"/>
    <mergeCell ref="A1151:A1156"/>
    <mergeCell ref="A1157:A1163"/>
    <mergeCell ref="A1164:A1171"/>
    <mergeCell ref="A1172:A1175"/>
    <mergeCell ref="A1176:A1182"/>
    <mergeCell ref="A1114:A1117"/>
    <mergeCell ref="A1118:A1124"/>
    <mergeCell ref="A1125:A1128"/>
    <mergeCell ref="A1129:A1133"/>
    <mergeCell ref="A1134:A1138"/>
    <mergeCell ref="A1139:A1143"/>
    <mergeCell ref="A1207:A1209"/>
    <mergeCell ref="A1210:A1211"/>
    <mergeCell ref="A1212:A1214"/>
    <mergeCell ref="A1215:A1219"/>
    <mergeCell ref="A1220:A1222"/>
    <mergeCell ref="A1223:A1226"/>
    <mergeCell ref="A1183:A1187"/>
    <mergeCell ref="A1188:A1192"/>
    <mergeCell ref="A1193:A1195"/>
    <mergeCell ref="A1196:A1198"/>
    <mergeCell ref="A1199:A1201"/>
    <mergeCell ref="A1202:A1206"/>
    <mergeCell ref="A1275:A1277"/>
    <mergeCell ref="A1245:A1246"/>
    <mergeCell ref="A1247:A1248"/>
    <mergeCell ref="A1249:A1250"/>
    <mergeCell ref="A1251:A1252"/>
    <mergeCell ref="A1253:A1254"/>
    <mergeCell ref="A1255:A1258"/>
    <mergeCell ref="A1227:A1231"/>
    <mergeCell ref="A1232:A1233"/>
    <mergeCell ref="A1234:A1236"/>
    <mergeCell ref="A1237:A1239"/>
    <mergeCell ref="A1240:A1242"/>
    <mergeCell ref="A1243:A1244"/>
    <mergeCell ref="A1451:D1451"/>
    <mergeCell ref="A1390:A1398"/>
    <mergeCell ref="A1399:A1413"/>
    <mergeCell ref="A1414:A1430"/>
    <mergeCell ref="A1431:A1444"/>
    <mergeCell ref="A1:D1"/>
    <mergeCell ref="A1450:D1450"/>
    <mergeCell ref="A1298:A1299"/>
    <mergeCell ref="A1300:A1302"/>
    <mergeCell ref="A1305:A1319"/>
    <mergeCell ref="A1320:A1340"/>
    <mergeCell ref="A1341:A1361"/>
    <mergeCell ref="A1362:A1389"/>
    <mergeCell ref="A1278:A1279"/>
    <mergeCell ref="A1280:A1283"/>
    <mergeCell ref="A1284:A1287"/>
    <mergeCell ref="A1288:A1289"/>
    <mergeCell ref="A1290:A1294"/>
    <mergeCell ref="A1295:A1297"/>
    <mergeCell ref="A1259:A1260"/>
    <mergeCell ref="A1261:A1264"/>
    <mergeCell ref="A1265:A1267"/>
    <mergeCell ref="A1268:A1270"/>
    <mergeCell ref="A1271:A1274"/>
  </mergeCells>
  <pageMargins left="0.39370078740157483" right="0.39370078740157483" top="0.59055118110236227" bottom="0.39370078740157483" header="0.31496062992125984" footer="0.11811023622047245"/>
  <pageSetup paperSize="9" scale="95" firstPageNumber="356" fitToHeight="0" orientation="landscape" useFirstPageNumber="1" r:id="rId1"/>
  <headerFooter>
    <oddHeader>&amp;L&amp;"Tahoma,Kurzíva"&amp;9Závěrečný účet za rok 2021&amp;R&amp;"Tahoma,Kurzíva"&amp;9Tabulka č. 28</oddHeader>
    <oddFooter>&amp;C&amp;"Tahoma,Obyčejné"&amp;P&amp;L&amp;1#&amp;"Calibri"&amp;9&amp;K000000Klasifikace informací: Veřejná</oddFooter>
  </headerFooter>
  <rowBreaks count="32" manualBreakCount="32">
    <brk id="42" max="16383" man="1"/>
    <brk id="89" max="16383" man="1"/>
    <brk id="132" max="16383" man="1"/>
    <brk id="178" max="16383" man="1"/>
    <brk id="225" max="16383" man="1"/>
    <brk id="269" max="16383" man="1"/>
    <brk id="313" max="16383" man="1"/>
    <brk id="359" max="16383" man="1"/>
    <brk id="404" max="16383" man="1"/>
    <brk id="450" max="16383" man="1"/>
    <brk id="495" max="16383" man="1"/>
    <brk id="540" max="16383" man="1"/>
    <brk id="585" max="16383" man="1"/>
    <brk id="632" max="16383" man="1"/>
    <brk id="675" max="16383" man="1"/>
    <brk id="720" max="16383" man="1"/>
    <brk id="767" max="16383" man="1"/>
    <brk id="811" max="16383" man="1"/>
    <brk id="856" max="16383" man="1"/>
    <brk id="902" max="16383" man="1"/>
    <brk id="947" max="16383" man="1"/>
    <brk id="988" max="16383" man="1"/>
    <brk id="1033" max="16383" man="1"/>
    <brk id="1077" max="16383" man="1"/>
    <brk id="1122" max="16383" man="1"/>
    <brk id="1168" max="16383" man="1"/>
    <brk id="1214" max="16383" man="1"/>
    <brk id="1258" max="16383" man="1"/>
    <brk id="1303" max="3" man="1"/>
    <brk id="1346" max="16383" man="1"/>
    <brk id="1392" max="16383" man="1"/>
    <brk id="1435"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50CBB-D9CA-4DB4-B180-BA88F372157F}">
  <sheetPr>
    <pageSetUpPr fitToPage="1"/>
  </sheetPr>
  <dimension ref="A1:D1029"/>
  <sheetViews>
    <sheetView zoomScaleNormal="100" zoomScaleSheetLayoutView="100" workbookViewId="0">
      <selection activeCell="F4" sqref="F4"/>
    </sheetView>
  </sheetViews>
  <sheetFormatPr defaultRowHeight="15" x14ac:dyDescent="0.25"/>
  <cols>
    <col min="1" max="1" width="38.5703125" style="1023" customWidth="1"/>
    <col min="2" max="3" width="11.140625" style="1005" customWidth="1"/>
    <col min="4" max="4" width="87.28515625" style="1005" customWidth="1"/>
    <col min="5" max="16384" width="9.140625" style="1005"/>
  </cols>
  <sheetData>
    <row r="1" spans="1:4" s="387" customFormat="1" ht="21" customHeight="1" x14ac:dyDescent="0.2">
      <c r="A1" s="1261" t="s">
        <v>3177</v>
      </c>
      <c r="B1" s="1261"/>
      <c r="C1" s="1261"/>
      <c r="D1" s="1261"/>
    </row>
    <row r="2" spans="1:4" s="387" customFormat="1" ht="12.75" x14ac:dyDescent="0.2">
      <c r="A2" s="321"/>
      <c r="B2" s="321"/>
      <c r="C2" s="321"/>
      <c r="D2" s="322" t="s">
        <v>2</v>
      </c>
    </row>
    <row r="3" spans="1:4" s="388" customFormat="1" ht="15" customHeight="1" x14ac:dyDescent="0.2">
      <c r="A3" s="323" t="s">
        <v>414</v>
      </c>
      <c r="B3" s="323" t="s">
        <v>3165</v>
      </c>
      <c r="C3" s="323" t="s">
        <v>3166</v>
      </c>
      <c r="D3" s="323" t="s">
        <v>3167</v>
      </c>
    </row>
    <row r="4" spans="1:4" s="389" customFormat="1" ht="24.75" customHeight="1" x14ac:dyDescent="0.2">
      <c r="A4" s="324" t="s">
        <v>3596</v>
      </c>
      <c r="B4" s="325"/>
      <c r="C4" s="325"/>
      <c r="D4" s="326"/>
    </row>
    <row r="5" spans="1:4" s="1007" customFormat="1" ht="11.25" customHeight="1" x14ac:dyDescent="0.2">
      <c r="A5" s="1262" t="s">
        <v>3595</v>
      </c>
      <c r="B5" s="1018">
        <v>349</v>
      </c>
      <c r="C5" s="1018">
        <v>348.96010999999999</v>
      </c>
      <c r="D5" s="1024" t="s">
        <v>911</v>
      </c>
    </row>
    <row r="6" spans="1:4" s="1007" customFormat="1" ht="11.25" customHeight="1" x14ac:dyDescent="0.2">
      <c r="A6" s="1264"/>
      <c r="B6" s="1019">
        <v>50</v>
      </c>
      <c r="C6" s="1019">
        <v>50</v>
      </c>
      <c r="D6" s="1025" t="s">
        <v>441</v>
      </c>
    </row>
    <row r="7" spans="1:4" s="1007" customFormat="1" ht="11.25" customHeight="1" x14ac:dyDescent="0.2">
      <c r="A7" s="1264"/>
      <c r="B7" s="1019">
        <v>399</v>
      </c>
      <c r="C7" s="1019">
        <v>398.96010999999999</v>
      </c>
      <c r="D7" s="1025" t="s">
        <v>11</v>
      </c>
    </row>
    <row r="8" spans="1:4" s="1007" customFormat="1" ht="11.25" customHeight="1" x14ac:dyDescent="0.2">
      <c r="A8" s="1262" t="s">
        <v>3415</v>
      </c>
      <c r="B8" s="1018">
        <v>76.14</v>
      </c>
      <c r="C8" s="1018">
        <v>76.14</v>
      </c>
      <c r="D8" s="1024" t="s">
        <v>938</v>
      </c>
    </row>
    <row r="9" spans="1:4" s="1007" customFormat="1" ht="11.25" customHeight="1" x14ac:dyDescent="0.2">
      <c r="A9" s="1263"/>
      <c r="B9" s="1020">
        <v>76.14</v>
      </c>
      <c r="C9" s="1020">
        <v>76.14</v>
      </c>
      <c r="D9" s="1026" t="s">
        <v>11</v>
      </c>
    </row>
    <row r="10" spans="1:4" s="1007" customFormat="1" ht="11.25" customHeight="1" x14ac:dyDescent="0.2">
      <c r="A10" s="1264" t="s">
        <v>418</v>
      </c>
      <c r="B10" s="1019">
        <v>91.6</v>
      </c>
      <c r="C10" s="1019">
        <v>88.352000000000004</v>
      </c>
      <c r="D10" s="1025" t="s">
        <v>958</v>
      </c>
    </row>
    <row r="11" spans="1:4" s="1007" customFormat="1" ht="11.25" customHeight="1" x14ac:dyDescent="0.2">
      <c r="A11" s="1264"/>
      <c r="B11" s="1019">
        <v>6308</v>
      </c>
      <c r="C11" s="1019">
        <v>6308</v>
      </c>
      <c r="D11" s="1025" t="s">
        <v>973</v>
      </c>
    </row>
    <row r="12" spans="1:4" s="1007" customFormat="1" ht="11.25" customHeight="1" x14ac:dyDescent="0.2">
      <c r="A12" s="1264"/>
      <c r="B12" s="1019">
        <v>47.6</v>
      </c>
      <c r="C12" s="1019">
        <v>47.58325</v>
      </c>
      <c r="D12" s="1025" t="s">
        <v>911</v>
      </c>
    </row>
    <row r="13" spans="1:4" s="1007" customFormat="1" ht="11.25" customHeight="1" x14ac:dyDescent="0.2">
      <c r="A13" s="1264"/>
      <c r="B13" s="1019">
        <v>73.039999999999992</v>
      </c>
      <c r="C13" s="1019">
        <v>73.007000000000005</v>
      </c>
      <c r="D13" s="1025" t="s">
        <v>3855</v>
      </c>
    </row>
    <row r="14" spans="1:4" s="1007" customFormat="1" ht="11.25" customHeight="1" x14ac:dyDescent="0.2">
      <c r="A14" s="1264"/>
      <c r="B14" s="1019">
        <v>500</v>
      </c>
      <c r="C14" s="1019">
        <v>50</v>
      </c>
      <c r="D14" s="1025" t="s">
        <v>441</v>
      </c>
    </row>
    <row r="15" spans="1:4" s="1007" customFormat="1" ht="11.25" customHeight="1" x14ac:dyDescent="0.2">
      <c r="A15" s="1264"/>
      <c r="B15" s="1019">
        <v>7020.2400000000007</v>
      </c>
      <c r="C15" s="1019">
        <v>6566.9422499999991</v>
      </c>
      <c r="D15" s="1025" t="s">
        <v>11</v>
      </c>
    </row>
    <row r="16" spans="1:4" s="1007" customFormat="1" ht="11.25" customHeight="1" x14ac:dyDescent="0.2">
      <c r="A16" s="1262" t="s">
        <v>1967</v>
      </c>
      <c r="B16" s="1018">
        <v>333.02</v>
      </c>
      <c r="C16" s="1018">
        <v>33.020000000000003</v>
      </c>
      <c r="D16" s="1024" t="s">
        <v>962</v>
      </c>
    </row>
    <row r="17" spans="1:4" s="1007" customFormat="1" ht="11.25" customHeight="1" x14ac:dyDescent="0.2">
      <c r="A17" s="1264"/>
      <c r="B17" s="1019">
        <v>16585</v>
      </c>
      <c r="C17" s="1019">
        <v>16585</v>
      </c>
      <c r="D17" s="1025" t="s">
        <v>973</v>
      </c>
    </row>
    <row r="18" spans="1:4" s="1007" customFormat="1" ht="11.25" customHeight="1" x14ac:dyDescent="0.2">
      <c r="A18" s="1264"/>
      <c r="B18" s="1019">
        <v>3934</v>
      </c>
      <c r="C18" s="1019">
        <v>3934</v>
      </c>
      <c r="D18" s="1025" t="s">
        <v>992</v>
      </c>
    </row>
    <row r="19" spans="1:4" s="1007" customFormat="1" ht="11.25" customHeight="1" x14ac:dyDescent="0.2">
      <c r="A19" s="1263"/>
      <c r="B19" s="1020">
        <v>20852.02</v>
      </c>
      <c r="C19" s="1020">
        <v>20552.02</v>
      </c>
      <c r="D19" s="1026" t="s">
        <v>11</v>
      </c>
    </row>
    <row r="20" spans="1:4" s="1007" customFormat="1" ht="11.25" customHeight="1" x14ac:dyDescent="0.2">
      <c r="A20" s="1265" t="s">
        <v>442</v>
      </c>
      <c r="B20" s="1019">
        <v>27.8</v>
      </c>
      <c r="C20" s="1019">
        <v>27.8</v>
      </c>
      <c r="D20" s="1025" t="s">
        <v>962</v>
      </c>
    </row>
    <row r="21" spans="1:4" s="1007" customFormat="1" ht="11.25" customHeight="1" x14ac:dyDescent="0.2">
      <c r="A21" s="1266"/>
      <c r="B21" s="1019">
        <v>79.16</v>
      </c>
      <c r="C21" s="1019">
        <v>79.157229999999998</v>
      </c>
      <c r="D21" s="1025" t="s">
        <v>4168</v>
      </c>
    </row>
    <row r="22" spans="1:4" s="1007" customFormat="1" ht="11.25" customHeight="1" x14ac:dyDescent="0.2">
      <c r="A22" s="1266"/>
      <c r="B22" s="1019">
        <v>90</v>
      </c>
      <c r="C22" s="1019">
        <v>78.617469999999997</v>
      </c>
      <c r="D22" s="1025" t="s">
        <v>958</v>
      </c>
    </row>
    <row r="23" spans="1:4" s="1007" customFormat="1" ht="11.25" customHeight="1" x14ac:dyDescent="0.2">
      <c r="A23" s="1266"/>
      <c r="B23" s="1019">
        <v>28973</v>
      </c>
      <c r="C23" s="1019">
        <v>28973</v>
      </c>
      <c r="D23" s="1025" t="s">
        <v>973</v>
      </c>
    </row>
    <row r="24" spans="1:4" s="1007" customFormat="1" ht="11.25" customHeight="1" x14ac:dyDescent="0.2">
      <c r="A24" s="1266"/>
      <c r="B24" s="1019">
        <v>98.18</v>
      </c>
      <c r="C24" s="1019">
        <v>98.175000000000011</v>
      </c>
      <c r="D24" s="1025" t="s">
        <v>3857</v>
      </c>
    </row>
    <row r="25" spans="1:4" s="1007" customFormat="1" ht="11.25" customHeight="1" x14ac:dyDescent="0.2">
      <c r="A25" s="1266"/>
      <c r="B25" s="1019">
        <v>50</v>
      </c>
      <c r="C25" s="1019">
        <v>50</v>
      </c>
      <c r="D25" s="1025" t="s">
        <v>441</v>
      </c>
    </row>
    <row r="26" spans="1:4" s="1007" customFormat="1" ht="11.25" customHeight="1" x14ac:dyDescent="0.2">
      <c r="A26" s="1266"/>
      <c r="B26" s="1019">
        <v>2514</v>
      </c>
      <c r="C26" s="1019">
        <v>2514</v>
      </c>
      <c r="D26" s="1025" t="s">
        <v>915</v>
      </c>
    </row>
    <row r="27" spans="1:4" s="1007" customFormat="1" ht="11.25" customHeight="1" x14ac:dyDescent="0.2">
      <c r="A27" s="1267"/>
      <c r="B27" s="1019">
        <v>31832.14</v>
      </c>
      <c r="C27" s="1019">
        <v>31820.7497</v>
      </c>
      <c r="D27" s="1025" t="s">
        <v>11</v>
      </c>
    </row>
    <row r="28" spans="1:4" s="1007" customFormat="1" ht="11.25" customHeight="1" x14ac:dyDescent="0.2">
      <c r="A28" s="1262" t="s">
        <v>1968</v>
      </c>
      <c r="B28" s="1018">
        <v>140</v>
      </c>
      <c r="C28" s="1018">
        <v>91.8</v>
      </c>
      <c r="D28" s="1024" t="s">
        <v>1078</v>
      </c>
    </row>
    <row r="29" spans="1:4" s="1007" customFormat="1" ht="11.25" customHeight="1" x14ac:dyDescent="0.2">
      <c r="A29" s="1264"/>
      <c r="B29" s="1019">
        <v>7575</v>
      </c>
      <c r="C29" s="1019">
        <v>7575</v>
      </c>
      <c r="D29" s="1025" t="s">
        <v>973</v>
      </c>
    </row>
    <row r="30" spans="1:4" s="1007" customFormat="1" ht="11.25" customHeight="1" x14ac:dyDescent="0.2">
      <c r="A30" s="1264"/>
      <c r="B30" s="1019">
        <v>67.760000000000005</v>
      </c>
      <c r="C30" s="1019">
        <v>67.760000000000005</v>
      </c>
      <c r="D30" s="1025" t="s">
        <v>939</v>
      </c>
    </row>
    <row r="31" spans="1:4" s="1007" customFormat="1" ht="11.25" customHeight="1" x14ac:dyDescent="0.2">
      <c r="A31" s="1264"/>
      <c r="B31" s="1019">
        <v>490</v>
      </c>
      <c r="C31" s="1019">
        <v>490</v>
      </c>
      <c r="D31" s="1025" t="s">
        <v>915</v>
      </c>
    </row>
    <row r="32" spans="1:4" s="1007" customFormat="1" ht="11.25" customHeight="1" x14ac:dyDescent="0.2">
      <c r="A32" s="1263"/>
      <c r="B32" s="1020">
        <v>8272.76</v>
      </c>
      <c r="C32" s="1020">
        <v>8224.5600000000013</v>
      </c>
      <c r="D32" s="1026" t="s">
        <v>11</v>
      </c>
    </row>
    <row r="33" spans="1:4" s="1007" customFormat="1" ht="11.25" customHeight="1" x14ac:dyDescent="0.2">
      <c r="A33" s="1264" t="s">
        <v>443</v>
      </c>
      <c r="B33" s="1019">
        <v>44</v>
      </c>
      <c r="C33" s="1019">
        <v>44</v>
      </c>
      <c r="D33" s="1025" t="s">
        <v>939</v>
      </c>
    </row>
    <row r="34" spans="1:4" s="1007" customFormat="1" ht="11.25" customHeight="1" x14ac:dyDescent="0.2">
      <c r="A34" s="1264"/>
      <c r="B34" s="1019">
        <v>2300</v>
      </c>
      <c r="C34" s="1019">
        <v>50</v>
      </c>
      <c r="D34" s="1025" t="s">
        <v>441</v>
      </c>
    </row>
    <row r="35" spans="1:4" s="1007" customFormat="1" ht="11.25" customHeight="1" x14ac:dyDescent="0.2">
      <c r="A35" s="1264"/>
      <c r="B35" s="1019">
        <v>2344</v>
      </c>
      <c r="C35" s="1019">
        <v>94</v>
      </c>
      <c r="D35" s="1025" t="s">
        <v>11</v>
      </c>
    </row>
    <row r="36" spans="1:4" s="1007" customFormat="1" ht="11.25" customHeight="1" x14ac:dyDescent="0.2">
      <c r="A36" s="1262" t="s">
        <v>444</v>
      </c>
      <c r="B36" s="1018">
        <v>320.5</v>
      </c>
      <c r="C36" s="1018">
        <v>320.5</v>
      </c>
      <c r="D36" s="1024" t="s">
        <v>959</v>
      </c>
    </row>
    <row r="37" spans="1:4" s="1007" customFormat="1" ht="11.25" customHeight="1" x14ac:dyDescent="0.2">
      <c r="A37" s="1264"/>
      <c r="B37" s="1019">
        <v>1373.7</v>
      </c>
      <c r="C37" s="1019">
        <v>1098.96</v>
      </c>
      <c r="D37" s="1025" t="s">
        <v>962</v>
      </c>
    </row>
    <row r="38" spans="1:4" s="1007" customFormat="1" ht="11.25" customHeight="1" x14ac:dyDescent="0.2">
      <c r="A38" s="1264"/>
      <c r="B38" s="1019">
        <v>16.88</v>
      </c>
      <c r="C38" s="1019">
        <v>16.877689999999998</v>
      </c>
      <c r="D38" s="1025" t="s">
        <v>938</v>
      </c>
    </row>
    <row r="39" spans="1:4" s="1007" customFormat="1" ht="11.25" customHeight="1" x14ac:dyDescent="0.2">
      <c r="A39" s="1264"/>
      <c r="B39" s="1019">
        <v>1199</v>
      </c>
      <c r="C39" s="1019">
        <v>0</v>
      </c>
      <c r="D39" s="1025" t="s">
        <v>942</v>
      </c>
    </row>
    <row r="40" spans="1:4" s="1007" customFormat="1" ht="11.25" customHeight="1" x14ac:dyDescent="0.2">
      <c r="A40" s="1264"/>
      <c r="B40" s="1019">
        <v>318</v>
      </c>
      <c r="C40" s="1019">
        <v>318</v>
      </c>
      <c r="D40" s="1025" t="s">
        <v>549</v>
      </c>
    </row>
    <row r="41" spans="1:4" s="1007" customFormat="1" ht="11.25" customHeight="1" x14ac:dyDescent="0.2">
      <c r="A41" s="1264"/>
      <c r="B41" s="1019">
        <v>2016.57</v>
      </c>
      <c r="C41" s="1019">
        <v>50</v>
      </c>
      <c r="D41" s="1025" t="s">
        <v>441</v>
      </c>
    </row>
    <row r="42" spans="1:4" s="1007" customFormat="1" ht="11.25" customHeight="1" x14ac:dyDescent="0.2">
      <c r="A42" s="1263"/>
      <c r="B42" s="1020">
        <v>5244.65</v>
      </c>
      <c r="C42" s="1020">
        <v>1804.3376900000001</v>
      </c>
      <c r="D42" s="1026" t="s">
        <v>11</v>
      </c>
    </row>
    <row r="43" spans="1:4" s="1007" customFormat="1" ht="11.25" customHeight="1" x14ac:dyDescent="0.2">
      <c r="A43" s="1264" t="s">
        <v>419</v>
      </c>
      <c r="B43" s="1019">
        <v>443.06</v>
      </c>
      <c r="C43" s="1019">
        <v>0</v>
      </c>
      <c r="D43" s="1025" t="s">
        <v>1082</v>
      </c>
    </row>
    <row r="44" spans="1:4" s="1007" customFormat="1" ht="11.25" customHeight="1" x14ac:dyDescent="0.2">
      <c r="A44" s="1264"/>
      <c r="B44" s="1019">
        <v>9588</v>
      </c>
      <c r="C44" s="1019">
        <v>9588</v>
      </c>
      <c r="D44" s="1025" t="s">
        <v>973</v>
      </c>
    </row>
    <row r="45" spans="1:4" s="1007" customFormat="1" ht="11.25" customHeight="1" x14ac:dyDescent="0.2">
      <c r="A45" s="1264"/>
      <c r="B45" s="1019">
        <v>281.7</v>
      </c>
      <c r="C45" s="1019">
        <v>281.7</v>
      </c>
      <c r="D45" s="1025" t="s">
        <v>970</v>
      </c>
    </row>
    <row r="46" spans="1:4" s="1007" customFormat="1" ht="11.25" customHeight="1" x14ac:dyDescent="0.2">
      <c r="A46" s="1264"/>
      <c r="B46" s="1019">
        <v>149.6</v>
      </c>
      <c r="C46" s="1019">
        <v>149.6</v>
      </c>
      <c r="D46" s="1025" t="s">
        <v>911</v>
      </c>
    </row>
    <row r="47" spans="1:4" s="1007" customFormat="1" ht="11.25" customHeight="1" x14ac:dyDescent="0.2">
      <c r="A47" s="1264"/>
      <c r="B47" s="1019">
        <v>170</v>
      </c>
      <c r="C47" s="1019">
        <v>170</v>
      </c>
      <c r="D47" s="1025" t="s">
        <v>912</v>
      </c>
    </row>
    <row r="48" spans="1:4" s="1007" customFormat="1" ht="11.25" customHeight="1" x14ac:dyDescent="0.2">
      <c r="A48" s="1264"/>
      <c r="B48" s="1019">
        <v>174.19</v>
      </c>
      <c r="C48" s="1019">
        <v>174.155</v>
      </c>
      <c r="D48" s="1025" t="s">
        <v>3855</v>
      </c>
    </row>
    <row r="49" spans="1:4" s="1007" customFormat="1" ht="11.25" customHeight="1" x14ac:dyDescent="0.2">
      <c r="A49" s="1264"/>
      <c r="B49" s="1019">
        <v>10806.550000000001</v>
      </c>
      <c r="C49" s="1019">
        <v>10363.455000000002</v>
      </c>
      <c r="D49" s="1025" t="s">
        <v>11</v>
      </c>
    </row>
    <row r="50" spans="1:4" s="1007" customFormat="1" ht="11.25" customHeight="1" x14ac:dyDescent="0.2">
      <c r="A50" s="1262" t="s">
        <v>3416</v>
      </c>
      <c r="B50" s="1018">
        <v>343</v>
      </c>
      <c r="C50" s="1018">
        <v>274.39999999999998</v>
      </c>
      <c r="D50" s="1024" t="s">
        <v>962</v>
      </c>
    </row>
    <row r="51" spans="1:4" s="1007" customFormat="1" ht="11.25" customHeight="1" x14ac:dyDescent="0.2">
      <c r="A51" s="1263"/>
      <c r="B51" s="1020">
        <v>343</v>
      </c>
      <c r="C51" s="1020">
        <v>274.39999999999998</v>
      </c>
      <c r="D51" s="1026" t="s">
        <v>11</v>
      </c>
    </row>
    <row r="52" spans="1:4" s="1007" customFormat="1" ht="11.25" customHeight="1" x14ac:dyDescent="0.2">
      <c r="A52" s="1264" t="s">
        <v>445</v>
      </c>
      <c r="B52" s="1019">
        <v>71.8</v>
      </c>
      <c r="C52" s="1019">
        <v>71.8</v>
      </c>
      <c r="D52" s="1025" t="s">
        <v>995</v>
      </c>
    </row>
    <row r="53" spans="1:4" s="1007" customFormat="1" ht="11.25" customHeight="1" x14ac:dyDescent="0.2">
      <c r="A53" s="1264"/>
      <c r="B53" s="1019">
        <v>350</v>
      </c>
      <c r="C53" s="1019">
        <v>175</v>
      </c>
      <c r="D53" s="1025" t="s">
        <v>959</v>
      </c>
    </row>
    <row r="54" spans="1:4" s="1007" customFormat="1" ht="11.25" customHeight="1" x14ac:dyDescent="0.2">
      <c r="A54" s="1264"/>
      <c r="B54" s="1019">
        <v>300</v>
      </c>
      <c r="C54" s="1019">
        <v>300</v>
      </c>
      <c r="D54" s="1025" t="s">
        <v>962</v>
      </c>
    </row>
    <row r="55" spans="1:4" s="1007" customFormat="1" ht="11.25" customHeight="1" x14ac:dyDescent="0.2">
      <c r="A55" s="1264"/>
      <c r="B55" s="1019">
        <v>120</v>
      </c>
      <c r="C55" s="1019">
        <v>114.73399999999999</v>
      </c>
      <c r="D55" s="1025" t="s">
        <v>958</v>
      </c>
    </row>
    <row r="56" spans="1:4" s="1007" customFormat="1" ht="11.25" customHeight="1" x14ac:dyDescent="0.2">
      <c r="A56" s="1264"/>
      <c r="B56" s="1019">
        <v>2991</v>
      </c>
      <c r="C56" s="1019">
        <v>2991</v>
      </c>
      <c r="D56" s="1025" t="s">
        <v>973</v>
      </c>
    </row>
    <row r="57" spans="1:4" s="1007" customFormat="1" ht="11.25" customHeight="1" x14ac:dyDescent="0.2">
      <c r="A57" s="1264"/>
      <c r="B57" s="1019">
        <v>141.6</v>
      </c>
      <c r="C57" s="1019">
        <v>141.6</v>
      </c>
      <c r="D57" s="1025" t="s">
        <v>911</v>
      </c>
    </row>
    <row r="58" spans="1:4" s="1007" customFormat="1" ht="11.25" customHeight="1" x14ac:dyDescent="0.2">
      <c r="A58" s="1264"/>
      <c r="B58" s="1019">
        <v>33.07</v>
      </c>
      <c r="C58" s="1019">
        <v>33.066600000000001</v>
      </c>
      <c r="D58" s="1025" t="s">
        <v>3857</v>
      </c>
    </row>
    <row r="59" spans="1:4" s="1007" customFormat="1" ht="11.25" customHeight="1" x14ac:dyDescent="0.2">
      <c r="A59" s="1264"/>
      <c r="B59" s="1019">
        <v>50</v>
      </c>
      <c r="C59" s="1019">
        <v>50</v>
      </c>
      <c r="D59" s="1025" t="s">
        <v>441</v>
      </c>
    </row>
    <row r="60" spans="1:4" s="1007" customFormat="1" ht="11.25" customHeight="1" x14ac:dyDescent="0.2">
      <c r="A60" s="1264"/>
      <c r="B60" s="1019">
        <v>4057.4700000000003</v>
      </c>
      <c r="C60" s="1019">
        <v>3877.2006000000001</v>
      </c>
      <c r="D60" s="1025" t="s">
        <v>11</v>
      </c>
    </row>
    <row r="61" spans="1:4" s="1007" customFormat="1" ht="11.25" customHeight="1" x14ac:dyDescent="0.2">
      <c r="A61" s="1262" t="s">
        <v>446</v>
      </c>
      <c r="B61" s="1018">
        <v>80</v>
      </c>
      <c r="C61" s="1018">
        <v>80</v>
      </c>
      <c r="D61" s="1024" t="s">
        <v>995</v>
      </c>
    </row>
    <row r="62" spans="1:4" s="1007" customFormat="1" ht="11.25" customHeight="1" x14ac:dyDescent="0.2">
      <c r="A62" s="1264"/>
      <c r="B62" s="1019">
        <v>21742</v>
      </c>
      <c r="C62" s="1019">
        <v>21742</v>
      </c>
      <c r="D62" s="1025" t="s">
        <v>973</v>
      </c>
    </row>
    <row r="63" spans="1:4" s="1007" customFormat="1" ht="11.25" customHeight="1" x14ac:dyDescent="0.2">
      <c r="A63" s="1264"/>
      <c r="B63" s="1019">
        <v>109.3</v>
      </c>
      <c r="C63" s="1019">
        <v>109.3</v>
      </c>
      <c r="D63" s="1025" t="s">
        <v>939</v>
      </c>
    </row>
    <row r="64" spans="1:4" s="1007" customFormat="1" ht="11.25" customHeight="1" x14ac:dyDescent="0.2">
      <c r="A64" s="1264"/>
      <c r="B64" s="1019">
        <v>95.1</v>
      </c>
      <c r="C64" s="1019">
        <v>95.1</v>
      </c>
      <c r="D64" s="1025" t="s">
        <v>960</v>
      </c>
    </row>
    <row r="65" spans="1:4" s="1007" customFormat="1" ht="11.25" customHeight="1" x14ac:dyDescent="0.2">
      <c r="A65" s="1264"/>
      <c r="B65" s="1019">
        <v>167</v>
      </c>
      <c r="C65" s="1019">
        <v>167</v>
      </c>
      <c r="D65" s="1025" t="s">
        <v>911</v>
      </c>
    </row>
    <row r="66" spans="1:4" s="1007" customFormat="1" ht="11.25" customHeight="1" x14ac:dyDescent="0.2">
      <c r="A66" s="1264"/>
      <c r="B66" s="1019">
        <v>478.11</v>
      </c>
      <c r="C66" s="1019">
        <v>478.08599999999996</v>
      </c>
      <c r="D66" s="1025" t="s">
        <v>3855</v>
      </c>
    </row>
    <row r="67" spans="1:4" s="1007" customFormat="1" ht="11.25" customHeight="1" x14ac:dyDescent="0.2">
      <c r="A67" s="1264"/>
      <c r="B67" s="1019">
        <v>2300</v>
      </c>
      <c r="C67" s="1019">
        <v>1824.7625499999999</v>
      </c>
      <c r="D67" s="1025" t="s">
        <v>441</v>
      </c>
    </row>
    <row r="68" spans="1:4" s="1007" customFormat="1" ht="11.25" customHeight="1" x14ac:dyDescent="0.2">
      <c r="A68" s="1264"/>
      <c r="B68" s="1019">
        <v>404</v>
      </c>
      <c r="C68" s="1019">
        <v>404</v>
      </c>
      <c r="D68" s="1025" t="s">
        <v>915</v>
      </c>
    </row>
    <row r="69" spans="1:4" s="1007" customFormat="1" ht="11.25" customHeight="1" x14ac:dyDescent="0.2">
      <c r="A69" s="1263"/>
      <c r="B69" s="1020">
        <v>25375.51</v>
      </c>
      <c r="C69" s="1020">
        <v>24900.248549999997</v>
      </c>
      <c r="D69" s="1026" t="s">
        <v>11</v>
      </c>
    </row>
    <row r="70" spans="1:4" s="1007" customFormat="1" ht="11.25" customHeight="1" x14ac:dyDescent="0.2">
      <c r="A70" s="1264" t="s">
        <v>447</v>
      </c>
      <c r="B70" s="1019">
        <v>179.1</v>
      </c>
      <c r="C70" s="1019">
        <v>143.28</v>
      </c>
      <c r="D70" s="1025" t="s">
        <v>962</v>
      </c>
    </row>
    <row r="71" spans="1:4" s="1007" customFormat="1" ht="11.25" customHeight="1" x14ac:dyDescent="0.2">
      <c r="A71" s="1264"/>
      <c r="B71" s="1019">
        <v>45</v>
      </c>
      <c r="C71" s="1019">
        <v>24.9</v>
      </c>
      <c r="D71" s="1025" t="s">
        <v>1078</v>
      </c>
    </row>
    <row r="72" spans="1:4" s="1007" customFormat="1" ht="11.25" customHeight="1" x14ac:dyDescent="0.2">
      <c r="A72" s="1264"/>
      <c r="B72" s="1019">
        <v>120</v>
      </c>
      <c r="C72" s="1019">
        <v>107.70399999999999</v>
      </c>
      <c r="D72" s="1025" t="s">
        <v>958</v>
      </c>
    </row>
    <row r="73" spans="1:4" s="1007" customFormat="1" ht="11.25" customHeight="1" x14ac:dyDescent="0.2">
      <c r="A73" s="1264"/>
      <c r="B73" s="1019">
        <v>75</v>
      </c>
      <c r="C73" s="1019">
        <v>0</v>
      </c>
      <c r="D73" s="1025" t="s">
        <v>939</v>
      </c>
    </row>
    <row r="74" spans="1:4" s="1007" customFormat="1" ht="11.25" customHeight="1" x14ac:dyDescent="0.2">
      <c r="A74" s="1264"/>
      <c r="B74" s="1019">
        <v>300</v>
      </c>
      <c r="C74" s="1019">
        <v>300</v>
      </c>
      <c r="D74" s="1025" t="s">
        <v>561</v>
      </c>
    </row>
    <row r="75" spans="1:4" s="1007" customFormat="1" ht="11.25" customHeight="1" x14ac:dyDescent="0.2">
      <c r="A75" s="1264"/>
      <c r="B75" s="1019">
        <v>19.2</v>
      </c>
      <c r="C75" s="1019">
        <v>19.195050000000002</v>
      </c>
      <c r="D75" s="1025" t="s">
        <v>3857</v>
      </c>
    </row>
    <row r="76" spans="1:4" s="1007" customFormat="1" ht="11.25" customHeight="1" x14ac:dyDescent="0.2">
      <c r="A76" s="1264"/>
      <c r="B76" s="1019">
        <v>50</v>
      </c>
      <c r="C76" s="1019">
        <v>50</v>
      </c>
      <c r="D76" s="1025" t="s">
        <v>441</v>
      </c>
    </row>
    <row r="77" spans="1:4" s="1007" customFormat="1" ht="11.25" customHeight="1" x14ac:dyDescent="0.2">
      <c r="A77" s="1264"/>
      <c r="B77" s="1019">
        <v>788.30000000000007</v>
      </c>
      <c r="C77" s="1019">
        <v>645.07905000000005</v>
      </c>
      <c r="D77" s="1025" t="s">
        <v>11</v>
      </c>
    </row>
    <row r="78" spans="1:4" s="1007" customFormat="1" ht="11.25" customHeight="1" x14ac:dyDescent="0.2">
      <c r="A78" s="1262" t="s">
        <v>448</v>
      </c>
      <c r="B78" s="1018">
        <v>98</v>
      </c>
      <c r="C78" s="1018">
        <v>87.5</v>
      </c>
      <c r="D78" s="1024" t="s">
        <v>945</v>
      </c>
    </row>
    <row r="79" spans="1:4" s="1007" customFormat="1" ht="11.25" customHeight="1" x14ac:dyDescent="0.2">
      <c r="A79" s="1264"/>
      <c r="B79" s="1019">
        <v>17235</v>
      </c>
      <c r="C79" s="1019">
        <v>17235</v>
      </c>
      <c r="D79" s="1025" t="s">
        <v>973</v>
      </c>
    </row>
    <row r="80" spans="1:4" s="1007" customFormat="1" ht="11.25" customHeight="1" x14ac:dyDescent="0.2">
      <c r="A80" s="1264"/>
      <c r="B80" s="1019">
        <v>95</v>
      </c>
      <c r="C80" s="1019">
        <v>76.518249999999995</v>
      </c>
      <c r="D80" s="1025" t="s">
        <v>968</v>
      </c>
    </row>
    <row r="81" spans="1:4" s="1007" customFormat="1" ht="11.25" customHeight="1" x14ac:dyDescent="0.2">
      <c r="A81" s="1264"/>
      <c r="B81" s="1019">
        <v>489.5</v>
      </c>
      <c r="C81" s="1019">
        <v>489.5</v>
      </c>
      <c r="D81" s="1025" t="s">
        <v>970</v>
      </c>
    </row>
    <row r="82" spans="1:4" s="1007" customFormat="1" ht="11.25" customHeight="1" x14ac:dyDescent="0.2">
      <c r="A82" s="1264"/>
      <c r="B82" s="1019">
        <v>50</v>
      </c>
      <c r="C82" s="1019">
        <v>50</v>
      </c>
      <c r="D82" s="1025" t="s">
        <v>441</v>
      </c>
    </row>
    <row r="83" spans="1:4" s="1007" customFormat="1" ht="11.25" customHeight="1" x14ac:dyDescent="0.2">
      <c r="A83" s="1263"/>
      <c r="B83" s="1020">
        <v>17967.5</v>
      </c>
      <c r="C83" s="1020">
        <v>17938.518250000001</v>
      </c>
      <c r="D83" s="1026" t="s">
        <v>11</v>
      </c>
    </row>
    <row r="84" spans="1:4" s="1007" customFormat="1" ht="11.25" customHeight="1" x14ac:dyDescent="0.2">
      <c r="A84" s="1264" t="s">
        <v>449</v>
      </c>
      <c r="B84" s="1019">
        <v>350</v>
      </c>
      <c r="C84" s="1019">
        <v>350</v>
      </c>
      <c r="D84" s="1025" t="s">
        <v>911</v>
      </c>
    </row>
    <row r="85" spans="1:4" s="1007" customFormat="1" ht="11.25" customHeight="1" x14ac:dyDescent="0.2">
      <c r="A85" s="1264"/>
      <c r="B85" s="1019">
        <v>50</v>
      </c>
      <c r="C85" s="1019">
        <v>50</v>
      </c>
      <c r="D85" s="1025" t="s">
        <v>441</v>
      </c>
    </row>
    <row r="86" spans="1:4" s="1007" customFormat="1" ht="11.25" customHeight="1" x14ac:dyDescent="0.2">
      <c r="A86" s="1264"/>
      <c r="B86" s="1019">
        <v>400</v>
      </c>
      <c r="C86" s="1019">
        <v>400</v>
      </c>
      <c r="D86" s="1025" t="s">
        <v>11</v>
      </c>
    </row>
    <row r="87" spans="1:4" s="1007" customFormat="1" ht="11.25" customHeight="1" x14ac:dyDescent="0.2">
      <c r="A87" s="1262" t="s">
        <v>450</v>
      </c>
      <c r="B87" s="1018">
        <v>61</v>
      </c>
      <c r="C87" s="1018">
        <v>61</v>
      </c>
      <c r="D87" s="1024" t="s">
        <v>960</v>
      </c>
    </row>
    <row r="88" spans="1:4" s="1007" customFormat="1" ht="11.25" customHeight="1" x14ac:dyDescent="0.2">
      <c r="A88" s="1264"/>
      <c r="B88" s="1019">
        <v>100</v>
      </c>
      <c r="C88" s="1019">
        <v>100</v>
      </c>
      <c r="D88" s="1025" t="s">
        <v>968</v>
      </c>
    </row>
    <row r="89" spans="1:4" s="1007" customFormat="1" ht="11.25" customHeight="1" x14ac:dyDescent="0.2">
      <c r="A89" s="1264"/>
      <c r="B89" s="1019">
        <v>71</v>
      </c>
      <c r="C89" s="1019">
        <v>71</v>
      </c>
      <c r="D89" s="1025" t="s">
        <v>911</v>
      </c>
    </row>
    <row r="90" spans="1:4" s="1007" customFormat="1" ht="11.25" customHeight="1" x14ac:dyDescent="0.2">
      <c r="A90" s="1264"/>
      <c r="B90" s="1019">
        <v>115.4</v>
      </c>
      <c r="C90" s="1019">
        <v>61.00665</v>
      </c>
      <c r="D90" s="1025" t="s">
        <v>912</v>
      </c>
    </row>
    <row r="91" spans="1:4" s="1007" customFormat="1" ht="11.25" customHeight="1" x14ac:dyDescent="0.2">
      <c r="A91" s="1264"/>
      <c r="B91" s="1019">
        <v>275</v>
      </c>
      <c r="C91" s="1019">
        <v>50</v>
      </c>
      <c r="D91" s="1025" t="s">
        <v>441</v>
      </c>
    </row>
    <row r="92" spans="1:4" s="1007" customFormat="1" ht="11.25" customHeight="1" x14ac:dyDescent="0.2">
      <c r="A92" s="1264"/>
      <c r="B92" s="1019">
        <v>729</v>
      </c>
      <c r="C92" s="1019">
        <v>729</v>
      </c>
      <c r="D92" s="1025" t="s">
        <v>915</v>
      </c>
    </row>
    <row r="93" spans="1:4" s="1007" customFormat="1" ht="11.25" customHeight="1" x14ac:dyDescent="0.2">
      <c r="A93" s="1263"/>
      <c r="B93" s="1020">
        <v>1351.4</v>
      </c>
      <c r="C93" s="1020">
        <v>1072.00665</v>
      </c>
      <c r="D93" s="1026" t="s">
        <v>11</v>
      </c>
    </row>
    <row r="94" spans="1:4" s="1007" customFormat="1" ht="11.25" customHeight="1" x14ac:dyDescent="0.2">
      <c r="A94" s="1264" t="s">
        <v>430</v>
      </c>
      <c r="B94" s="1019">
        <v>1070.0400000000002</v>
      </c>
      <c r="C94" s="1019">
        <v>869.05975000000012</v>
      </c>
      <c r="D94" s="1025" t="s">
        <v>962</v>
      </c>
    </row>
    <row r="95" spans="1:4" s="1007" customFormat="1" ht="11.25" customHeight="1" x14ac:dyDescent="0.2">
      <c r="A95" s="1264"/>
      <c r="B95" s="1019">
        <v>200</v>
      </c>
      <c r="C95" s="1019">
        <v>200</v>
      </c>
      <c r="D95" s="1025" t="s">
        <v>1080</v>
      </c>
    </row>
    <row r="96" spans="1:4" s="1007" customFormat="1" ht="11.25" customHeight="1" x14ac:dyDescent="0.2">
      <c r="A96" s="1264"/>
      <c r="B96" s="1019">
        <v>412</v>
      </c>
      <c r="C96" s="1019">
        <v>312</v>
      </c>
      <c r="D96" s="1025" t="s">
        <v>939</v>
      </c>
    </row>
    <row r="97" spans="1:4" s="1007" customFormat="1" ht="11.25" customHeight="1" x14ac:dyDescent="0.2">
      <c r="A97" s="1264"/>
      <c r="B97" s="1019">
        <v>93.8</v>
      </c>
      <c r="C97" s="1019">
        <v>93.713890000000006</v>
      </c>
      <c r="D97" s="1025" t="s">
        <v>911</v>
      </c>
    </row>
    <row r="98" spans="1:4" s="1007" customFormat="1" ht="11.25" customHeight="1" x14ac:dyDescent="0.2">
      <c r="A98" s="1264"/>
      <c r="B98" s="1019">
        <v>149.36000000000001</v>
      </c>
      <c r="C98" s="1019">
        <v>149.285</v>
      </c>
      <c r="D98" s="1025" t="s">
        <v>3855</v>
      </c>
    </row>
    <row r="99" spans="1:4" s="1007" customFormat="1" ht="11.25" customHeight="1" x14ac:dyDescent="0.2">
      <c r="A99" s="1264"/>
      <c r="B99" s="1019">
        <v>12.13</v>
      </c>
      <c r="C99" s="1019">
        <v>0</v>
      </c>
      <c r="D99" s="1025" t="s">
        <v>3857</v>
      </c>
    </row>
    <row r="100" spans="1:4" s="1007" customFormat="1" ht="11.25" customHeight="1" x14ac:dyDescent="0.2">
      <c r="A100" s="1264"/>
      <c r="B100" s="1019">
        <v>50</v>
      </c>
      <c r="C100" s="1019">
        <v>50</v>
      </c>
      <c r="D100" s="1025" t="s">
        <v>441</v>
      </c>
    </row>
    <row r="101" spans="1:4" s="1007" customFormat="1" ht="11.25" customHeight="1" x14ac:dyDescent="0.2">
      <c r="A101" s="1264"/>
      <c r="B101" s="1019">
        <v>1987.3300000000004</v>
      </c>
      <c r="C101" s="1019">
        <v>1674.0586400000002</v>
      </c>
      <c r="D101" s="1025" t="s">
        <v>11</v>
      </c>
    </row>
    <row r="102" spans="1:4" s="1007" customFormat="1" ht="11.25" customHeight="1" x14ac:dyDescent="0.2">
      <c r="A102" s="1262" t="s">
        <v>1969</v>
      </c>
      <c r="B102" s="1018">
        <v>1149.5</v>
      </c>
      <c r="C102" s="1018">
        <v>0</v>
      </c>
      <c r="D102" s="1024" t="s">
        <v>942</v>
      </c>
    </row>
    <row r="103" spans="1:4" s="1007" customFormat="1" ht="11.25" customHeight="1" x14ac:dyDescent="0.2">
      <c r="A103" s="1264"/>
      <c r="B103" s="1019">
        <v>3176</v>
      </c>
      <c r="C103" s="1019">
        <v>3176</v>
      </c>
      <c r="D103" s="1025" t="s">
        <v>973</v>
      </c>
    </row>
    <row r="104" spans="1:4" s="1007" customFormat="1" ht="11.25" customHeight="1" x14ac:dyDescent="0.2">
      <c r="A104" s="1264"/>
      <c r="B104" s="1019">
        <v>500</v>
      </c>
      <c r="C104" s="1019">
        <v>0</v>
      </c>
      <c r="D104" s="1025" t="s">
        <v>505</v>
      </c>
    </row>
    <row r="105" spans="1:4" s="1007" customFormat="1" ht="11.25" customHeight="1" x14ac:dyDescent="0.2">
      <c r="A105" s="1263"/>
      <c r="B105" s="1020">
        <v>4825.5</v>
      </c>
      <c r="C105" s="1020">
        <v>3176</v>
      </c>
      <c r="D105" s="1026" t="s">
        <v>11</v>
      </c>
    </row>
    <row r="106" spans="1:4" s="1007" customFormat="1" ht="11.25" customHeight="1" x14ac:dyDescent="0.2">
      <c r="A106" s="1264" t="s">
        <v>451</v>
      </c>
      <c r="B106" s="1019">
        <v>80</v>
      </c>
      <c r="C106" s="1019">
        <v>80</v>
      </c>
      <c r="D106" s="1025" t="s">
        <v>995</v>
      </c>
    </row>
    <row r="107" spans="1:4" s="1007" customFormat="1" ht="11.25" customHeight="1" x14ac:dyDescent="0.2">
      <c r="A107" s="1264"/>
      <c r="B107" s="1019">
        <v>100</v>
      </c>
      <c r="C107" s="1019">
        <v>100</v>
      </c>
      <c r="D107" s="1025" t="s">
        <v>945</v>
      </c>
    </row>
    <row r="108" spans="1:4" s="1007" customFormat="1" ht="11.25" customHeight="1" x14ac:dyDescent="0.2">
      <c r="A108" s="1264"/>
      <c r="B108" s="1019">
        <v>8174</v>
      </c>
      <c r="C108" s="1019">
        <v>8174</v>
      </c>
      <c r="D108" s="1025" t="s">
        <v>973</v>
      </c>
    </row>
    <row r="109" spans="1:4" s="1007" customFormat="1" ht="11.25" customHeight="1" x14ac:dyDescent="0.2">
      <c r="A109" s="1264"/>
      <c r="B109" s="1019">
        <v>99.12</v>
      </c>
      <c r="C109" s="1019">
        <v>99.081000000000003</v>
      </c>
      <c r="D109" s="1025" t="s">
        <v>3855</v>
      </c>
    </row>
    <row r="110" spans="1:4" s="1007" customFormat="1" ht="11.25" customHeight="1" x14ac:dyDescent="0.2">
      <c r="A110" s="1264"/>
      <c r="B110" s="1019">
        <v>2293</v>
      </c>
      <c r="C110" s="1019">
        <v>2293</v>
      </c>
      <c r="D110" s="1025" t="s">
        <v>992</v>
      </c>
    </row>
    <row r="111" spans="1:4" s="1007" customFormat="1" ht="11.25" customHeight="1" x14ac:dyDescent="0.2">
      <c r="A111" s="1264"/>
      <c r="B111" s="1019">
        <v>36.979999999999997</v>
      </c>
      <c r="C111" s="1019">
        <v>36.968400000000003</v>
      </c>
      <c r="D111" s="1025" t="s">
        <v>3857</v>
      </c>
    </row>
    <row r="112" spans="1:4" s="1007" customFormat="1" ht="11.25" customHeight="1" x14ac:dyDescent="0.2">
      <c r="A112" s="1264"/>
      <c r="B112" s="1019">
        <v>50</v>
      </c>
      <c r="C112" s="1019">
        <v>50</v>
      </c>
      <c r="D112" s="1025" t="s">
        <v>441</v>
      </c>
    </row>
    <row r="113" spans="1:4" s="1007" customFormat="1" ht="11.25" customHeight="1" x14ac:dyDescent="0.2">
      <c r="A113" s="1264"/>
      <c r="B113" s="1019">
        <v>10833.1</v>
      </c>
      <c r="C113" s="1019">
        <v>10833.0494</v>
      </c>
      <c r="D113" s="1025" t="s">
        <v>11</v>
      </c>
    </row>
    <row r="114" spans="1:4" s="1007" customFormat="1" ht="11.25" customHeight="1" x14ac:dyDescent="0.2">
      <c r="A114" s="1262" t="s">
        <v>452</v>
      </c>
      <c r="B114" s="1018">
        <v>9259</v>
      </c>
      <c r="C114" s="1018">
        <v>9259</v>
      </c>
      <c r="D114" s="1024" t="s">
        <v>973</v>
      </c>
    </row>
    <row r="115" spans="1:4" s="1007" customFormat="1" ht="11.25" customHeight="1" x14ac:dyDescent="0.2">
      <c r="A115" s="1264"/>
      <c r="B115" s="1019">
        <v>367.73</v>
      </c>
      <c r="C115" s="1019">
        <v>367.721</v>
      </c>
      <c r="D115" s="1025" t="s">
        <v>939</v>
      </c>
    </row>
    <row r="116" spans="1:4" s="1007" customFormat="1" ht="11.25" customHeight="1" x14ac:dyDescent="0.2">
      <c r="A116" s="1264"/>
      <c r="B116" s="1019">
        <v>350</v>
      </c>
      <c r="C116" s="1019">
        <v>350</v>
      </c>
      <c r="D116" s="1025" t="s">
        <v>911</v>
      </c>
    </row>
    <row r="117" spans="1:4" s="1007" customFormat="1" ht="11.25" customHeight="1" x14ac:dyDescent="0.2">
      <c r="A117" s="1264"/>
      <c r="B117" s="1019">
        <v>50</v>
      </c>
      <c r="C117" s="1019">
        <v>50</v>
      </c>
      <c r="D117" s="1025" t="s">
        <v>441</v>
      </c>
    </row>
    <row r="118" spans="1:4" s="1007" customFormat="1" ht="11.25" customHeight="1" x14ac:dyDescent="0.2">
      <c r="A118" s="1263"/>
      <c r="B118" s="1020">
        <v>10026.73</v>
      </c>
      <c r="C118" s="1020">
        <v>10026.721</v>
      </c>
      <c r="D118" s="1026" t="s">
        <v>11</v>
      </c>
    </row>
    <row r="119" spans="1:4" s="1007" customFormat="1" ht="11.25" customHeight="1" x14ac:dyDescent="0.2">
      <c r="A119" s="1264" t="s">
        <v>420</v>
      </c>
      <c r="B119" s="1019">
        <v>99.4</v>
      </c>
      <c r="C119" s="1019">
        <v>51.926000000000002</v>
      </c>
      <c r="D119" s="1025" t="s">
        <v>945</v>
      </c>
    </row>
    <row r="120" spans="1:4" s="1007" customFormat="1" ht="11.25" customHeight="1" x14ac:dyDescent="0.2">
      <c r="A120" s="1264"/>
      <c r="B120" s="1019">
        <v>120</v>
      </c>
      <c r="C120" s="1019">
        <v>102.211</v>
      </c>
      <c r="D120" s="1025" t="s">
        <v>958</v>
      </c>
    </row>
    <row r="121" spans="1:4" s="1007" customFormat="1" ht="11.25" customHeight="1" x14ac:dyDescent="0.2">
      <c r="A121" s="1264"/>
      <c r="B121" s="1019">
        <v>36184</v>
      </c>
      <c r="C121" s="1019">
        <v>36184</v>
      </c>
      <c r="D121" s="1025" t="s">
        <v>973</v>
      </c>
    </row>
    <row r="122" spans="1:4" s="1007" customFormat="1" ht="11.25" customHeight="1" x14ac:dyDescent="0.2">
      <c r="A122" s="1264"/>
      <c r="B122" s="1019">
        <v>1215.7</v>
      </c>
      <c r="C122" s="1019">
        <v>1215.7</v>
      </c>
      <c r="D122" s="1025" t="s">
        <v>970</v>
      </c>
    </row>
    <row r="123" spans="1:4" s="1007" customFormat="1" ht="11.25" customHeight="1" x14ac:dyDescent="0.2">
      <c r="A123" s="1264"/>
      <c r="B123" s="1019">
        <v>238.47</v>
      </c>
      <c r="C123" s="1019">
        <v>238.43700000000004</v>
      </c>
      <c r="D123" s="1025" t="s">
        <v>3855</v>
      </c>
    </row>
    <row r="124" spans="1:4" s="1007" customFormat="1" ht="11.25" customHeight="1" x14ac:dyDescent="0.2">
      <c r="A124" s="1264"/>
      <c r="B124" s="1019">
        <v>12000</v>
      </c>
      <c r="C124" s="1019">
        <v>12000</v>
      </c>
      <c r="D124" s="1025" t="s">
        <v>417</v>
      </c>
    </row>
    <row r="125" spans="1:4" s="1007" customFormat="1" ht="11.25" customHeight="1" x14ac:dyDescent="0.2">
      <c r="A125" s="1264"/>
      <c r="B125" s="1019">
        <v>373.9</v>
      </c>
      <c r="C125" s="1019">
        <v>197.74545999999998</v>
      </c>
      <c r="D125" s="1025" t="s">
        <v>505</v>
      </c>
    </row>
    <row r="126" spans="1:4" s="1007" customFormat="1" ht="11.25" customHeight="1" x14ac:dyDescent="0.2">
      <c r="A126" s="1264"/>
      <c r="B126" s="1019">
        <v>27</v>
      </c>
      <c r="C126" s="1019">
        <v>27</v>
      </c>
      <c r="D126" s="1025" t="s">
        <v>608</v>
      </c>
    </row>
    <row r="127" spans="1:4" s="1007" customFormat="1" ht="11.25" customHeight="1" x14ac:dyDescent="0.2">
      <c r="A127" s="1264"/>
      <c r="B127" s="1019">
        <v>180</v>
      </c>
      <c r="C127" s="1019">
        <v>180</v>
      </c>
      <c r="D127" s="1025" t="s">
        <v>561</v>
      </c>
    </row>
    <row r="128" spans="1:4" s="1007" customFormat="1" ht="11.25" customHeight="1" x14ac:dyDescent="0.2">
      <c r="A128" s="1264"/>
      <c r="B128" s="1019">
        <v>164.57999999999998</v>
      </c>
      <c r="C128" s="1019">
        <v>142.82677000000001</v>
      </c>
      <c r="D128" s="1025" t="s">
        <v>3857</v>
      </c>
    </row>
    <row r="129" spans="1:4" s="1007" customFormat="1" ht="11.25" customHeight="1" x14ac:dyDescent="0.2">
      <c r="A129" s="1264"/>
      <c r="B129" s="1019">
        <v>50</v>
      </c>
      <c r="C129" s="1019">
        <v>50</v>
      </c>
      <c r="D129" s="1025" t="s">
        <v>441</v>
      </c>
    </row>
    <row r="130" spans="1:4" s="1007" customFormat="1" ht="11.25" customHeight="1" x14ac:dyDescent="0.2">
      <c r="A130" s="1264"/>
      <c r="B130" s="1019">
        <v>50653.05</v>
      </c>
      <c r="C130" s="1019">
        <v>50389.846229999996</v>
      </c>
      <c r="D130" s="1025" t="s">
        <v>11</v>
      </c>
    </row>
    <row r="131" spans="1:4" s="1007" customFormat="1" ht="11.25" customHeight="1" x14ac:dyDescent="0.2">
      <c r="A131" s="1262" t="s">
        <v>510</v>
      </c>
      <c r="B131" s="1018">
        <v>1799.04</v>
      </c>
      <c r="C131" s="1018">
        <v>252.29983000000001</v>
      </c>
      <c r="D131" s="1024" t="s">
        <v>962</v>
      </c>
    </row>
    <row r="132" spans="1:4" s="1007" customFormat="1" ht="11.25" customHeight="1" x14ac:dyDescent="0.2">
      <c r="A132" s="1264"/>
      <c r="B132" s="1019">
        <v>5918</v>
      </c>
      <c r="C132" s="1019">
        <v>5918</v>
      </c>
      <c r="D132" s="1025" t="s">
        <v>973</v>
      </c>
    </row>
    <row r="133" spans="1:4" s="1007" customFormat="1" ht="11.25" customHeight="1" x14ac:dyDescent="0.2">
      <c r="A133" s="1264"/>
      <c r="B133" s="1019">
        <v>320</v>
      </c>
      <c r="C133" s="1019">
        <v>320</v>
      </c>
      <c r="D133" s="1025" t="s">
        <v>939</v>
      </c>
    </row>
    <row r="134" spans="1:4" s="1007" customFormat="1" ht="11.25" customHeight="1" x14ac:dyDescent="0.2">
      <c r="A134" s="1264"/>
      <c r="B134" s="1019">
        <v>100</v>
      </c>
      <c r="C134" s="1019">
        <v>100</v>
      </c>
      <c r="D134" s="1025" t="s">
        <v>960</v>
      </c>
    </row>
    <row r="135" spans="1:4" s="1007" customFormat="1" ht="11.25" customHeight="1" x14ac:dyDescent="0.2">
      <c r="A135" s="1264"/>
      <c r="B135" s="1019">
        <v>3436.86</v>
      </c>
      <c r="C135" s="1019">
        <v>3436.8544200000001</v>
      </c>
      <c r="D135" s="1025" t="s">
        <v>505</v>
      </c>
    </row>
    <row r="136" spans="1:4" s="1007" customFormat="1" ht="11.25" customHeight="1" x14ac:dyDescent="0.2">
      <c r="A136" s="1264"/>
      <c r="B136" s="1019">
        <v>100</v>
      </c>
      <c r="C136" s="1019">
        <v>100</v>
      </c>
      <c r="D136" s="1025" t="s">
        <v>608</v>
      </c>
    </row>
    <row r="137" spans="1:4" s="1007" customFormat="1" ht="11.25" customHeight="1" x14ac:dyDescent="0.2">
      <c r="A137" s="1264"/>
      <c r="B137" s="1019">
        <v>79.199999999999989</v>
      </c>
      <c r="C137" s="1019">
        <v>79.194670000000002</v>
      </c>
      <c r="D137" s="1025" t="s">
        <v>3857</v>
      </c>
    </row>
    <row r="138" spans="1:4" s="1007" customFormat="1" ht="11.25" customHeight="1" x14ac:dyDescent="0.2">
      <c r="A138" s="1264"/>
      <c r="B138" s="1019">
        <v>4123</v>
      </c>
      <c r="C138" s="1019">
        <v>4123</v>
      </c>
      <c r="D138" s="1025" t="s">
        <v>915</v>
      </c>
    </row>
    <row r="139" spans="1:4" s="1007" customFormat="1" ht="11.25" customHeight="1" x14ac:dyDescent="0.2">
      <c r="A139" s="1263"/>
      <c r="B139" s="1020">
        <v>15876.1</v>
      </c>
      <c r="C139" s="1020">
        <v>14329.34892</v>
      </c>
      <c r="D139" s="1026" t="s">
        <v>11</v>
      </c>
    </row>
    <row r="140" spans="1:4" s="1007" customFormat="1" ht="11.25" customHeight="1" x14ac:dyDescent="0.2">
      <c r="A140" s="1264" t="s">
        <v>453</v>
      </c>
      <c r="B140" s="1019">
        <v>22.46</v>
      </c>
      <c r="C140" s="1019">
        <v>22.46</v>
      </c>
      <c r="D140" s="1025" t="s">
        <v>962</v>
      </c>
    </row>
    <row r="141" spans="1:4" s="1007" customFormat="1" ht="11.25" customHeight="1" x14ac:dyDescent="0.2">
      <c r="A141" s="1264"/>
      <c r="B141" s="1019">
        <v>175.1</v>
      </c>
      <c r="C141" s="1019">
        <v>132.46045999999998</v>
      </c>
      <c r="D141" s="1025" t="s">
        <v>1080</v>
      </c>
    </row>
    <row r="142" spans="1:4" s="1007" customFormat="1" ht="11.25" customHeight="1" x14ac:dyDescent="0.2">
      <c r="A142" s="1264"/>
      <c r="B142" s="1019">
        <v>320</v>
      </c>
      <c r="C142" s="1019">
        <v>320</v>
      </c>
      <c r="D142" s="1025" t="s">
        <v>939</v>
      </c>
    </row>
    <row r="143" spans="1:4" s="1007" customFormat="1" ht="11.25" customHeight="1" x14ac:dyDescent="0.2">
      <c r="A143" s="1264"/>
      <c r="B143" s="1019">
        <v>139.1</v>
      </c>
      <c r="C143" s="1019">
        <v>134.33753000000002</v>
      </c>
      <c r="D143" s="1025" t="s">
        <v>960</v>
      </c>
    </row>
    <row r="144" spans="1:4" s="1007" customFormat="1" ht="11.25" customHeight="1" x14ac:dyDescent="0.2">
      <c r="A144" s="1264"/>
      <c r="B144" s="1019">
        <v>42.7</v>
      </c>
      <c r="C144" s="1019">
        <v>30.250000000000004</v>
      </c>
      <c r="D144" s="1025" t="s">
        <v>968</v>
      </c>
    </row>
    <row r="145" spans="1:4" s="1007" customFormat="1" ht="11.25" customHeight="1" x14ac:dyDescent="0.2">
      <c r="A145" s="1264"/>
      <c r="B145" s="1019">
        <v>50</v>
      </c>
      <c r="C145" s="1019">
        <v>50</v>
      </c>
      <c r="D145" s="1025" t="s">
        <v>3212</v>
      </c>
    </row>
    <row r="146" spans="1:4" s="1007" customFormat="1" ht="11.25" customHeight="1" x14ac:dyDescent="0.2">
      <c r="A146" s="1264"/>
      <c r="B146" s="1019">
        <v>502.8</v>
      </c>
      <c r="C146" s="1019">
        <v>502.74290000000002</v>
      </c>
      <c r="D146" s="1025" t="s">
        <v>505</v>
      </c>
    </row>
    <row r="147" spans="1:4" s="1007" customFormat="1" ht="11.25" customHeight="1" x14ac:dyDescent="0.2">
      <c r="A147" s="1264"/>
      <c r="B147" s="1019">
        <v>430.18</v>
      </c>
      <c r="C147" s="1019">
        <v>430.18200000000002</v>
      </c>
      <c r="D147" s="1025" t="s">
        <v>3644</v>
      </c>
    </row>
    <row r="148" spans="1:4" s="1007" customFormat="1" ht="11.25" customHeight="1" x14ac:dyDescent="0.2">
      <c r="A148" s="1264"/>
      <c r="B148" s="1019">
        <v>56.64</v>
      </c>
      <c r="C148" s="1019">
        <v>56.625449999999994</v>
      </c>
      <c r="D148" s="1025" t="s">
        <v>3857</v>
      </c>
    </row>
    <row r="149" spans="1:4" s="1007" customFormat="1" ht="11.25" customHeight="1" x14ac:dyDescent="0.2">
      <c r="A149" s="1264"/>
      <c r="B149" s="1019">
        <v>50</v>
      </c>
      <c r="C149" s="1019">
        <v>50</v>
      </c>
      <c r="D149" s="1025" t="s">
        <v>441</v>
      </c>
    </row>
    <row r="150" spans="1:4" s="1007" customFormat="1" ht="11.25" customHeight="1" x14ac:dyDescent="0.2">
      <c r="A150" s="1264"/>
      <c r="B150" s="1019">
        <v>1788.9800000000002</v>
      </c>
      <c r="C150" s="1019">
        <v>1729.05834</v>
      </c>
      <c r="D150" s="1025" t="s">
        <v>11</v>
      </c>
    </row>
    <row r="151" spans="1:4" s="1007" customFormat="1" ht="11.25" customHeight="1" x14ac:dyDescent="0.2">
      <c r="A151" s="1262" t="s">
        <v>1970</v>
      </c>
      <c r="B151" s="1018">
        <v>28722</v>
      </c>
      <c r="C151" s="1018">
        <v>28722</v>
      </c>
      <c r="D151" s="1024" t="s">
        <v>973</v>
      </c>
    </row>
    <row r="152" spans="1:4" s="1007" customFormat="1" ht="11.25" customHeight="1" x14ac:dyDescent="0.2">
      <c r="A152" s="1264"/>
      <c r="B152" s="1019">
        <v>112.2</v>
      </c>
      <c r="C152" s="1019">
        <v>107.32593</v>
      </c>
      <c r="D152" s="1025" t="s">
        <v>589</v>
      </c>
    </row>
    <row r="153" spans="1:4" s="1007" customFormat="1" ht="11.25" customHeight="1" x14ac:dyDescent="0.2">
      <c r="A153" s="1264"/>
      <c r="B153" s="1019">
        <v>200</v>
      </c>
      <c r="C153" s="1019">
        <v>200</v>
      </c>
      <c r="D153" s="1025" t="s">
        <v>524</v>
      </c>
    </row>
    <row r="154" spans="1:4" s="1007" customFormat="1" ht="11.25" customHeight="1" x14ac:dyDescent="0.2">
      <c r="A154" s="1263"/>
      <c r="B154" s="1020">
        <v>29034.2</v>
      </c>
      <c r="C154" s="1020">
        <v>29029.325929999999</v>
      </c>
      <c r="D154" s="1026" t="s">
        <v>11</v>
      </c>
    </row>
    <row r="155" spans="1:4" s="1007" customFormat="1" ht="11.25" customHeight="1" x14ac:dyDescent="0.2">
      <c r="A155" s="1264" t="s">
        <v>1971</v>
      </c>
      <c r="B155" s="1019">
        <v>557.12</v>
      </c>
      <c r="C155" s="1019">
        <v>557.12</v>
      </c>
      <c r="D155" s="1025" t="s">
        <v>939</v>
      </c>
    </row>
    <row r="156" spans="1:4" s="1007" customFormat="1" ht="11.25" customHeight="1" x14ac:dyDescent="0.2">
      <c r="A156" s="1264"/>
      <c r="B156" s="1019">
        <v>57</v>
      </c>
      <c r="C156" s="1019">
        <v>48.287500000000001</v>
      </c>
      <c r="D156" s="1025" t="s">
        <v>968</v>
      </c>
    </row>
    <row r="157" spans="1:4" s="1007" customFormat="1" ht="11.25" customHeight="1" x14ac:dyDescent="0.2">
      <c r="A157" s="1264"/>
      <c r="B157" s="1019">
        <v>136</v>
      </c>
      <c r="C157" s="1019">
        <v>136</v>
      </c>
      <c r="D157" s="1025" t="s">
        <v>911</v>
      </c>
    </row>
    <row r="158" spans="1:4" s="1007" customFormat="1" ht="11.25" customHeight="1" x14ac:dyDescent="0.2">
      <c r="A158" s="1264"/>
      <c r="B158" s="1019">
        <v>23.74</v>
      </c>
      <c r="C158" s="1019">
        <v>23.73</v>
      </c>
      <c r="D158" s="1025" t="s">
        <v>3857</v>
      </c>
    </row>
    <row r="159" spans="1:4" s="1007" customFormat="1" ht="11.25" customHeight="1" x14ac:dyDescent="0.2">
      <c r="A159" s="1264"/>
      <c r="B159" s="1019">
        <v>50</v>
      </c>
      <c r="C159" s="1019">
        <v>50</v>
      </c>
      <c r="D159" s="1025" t="s">
        <v>441</v>
      </c>
    </row>
    <row r="160" spans="1:4" s="1007" customFormat="1" ht="11.25" customHeight="1" x14ac:dyDescent="0.2">
      <c r="A160" s="1264"/>
      <c r="B160" s="1019">
        <v>823.86</v>
      </c>
      <c r="C160" s="1019">
        <v>815.13750000000005</v>
      </c>
      <c r="D160" s="1025" t="s">
        <v>11</v>
      </c>
    </row>
    <row r="161" spans="1:4" s="1007" customFormat="1" ht="11.25" customHeight="1" x14ac:dyDescent="0.2">
      <c r="A161" s="1262" t="s">
        <v>529</v>
      </c>
      <c r="B161" s="1018">
        <v>379</v>
      </c>
      <c r="C161" s="1018">
        <v>379</v>
      </c>
      <c r="D161" s="1024" t="s">
        <v>973</v>
      </c>
    </row>
    <row r="162" spans="1:4" s="1007" customFormat="1" ht="11.25" customHeight="1" x14ac:dyDescent="0.2">
      <c r="A162" s="1264"/>
      <c r="B162" s="1019">
        <v>300</v>
      </c>
      <c r="C162" s="1019">
        <v>262.40499999999997</v>
      </c>
      <c r="D162" s="1025" t="s">
        <v>912</v>
      </c>
    </row>
    <row r="163" spans="1:4" s="1007" customFormat="1" ht="11.25" customHeight="1" x14ac:dyDescent="0.2">
      <c r="A163" s="1263"/>
      <c r="B163" s="1020">
        <v>679</v>
      </c>
      <c r="C163" s="1020">
        <v>641.40499999999997</v>
      </c>
      <c r="D163" s="1026" t="s">
        <v>11</v>
      </c>
    </row>
    <row r="164" spans="1:4" s="1007" customFormat="1" ht="11.25" customHeight="1" x14ac:dyDescent="0.2">
      <c r="A164" s="1264" t="s">
        <v>454</v>
      </c>
      <c r="B164" s="1019">
        <v>100</v>
      </c>
      <c r="C164" s="1019">
        <v>100</v>
      </c>
      <c r="D164" s="1025" t="s">
        <v>505</v>
      </c>
    </row>
    <row r="165" spans="1:4" s="1007" customFormat="1" ht="11.25" customHeight="1" x14ac:dyDescent="0.2">
      <c r="A165" s="1264"/>
      <c r="B165" s="1019">
        <v>50</v>
      </c>
      <c r="C165" s="1019">
        <v>50</v>
      </c>
      <c r="D165" s="1025" t="s">
        <v>441</v>
      </c>
    </row>
    <row r="166" spans="1:4" s="1007" customFormat="1" ht="11.25" customHeight="1" x14ac:dyDescent="0.2">
      <c r="A166" s="1264"/>
      <c r="B166" s="1019">
        <v>150</v>
      </c>
      <c r="C166" s="1019">
        <v>150</v>
      </c>
      <c r="D166" s="1025" t="s">
        <v>11</v>
      </c>
    </row>
    <row r="167" spans="1:4" s="1007" customFormat="1" ht="11.25" customHeight="1" x14ac:dyDescent="0.2">
      <c r="A167" s="1262" t="s">
        <v>1972</v>
      </c>
      <c r="B167" s="1018">
        <v>37.709999999999994</v>
      </c>
      <c r="C167" s="1018">
        <v>37.699199999999998</v>
      </c>
      <c r="D167" s="1024" t="s">
        <v>3857</v>
      </c>
    </row>
    <row r="168" spans="1:4" s="1007" customFormat="1" ht="11.25" customHeight="1" x14ac:dyDescent="0.2">
      <c r="A168" s="1263"/>
      <c r="B168" s="1020">
        <v>37.709999999999994</v>
      </c>
      <c r="C168" s="1020">
        <v>37.699199999999998</v>
      </c>
      <c r="D168" s="1026" t="s">
        <v>11</v>
      </c>
    </row>
    <row r="169" spans="1:4" s="1007" customFormat="1" ht="11.25" customHeight="1" x14ac:dyDescent="0.2">
      <c r="A169" s="1264" t="s">
        <v>455</v>
      </c>
      <c r="B169" s="1019">
        <v>179.8</v>
      </c>
      <c r="C169" s="1019">
        <v>174.785</v>
      </c>
      <c r="D169" s="1025" t="s">
        <v>960</v>
      </c>
    </row>
    <row r="170" spans="1:4" s="1007" customFormat="1" ht="11.25" customHeight="1" x14ac:dyDescent="0.2">
      <c r="A170" s="1264"/>
      <c r="B170" s="1019">
        <v>168.15999999999997</v>
      </c>
      <c r="C170" s="1019">
        <v>168.13299999999998</v>
      </c>
      <c r="D170" s="1025" t="s">
        <v>3855</v>
      </c>
    </row>
    <row r="171" spans="1:4" s="1007" customFormat="1" ht="11.25" customHeight="1" x14ac:dyDescent="0.2">
      <c r="A171" s="1264"/>
      <c r="B171" s="1019">
        <v>80.669999999999987</v>
      </c>
      <c r="C171" s="1019">
        <v>80.665199999999999</v>
      </c>
      <c r="D171" s="1025" t="s">
        <v>3857</v>
      </c>
    </row>
    <row r="172" spans="1:4" s="1007" customFormat="1" ht="11.25" customHeight="1" x14ac:dyDescent="0.2">
      <c r="A172" s="1264"/>
      <c r="B172" s="1019">
        <v>50</v>
      </c>
      <c r="C172" s="1019">
        <v>50</v>
      </c>
      <c r="D172" s="1025" t="s">
        <v>441</v>
      </c>
    </row>
    <row r="173" spans="1:4" s="1007" customFormat="1" ht="11.25" customHeight="1" x14ac:dyDescent="0.2">
      <c r="A173" s="1264"/>
      <c r="B173" s="1019">
        <v>150</v>
      </c>
      <c r="C173" s="1019">
        <v>143.78</v>
      </c>
      <c r="D173" s="1025" t="s">
        <v>524</v>
      </c>
    </row>
    <row r="174" spans="1:4" s="1007" customFormat="1" ht="11.25" customHeight="1" x14ac:dyDescent="0.2">
      <c r="A174" s="1264"/>
      <c r="B174" s="1019">
        <v>628.63</v>
      </c>
      <c r="C174" s="1019">
        <v>617.36320000000001</v>
      </c>
      <c r="D174" s="1025" t="s">
        <v>11</v>
      </c>
    </row>
    <row r="175" spans="1:4" s="1007" customFormat="1" ht="11.25" customHeight="1" x14ac:dyDescent="0.2">
      <c r="A175" s="1262" t="s">
        <v>456</v>
      </c>
      <c r="B175" s="1018">
        <v>165.5</v>
      </c>
      <c r="C175" s="1018">
        <v>165.5</v>
      </c>
      <c r="D175" s="1024" t="s">
        <v>960</v>
      </c>
    </row>
    <row r="176" spans="1:4" s="1007" customFormat="1" ht="11.25" customHeight="1" x14ac:dyDescent="0.2">
      <c r="A176" s="1264"/>
      <c r="B176" s="1019">
        <v>270</v>
      </c>
      <c r="C176" s="1019">
        <v>270</v>
      </c>
      <c r="D176" s="1025" t="s">
        <v>911</v>
      </c>
    </row>
    <row r="177" spans="1:4" s="1007" customFormat="1" ht="11.25" customHeight="1" x14ac:dyDescent="0.2">
      <c r="A177" s="1264"/>
      <c r="B177" s="1019">
        <v>54.57</v>
      </c>
      <c r="C177" s="1019">
        <v>54.558000000000007</v>
      </c>
      <c r="D177" s="1025" t="s">
        <v>3857</v>
      </c>
    </row>
    <row r="178" spans="1:4" s="1007" customFormat="1" ht="11.25" customHeight="1" x14ac:dyDescent="0.2">
      <c r="A178" s="1264"/>
      <c r="B178" s="1019">
        <v>100</v>
      </c>
      <c r="C178" s="1019">
        <v>100</v>
      </c>
      <c r="D178" s="1025" t="s">
        <v>441</v>
      </c>
    </row>
    <row r="179" spans="1:4" s="1007" customFormat="1" ht="11.25" customHeight="1" x14ac:dyDescent="0.2">
      <c r="A179" s="1263"/>
      <c r="B179" s="1020">
        <v>590.06999999999994</v>
      </c>
      <c r="C179" s="1020">
        <v>590.05799999999999</v>
      </c>
      <c r="D179" s="1026" t="s">
        <v>11</v>
      </c>
    </row>
    <row r="180" spans="1:4" s="1007" customFormat="1" ht="11.25" customHeight="1" x14ac:dyDescent="0.2">
      <c r="A180" s="1264" t="s">
        <v>1973</v>
      </c>
      <c r="B180" s="1019">
        <v>129.1</v>
      </c>
      <c r="C180" s="1019">
        <v>129.09899999999999</v>
      </c>
      <c r="D180" s="1025" t="s">
        <v>877</v>
      </c>
    </row>
    <row r="181" spans="1:4" s="1007" customFormat="1" ht="11.25" customHeight="1" x14ac:dyDescent="0.2">
      <c r="A181" s="1264"/>
      <c r="B181" s="1019">
        <v>221</v>
      </c>
      <c r="C181" s="1019">
        <v>221</v>
      </c>
      <c r="D181" s="1025" t="s">
        <v>973</v>
      </c>
    </row>
    <row r="182" spans="1:4" s="1007" customFormat="1" ht="11.25" customHeight="1" x14ac:dyDescent="0.2">
      <c r="A182" s="1264"/>
      <c r="B182" s="1019">
        <v>350.1</v>
      </c>
      <c r="C182" s="1019">
        <v>350.09899999999999</v>
      </c>
      <c r="D182" s="1025" t="s">
        <v>11</v>
      </c>
    </row>
    <row r="183" spans="1:4" s="1007" customFormat="1" ht="11.25" customHeight="1" x14ac:dyDescent="0.2">
      <c r="A183" s="1262" t="s">
        <v>457</v>
      </c>
      <c r="B183" s="1018">
        <v>120</v>
      </c>
      <c r="C183" s="1018">
        <v>120</v>
      </c>
      <c r="D183" s="1024" t="s">
        <v>958</v>
      </c>
    </row>
    <row r="184" spans="1:4" s="1007" customFormat="1" ht="11.25" customHeight="1" x14ac:dyDescent="0.2">
      <c r="A184" s="1264"/>
      <c r="B184" s="1019">
        <v>448.35</v>
      </c>
      <c r="C184" s="1019">
        <v>448.34636</v>
      </c>
      <c r="D184" s="1025" t="s">
        <v>942</v>
      </c>
    </row>
    <row r="185" spans="1:4" s="1007" customFormat="1" ht="11.25" customHeight="1" x14ac:dyDescent="0.2">
      <c r="A185" s="1264"/>
      <c r="B185" s="1019">
        <v>277.76</v>
      </c>
      <c r="C185" s="1019">
        <v>277.76</v>
      </c>
      <c r="D185" s="1025" t="s">
        <v>939</v>
      </c>
    </row>
    <row r="186" spans="1:4" s="1007" customFormat="1" ht="11.25" customHeight="1" x14ac:dyDescent="0.2">
      <c r="A186" s="1264"/>
      <c r="B186" s="1019">
        <v>350</v>
      </c>
      <c r="C186" s="1019">
        <v>350</v>
      </c>
      <c r="D186" s="1025" t="s">
        <v>911</v>
      </c>
    </row>
    <row r="187" spans="1:4" s="1007" customFormat="1" ht="11.25" customHeight="1" x14ac:dyDescent="0.2">
      <c r="A187" s="1264"/>
      <c r="B187" s="1019">
        <v>33</v>
      </c>
      <c r="C187" s="1019">
        <v>33</v>
      </c>
      <c r="D187" s="1025" t="s">
        <v>912</v>
      </c>
    </row>
    <row r="188" spans="1:4" s="1007" customFormat="1" ht="11.25" customHeight="1" x14ac:dyDescent="0.2">
      <c r="A188" s="1264"/>
      <c r="B188" s="1019">
        <v>205.29999999999998</v>
      </c>
      <c r="C188" s="1019">
        <v>205.26599999999999</v>
      </c>
      <c r="D188" s="1025" t="s">
        <v>3855</v>
      </c>
    </row>
    <row r="189" spans="1:4" s="1007" customFormat="1" ht="11.25" customHeight="1" x14ac:dyDescent="0.2">
      <c r="A189" s="1264"/>
      <c r="B189" s="1019">
        <v>50</v>
      </c>
      <c r="C189" s="1019">
        <v>50</v>
      </c>
      <c r="D189" s="1025" t="s">
        <v>441</v>
      </c>
    </row>
    <row r="190" spans="1:4" s="1007" customFormat="1" ht="11.25" customHeight="1" x14ac:dyDescent="0.2">
      <c r="A190" s="1263"/>
      <c r="B190" s="1020">
        <v>1484.41</v>
      </c>
      <c r="C190" s="1020">
        <v>1484.3723600000001</v>
      </c>
      <c r="D190" s="1026" t="s">
        <v>11</v>
      </c>
    </row>
    <row r="191" spans="1:4" s="1007" customFormat="1" ht="11.25" customHeight="1" x14ac:dyDescent="0.2">
      <c r="A191" s="1264" t="s">
        <v>421</v>
      </c>
      <c r="B191" s="1019">
        <v>120</v>
      </c>
      <c r="C191" s="1019">
        <v>63.484000000000002</v>
      </c>
      <c r="D191" s="1025" t="s">
        <v>958</v>
      </c>
    </row>
    <row r="192" spans="1:4" s="1007" customFormat="1" ht="11.25" customHeight="1" x14ac:dyDescent="0.2">
      <c r="A192" s="1264"/>
      <c r="B192" s="1019">
        <v>1143</v>
      </c>
      <c r="C192" s="1019">
        <v>1143</v>
      </c>
      <c r="D192" s="1025" t="s">
        <v>973</v>
      </c>
    </row>
    <row r="193" spans="1:4" s="1007" customFormat="1" ht="11.25" customHeight="1" x14ac:dyDescent="0.2">
      <c r="A193" s="1264"/>
      <c r="B193" s="1019">
        <v>78.41</v>
      </c>
      <c r="C193" s="1019">
        <v>78.400999999999996</v>
      </c>
      <c r="D193" s="1025" t="s">
        <v>912</v>
      </c>
    </row>
    <row r="194" spans="1:4" s="1007" customFormat="1" ht="11.25" customHeight="1" x14ac:dyDescent="0.2">
      <c r="A194" s="1264"/>
      <c r="B194" s="1019">
        <v>13000</v>
      </c>
      <c r="C194" s="1019">
        <v>13000</v>
      </c>
      <c r="D194" s="1025" t="s">
        <v>417</v>
      </c>
    </row>
    <row r="195" spans="1:4" s="1007" customFormat="1" ht="11.25" customHeight="1" x14ac:dyDescent="0.2">
      <c r="A195" s="1264"/>
      <c r="B195" s="1019">
        <v>72</v>
      </c>
      <c r="C195" s="1019">
        <v>52.295000000000002</v>
      </c>
      <c r="D195" s="1025" t="s">
        <v>589</v>
      </c>
    </row>
    <row r="196" spans="1:4" s="1007" customFormat="1" ht="11.25" customHeight="1" x14ac:dyDescent="0.2">
      <c r="A196" s="1264"/>
      <c r="B196" s="1019">
        <v>1052.51</v>
      </c>
      <c r="C196" s="1019">
        <v>1048.42193</v>
      </c>
      <c r="D196" s="1025" t="s">
        <v>992</v>
      </c>
    </row>
    <row r="197" spans="1:4" s="1007" customFormat="1" ht="11.25" customHeight="1" x14ac:dyDescent="0.2">
      <c r="A197" s="1264"/>
      <c r="B197" s="1019">
        <v>35.049999999999997</v>
      </c>
      <c r="C197" s="1019">
        <v>35.040599999999998</v>
      </c>
      <c r="D197" s="1025" t="s">
        <v>3857</v>
      </c>
    </row>
    <row r="198" spans="1:4" s="1007" customFormat="1" ht="11.25" customHeight="1" x14ac:dyDescent="0.2">
      <c r="A198" s="1264"/>
      <c r="B198" s="1019">
        <v>1300</v>
      </c>
      <c r="C198" s="1019">
        <v>50</v>
      </c>
      <c r="D198" s="1025" t="s">
        <v>441</v>
      </c>
    </row>
    <row r="199" spans="1:4" s="1007" customFormat="1" ht="11.25" customHeight="1" x14ac:dyDescent="0.2">
      <c r="A199" s="1264"/>
      <c r="B199" s="1019">
        <v>550</v>
      </c>
      <c r="C199" s="1019">
        <v>550</v>
      </c>
      <c r="D199" s="1025" t="s">
        <v>915</v>
      </c>
    </row>
    <row r="200" spans="1:4" s="1007" customFormat="1" ht="11.25" customHeight="1" x14ac:dyDescent="0.2">
      <c r="A200" s="1264"/>
      <c r="B200" s="1019">
        <v>17350.97</v>
      </c>
      <c r="C200" s="1019">
        <v>16020.642530000001</v>
      </c>
      <c r="D200" s="1025" t="s">
        <v>11</v>
      </c>
    </row>
    <row r="201" spans="1:4" s="1007" customFormat="1" ht="11.25" customHeight="1" x14ac:dyDescent="0.2">
      <c r="A201" s="1262" t="s">
        <v>458</v>
      </c>
      <c r="B201" s="1018">
        <v>292</v>
      </c>
      <c r="C201" s="1018">
        <v>292</v>
      </c>
      <c r="D201" s="1024" t="s">
        <v>973</v>
      </c>
    </row>
    <row r="202" spans="1:4" s="1007" customFormat="1" ht="11.25" customHeight="1" x14ac:dyDescent="0.2">
      <c r="A202" s="1264"/>
      <c r="B202" s="1019">
        <v>320</v>
      </c>
      <c r="C202" s="1019">
        <v>320</v>
      </c>
      <c r="D202" s="1025" t="s">
        <v>939</v>
      </c>
    </row>
    <row r="203" spans="1:4" s="1007" customFormat="1" ht="11.25" customHeight="1" x14ac:dyDescent="0.2">
      <c r="A203" s="1264"/>
      <c r="B203" s="1019">
        <v>40</v>
      </c>
      <c r="C203" s="1019">
        <v>40</v>
      </c>
      <c r="D203" s="1025" t="s">
        <v>968</v>
      </c>
    </row>
    <row r="204" spans="1:4" s="1007" customFormat="1" ht="11.25" customHeight="1" x14ac:dyDescent="0.2">
      <c r="A204" s="1264"/>
      <c r="B204" s="1019">
        <v>129.4</v>
      </c>
      <c r="C204" s="1019">
        <v>129.4</v>
      </c>
      <c r="D204" s="1025" t="s">
        <v>970</v>
      </c>
    </row>
    <row r="205" spans="1:4" s="1007" customFormat="1" ht="11.25" customHeight="1" x14ac:dyDescent="0.2">
      <c r="A205" s="1264"/>
      <c r="B205" s="1019">
        <v>75</v>
      </c>
      <c r="C205" s="1019">
        <v>75</v>
      </c>
      <c r="D205" s="1025" t="s">
        <v>3855</v>
      </c>
    </row>
    <row r="206" spans="1:4" s="1007" customFormat="1" ht="11.25" customHeight="1" x14ac:dyDescent="0.2">
      <c r="A206" s="1264"/>
      <c r="B206" s="1019">
        <v>50</v>
      </c>
      <c r="C206" s="1019">
        <v>50</v>
      </c>
      <c r="D206" s="1025" t="s">
        <v>441</v>
      </c>
    </row>
    <row r="207" spans="1:4" s="1007" customFormat="1" ht="11.25" customHeight="1" x14ac:dyDescent="0.2">
      <c r="A207" s="1264"/>
      <c r="B207" s="1019">
        <v>293</v>
      </c>
      <c r="C207" s="1019">
        <v>293</v>
      </c>
      <c r="D207" s="1025" t="s">
        <v>915</v>
      </c>
    </row>
    <row r="208" spans="1:4" s="1007" customFormat="1" ht="11.25" customHeight="1" x14ac:dyDescent="0.2">
      <c r="A208" s="1263"/>
      <c r="B208" s="1020">
        <v>1199.4000000000001</v>
      </c>
      <c r="C208" s="1020">
        <v>1199.4000000000001</v>
      </c>
      <c r="D208" s="1026" t="s">
        <v>11</v>
      </c>
    </row>
    <row r="209" spans="1:4" s="1007" customFormat="1" ht="11.25" customHeight="1" x14ac:dyDescent="0.2">
      <c r="A209" s="1264" t="s">
        <v>459</v>
      </c>
      <c r="B209" s="1019">
        <v>120</v>
      </c>
      <c r="C209" s="1019">
        <v>120</v>
      </c>
      <c r="D209" s="1025" t="s">
        <v>958</v>
      </c>
    </row>
    <row r="210" spans="1:4" s="1007" customFormat="1" ht="11.25" customHeight="1" x14ac:dyDescent="0.2">
      <c r="A210" s="1264"/>
      <c r="B210" s="1019">
        <v>14173</v>
      </c>
      <c r="C210" s="1019">
        <v>14173</v>
      </c>
      <c r="D210" s="1025" t="s">
        <v>973</v>
      </c>
    </row>
    <row r="211" spans="1:4" s="1007" customFormat="1" ht="11.25" customHeight="1" x14ac:dyDescent="0.2">
      <c r="A211" s="1264"/>
      <c r="B211" s="1019">
        <v>176</v>
      </c>
      <c r="C211" s="1019">
        <v>176</v>
      </c>
      <c r="D211" s="1025" t="s">
        <v>939</v>
      </c>
    </row>
    <row r="212" spans="1:4" s="1007" customFormat="1" ht="11.25" customHeight="1" x14ac:dyDescent="0.2">
      <c r="A212" s="1264"/>
      <c r="B212" s="1019">
        <v>950</v>
      </c>
      <c r="C212" s="1019">
        <v>950</v>
      </c>
      <c r="D212" s="1025" t="s">
        <v>970</v>
      </c>
    </row>
    <row r="213" spans="1:4" s="1007" customFormat="1" ht="11.25" customHeight="1" x14ac:dyDescent="0.2">
      <c r="A213" s="1264"/>
      <c r="B213" s="1019">
        <v>100</v>
      </c>
      <c r="C213" s="1019">
        <v>100</v>
      </c>
      <c r="D213" s="1025" t="s">
        <v>441</v>
      </c>
    </row>
    <row r="214" spans="1:4" s="1007" customFormat="1" ht="11.25" customHeight="1" x14ac:dyDescent="0.2">
      <c r="A214" s="1264"/>
      <c r="B214" s="1019">
        <v>15519</v>
      </c>
      <c r="C214" s="1019">
        <v>15519</v>
      </c>
      <c r="D214" s="1025" t="s">
        <v>11</v>
      </c>
    </row>
    <row r="215" spans="1:4" s="1007" customFormat="1" ht="11.25" customHeight="1" x14ac:dyDescent="0.2">
      <c r="A215" s="1265" t="s">
        <v>460</v>
      </c>
      <c r="B215" s="1018">
        <v>400</v>
      </c>
      <c r="C215" s="1018">
        <v>400</v>
      </c>
      <c r="D215" s="1024" t="s">
        <v>938</v>
      </c>
    </row>
    <row r="216" spans="1:4" s="1007" customFormat="1" ht="11.25" customHeight="1" x14ac:dyDescent="0.2">
      <c r="A216" s="1266"/>
      <c r="B216" s="1019">
        <v>99.37</v>
      </c>
      <c r="C216" s="1019">
        <v>99.364679999999993</v>
      </c>
      <c r="D216" s="1025" t="s">
        <v>4168</v>
      </c>
    </row>
    <row r="217" spans="1:4" s="1007" customFormat="1" ht="11.25" customHeight="1" x14ac:dyDescent="0.2">
      <c r="A217" s="1266"/>
      <c r="B217" s="1019">
        <v>177.74</v>
      </c>
      <c r="C217" s="1019">
        <v>177.74</v>
      </c>
      <c r="D217" s="1025" t="s">
        <v>939</v>
      </c>
    </row>
    <row r="218" spans="1:4" s="1007" customFormat="1" ht="11.25" customHeight="1" x14ac:dyDescent="0.2">
      <c r="A218" s="1266"/>
      <c r="B218" s="1019">
        <v>50</v>
      </c>
      <c r="C218" s="1019">
        <v>50</v>
      </c>
      <c r="D218" s="1025" t="s">
        <v>441</v>
      </c>
    </row>
    <row r="219" spans="1:4" s="1007" customFormat="1" ht="11.25" customHeight="1" x14ac:dyDescent="0.2">
      <c r="A219" s="1267"/>
      <c r="B219" s="1020">
        <v>727.11</v>
      </c>
      <c r="C219" s="1020">
        <v>727.10468000000003</v>
      </c>
      <c r="D219" s="1026" t="s">
        <v>11</v>
      </c>
    </row>
    <row r="220" spans="1:4" s="1007" customFormat="1" ht="11.25" customHeight="1" x14ac:dyDescent="0.2">
      <c r="A220" s="1264" t="s">
        <v>1974</v>
      </c>
      <c r="B220" s="1019">
        <v>80</v>
      </c>
      <c r="C220" s="1019">
        <v>80</v>
      </c>
      <c r="D220" s="1025" t="s">
        <v>938</v>
      </c>
    </row>
    <row r="221" spans="1:4" s="1007" customFormat="1" ht="11.25" customHeight="1" x14ac:dyDescent="0.2">
      <c r="A221" s="1264"/>
      <c r="B221" s="1019">
        <v>320</v>
      </c>
      <c r="C221" s="1019">
        <v>320</v>
      </c>
      <c r="D221" s="1025" t="s">
        <v>939</v>
      </c>
    </row>
    <row r="222" spans="1:4" s="1007" customFormat="1" ht="11.25" customHeight="1" x14ac:dyDescent="0.2">
      <c r="A222" s="1264"/>
      <c r="B222" s="1019">
        <v>400</v>
      </c>
      <c r="C222" s="1019">
        <v>400</v>
      </c>
      <c r="D222" s="1025" t="s">
        <v>11</v>
      </c>
    </row>
    <row r="223" spans="1:4" s="1007" customFormat="1" ht="11.25" customHeight="1" x14ac:dyDescent="0.2">
      <c r="A223" s="1262" t="s">
        <v>1975</v>
      </c>
      <c r="B223" s="1018">
        <v>32.200000000000003</v>
      </c>
      <c r="C223" s="1018">
        <v>32.200000000000003</v>
      </c>
      <c r="D223" s="1024" t="s">
        <v>1078</v>
      </c>
    </row>
    <row r="224" spans="1:4" s="1007" customFormat="1" ht="11.25" customHeight="1" x14ac:dyDescent="0.2">
      <c r="A224" s="1264"/>
      <c r="B224" s="1019">
        <v>16.119999999999997</v>
      </c>
      <c r="C224" s="1019">
        <v>16.10595</v>
      </c>
      <c r="D224" s="1025" t="s">
        <v>3857</v>
      </c>
    </row>
    <row r="225" spans="1:4" s="1007" customFormat="1" ht="11.25" customHeight="1" x14ac:dyDescent="0.2">
      <c r="A225" s="1263"/>
      <c r="B225" s="1020">
        <v>48.32</v>
      </c>
      <c r="C225" s="1020">
        <v>48.305950000000003</v>
      </c>
      <c r="D225" s="1026" t="s">
        <v>11</v>
      </c>
    </row>
    <row r="226" spans="1:4" s="1007" customFormat="1" ht="11.25" customHeight="1" x14ac:dyDescent="0.2">
      <c r="A226" s="1264" t="s">
        <v>461</v>
      </c>
      <c r="B226" s="1019">
        <v>260</v>
      </c>
      <c r="C226" s="1019">
        <v>0</v>
      </c>
      <c r="D226" s="1025" t="s">
        <v>1082</v>
      </c>
    </row>
    <row r="227" spans="1:4" s="1007" customFormat="1" ht="11.25" customHeight="1" x14ac:dyDescent="0.2">
      <c r="A227" s="1264"/>
      <c r="B227" s="1019">
        <v>260</v>
      </c>
      <c r="C227" s="1019">
        <v>0</v>
      </c>
      <c r="D227" s="1025" t="s">
        <v>11</v>
      </c>
    </row>
    <row r="228" spans="1:4" s="1007" customFormat="1" ht="11.25" customHeight="1" x14ac:dyDescent="0.2">
      <c r="A228" s="1262" t="s">
        <v>1976</v>
      </c>
      <c r="B228" s="1018">
        <v>65</v>
      </c>
      <c r="C228" s="1018">
        <v>65</v>
      </c>
      <c r="D228" s="1024" t="s">
        <v>938</v>
      </c>
    </row>
    <row r="229" spans="1:4" s="1007" customFormat="1" ht="11.25" customHeight="1" x14ac:dyDescent="0.2">
      <c r="A229" s="1263"/>
      <c r="B229" s="1020">
        <v>65</v>
      </c>
      <c r="C229" s="1020">
        <v>65</v>
      </c>
      <c r="D229" s="1026" t="s">
        <v>11</v>
      </c>
    </row>
    <row r="230" spans="1:4" s="1007" customFormat="1" ht="11.25" customHeight="1" x14ac:dyDescent="0.2">
      <c r="A230" s="1262" t="s">
        <v>1977</v>
      </c>
      <c r="B230" s="1018">
        <v>320</v>
      </c>
      <c r="C230" s="1018">
        <v>320</v>
      </c>
      <c r="D230" s="1024" t="s">
        <v>939</v>
      </c>
    </row>
    <row r="231" spans="1:4" s="1007" customFormat="1" ht="11.25" customHeight="1" x14ac:dyDescent="0.2">
      <c r="A231" s="1264"/>
      <c r="B231" s="1019">
        <v>143.81</v>
      </c>
      <c r="C231" s="1019">
        <v>143.78</v>
      </c>
      <c r="D231" s="1025" t="s">
        <v>3855</v>
      </c>
    </row>
    <row r="232" spans="1:4" s="1007" customFormat="1" ht="11.25" customHeight="1" x14ac:dyDescent="0.2">
      <c r="A232" s="1263"/>
      <c r="B232" s="1020">
        <v>463.81</v>
      </c>
      <c r="C232" s="1020">
        <v>463.78</v>
      </c>
      <c r="D232" s="1026" t="s">
        <v>11</v>
      </c>
    </row>
    <row r="233" spans="1:4" s="1007" customFormat="1" ht="11.25" customHeight="1" x14ac:dyDescent="0.2">
      <c r="A233" s="1262" t="s">
        <v>1978</v>
      </c>
      <c r="B233" s="1018">
        <v>2250</v>
      </c>
      <c r="C233" s="1018">
        <v>2250</v>
      </c>
      <c r="D233" s="1024" t="s">
        <v>441</v>
      </c>
    </row>
    <row r="234" spans="1:4" s="1007" customFormat="1" ht="11.25" customHeight="1" x14ac:dyDescent="0.2">
      <c r="A234" s="1263"/>
      <c r="B234" s="1020">
        <v>2250</v>
      </c>
      <c r="C234" s="1020">
        <v>2250</v>
      </c>
      <c r="D234" s="1026" t="s">
        <v>11</v>
      </c>
    </row>
    <row r="235" spans="1:4" s="1007" customFormat="1" ht="11.25" customHeight="1" x14ac:dyDescent="0.2">
      <c r="A235" s="1264" t="s">
        <v>462</v>
      </c>
      <c r="B235" s="1019">
        <v>480</v>
      </c>
      <c r="C235" s="1019">
        <v>480</v>
      </c>
      <c r="D235" s="1025" t="s">
        <v>938</v>
      </c>
    </row>
    <row r="236" spans="1:4" s="1007" customFormat="1" ht="11.25" customHeight="1" x14ac:dyDescent="0.2">
      <c r="A236" s="1264"/>
      <c r="B236" s="1019">
        <v>480</v>
      </c>
      <c r="C236" s="1019">
        <v>480</v>
      </c>
      <c r="D236" s="1025" t="s">
        <v>11</v>
      </c>
    </row>
    <row r="237" spans="1:4" s="1007" customFormat="1" ht="11.25" customHeight="1" x14ac:dyDescent="0.2">
      <c r="A237" s="1262" t="s">
        <v>3316</v>
      </c>
      <c r="B237" s="1018">
        <v>214</v>
      </c>
      <c r="C237" s="1018">
        <v>107</v>
      </c>
      <c r="D237" s="1024" t="s">
        <v>1080</v>
      </c>
    </row>
    <row r="238" spans="1:4" s="1007" customFormat="1" ht="11.25" customHeight="1" x14ac:dyDescent="0.2">
      <c r="A238" s="1264"/>
      <c r="B238" s="1019">
        <v>75.88</v>
      </c>
      <c r="C238" s="1019">
        <v>75.876380000000012</v>
      </c>
      <c r="D238" s="1025" t="s">
        <v>938</v>
      </c>
    </row>
    <row r="239" spans="1:4" s="1007" customFormat="1" ht="11.25" customHeight="1" x14ac:dyDescent="0.2">
      <c r="A239" s="1263"/>
      <c r="B239" s="1020">
        <v>289.88</v>
      </c>
      <c r="C239" s="1020">
        <v>182.87638000000001</v>
      </c>
      <c r="D239" s="1026" t="s">
        <v>11</v>
      </c>
    </row>
    <row r="240" spans="1:4" s="1007" customFormat="1" ht="11.25" customHeight="1" x14ac:dyDescent="0.2">
      <c r="A240" s="1264" t="s">
        <v>1979</v>
      </c>
      <c r="B240" s="1019">
        <v>297.5</v>
      </c>
      <c r="C240" s="1019">
        <v>238</v>
      </c>
      <c r="D240" s="1025" t="s">
        <v>962</v>
      </c>
    </row>
    <row r="241" spans="1:4" s="1007" customFormat="1" ht="11.25" customHeight="1" x14ac:dyDescent="0.2">
      <c r="A241" s="1264"/>
      <c r="B241" s="1019">
        <v>297.5</v>
      </c>
      <c r="C241" s="1019">
        <v>238</v>
      </c>
      <c r="D241" s="1025" t="s">
        <v>11</v>
      </c>
    </row>
    <row r="242" spans="1:4" s="1007" customFormat="1" ht="11.25" customHeight="1" x14ac:dyDescent="0.2">
      <c r="A242" s="1262" t="s">
        <v>463</v>
      </c>
      <c r="B242" s="1018">
        <v>195</v>
      </c>
      <c r="C242" s="1018">
        <v>156</v>
      </c>
      <c r="D242" s="1024" t="s">
        <v>962</v>
      </c>
    </row>
    <row r="243" spans="1:4" s="1007" customFormat="1" ht="11.25" customHeight="1" x14ac:dyDescent="0.2">
      <c r="A243" s="1264"/>
      <c r="B243" s="1019">
        <v>119</v>
      </c>
      <c r="C243" s="1019">
        <v>59.5</v>
      </c>
      <c r="D243" s="1025" t="s">
        <v>1080</v>
      </c>
    </row>
    <row r="244" spans="1:4" s="1007" customFormat="1" ht="11.25" customHeight="1" x14ac:dyDescent="0.2">
      <c r="A244" s="1263"/>
      <c r="B244" s="1020">
        <v>314</v>
      </c>
      <c r="C244" s="1020">
        <v>215.5</v>
      </c>
      <c r="D244" s="1026" t="s">
        <v>11</v>
      </c>
    </row>
    <row r="245" spans="1:4" s="1007" customFormat="1" ht="11.25" customHeight="1" x14ac:dyDescent="0.2">
      <c r="A245" s="1264" t="s">
        <v>1980</v>
      </c>
      <c r="B245" s="1019">
        <v>3100.2</v>
      </c>
      <c r="C245" s="1019">
        <v>2500.1999999999998</v>
      </c>
      <c r="D245" s="1025" t="s">
        <v>944</v>
      </c>
    </row>
    <row r="246" spans="1:4" s="1007" customFormat="1" ht="11.25" customHeight="1" x14ac:dyDescent="0.2">
      <c r="A246" s="1264"/>
      <c r="B246" s="1019">
        <v>319.92</v>
      </c>
      <c r="C246" s="1019">
        <v>319.92</v>
      </c>
      <c r="D246" s="1025" t="s">
        <v>939</v>
      </c>
    </row>
    <row r="247" spans="1:4" s="1007" customFormat="1" ht="11.25" customHeight="1" x14ac:dyDescent="0.2">
      <c r="A247" s="1264"/>
      <c r="B247" s="1019">
        <v>3420.12</v>
      </c>
      <c r="C247" s="1019">
        <v>2820.12</v>
      </c>
      <c r="D247" s="1025" t="s">
        <v>11</v>
      </c>
    </row>
    <row r="248" spans="1:4" s="1007" customFormat="1" ht="11.25" customHeight="1" x14ac:dyDescent="0.2">
      <c r="A248" s="1262" t="s">
        <v>464</v>
      </c>
      <c r="B248" s="1018">
        <v>1600</v>
      </c>
      <c r="C248" s="1018">
        <v>0</v>
      </c>
      <c r="D248" s="1024" t="s">
        <v>597</v>
      </c>
    </row>
    <row r="249" spans="1:4" s="1007" customFormat="1" ht="11.25" customHeight="1" x14ac:dyDescent="0.2">
      <c r="A249" s="1264"/>
      <c r="B249" s="1019">
        <v>50</v>
      </c>
      <c r="C249" s="1019">
        <v>50</v>
      </c>
      <c r="D249" s="1025" t="s">
        <v>441</v>
      </c>
    </row>
    <row r="250" spans="1:4" s="1007" customFormat="1" ht="11.25" customHeight="1" x14ac:dyDescent="0.2">
      <c r="A250" s="1263"/>
      <c r="B250" s="1020">
        <v>1650</v>
      </c>
      <c r="C250" s="1020">
        <v>50</v>
      </c>
      <c r="D250" s="1026" t="s">
        <v>11</v>
      </c>
    </row>
    <row r="251" spans="1:4" s="1007" customFormat="1" ht="11.25" customHeight="1" x14ac:dyDescent="0.2">
      <c r="A251" s="1264" t="s">
        <v>3417</v>
      </c>
      <c r="B251" s="1019">
        <v>320</v>
      </c>
      <c r="C251" s="1019">
        <v>320</v>
      </c>
      <c r="D251" s="1025" t="s">
        <v>939</v>
      </c>
    </row>
    <row r="252" spans="1:4" s="1007" customFormat="1" ht="11.25" customHeight="1" x14ac:dyDescent="0.2">
      <c r="A252" s="1264"/>
      <c r="B252" s="1019">
        <v>320</v>
      </c>
      <c r="C252" s="1019">
        <v>320</v>
      </c>
      <c r="D252" s="1025" t="s">
        <v>11</v>
      </c>
    </row>
    <row r="253" spans="1:4" s="1007" customFormat="1" ht="11.25" customHeight="1" x14ac:dyDescent="0.2">
      <c r="A253" s="1262" t="s">
        <v>1981</v>
      </c>
      <c r="B253" s="1018">
        <v>225</v>
      </c>
      <c r="C253" s="1018">
        <v>225</v>
      </c>
      <c r="D253" s="1024" t="s">
        <v>441</v>
      </c>
    </row>
    <row r="254" spans="1:4" s="1007" customFormat="1" ht="11.25" customHeight="1" x14ac:dyDescent="0.2">
      <c r="A254" s="1263"/>
      <c r="B254" s="1020">
        <v>225</v>
      </c>
      <c r="C254" s="1020">
        <v>225</v>
      </c>
      <c r="D254" s="1026" t="s">
        <v>11</v>
      </c>
    </row>
    <row r="255" spans="1:4" s="1007" customFormat="1" ht="11.25" customHeight="1" x14ac:dyDescent="0.2">
      <c r="A255" s="1264" t="s">
        <v>4169</v>
      </c>
      <c r="B255" s="1019">
        <v>363.7</v>
      </c>
      <c r="C255" s="1019">
        <v>181.85</v>
      </c>
      <c r="D255" s="1025" t="s">
        <v>1080</v>
      </c>
    </row>
    <row r="256" spans="1:4" s="1007" customFormat="1" ht="11.25" customHeight="1" x14ac:dyDescent="0.2">
      <c r="A256" s="1264"/>
      <c r="B256" s="1019">
        <v>363.7</v>
      </c>
      <c r="C256" s="1019">
        <v>181.85</v>
      </c>
      <c r="D256" s="1025" t="s">
        <v>11</v>
      </c>
    </row>
    <row r="257" spans="1:4" s="1007" customFormat="1" ht="11.25" customHeight="1" x14ac:dyDescent="0.2">
      <c r="A257" s="1262" t="s">
        <v>1982</v>
      </c>
      <c r="B257" s="1018">
        <v>68.39</v>
      </c>
      <c r="C257" s="1018">
        <v>68.391999999999996</v>
      </c>
      <c r="D257" s="1024" t="s">
        <v>939</v>
      </c>
    </row>
    <row r="258" spans="1:4" s="1007" customFormat="1" ht="11.25" customHeight="1" x14ac:dyDescent="0.2">
      <c r="A258" s="1263"/>
      <c r="B258" s="1020">
        <v>68.39</v>
      </c>
      <c r="C258" s="1020">
        <v>68.391999999999996</v>
      </c>
      <c r="D258" s="1026" t="s">
        <v>11</v>
      </c>
    </row>
    <row r="259" spans="1:4" s="1007" customFormat="1" ht="11.25" customHeight="1" x14ac:dyDescent="0.2">
      <c r="A259" s="1264" t="s">
        <v>465</v>
      </c>
      <c r="B259" s="1019">
        <v>79.029999999999987</v>
      </c>
      <c r="C259" s="1019">
        <v>79.001999999999995</v>
      </c>
      <c r="D259" s="1025" t="s">
        <v>3855</v>
      </c>
    </row>
    <row r="260" spans="1:4" s="1007" customFormat="1" ht="11.25" customHeight="1" x14ac:dyDescent="0.2">
      <c r="A260" s="1264"/>
      <c r="B260" s="1019">
        <v>2250</v>
      </c>
      <c r="C260" s="1019">
        <v>2250</v>
      </c>
      <c r="D260" s="1025" t="s">
        <v>441</v>
      </c>
    </row>
    <row r="261" spans="1:4" s="1007" customFormat="1" ht="11.25" customHeight="1" x14ac:dyDescent="0.2">
      <c r="A261" s="1264"/>
      <c r="B261" s="1019">
        <v>2329.0300000000002</v>
      </c>
      <c r="C261" s="1019">
        <v>2329.002</v>
      </c>
      <c r="D261" s="1025" t="s">
        <v>11</v>
      </c>
    </row>
    <row r="262" spans="1:4" s="1007" customFormat="1" ht="11.25" customHeight="1" x14ac:dyDescent="0.2">
      <c r="A262" s="1262" t="s">
        <v>1983</v>
      </c>
      <c r="B262" s="1018">
        <v>58</v>
      </c>
      <c r="C262" s="1018">
        <v>58</v>
      </c>
      <c r="D262" s="1024" t="s">
        <v>945</v>
      </c>
    </row>
    <row r="263" spans="1:4" s="1007" customFormat="1" ht="11.25" customHeight="1" x14ac:dyDescent="0.2">
      <c r="A263" s="1264"/>
      <c r="B263" s="1019">
        <v>1050</v>
      </c>
      <c r="C263" s="1019">
        <v>1050</v>
      </c>
      <c r="D263" s="1025" t="s">
        <v>973</v>
      </c>
    </row>
    <row r="264" spans="1:4" s="1007" customFormat="1" ht="11.25" customHeight="1" x14ac:dyDescent="0.2">
      <c r="A264" s="1264"/>
      <c r="B264" s="1019">
        <v>357.35</v>
      </c>
      <c r="C264" s="1019">
        <v>357.30900000000003</v>
      </c>
      <c r="D264" s="1025" t="s">
        <v>3855</v>
      </c>
    </row>
    <row r="265" spans="1:4" s="1007" customFormat="1" ht="11.25" customHeight="1" x14ac:dyDescent="0.2">
      <c r="A265" s="1264"/>
      <c r="B265" s="1019">
        <v>723.4</v>
      </c>
      <c r="C265" s="1019">
        <v>723.4</v>
      </c>
      <c r="D265" s="1025" t="s">
        <v>3644</v>
      </c>
    </row>
    <row r="266" spans="1:4" s="1007" customFormat="1" ht="11.25" customHeight="1" x14ac:dyDescent="0.2">
      <c r="A266" s="1263"/>
      <c r="B266" s="1020">
        <v>2188.75</v>
      </c>
      <c r="C266" s="1020">
        <v>2188.7089999999998</v>
      </c>
      <c r="D266" s="1026" t="s">
        <v>11</v>
      </c>
    </row>
    <row r="267" spans="1:4" s="1007" customFormat="1" ht="11.25" customHeight="1" x14ac:dyDescent="0.2">
      <c r="A267" s="1264" t="s">
        <v>1984</v>
      </c>
      <c r="B267" s="1019">
        <v>115</v>
      </c>
      <c r="C267" s="1019">
        <v>0</v>
      </c>
      <c r="D267" s="1025" t="s">
        <v>1078</v>
      </c>
    </row>
    <row r="268" spans="1:4" s="1007" customFormat="1" ht="11.25" customHeight="1" x14ac:dyDescent="0.2">
      <c r="A268" s="1264"/>
      <c r="B268" s="1019">
        <v>59.08</v>
      </c>
      <c r="C268" s="1019">
        <v>59.08</v>
      </c>
      <c r="D268" s="1025" t="s">
        <v>938</v>
      </c>
    </row>
    <row r="269" spans="1:4" s="1007" customFormat="1" ht="11.25" customHeight="1" x14ac:dyDescent="0.2">
      <c r="A269" s="1264"/>
      <c r="B269" s="1019">
        <v>174.07999999999998</v>
      </c>
      <c r="C269" s="1019">
        <v>59.08</v>
      </c>
      <c r="D269" s="1025" t="s">
        <v>11</v>
      </c>
    </row>
    <row r="270" spans="1:4" s="1007" customFormat="1" ht="11.25" customHeight="1" x14ac:dyDescent="0.2">
      <c r="A270" s="1262" t="s">
        <v>466</v>
      </c>
      <c r="B270" s="1018">
        <v>600</v>
      </c>
      <c r="C270" s="1018">
        <v>600</v>
      </c>
      <c r="D270" s="1024" t="s">
        <v>944</v>
      </c>
    </row>
    <row r="271" spans="1:4" s="1007" customFormat="1" ht="11.25" customHeight="1" x14ac:dyDescent="0.2">
      <c r="A271" s="1263"/>
      <c r="B271" s="1020">
        <v>600</v>
      </c>
      <c r="C271" s="1020">
        <v>600</v>
      </c>
      <c r="D271" s="1026" t="s">
        <v>11</v>
      </c>
    </row>
    <row r="272" spans="1:4" s="1007" customFormat="1" ht="11.25" customHeight="1" x14ac:dyDescent="0.2">
      <c r="A272" s="1264" t="s">
        <v>4170</v>
      </c>
      <c r="B272" s="1019">
        <v>1500</v>
      </c>
      <c r="C272" s="1019">
        <v>0</v>
      </c>
      <c r="D272" s="1025" t="s">
        <v>942</v>
      </c>
    </row>
    <row r="273" spans="1:4" s="1007" customFormat="1" ht="11.25" customHeight="1" x14ac:dyDescent="0.2">
      <c r="A273" s="1264"/>
      <c r="B273" s="1019">
        <v>1500</v>
      </c>
      <c r="C273" s="1019">
        <v>0</v>
      </c>
      <c r="D273" s="1025" t="s">
        <v>11</v>
      </c>
    </row>
    <row r="274" spans="1:4" s="1007" customFormat="1" ht="11.25" customHeight="1" x14ac:dyDescent="0.2">
      <c r="A274" s="1262" t="s">
        <v>1985</v>
      </c>
      <c r="B274" s="1018">
        <v>50.46</v>
      </c>
      <c r="C274" s="1018">
        <v>50.46</v>
      </c>
      <c r="D274" s="1024" t="s">
        <v>938</v>
      </c>
    </row>
    <row r="275" spans="1:4" s="1007" customFormat="1" ht="11.25" customHeight="1" x14ac:dyDescent="0.2">
      <c r="A275" s="1264"/>
      <c r="B275" s="1019">
        <v>100</v>
      </c>
      <c r="C275" s="1019">
        <v>0</v>
      </c>
      <c r="D275" s="1025" t="s">
        <v>939</v>
      </c>
    </row>
    <row r="276" spans="1:4" s="1007" customFormat="1" ht="11.25" customHeight="1" x14ac:dyDescent="0.2">
      <c r="A276" s="1263"/>
      <c r="B276" s="1020">
        <v>150.46</v>
      </c>
      <c r="C276" s="1020">
        <v>50.46</v>
      </c>
      <c r="D276" s="1026" t="s">
        <v>11</v>
      </c>
    </row>
    <row r="277" spans="1:4" s="1007" customFormat="1" ht="11.25" customHeight="1" x14ac:dyDescent="0.2">
      <c r="A277" s="1262" t="s">
        <v>1986</v>
      </c>
      <c r="B277" s="1018">
        <v>300</v>
      </c>
      <c r="C277" s="1018">
        <v>300</v>
      </c>
      <c r="D277" s="1024" t="s">
        <v>973</v>
      </c>
    </row>
    <row r="278" spans="1:4" s="1007" customFormat="1" ht="11.25" customHeight="1" x14ac:dyDescent="0.2">
      <c r="A278" s="1264"/>
      <c r="B278" s="1019">
        <v>1500</v>
      </c>
      <c r="C278" s="1019">
        <v>1500</v>
      </c>
      <c r="D278" s="1025" t="s">
        <v>597</v>
      </c>
    </row>
    <row r="279" spans="1:4" s="1007" customFormat="1" ht="11.25" customHeight="1" x14ac:dyDescent="0.2">
      <c r="A279" s="1263"/>
      <c r="B279" s="1020">
        <v>1800</v>
      </c>
      <c r="C279" s="1020">
        <v>1800</v>
      </c>
      <c r="D279" s="1026" t="s">
        <v>11</v>
      </c>
    </row>
    <row r="280" spans="1:4" s="1007" customFormat="1" ht="11.25" customHeight="1" x14ac:dyDescent="0.2">
      <c r="A280" s="1262" t="s">
        <v>1987</v>
      </c>
      <c r="B280" s="1018">
        <v>132</v>
      </c>
      <c r="C280" s="1018">
        <v>132</v>
      </c>
      <c r="D280" s="1024" t="s">
        <v>939</v>
      </c>
    </row>
    <row r="281" spans="1:4" s="1007" customFormat="1" ht="11.25" customHeight="1" x14ac:dyDescent="0.2">
      <c r="A281" s="1263"/>
      <c r="B281" s="1020">
        <v>132</v>
      </c>
      <c r="C281" s="1020">
        <v>132</v>
      </c>
      <c r="D281" s="1026" t="s">
        <v>11</v>
      </c>
    </row>
    <row r="282" spans="1:4" s="1007" customFormat="1" ht="11.25" customHeight="1" x14ac:dyDescent="0.2">
      <c r="A282" s="1262" t="s">
        <v>1988</v>
      </c>
      <c r="B282" s="1018">
        <v>178.31</v>
      </c>
      <c r="C282" s="1018">
        <v>178.30226000000002</v>
      </c>
      <c r="D282" s="1024" t="s">
        <v>938</v>
      </c>
    </row>
    <row r="283" spans="1:4" s="1007" customFormat="1" ht="11.25" customHeight="1" x14ac:dyDescent="0.2">
      <c r="A283" s="1264"/>
      <c r="B283" s="1019">
        <v>3000</v>
      </c>
      <c r="C283" s="1019">
        <v>2400</v>
      </c>
      <c r="D283" s="1025" t="s">
        <v>944</v>
      </c>
    </row>
    <row r="284" spans="1:4" s="1007" customFormat="1" ht="11.25" customHeight="1" x14ac:dyDescent="0.2">
      <c r="A284" s="1264"/>
      <c r="B284" s="1019">
        <v>53</v>
      </c>
      <c r="C284" s="1019">
        <v>53</v>
      </c>
      <c r="D284" s="1025" t="s">
        <v>939</v>
      </c>
    </row>
    <row r="285" spans="1:4" s="1007" customFormat="1" ht="11.25" customHeight="1" x14ac:dyDescent="0.2">
      <c r="A285" s="1264"/>
      <c r="B285" s="1019">
        <v>1000</v>
      </c>
      <c r="C285" s="1019">
        <v>0</v>
      </c>
      <c r="D285" s="1025" t="s">
        <v>597</v>
      </c>
    </row>
    <row r="286" spans="1:4" s="1007" customFormat="1" ht="11.25" customHeight="1" x14ac:dyDescent="0.2">
      <c r="A286" s="1264"/>
      <c r="B286" s="1019">
        <v>22.93</v>
      </c>
      <c r="C286" s="1019">
        <v>22.927800000000001</v>
      </c>
      <c r="D286" s="1025" t="s">
        <v>3857</v>
      </c>
    </row>
    <row r="287" spans="1:4" s="1007" customFormat="1" ht="11.25" customHeight="1" x14ac:dyDescent="0.2">
      <c r="A287" s="1263"/>
      <c r="B287" s="1020">
        <v>4254.24</v>
      </c>
      <c r="C287" s="1020">
        <v>2654.2300599999999</v>
      </c>
      <c r="D287" s="1026" t="s">
        <v>11</v>
      </c>
    </row>
    <row r="288" spans="1:4" s="1007" customFormat="1" ht="11.25" customHeight="1" x14ac:dyDescent="0.2">
      <c r="A288" s="1264" t="s">
        <v>1989</v>
      </c>
      <c r="B288" s="1019">
        <v>61.26</v>
      </c>
      <c r="C288" s="1019">
        <v>61.252079999999999</v>
      </c>
      <c r="D288" s="1025" t="s">
        <v>4168</v>
      </c>
    </row>
    <row r="289" spans="1:4" s="1007" customFormat="1" ht="11.25" customHeight="1" x14ac:dyDescent="0.2">
      <c r="A289" s="1264"/>
      <c r="B289" s="1019">
        <v>320</v>
      </c>
      <c r="C289" s="1019">
        <v>320</v>
      </c>
      <c r="D289" s="1025" t="s">
        <v>939</v>
      </c>
    </row>
    <row r="290" spans="1:4" s="1007" customFormat="1" ht="11.25" customHeight="1" x14ac:dyDescent="0.2">
      <c r="A290" s="1264"/>
      <c r="B290" s="1019">
        <v>241</v>
      </c>
      <c r="C290" s="1019">
        <v>241</v>
      </c>
      <c r="D290" s="1025" t="s">
        <v>915</v>
      </c>
    </row>
    <row r="291" spans="1:4" s="1007" customFormat="1" ht="11.25" customHeight="1" x14ac:dyDescent="0.2">
      <c r="A291" s="1263"/>
      <c r="B291" s="1020">
        <v>622.26</v>
      </c>
      <c r="C291" s="1020">
        <v>622.25207999999998</v>
      </c>
      <c r="D291" s="1026" t="s">
        <v>11</v>
      </c>
    </row>
    <row r="292" spans="1:4" s="1007" customFormat="1" ht="11.25" customHeight="1" x14ac:dyDescent="0.2">
      <c r="A292" s="1264" t="s">
        <v>1990</v>
      </c>
      <c r="B292" s="1019">
        <v>290.56</v>
      </c>
      <c r="C292" s="1019">
        <v>290.56</v>
      </c>
      <c r="D292" s="1025" t="s">
        <v>938</v>
      </c>
    </row>
    <row r="293" spans="1:4" s="1007" customFormat="1" ht="11.25" customHeight="1" x14ac:dyDescent="0.2">
      <c r="A293" s="1264"/>
      <c r="B293" s="1019">
        <v>99.28</v>
      </c>
      <c r="C293" s="1019">
        <v>99.28</v>
      </c>
      <c r="D293" s="1025" t="s">
        <v>939</v>
      </c>
    </row>
    <row r="294" spans="1:4" s="1007" customFormat="1" ht="11.25" customHeight="1" x14ac:dyDescent="0.2">
      <c r="A294" s="1264"/>
      <c r="B294" s="1019">
        <v>1250</v>
      </c>
      <c r="C294" s="1019">
        <v>0</v>
      </c>
      <c r="D294" s="1025" t="s">
        <v>441</v>
      </c>
    </row>
    <row r="295" spans="1:4" s="1007" customFormat="1" ht="11.25" customHeight="1" x14ac:dyDescent="0.2">
      <c r="A295" s="1264"/>
      <c r="B295" s="1019">
        <v>1639.8400000000001</v>
      </c>
      <c r="C295" s="1019">
        <v>389.84000000000003</v>
      </c>
      <c r="D295" s="1025" t="s">
        <v>11</v>
      </c>
    </row>
    <row r="296" spans="1:4" s="1007" customFormat="1" ht="11.25" customHeight="1" x14ac:dyDescent="0.2">
      <c r="A296" s="1262" t="s">
        <v>1991</v>
      </c>
      <c r="B296" s="1018">
        <v>70</v>
      </c>
      <c r="C296" s="1018">
        <v>58.8</v>
      </c>
      <c r="D296" s="1024" t="s">
        <v>1078</v>
      </c>
    </row>
    <row r="297" spans="1:4" s="1007" customFormat="1" ht="11.25" customHeight="1" x14ac:dyDescent="0.2">
      <c r="A297" s="1264"/>
      <c r="B297" s="1019">
        <v>320</v>
      </c>
      <c r="C297" s="1019">
        <v>320</v>
      </c>
      <c r="D297" s="1025" t="s">
        <v>939</v>
      </c>
    </row>
    <row r="298" spans="1:4" s="1007" customFormat="1" ht="11.25" customHeight="1" x14ac:dyDescent="0.2">
      <c r="A298" s="1263"/>
      <c r="B298" s="1020">
        <v>390</v>
      </c>
      <c r="C298" s="1020">
        <v>378.8</v>
      </c>
      <c r="D298" s="1026" t="s">
        <v>11</v>
      </c>
    </row>
    <row r="299" spans="1:4" s="1007" customFormat="1" ht="11.25" customHeight="1" x14ac:dyDescent="0.2">
      <c r="A299" s="1264" t="s">
        <v>3418</v>
      </c>
      <c r="B299" s="1019">
        <v>208.5</v>
      </c>
      <c r="C299" s="1019">
        <v>208.5</v>
      </c>
      <c r="D299" s="1025" t="s">
        <v>938</v>
      </c>
    </row>
    <row r="300" spans="1:4" s="1007" customFormat="1" ht="11.25" customHeight="1" x14ac:dyDescent="0.2">
      <c r="A300" s="1264"/>
      <c r="B300" s="1019">
        <v>208.5</v>
      </c>
      <c r="C300" s="1019">
        <v>208.5</v>
      </c>
      <c r="D300" s="1025" t="s">
        <v>11</v>
      </c>
    </row>
    <row r="301" spans="1:4" s="1007" customFormat="1" ht="11.25" customHeight="1" x14ac:dyDescent="0.2">
      <c r="A301" s="1262" t="s">
        <v>1992</v>
      </c>
      <c r="B301" s="1018">
        <v>172.32</v>
      </c>
      <c r="C301" s="1018">
        <v>172.31800000000001</v>
      </c>
      <c r="D301" s="1024" t="s">
        <v>1077</v>
      </c>
    </row>
    <row r="302" spans="1:4" s="1007" customFormat="1" ht="11.25" customHeight="1" x14ac:dyDescent="0.2">
      <c r="A302" s="1264"/>
      <c r="B302" s="1019">
        <v>300</v>
      </c>
      <c r="C302" s="1019">
        <v>300</v>
      </c>
      <c r="D302" s="1025" t="s">
        <v>962</v>
      </c>
    </row>
    <row r="303" spans="1:4" s="1007" customFormat="1" ht="11.25" customHeight="1" x14ac:dyDescent="0.2">
      <c r="A303" s="1263"/>
      <c r="B303" s="1020">
        <v>472.32</v>
      </c>
      <c r="C303" s="1020">
        <v>472.31799999999998</v>
      </c>
      <c r="D303" s="1026" t="s">
        <v>11</v>
      </c>
    </row>
    <row r="304" spans="1:4" s="1007" customFormat="1" ht="11.25" customHeight="1" x14ac:dyDescent="0.2">
      <c r="A304" s="1264" t="s">
        <v>1993</v>
      </c>
      <c r="B304" s="1019">
        <v>300</v>
      </c>
      <c r="C304" s="1019">
        <v>300</v>
      </c>
      <c r="D304" s="1025" t="s">
        <v>973</v>
      </c>
    </row>
    <row r="305" spans="1:4" s="1007" customFormat="1" ht="11.25" customHeight="1" x14ac:dyDescent="0.2">
      <c r="A305" s="1264"/>
      <c r="B305" s="1019">
        <v>99.92</v>
      </c>
      <c r="C305" s="1019">
        <v>99.919839999999994</v>
      </c>
      <c r="D305" s="1025" t="s">
        <v>939</v>
      </c>
    </row>
    <row r="306" spans="1:4" s="1007" customFormat="1" ht="11.25" customHeight="1" x14ac:dyDescent="0.2">
      <c r="A306" s="1264"/>
      <c r="B306" s="1019">
        <v>1250</v>
      </c>
      <c r="C306" s="1019">
        <v>1250</v>
      </c>
      <c r="D306" s="1025" t="s">
        <v>441</v>
      </c>
    </row>
    <row r="307" spans="1:4" s="1007" customFormat="1" ht="11.25" customHeight="1" x14ac:dyDescent="0.2">
      <c r="A307" s="1264"/>
      <c r="B307" s="1019">
        <v>1649.92</v>
      </c>
      <c r="C307" s="1019">
        <v>1649.91984</v>
      </c>
      <c r="D307" s="1025" t="s">
        <v>11</v>
      </c>
    </row>
    <row r="308" spans="1:4" s="1007" customFormat="1" ht="11.25" customHeight="1" x14ac:dyDescent="0.2">
      <c r="A308" s="1262" t="s">
        <v>467</v>
      </c>
      <c r="B308" s="1018">
        <v>387</v>
      </c>
      <c r="C308" s="1018">
        <v>387</v>
      </c>
      <c r="D308" s="1024" t="s">
        <v>938</v>
      </c>
    </row>
    <row r="309" spans="1:4" s="1007" customFormat="1" ht="11.25" customHeight="1" x14ac:dyDescent="0.2">
      <c r="A309" s="1264"/>
      <c r="B309" s="1019">
        <v>24.2</v>
      </c>
      <c r="C309" s="1019">
        <v>24.2</v>
      </c>
      <c r="D309" s="1025" t="s">
        <v>939</v>
      </c>
    </row>
    <row r="310" spans="1:4" s="1007" customFormat="1" ht="11.25" customHeight="1" x14ac:dyDescent="0.2">
      <c r="A310" s="1264"/>
      <c r="B310" s="1019">
        <v>50</v>
      </c>
      <c r="C310" s="1019">
        <v>50</v>
      </c>
      <c r="D310" s="1025" t="s">
        <v>441</v>
      </c>
    </row>
    <row r="311" spans="1:4" s="1007" customFormat="1" ht="11.25" customHeight="1" x14ac:dyDescent="0.2">
      <c r="A311" s="1263"/>
      <c r="B311" s="1020">
        <v>461.2</v>
      </c>
      <c r="C311" s="1020">
        <v>461.2</v>
      </c>
      <c r="D311" s="1026" t="s">
        <v>11</v>
      </c>
    </row>
    <row r="312" spans="1:4" s="1007" customFormat="1" ht="11.25" customHeight="1" x14ac:dyDescent="0.2">
      <c r="A312" s="1264" t="s">
        <v>1994</v>
      </c>
      <c r="B312" s="1019">
        <v>250</v>
      </c>
      <c r="C312" s="1019">
        <v>250</v>
      </c>
      <c r="D312" s="1025" t="s">
        <v>938</v>
      </c>
    </row>
    <row r="313" spans="1:4" s="1007" customFormat="1" ht="11.25" customHeight="1" x14ac:dyDescent="0.2">
      <c r="A313" s="1264"/>
      <c r="B313" s="1019">
        <v>225</v>
      </c>
      <c r="C313" s="1019">
        <v>225</v>
      </c>
      <c r="D313" s="1025" t="s">
        <v>441</v>
      </c>
    </row>
    <row r="314" spans="1:4" s="1007" customFormat="1" ht="11.25" customHeight="1" x14ac:dyDescent="0.2">
      <c r="A314" s="1264"/>
      <c r="B314" s="1019">
        <v>475</v>
      </c>
      <c r="C314" s="1019">
        <v>475</v>
      </c>
      <c r="D314" s="1025" t="s">
        <v>11</v>
      </c>
    </row>
    <row r="315" spans="1:4" s="1007" customFormat="1" ht="11.25" customHeight="1" x14ac:dyDescent="0.2">
      <c r="A315" s="1262" t="s">
        <v>552</v>
      </c>
      <c r="B315" s="1018">
        <v>40.799999999999997</v>
      </c>
      <c r="C315" s="1018">
        <v>30.6</v>
      </c>
      <c r="D315" s="1024" t="s">
        <v>1082</v>
      </c>
    </row>
    <row r="316" spans="1:4" s="1007" customFormat="1" ht="11.25" customHeight="1" x14ac:dyDescent="0.2">
      <c r="A316" s="1264"/>
      <c r="B316" s="1019">
        <v>320</v>
      </c>
      <c r="C316" s="1019">
        <v>320</v>
      </c>
      <c r="D316" s="1025" t="s">
        <v>938</v>
      </c>
    </row>
    <row r="317" spans="1:4" s="1007" customFormat="1" ht="11.25" customHeight="1" x14ac:dyDescent="0.2">
      <c r="A317" s="1264"/>
      <c r="B317" s="1019">
        <v>23.19</v>
      </c>
      <c r="C317" s="1019">
        <v>23.18085</v>
      </c>
      <c r="D317" s="1025" t="s">
        <v>3857</v>
      </c>
    </row>
    <row r="318" spans="1:4" s="1007" customFormat="1" ht="11.25" customHeight="1" x14ac:dyDescent="0.2">
      <c r="A318" s="1264"/>
      <c r="B318" s="1019">
        <v>225</v>
      </c>
      <c r="C318" s="1019">
        <v>225</v>
      </c>
      <c r="D318" s="1025" t="s">
        <v>441</v>
      </c>
    </row>
    <row r="319" spans="1:4" s="1007" customFormat="1" ht="11.25" customHeight="1" x14ac:dyDescent="0.2">
      <c r="A319" s="1263"/>
      <c r="B319" s="1020">
        <v>608.99</v>
      </c>
      <c r="C319" s="1020">
        <v>598.7808500000001</v>
      </c>
      <c r="D319" s="1026" t="s">
        <v>11</v>
      </c>
    </row>
    <row r="320" spans="1:4" s="1007" customFormat="1" ht="11.25" customHeight="1" x14ac:dyDescent="0.2">
      <c r="A320" s="1265" t="s">
        <v>468</v>
      </c>
      <c r="B320" s="1018">
        <v>120</v>
      </c>
      <c r="C320" s="1018">
        <v>111.6</v>
      </c>
      <c r="D320" s="1024" t="s">
        <v>1078</v>
      </c>
    </row>
    <row r="321" spans="1:4" s="1007" customFormat="1" ht="11.25" customHeight="1" x14ac:dyDescent="0.2">
      <c r="A321" s="1266"/>
      <c r="B321" s="1019">
        <v>71.95</v>
      </c>
      <c r="C321" s="1019">
        <v>71.95</v>
      </c>
      <c r="D321" s="1025" t="s">
        <v>4168</v>
      </c>
    </row>
    <row r="322" spans="1:4" s="1007" customFormat="1" ht="11.25" customHeight="1" x14ac:dyDescent="0.2">
      <c r="A322" s="1266"/>
      <c r="B322" s="1019">
        <v>50</v>
      </c>
      <c r="C322" s="1019">
        <v>50</v>
      </c>
      <c r="D322" s="1025" t="s">
        <v>441</v>
      </c>
    </row>
    <row r="323" spans="1:4" s="1007" customFormat="1" ht="11.25" customHeight="1" x14ac:dyDescent="0.2">
      <c r="A323" s="1267"/>
      <c r="B323" s="1020">
        <v>241.95</v>
      </c>
      <c r="C323" s="1020">
        <v>233.55</v>
      </c>
      <c r="D323" s="1026" t="s">
        <v>11</v>
      </c>
    </row>
    <row r="324" spans="1:4" s="1007" customFormat="1" ht="11.25" customHeight="1" x14ac:dyDescent="0.2">
      <c r="A324" s="1262" t="s">
        <v>469</v>
      </c>
      <c r="B324" s="1018">
        <v>127</v>
      </c>
      <c r="C324" s="1018">
        <v>121.8</v>
      </c>
      <c r="D324" s="1024" t="s">
        <v>1078</v>
      </c>
    </row>
    <row r="325" spans="1:4" s="1007" customFormat="1" ht="11.25" customHeight="1" x14ac:dyDescent="0.2">
      <c r="A325" s="1264"/>
      <c r="B325" s="1019">
        <v>397.4</v>
      </c>
      <c r="C325" s="1019">
        <v>397.39792999999997</v>
      </c>
      <c r="D325" s="1025" t="s">
        <v>938</v>
      </c>
    </row>
    <row r="326" spans="1:4" s="1007" customFormat="1" ht="11.25" customHeight="1" x14ac:dyDescent="0.2">
      <c r="A326" s="1264"/>
      <c r="B326" s="1019">
        <v>400</v>
      </c>
      <c r="C326" s="1019">
        <v>400</v>
      </c>
      <c r="D326" s="1025" t="s">
        <v>939</v>
      </c>
    </row>
    <row r="327" spans="1:4" s="1007" customFormat="1" ht="11.25" customHeight="1" x14ac:dyDescent="0.2">
      <c r="A327" s="1263"/>
      <c r="B327" s="1020">
        <v>924.4</v>
      </c>
      <c r="C327" s="1020">
        <v>919.19792999999993</v>
      </c>
      <c r="D327" s="1026" t="s">
        <v>11</v>
      </c>
    </row>
    <row r="328" spans="1:4" s="1007" customFormat="1" ht="11.25" customHeight="1" x14ac:dyDescent="0.2">
      <c r="A328" s="1265" t="s">
        <v>470</v>
      </c>
      <c r="B328" s="1019">
        <v>300</v>
      </c>
      <c r="C328" s="1019">
        <v>0</v>
      </c>
      <c r="D328" s="1025" t="s">
        <v>962</v>
      </c>
    </row>
    <row r="329" spans="1:4" s="1007" customFormat="1" ht="11.25" customHeight="1" x14ac:dyDescent="0.2">
      <c r="A329" s="1266"/>
      <c r="B329" s="1019">
        <v>79.900000000000006</v>
      </c>
      <c r="C329" s="1019">
        <v>79.900000000000006</v>
      </c>
      <c r="D329" s="1025" t="s">
        <v>4168</v>
      </c>
    </row>
    <row r="330" spans="1:4" s="1007" customFormat="1" ht="11.25" customHeight="1" x14ac:dyDescent="0.2">
      <c r="A330" s="1266"/>
      <c r="B330" s="1019">
        <v>13587</v>
      </c>
      <c r="C330" s="1019">
        <v>13587</v>
      </c>
      <c r="D330" s="1025" t="s">
        <v>973</v>
      </c>
    </row>
    <row r="331" spans="1:4" s="1007" customFormat="1" ht="11.25" customHeight="1" x14ac:dyDescent="0.2">
      <c r="A331" s="1266"/>
      <c r="B331" s="1019">
        <v>320</v>
      </c>
      <c r="C331" s="1019">
        <v>320</v>
      </c>
      <c r="D331" s="1025" t="s">
        <v>939</v>
      </c>
    </row>
    <row r="332" spans="1:4" s="1007" customFormat="1" ht="11.25" customHeight="1" x14ac:dyDescent="0.2">
      <c r="A332" s="1266"/>
      <c r="B332" s="1019">
        <v>2000</v>
      </c>
      <c r="C332" s="1019">
        <v>2000</v>
      </c>
      <c r="D332" s="1025" t="s">
        <v>4171</v>
      </c>
    </row>
    <row r="333" spans="1:4" s="1007" customFormat="1" ht="11.25" customHeight="1" x14ac:dyDescent="0.2">
      <c r="A333" s="1267"/>
      <c r="B333" s="1019">
        <v>16286.9</v>
      </c>
      <c r="C333" s="1019">
        <v>15986.9</v>
      </c>
      <c r="D333" s="1025" t="s">
        <v>11</v>
      </c>
    </row>
    <row r="334" spans="1:4" s="1007" customFormat="1" ht="11.25" customHeight="1" x14ac:dyDescent="0.2">
      <c r="A334" s="1262" t="s">
        <v>1995</v>
      </c>
      <c r="B334" s="1018">
        <v>80</v>
      </c>
      <c r="C334" s="1018">
        <v>80</v>
      </c>
      <c r="D334" s="1024" t="s">
        <v>938</v>
      </c>
    </row>
    <row r="335" spans="1:4" s="1007" customFormat="1" ht="11.25" customHeight="1" x14ac:dyDescent="0.2">
      <c r="A335" s="1264"/>
      <c r="B335" s="1019">
        <v>216.42</v>
      </c>
      <c r="C335" s="1019">
        <v>216.42</v>
      </c>
      <c r="D335" s="1025" t="s">
        <v>942</v>
      </c>
    </row>
    <row r="336" spans="1:4" s="1007" customFormat="1" ht="11.25" customHeight="1" x14ac:dyDescent="0.2">
      <c r="A336" s="1264"/>
      <c r="B336" s="1019">
        <v>166.89</v>
      </c>
      <c r="C336" s="1019">
        <v>166.88925</v>
      </c>
      <c r="D336" s="1025" t="s">
        <v>939</v>
      </c>
    </row>
    <row r="337" spans="1:4" s="1007" customFormat="1" ht="11.25" customHeight="1" x14ac:dyDescent="0.2">
      <c r="A337" s="1263"/>
      <c r="B337" s="1020">
        <v>463.30999999999995</v>
      </c>
      <c r="C337" s="1020">
        <v>463.30924999999996</v>
      </c>
      <c r="D337" s="1026" t="s">
        <v>11</v>
      </c>
    </row>
    <row r="338" spans="1:4" s="1007" customFormat="1" ht="11.25" customHeight="1" x14ac:dyDescent="0.2">
      <c r="A338" s="1264" t="s">
        <v>1996</v>
      </c>
      <c r="B338" s="1019">
        <v>359.20000000000005</v>
      </c>
      <c r="C338" s="1019">
        <v>359.20000000000005</v>
      </c>
      <c r="D338" s="1025" t="s">
        <v>939</v>
      </c>
    </row>
    <row r="339" spans="1:4" s="1007" customFormat="1" ht="11.25" customHeight="1" x14ac:dyDescent="0.2">
      <c r="A339" s="1264"/>
      <c r="B339" s="1019">
        <v>359.20000000000005</v>
      </c>
      <c r="C339" s="1019">
        <v>359.20000000000005</v>
      </c>
      <c r="D339" s="1025" t="s">
        <v>11</v>
      </c>
    </row>
    <row r="340" spans="1:4" s="1007" customFormat="1" ht="11.25" customHeight="1" x14ac:dyDescent="0.2">
      <c r="A340" s="1262" t="s">
        <v>1997</v>
      </c>
      <c r="B340" s="1018">
        <v>225</v>
      </c>
      <c r="C340" s="1018">
        <v>225</v>
      </c>
      <c r="D340" s="1024" t="s">
        <v>441</v>
      </c>
    </row>
    <row r="341" spans="1:4" s="1007" customFormat="1" ht="11.25" customHeight="1" x14ac:dyDescent="0.2">
      <c r="A341" s="1263"/>
      <c r="B341" s="1020">
        <v>225</v>
      </c>
      <c r="C341" s="1020">
        <v>225</v>
      </c>
      <c r="D341" s="1026" t="s">
        <v>11</v>
      </c>
    </row>
    <row r="342" spans="1:4" s="1007" customFormat="1" ht="11.25" customHeight="1" x14ac:dyDescent="0.2">
      <c r="A342" s="1264" t="s">
        <v>3660</v>
      </c>
      <c r="B342" s="1019">
        <v>397</v>
      </c>
      <c r="C342" s="1019">
        <v>0</v>
      </c>
      <c r="D342" s="1025" t="s">
        <v>505</v>
      </c>
    </row>
    <row r="343" spans="1:4" s="1007" customFormat="1" ht="11.25" customHeight="1" x14ac:dyDescent="0.2">
      <c r="A343" s="1264"/>
      <c r="B343" s="1019">
        <v>397</v>
      </c>
      <c r="C343" s="1019">
        <v>0</v>
      </c>
      <c r="D343" s="1025" t="s">
        <v>11</v>
      </c>
    </row>
    <row r="344" spans="1:4" s="1007" customFormat="1" ht="11.25" customHeight="1" x14ac:dyDescent="0.2">
      <c r="A344" s="1262" t="s">
        <v>4172</v>
      </c>
      <c r="B344" s="1018">
        <v>306.64</v>
      </c>
      <c r="C344" s="1018">
        <v>306.64</v>
      </c>
      <c r="D344" s="1024" t="s">
        <v>938</v>
      </c>
    </row>
    <row r="345" spans="1:4" s="1007" customFormat="1" ht="11.25" customHeight="1" x14ac:dyDescent="0.2">
      <c r="A345" s="1263"/>
      <c r="B345" s="1020">
        <v>306.64</v>
      </c>
      <c r="C345" s="1020">
        <v>306.64</v>
      </c>
      <c r="D345" s="1026" t="s">
        <v>11</v>
      </c>
    </row>
    <row r="346" spans="1:4" s="1007" customFormat="1" ht="11.25" customHeight="1" x14ac:dyDescent="0.2">
      <c r="A346" s="1264" t="s">
        <v>1998</v>
      </c>
      <c r="B346" s="1019">
        <v>325.51</v>
      </c>
      <c r="C346" s="1019">
        <v>325.50562000000002</v>
      </c>
      <c r="D346" s="1025" t="s">
        <v>938</v>
      </c>
    </row>
    <row r="347" spans="1:4" s="1007" customFormat="1" ht="11.25" customHeight="1" x14ac:dyDescent="0.2">
      <c r="A347" s="1264"/>
      <c r="B347" s="1019">
        <v>325.51</v>
      </c>
      <c r="C347" s="1019">
        <v>325.50562000000002</v>
      </c>
      <c r="D347" s="1025" t="s">
        <v>11</v>
      </c>
    </row>
    <row r="348" spans="1:4" s="1007" customFormat="1" ht="11.25" customHeight="1" x14ac:dyDescent="0.2">
      <c r="A348" s="1262" t="s">
        <v>1999</v>
      </c>
      <c r="B348" s="1018">
        <v>6560</v>
      </c>
      <c r="C348" s="1018">
        <v>5360</v>
      </c>
      <c r="D348" s="1024" t="s">
        <v>944</v>
      </c>
    </row>
    <row r="349" spans="1:4" s="1007" customFormat="1" ht="11.25" customHeight="1" x14ac:dyDescent="0.2">
      <c r="A349" s="1264"/>
      <c r="B349" s="1019">
        <v>68.41</v>
      </c>
      <c r="C349" s="1019">
        <v>68.410240000000002</v>
      </c>
      <c r="D349" s="1025" t="s">
        <v>939</v>
      </c>
    </row>
    <row r="350" spans="1:4" s="1007" customFormat="1" ht="11.25" customHeight="1" x14ac:dyDescent="0.2">
      <c r="A350" s="1263"/>
      <c r="B350" s="1020">
        <v>6628.41</v>
      </c>
      <c r="C350" s="1020">
        <v>5428.4102400000002</v>
      </c>
      <c r="D350" s="1026" t="s">
        <v>11</v>
      </c>
    </row>
    <row r="351" spans="1:4" s="1007" customFormat="1" ht="11.25" customHeight="1" x14ac:dyDescent="0.2">
      <c r="A351" s="1264" t="s">
        <v>4173</v>
      </c>
      <c r="B351" s="1019">
        <v>60</v>
      </c>
      <c r="C351" s="1019">
        <v>60</v>
      </c>
      <c r="D351" s="1025" t="s">
        <v>995</v>
      </c>
    </row>
    <row r="352" spans="1:4" s="1007" customFormat="1" ht="11.25" customHeight="1" x14ac:dyDescent="0.2">
      <c r="A352" s="1264"/>
      <c r="B352" s="1019">
        <v>90.149999999999991</v>
      </c>
      <c r="C352" s="1019">
        <v>0</v>
      </c>
      <c r="D352" s="1025" t="s">
        <v>3855</v>
      </c>
    </row>
    <row r="353" spans="1:4" s="1007" customFormat="1" ht="11.25" customHeight="1" x14ac:dyDescent="0.2">
      <c r="A353" s="1264"/>
      <c r="B353" s="1019">
        <v>150.14999999999998</v>
      </c>
      <c r="C353" s="1019">
        <v>60</v>
      </c>
      <c r="D353" s="1025" t="s">
        <v>11</v>
      </c>
    </row>
    <row r="354" spans="1:4" s="1007" customFormat="1" ht="11.25" customHeight="1" x14ac:dyDescent="0.2">
      <c r="A354" s="1262" t="s">
        <v>3419</v>
      </c>
      <c r="B354" s="1018">
        <v>849.9</v>
      </c>
      <c r="C354" s="1018">
        <v>849.9</v>
      </c>
      <c r="D354" s="1024" t="s">
        <v>1077</v>
      </c>
    </row>
    <row r="355" spans="1:4" s="1007" customFormat="1" ht="11.25" customHeight="1" x14ac:dyDescent="0.2">
      <c r="A355" s="1264"/>
      <c r="B355" s="1019">
        <v>300</v>
      </c>
      <c r="C355" s="1019">
        <v>240</v>
      </c>
      <c r="D355" s="1025" t="s">
        <v>962</v>
      </c>
    </row>
    <row r="356" spans="1:4" s="1007" customFormat="1" ht="11.25" customHeight="1" x14ac:dyDescent="0.2">
      <c r="A356" s="1264"/>
      <c r="B356" s="1019">
        <v>1500</v>
      </c>
      <c r="C356" s="1019">
        <v>0</v>
      </c>
      <c r="D356" s="1025" t="s">
        <v>942</v>
      </c>
    </row>
    <row r="357" spans="1:4" s="1007" customFormat="1" ht="11.25" customHeight="1" x14ac:dyDescent="0.2">
      <c r="A357" s="1263"/>
      <c r="B357" s="1020">
        <v>2649.9</v>
      </c>
      <c r="C357" s="1020">
        <v>1089.9000000000001</v>
      </c>
      <c r="D357" s="1026" t="s">
        <v>11</v>
      </c>
    </row>
    <row r="358" spans="1:4" s="1007" customFormat="1" ht="11.25" customHeight="1" x14ac:dyDescent="0.2">
      <c r="A358" s="1264" t="s">
        <v>2000</v>
      </c>
      <c r="B358" s="1019">
        <v>746</v>
      </c>
      <c r="C358" s="1019">
        <v>746</v>
      </c>
      <c r="D358" s="1025" t="s">
        <v>915</v>
      </c>
    </row>
    <row r="359" spans="1:4" s="1007" customFormat="1" ht="11.25" customHeight="1" x14ac:dyDescent="0.2">
      <c r="A359" s="1264"/>
      <c r="B359" s="1019">
        <v>746</v>
      </c>
      <c r="C359" s="1019">
        <v>746</v>
      </c>
      <c r="D359" s="1025" t="s">
        <v>11</v>
      </c>
    </row>
    <row r="360" spans="1:4" s="1007" customFormat="1" ht="11.25" customHeight="1" x14ac:dyDescent="0.2">
      <c r="A360" s="1262" t="s">
        <v>2001</v>
      </c>
      <c r="B360" s="1018">
        <v>210</v>
      </c>
      <c r="C360" s="1018">
        <v>0</v>
      </c>
      <c r="D360" s="1024" t="s">
        <v>1078</v>
      </c>
    </row>
    <row r="361" spans="1:4" s="1007" customFormat="1" ht="11.25" customHeight="1" x14ac:dyDescent="0.2">
      <c r="A361" s="1264"/>
      <c r="B361" s="1019">
        <v>400</v>
      </c>
      <c r="C361" s="1019">
        <v>400</v>
      </c>
      <c r="D361" s="1025" t="s">
        <v>938</v>
      </c>
    </row>
    <row r="362" spans="1:4" s="1007" customFormat="1" ht="11.25" customHeight="1" x14ac:dyDescent="0.2">
      <c r="A362" s="1264"/>
      <c r="B362" s="1019">
        <v>320</v>
      </c>
      <c r="C362" s="1019">
        <v>320</v>
      </c>
      <c r="D362" s="1025" t="s">
        <v>939</v>
      </c>
    </row>
    <row r="363" spans="1:4" s="1007" customFormat="1" ht="11.25" customHeight="1" x14ac:dyDescent="0.2">
      <c r="A363" s="1263"/>
      <c r="B363" s="1020">
        <v>930</v>
      </c>
      <c r="C363" s="1020">
        <v>720</v>
      </c>
      <c r="D363" s="1026" t="s">
        <v>11</v>
      </c>
    </row>
    <row r="364" spans="1:4" s="1007" customFormat="1" ht="11.25" customHeight="1" x14ac:dyDescent="0.2">
      <c r="A364" s="1264" t="s">
        <v>2002</v>
      </c>
      <c r="B364" s="1019">
        <v>516.4</v>
      </c>
      <c r="C364" s="1019">
        <v>516.39700000000005</v>
      </c>
      <c r="D364" s="1025" t="s">
        <v>877</v>
      </c>
    </row>
    <row r="365" spans="1:4" s="1007" customFormat="1" ht="11.25" customHeight="1" x14ac:dyDescent="0.2">
      <c r="A365" s="1264"/>
      <c r="B365" s="1019">
        <v>516.4</v>
      </c>
      <c r="C365" s="1019">
        <v>516.39700000000005</v>
      </c>
      <c r="D365" s="1025" t="s">
        <v>11</v>
      </c>
    </row>
    <row r="366" spans="1:4" s="1007" customFormat="1" ht="11.25" customHeight="1" x14ac:dyDescent="0.2">
      <c r="A366" s="1262" t="s">
        <v>3420</v>
      </c>
      <c r="B366" s="1018">
        <v>1800</v>
      </c>
      <c r="C366" s="1018">
        <v>1740</v>
      </c>
      <c r="D366" s="1024" t="s">
        <v>962</v>
      </c>
    </row>
    <row r="367" spans="1:4" s="1007" customFormat="1" ht="11.25" customHeight="1" x14ac:dyDescent="0.2">
      <c r="A367" s="1264"/>
      <c r="B367" s="1019">
        <v>500</v>
      </c>
      <c r="C367" s="1019">
        <v>474.19215000000003</v>
      </c>
      <c r="D367" s="1025" t="s">
        <v>3214</v>
      </c>
    </row>
    <row r="368" spans="1:4" s="1007" customFormat="1" ht="11.25" customHeight="1" x14ac:dyDescent="0.2">
      <c r="A368" s="1263"/>
      <c r="B368" s="1020">
        <v>2300</v>
      </c>
      <c r="C368" s="1020">
        <v>2214.1921499999999</v>
      </c>
      <c r="D368" s="1026" t="s">
        <v>11</v>
      </c>
    </row>
    <row r="369" spans="1:4" s="1007" customFormat="1" ht="11.25" customHeight="1" x14ac:dyDescent="0.2">
      <c r="A369" s="1264" t="s">
        <v>471</v>
      </c>
      <c r="B369" s="1019">
        <v>1500</v>
      </c>
      <c r="C369" s="1019">
        <v>0</v>
      </c>
      <c r="D369" s="1025" t="s">
        <v>942</v>
      </c>
    </row>
    <row r="370" spans="1:4" s="1007" customFormat="1" ht="11.25" customHeight="1" x14ac:dyDescent="0.2">
      <c r="A370" s="1264"/>
      <c r="B370" s="1019">
        <v>83.14</v>
      </c>
      <c r="C370" s="1019">
        <v>83.134</v>
      </c>
      <c r="D370" s="1025" t="s">
        <v>957</v>
      </c>
    </row>
    <row r="371" spans="1:4" s="1007" customFormat="1" ht="11.25" customHeight="1" x14ac:dyDescent="0.2">
      <c r="A371" s="1264"/>
      <c r="B371" s="1019">
        <v>77.990000000000009</v>
      </c>
      <c r="C371" s="1019">
        <v>77.975999999999999</v>
      </c>
      <c r="D371" s="1025" t="s">
        <v>3855</v>
      </c>
    </row>
    <row r="372" spans="1:4" s="1007" customFormat="1" ht="11.25" customHeight="1" x14ac:dyDescent="0.2">
      <c r="A372" s="1264"/>
      <c r="B372" s="1019">
        <v>50</v>
      </c>
      <c r="C372" s="1019">
        <v>50</v>
      </c>
      <c r="D372" s="1025" t="s">
        <v>441</v>
      </c>
    </row>
    <row r="373" spans="1:4" s="1007" customFormat="1" ht="11.25" customHeight="1" x14ac:dyDescent="0.2">
      <c r="A373" s="1264"/>
      <c r="B373" s="1019">
        <v>1711.13</v>
      </c>
      <c r="C373" s="1019">
        <v>211.11</v>
      </c>
      <c r="D373" s="1025" t="s">
        <v>11</v>
      </c>
    </row>
    <row r="374" spans="1:4" s="1007" customFormat="1" ht="11.25" customHeight="1" x14ac:dyDescent="0.2">
      <c r="A374" s="1262" t="s">
        <v>2003</v>
      </c>
      <c r="B374" s="1018">
        <v>80</v>
      </c>
      <c r="C374" s="1018">
        <v>80</v>
      </c>
      <c r="D374" s="1024" t="s">
        <v>938</v>
      </c>
    </row>
    <row r="375" spans="1:4" s="1007" customFormat="1" ht="11.25" customHeight="1" x14ac:dyDescent="0.2">
      <c r="A375" s="1264"/>
      <c r="B375" s="1019">
        <v>320</v>
      </c>
      <c r="C375" s="1019">
        <v>320</v>
      </c>
      <c r="D375" s="1025" t="s">
        <v>939</v>
      </c>
    </row>
    <row r="376" spans="1:4" s="1007" customFormat="1" ht="11.25" customHeight="1" x14ac:dyDescent="0.2">
      <c r="A376" s="1264"/>
      <c r="B376" s="1019">
        <v>47.5</v>
      </c>
      <c r="C376" s="1019">
        <v>47.5</v>
      </c>
      <c r="D376" s="1025" t="s">
        <v>968</v>
      </c>
    </row>
    <row r="377" spans="1:4" s="1007" customFormat="1" ht="11.25" customHeight="1" x14ac:dyDescent="0.2">
      <c r="A377" s="1263"/>
      <c r="B377" s="1020">
        <v>447.5</v>
      </c>
      <c r="C377" s="1020">
        <v>447.5</v>
      </c>
      <c r="D377" s="1026" t="s">
        <v>11</v>
      </c>
    </row>
    <row r="378" spans="1:4" s="1007" customFormat="1" ht="11.25" customHeight="1" x14ac:dyDescent="0.2">
      <c r="A378" s="1264" t="s">
        <v>2004</v>
      </c>
      <c r="B378" s="1019">
        <v>315.3</v>
      </c>
      <c r="C378" s="1019">
        <v>315.3</v>
      </c>
      <c r="D378" s="1025" t="s">
        <v>911</v>
      </c>
    </row>
    <row r="379" spans="1:4" s="1007" customFormat="1" ht="11.25" customHeight="1" x14ac:dyDescent="0.2">
      <c r="A379" s="1264"/>
      <c r="B379" s="1019">
        <v>315.3</v>
      </c>
      <c r="C379" s="1019">
        <v>315.3</v>
      </c>
      <c r="D379" s="1025" t="s">
        <v>11</v>
      </c>
    </row>
    <row r="380" spans="1:4" s="1007" customFormat="1" ht="11.25" customHeight="1" x14ac:dyDescent="0.2">
      <c r="A380" s="1262" t="s">
        <v>472</v>
      </c>
      <c r="B380" s="1018">
        <v>6245</v>
      </c>
      <c r="C380" s="1018">
        <v>6245</v>
      </c>
      <c r="D380" s="1024" t="s">
        <v>973</v>
      </c>
    </row>
    <row r="381" spans="1:4" s="1007" customFormat="1" ht="11.25" customHeight="1" x14ac:dyDescent="0.2">
      <c r="A381" s="1264"/>
      <c r="B381" s="1019">
        <v>50</v>
      </c>
      <c r="C381" s="1019">
        <v>50</v>
      </c>
      <c r="D381" s="1025" t="s">
        <v>441</v>
      </c>
    </row>
    <row r="382" spans="1:4" s="1007" customFormat="1" ht="11.25" customHeight="1" x14ac:dyDescent="0.2">
      <c r="A382" s="1263"/>
      <c r="B382" s="1020">
        <v>6295</v>
      </c>
      <c r="C382" s="1020">
        <v>6295</v>
      </c>
      <c r="D382" s="1026" t="s">
        <v>11</v>
      </c>
    </row>
    <row r="383" spans="1:4" s="1007" customFormat="1" ht="11.25" customHeight="1" x14ac:dyDescent="0.2">
      <c r="A383" s="1264" t="s">
        <v>2005</v>
      </c>
      <c r="B383" s="1019">
        <v>320</v>
      </c>
      <c r="C383" s="1019">
        <v>320</v>
      </c>
      <c r="D383" s="1025" t="s">
        <v>938</v>
      </c>
    </row>
    <row r="384" spans="1:4" s="1007" customFormat="1" ht="11.25" customHeight="1" x14ac:dyDescent="0.2">
      <c r="A384" s="1264"/>
      <c r="B384" s="1019">
        <v>320</v>
      </c>
      <c r="C384" s="1019">
        <v>320</v>
      </c>
      <c r="D384" s="1025" t="s">
        <v>11</v>
      </c>
    </row>
    <row r="385" spans="1:4" s="1007" customFormat="1" ht="11.25" customHeight="1" x14ac:dyDescent="0.2">
      <c r="A385" s="1262" t="s">
        <v>2006</v>
      </c>
      <c r="B385" s="1018">
        <v>110.5</v>
      </c>
      <c r="C385" s="1018">
        <v>110.5</v>
      </c>
      <c r="D385" s="1024" t="s">
        <v>1080</v>
      </c>
    </row>
    <row r="386" spans="1:4" s="1007" customFormat="1" ht="11.25" customHeight="1" x14ac:dyDescent="0.2">
      <c r="A386" s="1264"/>
      <c r="B386" s="1019">
        <v>80</v>
      </c>
      <c r="C386" s="1019">
        <v>80</v>
      </c>
      <c r="D386" s="1025" t="s">
        <v>938</v>
      </c>
    </row>
    <row r="387" spans="1:4" s="1007" customFormat="1" ht="11.25" customHeight="1" x14ac:dyDescent="0.2">
      <c r="A387" s="1264"/>
      <c r="B387" s="1019">
        <v>385.85</v>
      </c>
      <c r="C387" s="1019">
        <v>385.85</v>
      </c>
      <c r="D387" s="1025" t="s">
        <v>939</v>
      </c>
    </row>
    <row r="388" spans="1:4" s="1007" customFormat="1" ht="11.25" customHeight="1" x14ac:dyDescent="0.2">
      <c r="A388" s="1264"/>
      <c r="B388" s="1019">
        <v>700</v>
      </c>
      <c r="C388" s="1019">
        <v>0</v>
      </c>
      <c r="D388" s="1025" t="s">
        <v>505</v>
      </c>
    </row>
    <row r="389" spans="1:4" s="1007" customFormat="1" ht="11.25" customHeight="1" x14ac:dyDescent="0.2">
      <c r="A389" s="1263"/>
      <c r="B389" s="1020">
        <v>1276.3499999999999</v>
      </c>
      <c r="C389" s="1020">
        <v>576.35</v>
      </c>
      <c r="D389" s="1026" t="s">
        <v>11</v>
      </c>
    </row>
    <row r="390" spans="1:4" s="1007" customFormat="1" ht="11.25" customHeight="1" x14ac:dyDescent="0.2">
      <c r="A390" s="1264" t="s">
        <v>2007</v>
      </c>
      <c r="B390" s="1019">
        <v>195</v>
      </c>
      <c r="C390" s="1019">
        <v>195</v>
      </c>
      <c r="D390" s="1025" t="s">
        <v>1080</v>
      </c>
    </row>
    <row r="391" spans="1:4" s="1007" customFormat="1" ht="11.25" customHeight="1" x14ac:dyDescent="0.2">
      <c r="A391" s="1264"/>
      <c r="B391" s="1019">
        <v>74</v>
      </c>
      <c r="C391" s="1019">
        <v>74</v>
      </c>
      <c r="D391" s="1025" t="s">
        <v>938</v>
      </c>
    </row>
    <row r="392" spans="1:4" s="1007" customFormat="1" ht="11.25" customHeight="1" x14ac:dyDescent="0.2">
      <c r="A392" s="1264"/>
      <c r="B392" s="1019">
        <v>225</v>
      </c>
      <c r="C392" s="1019">
        <v>0</v>
      </c>
      <c r="D392" s="1025" t="s">
        <v>441</v>
      </c>
    </row>
    <row r="393" spans="1:4" s="1007" customFormat="1" ht="11.25" customHeight="1" x14ac:dyDescent="0.2">
      <c r="A393" s="1264"/>
      <c r="B393" s="1019">
        <v>494</v>
      </c>
      <c r="C393" s="1019">
        <v>269</v>
      </c>
      <c r="D393" s="1025" t="s">
        <v>11</v>
      </c>
    </row>
    <row r="394" spans="1:4" s="1007" customFormat="1" ht="11.25" customHeight="1" x14ac:dyDescent="0.2">
      <c r="A394" s="1262" t="s">
        <v>2008</v>
      </c>
      <c r="B394" s="1018">
        <v>75.540000000000006</v>
      </c>
      <c r="C394" s="1018">
        <v>75.540000000000006</v>
      </c>
      <c r="D394" s="1024" t="s">
        <v>938</v>
      </c>
    </row>
    <row r="395" spans="1:4" s="1007" customFormat="1" ht="11.25" customHeight="1" x14ac:dyDescent="0.2">
      <c r="A395" s="1263"/>
      <c r="B395" s="1020">
        <v>75.540000000000006</v>
      </c>
      <c r="C395" s="1020">
        <v>75.540000000000006</v>
      </c>
      <c r="D395" s="1026" t="s">
        <v>11</v>
      </c>
    </row>
    <row r="396" spans="1:4" s="1007" customFormat="1" ht="11.25" customHeight="1" x14ac:dyDescent="0.2">
      <c r="A396" s="1264" t="s">
        <v>473</v>
      </c>
      <c r="B396" s="1019">
        <v>200</v>
      </c>
      <c r="C396" s="1019">
        <v>200</v>
      </c>
      <c r="D396" s="1025" t="s">
        <v>939</v>
      </c>
    </row>
    <row r="397" spans="1:4" s="1007" customFormat="1" ht="11.25" customHeight="1" x14ac:dyDescent="0.2">
      <c r="A397" s="1264"/>
      <c r="B397" s="1019">
        <v>200</v>
      </c>
      <c r="C397" s="1019">
        <v>200</v>
      </c>
      <c r="D397" s="1025" t="s">
        <v>11</v>
      </c>
    </row>
    <row r="398" spans="1:4" s="1007" customFormat="1" ht="11.25" customHeight="1" x14ac:dyDescent="0.2">
      <c r="A398" s="1262" t="s">
        <v>2009</v>
      </c>
      <c r="B398" s="1018">
        <v>320</v>
      </c>
      <c r="C398" s="1018">
        <v>320</v>
      </c>
      <c r="D398" s="1024" t="s">
        <v>939</v>
      </c>
    </row>
    <row r="399" spans="1:4" s="1007" customFormat="1" ht="11.25" customHeight="1" x14ac:dyDescent="0.2">
      <c r="A399" s="1264"/>
      <c r="B399" s="1019">
        <v>200</v>
      </c>
      <c r="C399" s="1019">
        <v>200</v>
      </c>
      <c r="D399" s="1025" t="s">
        <v>3421</v>
      </c>
    </row>
    <row r="400" spans="1:4" s="1007" customFormat="1" ht="11.25" customHeight="1" x14ac:dyDescent="0.2">
      <c r="A400" s="1264"/>
      <c r="B400" s="1019">
        <v>225</v>
      </c>
      <c r="C400" s="1019">
        <v>225</v>
      </c>
      <c r="D400" s="1025" t="s">
        <v>441</v>
      </c>
    </row>
    <row r="401" spans="1:4" s="1007" customFormat="1" ht="11.25" customHeight="1" x14ac:dyDescent="0.2">
      <c r="A401" s="1263"/>
      <c r="B401" s="1020">
        <v>745</v>
      </c>
      <c r="C401" s="1020">
        <v>745</v>
      </c>
      <c r="D401" s="1026" t="s">
        <v>11</v>
      </c>
    </row>
    <row r="402" spans="1:4" s="1007" customFormat="1" ht="11.25" customHeight="1" x14ac:dyDescent="0.2">
      <c r="A402" s="1264" t="s">
        <v>2010</v>
      </c>
      <c r="B402" s="1019">
        <v>413.7</v>
      </c>
      <c r="C402" s="1019">
        <v>413.7</v>
      </c>
      <c r="D402" s="1025" t="s">
        <v>962</v>
      </c>
    </row>
    <row r="403" spans="1:4" s="1007" customFormat="1" ht="11.25" customHeight="1" x14ac:dyDescent="0.2">
      <c r="A403" s="1264"/>
      <c r="B403" s="1019">
        <v>431.5</v>
      </c>
      <c r="C403" s="1019">
        <v>0</v>
      </c>
      <c r="D403" s="1025" t="s">
        <v>942</v>
      </c>
    </row>
    <row r="404" spans="1:4" s="1007" customFormat="1" ht="11.25" customHeight="1" x14ac:dyDescent="0.2">
      <c r="A404" s="1264"/>
      <c r="B404" s="1019">
        <v>66.099999999999994</v>
      </c>
      <c r="C404" s="1019">
        <v>42.490999999999993</v>
      </c>
      <c r="D404" s="1025" t="s">
        <v>968</v>
      </c>
    </row>
    <row r="405" spans="1:4" s="1007" customFormat="1" ht="11.25" customHeight="1" x14ac:dyDescent="0.2">
      <c r="A405" s="1264"/>
      <c r="B405" s="1019">
        <v>911.30000000000007</v>
      </c>
      <c r="C405" s="1019">
        <v>456.19099999999997</v>
      </c>
      <c r="D405" s="1025" t="s">
        <v>11</v>
      </c>
    </row>
    <row r="406" spans="1:4" s="1007" customFormat="1" ht="11.25" customHeight="1" x14ac:dyDescent="0.2">
      <c r="A406" s="1262" t="s">
        <v>2011</v>
      </c>
      <c r="B406" s="1018">
        <v>1500</v>
      </c>
      <c r="C406" s="1018">
        <v>1499.28728</v>
      </c>
      <c r="D406" s="1024" t="s">
        <v>962</v>
      </c>
    </row>
    <row r="407" spans="1:4" s="1007" customFormat="1" ht="11.25" customHeight="1" x14ac:dyDescent="0.2">
      <c r="A407" s="1264"/>
      <c r="B407" s="1019">
        <v>400</v>
      </c>
      <c r="C407" s="1019">
        <v>369.48662999999999</v>
      </c>
      <c r="D407" s="1025" t="s">
        <v>938</v>
      </c>
    </row>
    <row r="408" spans="1:4" s="1007" customFormat="1" ht="11.25" customHeight="1" x14ac:dyDescent="0.2">
      <c r="A408" s="1264"/>
      <c r="B408" s="1019">
        <v>500</v>
      </c>
      <c r="C408" s="1019">
        <v>500</v>
      </c>
      <c r="D408" s="1025" t="s">
        <v>942</v>
      </c>
    </row>
    <row r="409" spans="1:4" s="1007" customFormat="1" ht="11.25" customHeight="1" x14ac:dyDescent="0.2">
      <c r="A409" s="1264"/>
      <c r="B409" s="1019">
        <v>82.6</v>
      </c>
      <c r="C409" s="1019">
        <v>82.6</v>
      </c>
      <c r="D409" s="1025" t="s">
        <v>939</v>
      </c>
    </row>
    <row r="410" spans="1:4" s="1007" customFormat="1" ht="11.25" customHeight="1" x14ac:dyDescent="0.2">
      <c r="A410" s="1263"/>
      <c r="B410" s="1020">
        <v>2482.6</v>
      </c>
      <c r="C410" s="1020">
        <v>2451.3739099999998</v>
      </c>
      <c r="D410" s="1026" t="s">
        <v>11</v>
      </c>
    </row>
    <row r="411" spans="1:4" s="1007" customFormat="1" ht="11.25" customHeight="1" x14ac:dyDescent="0.2">
      <c r="A411" s="1264" t="s">
        <v>2012</v>
      </c>
      <c r="B411" s="1019">
        <v>48.67</v>
      </c>
      <c r="C411" s="1019">
        <v>48.668999999999997</v>
      </c>
      <c r="D411" s="1025" t="s">
        <v>939</v>
      </c>
    </row>
    <row r="412" spans="1:4" s="1007" customFormat="1" ht="11.25" customHeight="1" x14ac:dyDescent="0.2">
      <c r="A412" s="1264"/>
      <c r="B412" s="1019">
        <v>48.67</v>
      </c>
      <c r="C412" s="1019">
        <v>48.668999999999997</v>
      </c>
      <c r="D412" s="1025" t="s">
        <v>11</v>
      </c>
    </row>
    <row r="413" spans="1:4" s="1007" customFormat="1" ht="11.25" customHeight="1" x14ac:dyDescent="0.2">
      <c r="A413" s="1262" t="s">
        <v>474</v>
      </c>
      <c r="B413" s="1018">
        <v>80</v>
      </c>
      <c r="C413" s="1018">
        <v>80</v>
      </c>
      <c r="D413" s="1024" t="s">
        <v>938</v>
      </c>
    </row>
    <row r="414" spans="1:4" s="1007" customFormat="1" ht="11.25" customHeight="1" x14ac:dyDescent="0.2">
      <c r="A414" s="1264"/>
      <c r="B414" s="1019">
        <v>450.32</v>
      </c>
      <c r="C414" s="1019">
        <v>450.32</v>
      </c>
      <c r="D414" s="1025" t="s">
        <v>944</v>
      </c>
    </row>
    <row r="415" spans="1:4" s="1007" customFormat="1" ht="11.25" customHeight="1" x14ac:dyDescent="0.2">
      <c r="A415" s="1264"/>
      <c r="B415" s="1019">
        <v>116.53</v>
      </c>
      <c r="C415" s="1019">
        <v>116.49300000000001</v>
      </c>
      <c r="D415" s="1025" t="s">
        <v>3855</v>
      </c>
    </row>
    <row r="416" spans="1:4" s="1007" customFormat="1" ht="11.25" customHeight="1" x14ac:dyDescent="0.2">
      <c r="A416" s="1264"/>
      <c r="B416" s="1019">
        <v>50</v>
      </c>
      <c r="C416" s="1019">
        <v>50</v>
      </c>
      <c r="D416" s="1025" t="s">
        <v>441</v>
      </c>
    </row>
    <row r="417" spans="1:4" s="1007" customFormat="1" ht="11.25" customHeight="1" x14ac:dyDescent="0.2">
      <c r="A417" s="1263"/>
      <c r="B417" s="1020">
        <v>696.84999999999991</v>
      </c>
      <c r="C417" s="1020">
        <v>696.81299999999999</v>
      </c>
      <c r="D417" s="1026" t="s">
        <v>11</v>
      </c>
    </row>
    <row r="418" spans="1:4" s="1007" customFormat="1" ht="11.25" customHeight="1" x14ac:dyDescent="0.2">
      <c r="A418" s="1264" t="s">
        <v>3422</v>
      </c>
      <c r="B418" s="1019">
        <v>267.2</v>
      </c>
      <c r="C418" s="1019">
        <v>267.2</v>
      </c>
      <c r="D418" s="1025" t="s">
        <v>938</v>
      </c>
    </row>
    <row r="419" spans="1:4" s="1007" customFormat="1" ht="11.25" customHeight="1" x14ac:dyDescent="0.2">
      <c r="A419" s="1264"/>
      <c r="B419" s="1019">
        <v>267.2</v>
      </c>
      <c r="C419" s="1019">
        <v>267.2</v>
      </c>
      <c r="D419" s="1025" t="s">
        <v>11</v>
      </c>
    </row>
    <row r="420" spans="1:4" s="1007" customFormat="1" ht="11.25" customHeight="1" x14ac:dyDescent="0.2">
      <c r="A420" s="1262" t="s">
        <v>4174</v>
      </c>
      <c r="B420" s="1018">
        <v>400</v>
      </c>
      <c r="C420" s="1018">
        <v>400</v>
      </c>
      <c r="D420" s="1024" t="s">
        <v>938</v>
      </c>
    </row>
    <row r="421" spans="1:4" s="1007" customFormat="1" ht="11.25" customHeight="1" x14ac:dyDescent="0.2">
      <c r="A421" s="1263"/>
      <c r="B421" s="1020">
        <v>400</v>
      </c>
      <c r="C421" s="1020">
        <v>400</v>
      </c>
      <c r="D421" s="1026" t="s">
        <v>11</v>
      </c>
    </row>
    <row r="422" spans="1:4" s="1007" customFormat="1" ht="11.25" customHeight="1" x14ac:dyDescent="0.2">
      <c r="A422" s="1264" t="s">
        <v>2013</v>
      </c>
      <c r="B422" s="1019">
        <v>271.38</v>
      </c>
      <c r="C422" s="1019">
        <v>271.38</v>
      </c>
      <c r="D422" s="1025" t="s">
        <v>938</v>
      </c>
    </row>
    <row r="423" spans="1:4" s="1007" customFormat="1" ht="11.25" customHeight="1" x14ac:dyDescent="0.2">
      <c r="A423" s="1264"/>
      <c r="B423" s="1019">
        <v>271.38</v>
      </c>
      <c r="C423" s="1019">
        <v>271.38</v>
      </c>
      <c r="D423" s="1025" t="s">
        <v>11</v>
      </c>
    </row>
    <row r="424" spans="1:4" s="1007" customFormat="1" ht="11.25" customHeight="1" x14ac:dyDescent="0.2">
      <c r="A424" s="1262" t="s">
        <v>422</v>
      </c>
      <c r="B424" s="1018">
        <v>50</v>
      </c>
      <c r="C424" s="1018">
        <v>50</v>
      </c>
      <c r="D424" s="1024" t="s">
        <v>441</v>
      </c>
    </row>
    <row r="425" spans="1:4" s="1007" customFormat="1" ht="11.25" customHeight="1" x14ac:dyDescent="0.2">
      <c r="A425" s="1263"/>
      <c r="B425" s="1020">
        <v>50</v>
      </c>
      <c r="C425" s="1020">
        <v>50</v>
      </c>
      <c r="D425" s="1026" t="s">
        <v>11</v>
      </c>
    </row>
    <row r="426" spans="1:4" s="1007" customFormat="1" ht="11.25" customHeight="1" x14ac:dyDescent="0.2">
      <c r="A426" s="1262" t="s">
        <v>3423</v>
      </c>
      <c r="B426" s="1018">
        <v>1634.8</v>
      </c>
      <c r="C426" s="1018">
        <v>1334.9999999999998</v>
      </c>
      <c r="D426" s="1024" t="s">
        <v>962</v>
      </c>
    </row>
    <row r="427" spans="1:4" s="1007" customFormat="1" ht="11.25" customHeight="1" x14ac:dyDescent="0.2">
      <c r="A427" s="1263"/>
      <c r="B427" s="1020">
        <v>1634.8</v>
      </c>
      <c r="C427" s="1020">
        <v>1334.9999999999998</v>
      </c>
      <c r="D427" s="1026" t="s">
        <v>11</v>
      </c>
    </row>
    <row r="428" spans="1:4" s="1007" customFormat="1" ht="11.25" customHeight="1" x14ac:dyDescent="0.2">
      <c r="A428" s="1264" t="s">
        <v>2014</v>
      </c>
      <c r="B428" s="1019">
        <v>79.2</v>
      </c>
      <c r="C428" s="1019">
        <v>79.194500000000005</v>
      </c>
      <c r="D428" s="1025" t="s">
        <v>4168</v>
      </c>
    </row>
    <row r="429" spans="1:4" s="1007" customFormat="1" ht="11.25" customHeight="1" x14ac:dyDescent="0.2">
      <c r="A429" s="1264"/>
      <c r="B429" s="1019">
        <v>4962</v>
      </c>
      <c r="C429" s="1019">
        <v>4962</v>
      </c>
      <c r="D429" s="1025" t="s">
        <v>973</v>
      </c>
    </row>
    <row r="430" spans="1:4" s="1007" customFormat="1" ht="11.25" customHeight="1" x14ac:dyDescent="0.2">
      <c r="A430" s="1263"/>
      <c r="B430" s="1020">
        <v>5041.2</v>
      </c>
      <c r="C430" s="1020">
        <v>5041.1944999999996</v>
      </c>
      <c r="D430" s="1026" t="s">
        <v>11</v>
      </c>
    </row>
    <row r="431" spans="1:4" s="1007" customFormat="1" ht="11.25" customHeight="1" x14ac:dyDescent="0.2">
      <c r="A431" s="1264" t="s">
        <v>2015</v>
      </c>
      <c r="B431" s="1019">
        <v>905.78</v>
      </c>
      <c r="C431" s="1019">
        <v>677.91948000000002</v>
      </c>
      <c r="D431" s="1025" t="s">
        <v>1077</v>
      </c>
    </row>
    <row r="432" spans="1:4" s="1007" customFormat="1" ht="11.25" customHeight="1" x14ac:dyDescent="0.2">
      <c r="A432" s="1264"/>
      <c r="B432" s="1019">
        <v>905.78</v>
      </c>
      <c r="C432" s="1019">
        <v>677.91948000000002</v>
      </c>
      <c r="D432" s="1025" t="s">
        <v>11</v>
      </c>
    </row>
    <row r="433" spans="1:4" s="1007" customFormat="1" ht="11.25" customHeight="1" x14ac:dyDescent="0.2">
      <c r="A433" s="1262" t="s">
        <v>2016</v>
      </c>
      <c r="B433" s="1018">
        <v>154.5</v>
      </c>
      <c r="C433" s="1018">
        <v>134.5</v>
      </c>
      <c r="D433" s="1024" t="s">
        <v>1078</v>
      </c>
    </row>
    <row r="434" spans="1:4" s="1007" customFormat="1" ht="11.25" customHeight="1" x14ac:dyDescent="0.2">
      <c r="A434" s="1263"/>
      <c r="B434" s="1020">
        <v>154.5</v>
      </c>
      <c r="C434" s="1020">
        <v>134.5</v>
      </c>
      <c r="D434" s="1026" t="s">
        <v>11</v>
      </c>
    </row>
    <row r="435" spans="1:4" s="1007" customFormat="1" ht="11.25" customHeight="1" x14ac:dyDescent="0.2">
      <c r="A435" s="1262" t="s">
        <v>2017</v>
      </c>
      <c r="B435" s="1018">
        <v>88</v>
      </c>
      <c r="C435" s="1018">
        <v>88</v>
      </c>
      <c r="D435" s="1024" t="s">
        <v>939</v>
      </c>
    </row>
    <row r="436" spans="1:4" s="1007" customFormat="1" ht="11.25" customHeight="1" x14ac:dyDescent="0.2">
      <c r="A436" s="1263"/>
      <c r="B436" s="1020">
        <v>88</v>
      </c>
      <c r="C436" s="1020">
        <v>88</v>
      </c>
      <c r="D436" s="1026" t="s">
        <v>11</v>
      </c>
    </row>
    <row r="437" spans="1:4" s="1007" customFormat="1" ht="11.25" customHeight="1" x14ac:dyDescent="0.2">
      <c r="A437" s="1264" t="s">
        <v>2018</v>
      </c>
      <c r="B437" s="1019">
        <v>50.1</v>
      </c>
      <c r="C437" s="1019">
        <v>46.238939999999999</v>
      </c>
      <c r="D437" s="1025" t="s">
        <v>4168</v>
      </c>
    </row>
    <row r="438" spans="1:4" s="1007" customFormat="1" ht="11.25" customHeight="1" x14ac:dyDescent="0.2">
      <c r="A438" s="1263"/>
      <c r="B438" s="1020">
        <v>50.1</v>
      </c>
      <c r="C438" s="1020">
        <v>46.238939999999999</v>
      </c>
      <c r="D438" s="1026" t="s">
        <v>11</v>
      </c>
    </row>
    <row r="439" spans="1:4" s="1007" customFormat="1" ht="11.25" customHeight="1" x14ac:dyDescent="0.2">
      <c r="A439" s="1264" t="s">
        <v>2019</v>
      </c>
      <c r="B439" s="1019">
        <v>320</v>
      </c>
      <c r="C439" s="1019">
        <v>0</v>
      </c>
      <c r="D439" s="1025" t="s">
        <v>939</v>
      </c>
    </row>
    <row r="440" spans="1:4" s="1007" customFormat="1" ht="11.25" customHeight="1" x14ac:dyDescent="0.2">
      <c r="A440" s="1264"/>
      <c r="B440" s="1019">
        <v>320</v>
      </c>
      <c r="C440" s="1019">
        <v>0</v>
      </c>
      <c r="D440" s="1025" t="s">
        <v>11</v>
      </c>
    </row>
    <row r="441" spans="1:4" s="1007" customFormat="1" ht="11.25" customHeight="1" x14ac:dyDescent="0.2">
      <c r="A441" s="1262" t="s">
        <v>2020</v>
      </c>
      <c r="B441" s="1018">
        <v>0.89</v>
      </c>
      <c r="C441" s="1018">
        <v>0.88693</v>
      </c>
      <c r="D441" s="1024" t="s">
        <v>938</v>
      </c>
    </row>
    <row r="442" spans="1:4" s="1007" customFormat="1" ht="11.25" customHeight="1" x14ac:dyDescent="0.2">
      <c r="A442" s="1264"/>
      <c r="B442" s="1019">
        <v>1530.3</v>
      </c>
      <c r="C442" s="1019">
        <v>1224.24</v>
      </c>
      <c r="D442" s="1025" t="s">
        <v>944</v>
      </c>
    </row>
    <row r="443" spans="1:4" s="1007" customFormat="1" ht="11.25" customHeight="1" x14ac:dyDescent="0.2">
      <c r="A443" s="1263"/>
      <c r="B443" s="1020">
        <v>1531.19</v>
      </c>
      <c r="C443" s="1020">
        <v>1225.1269299999999</v>
      </c>
      <c r="D443" s="1026" t="s">
        <v>11</v>
      </c>
    </row>
    <row r="444" spans="1:4" s="1007" customFormat="1" ht="11.25" customHeight="1" x14ac:dyDescent="0.2">
      <c r="A444" s="1264" t="s">
        <v>3424</v>
      </c>
      <c r="B444" s="1019">
        <v>370</v>
      </c>
      <c r="C444" s="1019">
        <v>370</v>
      </c>
      <c r="D444" s="1025" t="s">
        <v>938</v>
      </c>
    </row>
    <row r="445" spans="1:4" s="1007" customFormat="1" ht="11.25" customHeight="1" x14ac:dyDescent="0.2">
      <c r="A445" s="1264"/>
      <c r="B445" s="1019">
        <v>370</v>
      </c>
      <c r="C445" s="1019">
        <v>370</v>
      </c>
      <c r="D445" s="1025" t="s">
        <v>11</v>
      </c>
    </row>
    <row r="446" spans="1:4" s="1007" customFormat="1" ht="11.25" customHeight="1" x14ac:dyDescent="0.2">
      <c r="A446" s="1262" t="s">
        <v>3425</v>
      </c>
      <c r="B446" s="1018">
        <v>111</v>
      </c>
      <c r="C446" s="1018">
        <v>91.8</v>
      </c>
      <c r="D446" s="1024" t="s">
        <v>1078</v>
      </c>
    </row>
    <row r="447" spans="1:4" s="1007" customFormat="1" ht="11.25" customHeight="1" x14ac:dyDescent="0.2">
      <c r="A447" s="1264"/>
      <c r="B447" s="1019">
        <v>320</v>
      </c>
      <c r="C447" s="1019">
        <v>320</v>
      </c>
      <c r="D447" s="1025" t="s">
        <v>938</v>
      </c>
    </row>
    <row r="448" spans="1:4" s="1007" customFormat="1" ht="11.25" customHeight="1" x14ac:dyDescent="0.2">
      <c r="A448" s="1264"/>
      <c r="B448" s="1019">
        <v>262.63</v>
      </c>
      <c r="C448" s="1019">
        <v>0</v>
      </c>
      <c r="D448" s="1025" t="s">
        <v>441</v>
      </c>
    </row>
    <row r="449" spans="1:4" s="1007" customFormat="1" ht="11.25" customHeight="1" x14ac:dyDescent="0.2">
      <c r="A449" s="1263"/>
      <c r="B449" s="1020">
        <v>693.63</v>
      </c>
      <c r="C449" s="1020">
        <v>411.8</v>
      </c>
      <c r="D449" s="1026" t="s">
        <v>11</v>
      </c>
    </row>
    <row r="450" spans="1:4" s="1007" customFormat="1" ht="11.25" customHeight="1" x14ac:dyDescent="0.2">
      <c r="A450" s="1264" t="s">
        <v>511</v>
      </c>
      <c r="B450" s="1019">
        <v>80</v>
      </c>
      <c r="C450" s="1019">
        <v>80</v>
      </c>
      <c r="D450" s="1025" t="s">
        <v>938</v>
      </c>
    </row>
    <row r="451" spans="1:4" s="1007" customFormat="1" ht="11.25" customHeight="1" x14ac:dyDescent="0.2">
      <c r="A451" s="1264"/>
      <c r="B451" s="1019">
        <v>80</v>
      </c>
      <c r="C451" s="1019">
        <v>80</v>
      </c>
      <c r="D451" s="1025" t="s">
        <v>11</v>
      </c>
    </row>
    <row r="452" spans="1:4" s="1007" customFormat="1" ht="11.25" customHeight="1" x14ac:dyDescent="0.2">
      <c r="A452" s="1262" t="s">
        <v>2021</v>
      </c>
      <c r="B452" s="1018">
        <v>40.19</v>
      </c>
      <c r="C452" s="1018">
        <v>40.1875</v>
      </c>
      <c r="D452" s="1024" t="s">
        <v>938</v>
      </c>
    </row>
    <row r="453" spans="1:4" s="1007" customFormat="1" ht="11.25" customHeight="1" x14ac:dyDescent="0.2">
      <c r="A453" s="1264"/>
      <c r="B453" s="1019">
        <v>282.24</v>
      </c>
      <c r="C453" s="1019">
        <v>282.24</v>
      </c>
      <c r="D453" s="1025" t="s">
        <v>939</v>
      </c>
    </row>
    <row r="454" spans="1:4" s="1007" customFormat="1" ht="11.25" customHeight="1" x14ac:dyDescent="0.2">
      <c r="A454" s="1263"/>
      <c r="B454" s="1020">
        <v>322.43</v>
      </c>
      <c r="C454" s="1020">
        <v>322.42750000000001</v>
      </c>
      <c r="D454" s="1026" t="s">
        <v>11</v>
      </c>
    </row>
    <row r="455" spans="1:4" s="1007" customFormat="1" ht="11.25" customHeight="1" x14ac:dyDescent="0.2">
      <c r="A455" s="1264" t="s">
        <v>2022</v>
      </c>
      <c r="B455" s="1019">
        <v>70.7</v>
      </c>
      <c r="C455" s="1019">
        <v>70.7</v>
      </c>
      <c r="D455" s="1025" t="s">
        <v>938</v>
      </c>
    </row>
    <row r="456" spans="1:4" s="1007" customFormat="1" ht="11.25" customHeight="1" x14ac:dyDescent="0.2">
      <c r="A456" s="1264"/>
      <c r="B456" s="1019">
        <v>400</v>
      </c>
      <c r="C456" s="1019">
        <v>400</v>
      </c>
      <c r="D456" s="1025" t="s">
        <v>505</v>
      </c>
    </row>
    <row r="457" spans="1:4" s="1007" customFormat="1" ht="11.25" customHeight="1" x14ac:dyDescent="0.2">
      <c r="A457" s="1264"/>
      <c r="B457" s="1019">
        <v>470.7</v>
      </c>
      <c r="C457" s="1019">
        <v>470.7</v>
      </c>
      <c r="D457" s="1025" t="s">
        <v>11</v>
      </c>
    </row>
    <row r="458" spans="1:4" s="1007" customFormat="1" ht="11.25" customHeight="1" x14ac:dyDescent="0.2">
      <c r="A458" s="1262" t="s">
        <v>2023</v>
      </c>
      <c r="B458" s="1018">
        <v>384.39</v>
      </c>
      <c r="C458" s="1018">
        <v>384.38547</v>
      </c>
      <c r="D458" s="1024" t="s">
        <v>938</v>
      </c>
    </row>
    <row r="459" spans="1:4" s="1007" customFormat="1" ht="11.25" customHeight="1" x14ac:dyDescent="0.2">
      <c r="A459" s="1264"/>
      <c r="B459" s="1019">
        <v>297.5</v>
      </c>
      <c r="C459" s="1019">
        <v>297.5</v>
      </c>
      <c r="D459" s="1025" t="s">
        <v>942</v>
      </c>
    </row>
    <row r="460" spans="1:4" s="1007" customFormat="1" ht="11.25" customHeight="1" x14ac:dyDescent="0.2">
      <c r="A460" s="1264"/>
      <c r="B460" s="1019">
        <v>676.92</v>
      </c>
      <c r="C460" s="1019">
        <v>676.91061999999999</v>
      </c>
      <c r="D460" s="1025" t="s">
        <v>939</v>
      </c>
    </row>
    <row r="461" spans="1:4" s="1007" customFormat="1" ht="11.25" customHeight="1" x14ac:dyDescent="0.2">
      <c r="A461" s="1263"/>
      <c r="B461" s="1020">
        <v>1358.81</v>
      </c>
      <c r="C461" s="1020">
        <v>1358.7960899999998</v>
      </c>
      <c r="D461" s="1026" t="s">
        <v>11</v>
      </c>
    </row>
    <row r="462" spans="1:4" s="1007" customFormat="1" ht="11.25" customHeight="1" x14ac:dyDescent="0.2">
      <c r="A462" s="1262" t="s">
        <v>3426</v>
      </c>
      <c r="B462" s="1018">
        <v>80</v>
      </c>
      <c r="C462" s="1018">
        <v>80</v>
      </c>
      <c r="D462" s="1024" t="s">
        <v>995</v>
      </c>
    </row>
    <row r="463" spans="1:4" s="1007" customFormat="1" ht="11.25" customHeight="1" x14ac:dyDescent="0.2">
      <c r="A463" s="1264"/>
      <c r="B463" s="1019">
        <v>200</v>
      </c>
      <c r="C463" s="1019">
        <v>200</v>
      </c>
      <c r="D463" s="1025" t="s">
        <v>938</v>
      </c>
    </row>
    <row r="464" spans="1:4" s="1007" customFormat="1" ht="11.25" customHeight="1" x14ac:dyDescent="0.2">
      <c r="A464" s="1263"/>
      <c r="B464" s="1020">
        <v>280</v>
      </c>
      <c r="C464" s="1020">
        <v>280</v>
      </c>
      <c r="D464" s="1026" t="s">
        <v>11</v>
      </c>
    </row>
    <row r="465" spans="1:4" s="1007" customFormat="1" ht="11.25" customHeight="1" x14ac:dyDescent="0.2">
      <c r="A465" s="1262" t="s">
        <v>475</v>
      </c>
      <c r="B465" s="1018">
        <v>320</v>
      </c>
      <c r="C465" s="1018">
        <v>320</v>
      </c>
      <c r="D465" s="1024" t="s">
        <v>939</v>
      </c>
    </row>
    <row r="466" spans="1:4" s="1007" customFormat="1" ht="11.25" customHeight="1" x14ac:dyDescent="0.2">
      <c r="A466" s="1264"/>
      <c r="B466" s="1019">
        <v>45.22</v>
      </c>
      <c r="C466" s="1019">
        <v>45.216999999999999</v>
      </c>
      <c r="D466" s="1025" t="s">
        <v>957</v>
      </c>
    </row>
    <row r="467" spans="1:4" s="1007" customFormat="1" ht="11.25" customHeight="1" x14ac:dyDescent="0.2">
      <c r="A467" s="1264"/>
      <c r="B467" s="1019">
        <v>50</v>
      </c>
      <c r="C467" s="1019">
        <v>50</v>
      </c>
      <c r="D467" s="1025" t="s">
        <v>441</v>
      </c>
    </row>
    <row r="468" spans="1:4" s="1007" customFormat="1" ht="11.25" customHeight="1" x14ac:dyDescent="0.2">
      <c r="A468" s="1263"/>
      <c r="B468" s="1020">
        <v>415.22</v>
      </c>
      <c r="C468" s="1020">
        <v>415.21699999999998</v>
      </c>
      <c r="D468" s="1026" t="s">
        <v>11</v>
      </c>
    </row>
    <row r="469" spans="1:4" s="1007" customFormat="1" ht="11.25" customHeight="1" x14ac:dyDescent="0.2">
      <c r="A469" s="1264" t="s">
        <v>3427</v>
      </c>
      <c r="B469" s="1019">
        <v>50</v>
      </c>
      <c r="C469" s="1019">
        <v>50</v>
      </c>
      <c r="D469" s="1025" t="s">
        <v>938</v>
      </c>
    </row>
    <row r="470" spans="1:4" s="1007" customFormat="1" ht="11.25" customHeight="1" x14ac:dyDescent="0.2">
      <c r="A470" s="1264"/>
      <c r="B470" s="1019">
        <v>50</v>
      </c>
      <c r="C470" s="1019">
        <v>50</v>
      </c>
      <c r="D470" s="1025" t="s">
        <v>11</v>
      </c>
    </row>
    <row r="471" spans="1:4" s="1007" customFormat="1" ht="11.25" customHeight="1" x14ac:dyDescent="0.2">
      <c r="A471" s="1262" t="s">
        <v>4175</v>
      </c>
      <c r="B471" s="1018">
        <v>379.24</v>
      </c>
      <c r="C471" s="1018">
        <v>320</v>
      </c>
      <c r="D471" s="1024" t="s">
        <v>939</v>
      </c>
    </row>
    <row r="472" spans="1:4" s="1007" customFormat="1" ht="11.25" customHeight="1" x14ac:dyDescent="0.2">
      <c r="A472" s="1263"/>
      <c r="B472" s="1020">
        <v>379.24</v>
      </c>
      <c r="C472" s="1020">
        <v>320</v>
      </c>
      <c r="D472" s="1026" t="s">
        <v>11</v>
      </c>
    </row>
    <row r="473" spans="1:4" s="1007" customFormat="1" ht="11.25" customHeight="1" x14ac:dyDescent="0.2">
      <c r="A473" s="1264" t="s">
        <v>4176</v>
      </c>
      <c r="B473" s="1019">
        <v>320</v>
      </c>
      <c r="C473" s="1019">
        <v>320</v>
      </c>
      <c r="D473" s="1025" t="s">
        <v>938</v>
      </c>
    </row>
    <row r="474" spans="1:4" s="1007" customFormat="1" ht="11.25" customHeight="1" x14ac:dyDescent="0.2">
      <c r="A474" s="1264"/>
      <c r="B474" s="1019">
        <v>214.8</v>
      </c>
      <c r="C474" s="1019">
        <v>214.8</v>
      </c>
      <c r="D474" s="1025" t="s">
        <v>939</v>
      </c>
    </row>
    <row r="475" spans="1:4" s="1007" customFormat="1" ht="11.25" customHeight="1" x14ac:dyDescent="0.2">
      <c r="A475" s="1264"/>
      <c r="B475" s="1019">
        <v>534.79999999999995</v>
      </c>
      <c r="C475" s="1019">
        <v>534.79999999999995</v>
      </c>
      <c r="D475" s="1025" t="s">
        <v>11</v>
      </c>
    </row>
    <row r="476" spans="1:4" s="1007" customFormat="1" ht="11.25" customHeight="1" x14ac:dyDescent="0.2">
      <c r="A476" s="1262" t="s">
        <v>476</v>
      </c>
      <c r="B476" s="1018">
        <v>994.5</v>
      </c>
      <c r="C476" s="1018">
        <v>0</v>
      </c>
      <c r="D476" s="1024" t="s">
        <v>962</v>
      </c>
    </row>
    <row r="477" spans="1:4" s="1007" customFormat="1" ht="11.25" customHeight="1" x14ac:dyDescent="0.2">
      <c r="A477" s="1264"/>
      <c r="B477" s="1019">
        <v>332.17</v>
      </c>
      <c r="C477" s="1019">
        <v>332.16699999999997</v>
      </c>
      <c r="D477" s="1025" t="s">
        <v>957</v>
      </c>
    </row>
    <row r="478" spans="1:4" s="1007" customFormat="1" ht="11.25" customHeight="1" x14ac:dyDescent="0.2">
      <c r="A478" s="1264"/>
      <c r="B478" s="1019">
        <v>50</v>
      </c>
      <c r="C478" s="1019">
        <v>50</v>
      </c>
      <c r="D478" s="1025" t="s">
        <v>441</v>
      </c>
    </row>
    <row r="479" spans="1:4" s="1007" customFormat="1" ht="11.25" customHeight="1" x14ac:dyDescent="0.2">
      <c r="A479" s="1263"/>
      <c r="B479" s="1020">
        <v>1376.67</v>
      </c>
      <c r="C479" s="1020">
        <v>382.16699999999997</v>
      </c>
      <c r="D479" s="1026" t="s">
        <v>11</v>
      </c>
    </row>
    <row r="480" spans="1:4" s="1007" customFormat="1" ht="11.25" customHeight="1" x14ac:dyDescent="0.2">
      <c r="A480" s="1264" t="s">
        <v>4177</v>
      </c>
      <c r="B480" s="1019">
        <v>270.95999999999998</v>
      </c>
      <c r="C480" s="1019">
        <v>270.95999999999998</v>
      </c>
      <c r="D480" s="1025" t="s">
        <v>938</v>
      </c>
    </row>
    <row r="481" spans="1:4" s="1007" customFormat="1" ht="11.25" customHeight="1" x14ac:dyDescent="0.2">
      <c r="A481" s="1264"/>
      <c r="B481" s="1019">
        <v>270.95999999999998</v>
      </c>
      <c r="C481" s="1019">
        <v>270.95999999999998</v>
      </c>
      <c r="D481" s="1025" t="s">
        <v>11</v>
      </c>
    </row>
    <row r="482" spans="1:4" s="1007" customFormat="1" ht="11.25" customHeight="1" x14ac:dyDescent="0.2">
      <c r="A482" s="1262" t="s">
        <v>2024</v>
      </c>
      <c r="B482" s="1018">
        <v>133.44</v>
      </c>
      <c r="C482" s="1018">
        <v>133.44</v>
      </c>
      <c r="D482" s="1024" t="s">
        <v>939</v>
      </c>
    </row>
    <row r="483" spans="1:4" s="1007" customFormat="1" ht="11.25" customHeight="1" x14ac:dyDescent="0.2">
      <c r="A483" s="1263"/>
      <c r="B483" s="1020">
        <v>133.44</v>
      </c>
      <c r="C483" s="1020">
        <v>133.44</v>
      </c>
      <c r="D483" s="1026" t="s">
        <v>11</v>
      </c>
    </row>
    <row r="484" spans="1:4" s="1007" customFormat="1" ht="11.25" customHeight="1" x14ac:dyDescent="0.2">
      <c r="A484" s="1264" t="s">
        <v>477</v>
      </c>
      <c r="B484" s="1019">
        <v>216</v>
      </c>
      <c r="C484" s="1019">
        <v>216</v>
      </c>
      <c r="D484" s="1025" t="s">
        <v>939</v>
      </c>
    </row>
    <row r="485" spans="1:4" s="1007" customFormat="1" ht="11.25" customHeight="1" x14ac:dyDescent="0.2">
      <c r="A485" s="1264"/>
      <c r="B485" s="1019">
        <v>50</v>
      </c>
      <c r="C485" s="1019">
        <v>50</v>
      </c>
      <c r="D485" s="1025" t="s">
        <v>441</v>
      </c>
    </row>
    <row r="486" spans="1:4" s="1007" customFormat="1" ht="11.25" customHeight="1" x14ac:dyDescent="0.2">
      <c r="A486" s="1264"/>
      <c r="B486" s="1019">
        <v>266</v>
      </c>
      <c r="C486" s="1019">
        <v>266</v>
      </c>
      <c r="D486" s="1025" t="s">
        <v>11</v>
      </c>
    </row>
    <row r="487" spans="1:4" s="1007" customFormat="1" ht="11.25" customHeight="1" x14ac:dyDescent="0.2">
      <c r="A487" s="1262" t="s">
        <v>2025</v>
      </c>
      <c r="B487" s="1018">
        <v>320</v>
      </c>
      <c r="C487" s="1018">
        <v>309.78767999999997</v>
      </c>
      <c r="D487" s="1024" t="s">
        <v>938</v>
      </c>
    </row>
    <row r="488" spans="1:4" s="1007" customFormat="1" ht="11.25" customHeight="1" x14ac:dyDescent="0.2">
      <c r="A488" s="1264"/>
      <c r="B488" s="1019">
        <v>157.80000000000001</v>
      </c>
      <c r="C488" s="1019">
        <v>58.8</v>
      </c>
      <c r="D488" s="1025" t="s">
        <v>939</v>
      </c>
    </row>
    <row r="489" spans="1:4" s="1007" customFormat="1" ht="11.25" customHeight="1" x14ac:dyDescent="0.2">
      <c r="A489" s="1263"/>
      <c r="B489" s="1020">
        <v>477.8</v>
      </c>
      <c r="C489" s="1020">
        <v>368.58767999999998</v>
      </c>
      <c r="D489" s="1026" t="s">
        <v>11</v>
      </c>
    </row>
    <row r="490" spans="1:4" s="1007" customFormat="1" ht="11.25" customHeight="1" x14ac:dyDescent="0.2">
      <c r="A490" s="1264" t="s">
        <v>4178</v>
      </c>
      <c r="B490" s="1019">
        <v>3600</v>
      </c>
      <c r="C490" s="1019">
        <v>0</v>
      </c>
      <c r="D490" s="1025" t="s">
        <v>1077</v>
      </c>
    </row>
    <row r="491" spans="1:4" s="1007" customFormat="1" ht="11.25" customHeight="1" x14ac:dyDescent="0.2">
      <c r="A491" s="1264"/>
      <c r="B491" s="1019">
        <v>3600</v>
      </c>
      <c r="C491" s="1019">
        <v>0</v>
      </c>
      <c r="D491" s="1025" t="s">
        <v>11</v>
      </c>
    </row>
    <row r="492" spans="1:4" s="1007" customFormat="1" ht="11.25" customHeight="1" x14ac:dyDescent="0.2">
      <c r="A492" s="1262" t="s">
        <v>2026</v>
      </c>
      <c r="B492" s="1018">
        <v>55.51</v>
      </c>
      <c r="C492" s="1018">
        <v>0</v>
      </c>
      <c r="D492" s="1024" t="s">
        <v>939</v>
      </c>
    </row>
    <row r="493" spans="1:4" s="1007" customFormat="1" ht="11.25" customHeight="1" x14ac:dyDescent="0.2">
      <c r="A493" s="1263"/>
      <c r="B493" s="1020">
        <v>55.51</v>
      </c>
      <c r="C493" s="1020">
        <v>0</v>
      </c>
      <c r="D493" s="1026" t="s">
        <v>11</v>
      </c>
    </row>
    <row r="494" spans="1:4" s="1007" customFormat="1" ht="11.25" customHeight="1" x14ac:dyDescent="0.2">
      <c r="A494" s="1264" t="s">
        <v>4179</v>
      </c>
      <c r="B494" s="1019">
        <v>35</v>
      </c>
      <c r="C494" s="1019">
        <v>35</v>
      </c>
      <c r="D494" s="1025" t="s">
        <v>939</v>
      </c>
    </row>
    <row r="495" spans="1:4" s="1007" customFormat="1" ht="11.25" customHeight="1" x14ac:dyDescent="0.2">
      <c r="A495" s="1264"/>
      <c r="B495" s="1019">
        <v>74.400000000000006</v>
      </c>
      <c r="C495" s="1019">
        <v>50.065000000000005</v>
      </c>
      <c r="D495" s="1025" t="s">
        <v>968</v>
      </c>
    </row>
    <row r="496" spans="1:4" s="1007" customFormat="1" ht="11.25" customHeight="1" x14ac:dyDescent="0.2">
      <c r="A496" s="1264"/>
      <c r="B496" s="1019">
        <v>109.4</v>
      </c>
      <c r="C496" s="1019">
        <v>85.064999999999998</v>
      </c>
      <c r="D496" s="1025" t="s">
        <v>11</v>
      </c>
    </row>
    <row r="497" spans="1:4" s="1007" customFormat="1" ht="11.25" customHeight="1" x14ac:dyDescent="0.2">
      <c r="A497" s="1262" t="s">
        <v>478</v>
      </c>
      <c r="B497" s="1018">
        <v>300</v>
      </c>
      <c r="C497" s="1018">
        <v>0</v>
      </c>
      <c r="D497" s="1024" t="s">
        <v>962</v>
      </c>
    </row>
    <row r="498" spans="1:4" s="1007" customFormat="1" ht="11.25" customHeight="1" x14ac:dyDescent="0.2">
      <c r="A498" s="1264"/>
      <c r="B498" s="1019">
        <v>320</v>
      </c>
      <c r="C498" s="1019">
        <v>320</v>
      </c>
      <c r="D498" s="1025" t="s">
        <v>938</v>
      </c>
    </row>
    <row r="499" spans="1:4" s="1007" customFormat="1" ht="11.25" customHeight="1" x14ac:dyDescent="0.2">
      <c r="A499" s="1263"/>
      <c r="B499" s="1020">
        <v>620</v>
      </c>
      <c r="C499" s="1020">
        <v>320</v>
      </c>
      <c r="D499" s="1026" t="s">
        <v>11</v>
      </c>
    </row>
    <row r="500" spans="1:4" s="1007" customFormat="1" ht="11.25" customHeight="1" x14ac:dyDescent="0.2">
      <c r="A500" s="1264" t="s">
        <v>512</v>
      </c>
      <c r="B500" s="1019">
        <v>2700</v>
      </c>
      <c r="C500" s="1019">
        <v>2668.0469700000003</v>
      </c>
      <c r="D500" s="1025" t="s">
        <v>1077</v>
      </c>
    </row>
    <row r="501" spans="1:4" s="1007" customFormat="1" ht="11.25" customHeight="1" x14ac:dyDescent="0.2">
      <c r="A501" s="1264"/>
      <c r="B501" s="1019">
        <v>225</v>
      </c>
      <c r="C501" s="1019">
        <v>0</v>
      </c>
      <c r="D501" s="1025" t="s">
        <v>441</v>
      </c>
    </row>
    <row r="502" spans="1:4" s="1007" customFormat="1" ht="11.25" customHeight="1" x14ac:dyDescent="0.2">
      <c r="A502" s="1264"/>
      <c r="B502" s="1019">
        <v>2925</v>
      </c>
      <c r="C502" s="1019">
        <v>2668.0469700000003</v>
      </c>
      <c r="D502" s="1025" t="s">
        <v>11</v>
      </c>
    </row>
    <row r="503" spans="1:4" s="1007" customFormat="1" ht="11.25" customHeight="1" x14ac:dyDescent="0.2">
      <c r="A503" s="1262" t="s">
        <v>2027</v>
      </c>
      <c r="B503" s="1018">
        <v>402.33</v>
      </c>
      <c r="C503" s="1018">
        <v>402.32938000000001</v>
      </c>
      <c r="D503" s="1024" t="s">
        <v>938</v>
      </c>
    </row>
    <row r="504" spans="1:4" s="1007" customFormat="1" ht="11.25" customHeight="1" x14ac:dyDescent="0.2">
      <c r="A504" s="1263"/>
      <c r="B504" s="1020">
        <v>402.33</v>
      </c>
      <c r="C504" s="1020">
        <v>402.32938000000001</v>
      </c>
      <c r="D504" s="1026" t="s">
        <v>11</v>
      </c>
    </row>
    <row r="505" spans="1:4" s="1007" customFormat="1" ht="11.25" customHeight="1" x14ac:dyDescent="0.2">
      <c r="A505" s="1264" t="s">
        <v>2028</v>
      </c>
      <c r="B505" s="1019">
        <v>300</v>
      </c>
      <c r="C505" s="1019">
        <v>240</v>
      </c>
      <c r="D505" s="1025" t="s">
        <v>962</v>
      </c>
    </row>
    <row r="506" spans="1:4" s="1007" customFormat="1" ht="11.25" customHeight="1" x14ac:dyDescent="0.2">
      <c r="A506" s="1264"/>
      <c r="B506" s="1019">
        <v>200</v>
      </c>
      <c r="C506" s="1019">
        <v>200</v>
      </c>
      <c r="D506" s="1025" t="s">
        <v>4180</v>
      </c>
    </row>
    <row r="507" spans="1:4" s="1007" customFormat="1" ht="11.25" customHeight="1" x14ac:dyDescent="0.2">
      <c r="A507" s="1264"/>
      <c r="B507" s="1019">
        <v>22.73</v>
      </c>
      <c r="C507" s="1019">
        <v>22.7241</v>
      </c>
      <c r="D507" s="1025" t="s">
        <v>3857</v>
      </c>
    </row>
    <row r="508" spans="1:4" s="1007" customFormat="1" ht="11.25" customHeight="1" x14ac:dyDescent="0.2">
      <c r="A508" s="1264"/>
      <c r="B508" s="1019">
        <v>522.73</v>
      </c>
      <c r="C508" s="1019">
        <v>462.72410000000002</v>
      </c>
      <c r="D508" s="1025" t="s">
        <v>11</v>
      </c>
    </row>
    <row r="509" spans="1:4" s="1007" customFormat="1" ht="11.25" customHeight="1" x14ac:dyDescent="0.2">
      <c r="A509" s="1262" t="s">
        <v>479</v>
      </c>
      <c r="B509" s="1018">
        <v>1778.5</v>
      </c>
      <c r="C509" s="1018">
        <v>1474.76421</v>
      </c>
      <c r="D509" s="1024" t="s">
        <v>962</v>
      </c>
    </row>
    <row r="510" spans="1:4" s="1007" customFormat="1" ht="11.25" customHeight="1" x14ac:dyDescent="0.2">
      <c r="A510" s="1264"/>
      <c r="B510" s="1019">
        <v>95.1</v>
      </c>
      <c r="C510" s="1019">
        <v>95.06</v>
      </c>
      <c r="D510" s="1025" t="s">
        <v>4168</v>
      </c>
    </row>
    <row r="511" spans="1:4" s="1007" customFormat="1" ht="11.25" customHeight="1" x14ac:dyDescent="0.2">
      <c r="A511" s="1264"/>
      <c r="B511" s="1019">
        <v>372.6</v>
      </c>
      <c r="C511" s="1019">
        <v>372.6</v>
      </c>
      <c r="D511" s="1025" t="s">
        <v>939</v>
      </c>
    </row>
    <row r="512" spans="1:4" s="1007" customFormat="1" ht="11.25" customHeight="1" x14ac:dyDescent="0.2">
      <c r="A512" s="1264"/>
      <c r="B512" s="1019">
        <v>100</v>
      </c>
      <c r="C512" s="1019">
        <v>100</v>
      </c>
      <c r="D512" s="1025" t="s">
        <v>960</v>
      </c>
    </row>
    <row r="513" spans="1:4" s="1007" customFormat="1" ht="11.25" customHeight="1" x14ac:dyDescent="0.2">
      <c r="A513" s="1264"/>
      <c r="B513" s="1019">
        <v>300</v>
      </c>
      <c r="C513" s="1019">
        <v>300</v>
      </c>
      <c r="D513" s="1025" t="s">
        <v>912</v>
      </c>
    </row>
    <row r="514" spans="1:4" s="1007" customFormat="1" ht="11.25" customHeight="1" x14ac:dyDescent="0.2">
      <c r="A514" s="1264"/>
      <c r="B514" s="1019">
        <v>50</v>
      </c>
      <c r="C514" s="1019">
        <v>50</v>
      </c>
      <c r="D514" s="1025" t="s">
        <v>441</v>
      </c>
    </row>
    <row r="515" spans="1:4" s="1007" customFormat="1" ht="11.25" customHeight="1" x14ac:dyDescent="0.2">
      <c r="A515" s="1264"/>
      <c r="B515" s="1019">
        <v>200</v>
      </c>
      <c r="C515" s="1019">
        <v>200</v>
      </c>
      <c r="D515" s="1025" t="s">
        <v>524</v>
      </c>
    </row>
    <row r="516" spans="1:4" s="1007" customFormat="1" ht="11.25" customHeight="1" x14ac:dyDescent="0.2">
      <c r="A516" s="1263"/>
      <c r="B516" s="1020">
        <v>2896.2</v>
      </c>
      <c r="C516" s="1020">
        <v>2592.4242100000001</v>
      </c>
      <c r="D516" s="1026" t="s">
        <v>11</v>
      </c>
    </row>
    <row r="517" spans="1:4" s="1007" customFormat="1" ht="11.25" customHeight="1" x14ac:dyDescent="0.2">
      <c r="A517" s="1264" t="s">
        <v>3428</v>
      </c>
      <c r="B517" s="1019">
        <v>158.5</v>
      </c>
      <c r="C517" s="1019">
        <v>156.5</v>
      </c>
      <c r="D517" s="1025" t="s">
        <v>1078</v>
      </c>
    </row>
    <row r="518" spans="1:4" s="1007" customFormat="1" ht="11.25" customHeight="1" x14ac:dyDescent="0.2">
      <c r="A518" s="1264"/>
      <c r="B518" s="1019">
        <v>158.5</v>
      </c>
      <c r="C518" s="1019">
        <v>156.5</v>
      </c>
      <c r="D518" s="1025" t="s">
        <v>11</v>
      </c>
    </row>
    <row r="519" spans="1:4" s="1007" customFormat="1" ht="11.25" customHeight="1" x14ac:dyDescent="0.2">
      <c r="A519" s="1262" t="s">
        <v>690</v>
      </c>
      <c r="B519" s="1018">
        <v>390.4</v>
      </c>
      <c r="C519" s="1018">
        <v>390.4</v>
      </c>
      <c r="D519" s="1024" t="s">
        <v>938</v>
      </c>
    </row>
    <row r="520" spans="1:4" s="1007" customFormat="1" ht="11.25" customHeight="1" x14ac:dyDescent="0.2">
      <c r="A520" s="1264"/>
      <c r="B520" s="1019">
        <v>1500</v>
      </c>
      <c r="C520" s="1019">
        <v>1500</v>
      </c>
      <c r="D520" s="1025" t="s">
        <v>942</v>
      </c>
    </row>
    <row r="521" spans="1:4" s="1007" customFormat="1" ht="11.25" customHeight="1" x14ac:dyDescent="0.2">
      <c r="A521" s="1264"/>
      <c r="B521" s="1019">
        <v>320</v>
      </c>
      <c r="C521" s="1019">
        <v>320</v>
      </c>
      <c r="D521" s="1025" t="s">
        <v>939</v>
      </c>
    </row>
    <row r="522" spans="1:4" s="1007" customFormat="1" ht="11.25" customHeight="1" x14ac:dyDescent="0.2">
      <c r="A522" s="1263"/>
      <c r="B522" s="1020">
        <v>2210.4</v>
      </c>
      <c r="C522" s="1020">
        <v>2210.4</v>
      </c>
      <c r="D522" s="1026" t="s">
        <v>11</v>
      </c>
    </row>
    <row r="523" spans="1:4" s="1007" customFormat="1" ht="11.25" customHeight="1" x14ac:dyDescent="0.2">
      <c r="A523" s="1264" t="s">
        <v>4181</v>
      </c>
      <c r="B523" s="1019">
        <v>200</v>
      </c>
      <c r="C523" s="1019">
        <v>200</v>
      </c>
      <c r="D523" s="1025" t="s">
        <v>938</v>
      </c>
    </row>
    <row r="524" spans="1:4" s="1007" customFormat="1" ht="11.25" customHeight="1" x14ac:dyDescent="0.2">
      <c r="A524" s="1264"/>
      <c r="B524" s="1019">
        <v>200</v>
      </c>
      <c r="C524" s="1019">
        <v>200</v>
      </c>
      <c r="D524" s="1025" t="s">
        <v>11</v>
      </c>
    </row>
    <row r="525" spans="1:4" s="1007" customFormat="1" ht="11.25" customHeight="1" x14ac:dyDescent="0.2">
      <c r="A525" s="1262" t="s">
        <v>2029</v>
      </c>
      <c r="B525" s="1018">
        <v>111.3</v>
      </c>
      <c r="C525" s="1018">
        <v>89.62299999999999</v>
      </c>
      <c r="D525" s="1024" t="s">
        <v>968</v>
      </c>
    </row>
    <row r="526" spans="1:4" s="1007" customFormat="1" ht="11.25" customHeight="1" x14ac:dyDescent="0.2">
      <c r="A526" s="1264"/>
      <c r="B526" s="1019">
        <v>225</v>
      </c>
      <c r="C526" s="1019">
        <v>225</v>
      </c>
      <c r="D526" s="1025" t="s">
        <v>441</v>
      </c>
    </row>
    <row r="527" spans="1:4" s="1007" customFormat="1" ht="11.25" customHeight="1" x14ac:dyDescent="0.2">
      <c r="A527" s="1263"/>
      <c r="B527" s="1020">
        <v>336.3</v>
      </c>
      <c r="C527" s="1020">
        <v>314.62299999999999</v>
      </c>
      <c r="D527" s="1026" t="s">
        <v>11</v>
      </c>
    </row>
    <row r="528" spans="1:4" s="1007" customFormat="1" ht="11.25" customHeight="1" x14ac:dyDescent="0.2">
      <c r="A528" s="1264" t="s">
        <v>4182</v>
      </c>
      <c r="B528" s="1019">
        <v>100</v>
      </c>
      <c r="C528" s="1019">
        <v>0</v>
      </c>
      <c r="D528" s="1025" t="s">
        <v>4183</v>
      </c>
    </row>
    <row r="529" spans="1:4" s="1007" customFormat="1" ht="11.25" customHeight="1" x14ac:dyDescent="0.2">
      <c r="A529" s="1264"/>
      <c r="B529" s="1019">
        <v>100</v>
      </c>
      <c r="C529" s="1019">
        <v>0</v>
      </c>
      <c r="D529" s="1025" t="s">
        <v>11</v>
      </c>
    </row>
    <row r="530" spans="1:4" s="1007" customFormat="1" ht="11.25" customHeight="1" x14ac:dyDescent="0.2">
      <c r="A530" s="1262" t="s">
        <v>2030</v>
      </c>
      <c r="B530" s="1018">
        <v>72.599999999999994</v>
      </c>
      <c r="C530" s="1018">
        <v>48.911999999999992</v>
      </c>
      <c r="D530" s="1024" t="s">
        <v>968</v>
      </c>
    </row>
    <row r="531" spans="1:4" s="1007" customFormat="1" ht="11.25" customHeight="1" x14ac:dyDescent="0.2">
      <c r="A531" s="1263"/>
      <c r="B531" s="1020">
        <v>72.599999999999994</v>
      </c>
      <c r="C531" s="1020">
        <v>48.911999999999992</v>
      </c>
      <c r="D531" s="1026" t="s">
        <v>11</v>
      </c>
    </row>
    <row r="532" spans="1:4" s="1007" customFormat="1" ht="11.25" customHeight="1" x14ac:dyDescent="0.2">
      <c r="A532" s="1264" t="s">
        <v>2031</v>
      </c>
      <c r="B532" s="1019">
        <v>117.4</v>
      </c>
      <c r="C532" s="1019">
        <v>116.703</v>
      </c>
      <c r="D532" s="1025" t="s">
        <v>1080</v>
      </c>
    </row>
    <row r="533" spans="1:4" s="1007" customFormat="1" ht="11.25" customHeight="1" x14ac:dyDescent="0.2">
      <c r="A533" s="1264"/>
      <c r="B533" s="1019">
        <v>320</v>
      </c>
      <c r="C533" s="1019">
        <v>320</v>
      </c>
      <c r="D533" s="1025" t="s">
        <v>938</v>
      </c>
    </row>
    <row r="534" spans="1:4" s="1007" customFormat="1" ht="11.25" customHeight="1" x14ac:dyDescent="0.2">
      <c r="A534" s="1264"/>
      <c r="B534" s="1019">
        <v>437.4</v>
      </c>
      <c r="C534" s="1019">
        <v>436.70299999999997</v>
      </c>
      <c r="D534" s="1025" t="s">
        <v>11</v>
      </c>
    </row>
    <row r="535" spans="1:4" s="1007" customFormat="1" ht="11.25" customHeight="1" x14ac:dyDescent="0.2">
      <c r="A535" s="1262" t="s">
        <v>2032</v>
      </c>
      <c r="B535" s="1018">
        <v>80</v>
      </c>
      <c r="C535" s="1018">
        <v>80</v>
      </c>
      <c r="D535" s="1024" t="s">
        <v>938</v>
      </c>
    </row>
    <row r="536" spans="1:4" s="1007" customFormat="1" ht="11.25" customHeight="1" x14ac:dyDescent="0.2">
      <c r="A536" s="1264"/>
      <c r="B536" s="1019">
        <v>269.60000000000002</v>
      </c>
      <c r="C536" s="1019">
        <v>269.60000000000002</v>
      </c>
      <c r="D536" s="1025" t="s">
        <v>939</v>
      </c>
    </row>
    <row r="537" spans="1:4" s="1007" customFormat="1" ht="11.25" customHeight="1" x14ac:dyDescent="0.2">
      <c r="A537" s="1264"/>
      <c r="B537" s="1019">
        <v>225</v>
      </c>
      <c r="C537" s="1019">
        <v>0</v>
      </c>
      <c r="D537" s="1025" t="s">
        <v>441</v>
      </c>
    </row>
    <row r="538" spans="1:4" s="1007" customFormat="1" ht="11.25" customHeight="1" x14ac:dyDescent="0.2">
      <c r="A538" s="1263"/>
      <c r="B538" s="1020">
        <v>574.6</v>
      </c>
      <c r="C538" s="1020">
        <v>349.6</v>
      </c>
      <c r="D538" s="1026" t="s">
        <v>11</v>
      </c>
    </row>
    <row r="539" spans="1:4" s="1007" customFormat="1" ht="11.25" customHeight="1" x14ac:dyDescent="0.2">
      <c r="A539" s="1264" t="s">
        <v>2033</v>
      </c>
      <c r="B539" s="1019">
        <v>5000</v>
      </c>
      <c r="C539" s="1019">
        <v>897.02373999999998</v>
      </c>
      <c r="D539" s="1025" t="s">
        <v>1077</v>
      </c>
    </row>
    <row r="540" spans="1:4" s="1007" customFormat="1" ht="11.25" customHeight="1" x14ac:dyDescent="0.2">
      <c r="A540" s="1264"/>
      <c r="B540" s="1019">
        <v>1960</v>
      </c>
      <c r="C540" s="1019">
        <v>1568</v>
      </c>
      <c r="D540" s="1025" t="s">
        <v>944</v>
      </c>
    </row>
    <row r="541" spans="1:4" s="1007" customFormat="1" ht="11.25" customHeight="1" x14ac:dyDescent="0.2">
      <c r="A541" s="1264"/>
      <c r="B541" s="1019">
        <v>9813</v>
      </c>
      <c r="C541" s="1019">
        <v>9813</v>
      </c>
      <c r="D541" s="1025" t="s">
        <v>973</v>
      </c>
    </row>
    <row r="542" spans="1:4" s="1007" customFormat="1" ht="11.25" customHeight="1" x14ac:dyDescent="0.2">
      <c r="A542" s="1264"/>
      <c r="B542" s="1019">
        <v>84.09</v>
      </c>
      <c r="C542" s="1019">
        <v>84.073499999999996</v>
      </c>
      <c r="D542" s="1025" t="s">
        <v>3857</v>
      </c>
    </row>
    <row r="543" spans="1:4" s="1007" customFormat="1" ht="11.25" customHeight="1" x14ac:dyDescent="0.2">
      <c r="A543" s="1264"/>
      <c r="B543" s="1019">
        <v>16857.09</v>
      </c>
      <c r="C543" s="1019">
        <v>12362.097240000001</v>
      </c>
      <c r="D543" s="1025" t="s">
        <v>11</v>
      </c>
    </row>
    <row r="544" spans="1:4" s="1007" customFormat="1" ht="11.25" customHeight="1" x14ac:dyDescent="0.2">
      <c r="A544" s="1262" t="s">
        <v>677</v>
      </c>
      <c r="B544" s="1018">
        <v>3496.1</v>
      </c>
      <c r="C544" s="1018">
        <v>2093.4495000000002</v>
      </c>
      <c r="D544" s="1024" t="s">
        <v>1077</v>
      </c>
    </row>
    <row r="545" spans="1:4" s="1007" customFormat="1" ht="11.25" customHeight="1" x14ac:dyDescent="0.2">
      <c r="A545" s="1263"/>
      <c r="B545" s="1020">
        <v>3496.1</v>
      </c>
      <c r="C545" s="1020">
        <v>2093.4495000000002</v>
      </c>
      <c r="D545" s="1026" t="s">
        <v>11</v>
      </c>
    </row>
    <row r="546" spans="1:4" s="1007" customFormat="1" ht="11.25" customHeight="1" x14ac:dyDescent="0.2">
      <c r="A546" s="1265" t="s">
        <v>2034</v>
      </c>
      <c r="B546" s="1019">
        <v>79.08</v>
      </c>
      <c r="C546" s="1019">
        <v>79.071160000000006</v>
      </c>
      <c r="D546" s="1025" t="s">
        <v>938</v>
      </c>
    </row>
    <row r="547" spans="1:4" s="1007" customFormat="1" ht="11.25" customHeight="1" x14ac:dyDescent="0.2">
      <c r="A547" s="1266"/>
      <c r="B547" s="1019">
        <v>36.700000000000003</v>
      </c>
      <c r="C547" s="1019">
        <v>36.694499999999998</v>
      </c>
      <c r="D547" s="1025" t="s">
        <v>4168</v>
      </c>
    </row>
    <row r="548" spans="1:4" s="1007" customFormat="1" ht="11.25" customHeight="1" x14ac:dyDescent="0.2">
      <c r="A548" s="1267"/>
      <c r="B548" s="1019">
        <v>115.78</v>
      </c>
      <c r="C548" s="1019">
        <v>115.76566</v>
      </c>
      <c r="D548" s="1025" t="s">
        <v>11</v>
      </c>
    </row>
    <row r="549" spans="1:4" s="1007" customFormat="1" ht="11.25" customHeight="1" x14ac:dyDescent="0.2">
      <c r="A549" s="1262" t="s">
        <v>2035</v>
      </c>
      <c r="B549" s="1018">
        <v>175</v>
      </c>
      <c r="C549" s="1018">
        <v>130</v>
      </c>
      <c r="D549" s="1024" t="s">
        <v>1078</v>
      </c>
    </row>
    <row r="550" spans="1:4" s="1007" customFormat="1" ht="11.25" customHeight="1" x14ac:dyDescent="0.2">
      <c r="A550" s="1264"/>
      <c r="B550" s="1019">
        <v>420</v>
      </c>
      <c r="C550" s="1019">
        <v>420</v>
      </c>
      <c r="D550" s="1025" t="s">
        <v>939</v>
      </c>
    </row>
    <row r="551" spans="1:4" s="1007" customFormat="1" ht="11.25" customHeight="1" x14ac:dyDescent="0.2">
      <c r="A551" s="1264"/>
      <c r="B551" s="1019">
        <v>100</v>
      </c>
      <c r="C551" s="1019">
        <v>100</v>
      </c>
      <c r="D551" s="1025" t="s">
        <v>968</v>
      </c>
    </row>
    <row r="552" spans="1:4" s="1007" customFormat="1" ht="11.25" customHeight="1" x14ac:dyDescent="0.2">
      <c r="A552" s="1264"/>
      <c r="B552" s="1019">
        <v>96</v>
      </c>
      <c r="C552" s="1019">
        <v>96</v>
      </c>
      <c r="D552" s="1025" t="s">
        <v>911</v>
      </c>
    </row>
    <row r="553" spans="1:4" s="1007" customFormat="1" ht="11.25" customHeight="1" x14ac:dyDescent="0.2">
      <c r="A553" s="1264"/>
      <c r="B553" s="1019">
        <v>225</v>
      </c>
      <c r="C553" s="1019">
        <v>225</v>
      </c>
      <c r="D553" s="1025" t="s">
        <v>441</v>
      </c>
    </row>
    <row r="554" spans="1:4" s="1007" customFormat="1" ht="11.25" customHeight="1" x14ac:dyDescent="0.2">
      <c r="A554" s="1263"/>
      <c r="B554" s="1020">
        <v>1016</v>
      </c>
      <c r="C554" s="1020">
        <v>971</v>
      </c>
      <c r="D554" s="1026" t="s">
        <v>11</v>
      </c>
    </row>
    <row r="555" spans="1:4" s="1007" customFormat="1" ht="11.25" customHeight="1" x14ac:dyDescent="0.2">
      <c r="A555" s="1264" t="s">
        <v>2036</v>
      </c>
      <c r="B555" s="1019">
        <v>320</v>
      </c>
      <c r="C555" s="1019">
        <v>320</v>
      </c>
      <c r="D555" s="1025" t="s">
        <v>939</v>
      </c>
    </row>
    <row r="556" spans="1:4" s="1007" customFormat="1" ht="11.25" customHeight="1" x14ac:dyDescent="0.2">
      <c r="A556" s="1264"/>
      <c r="B556" s="1019">
        <v>320</v>
      </c>
      <c r="C556" s="1019">
        <v>320</v>
      </c>
      <c r="D556" s="1025" t="s">
        <v>11</v>
      </c>
    </row>
    <row r="557" spans="1:4" s="1007" customFormat="1" ht="11.25" customHeight="1" x14ac:dyDescent="0.2">
      <c r="A557" s="1262" t="s">
        <v>2037</v>
      </c>
      <c r="B557" s="1018">
        <v>560</v>
      </c>
      <c r="C557" s="1018">
        <v>448</v>
      </c>
      <c r="D557" s="1024" t="s">
        <v>944</v>
      </c>
    </row>
    <row r="558" spans="1:4" s="1007" customFormat="1" ht="11.25" customHeight="1" x14ac:dyDescent="0.2">
      <c r="A558" s="1263"/>
      <c r="B558" s="1020">
        <v>560</v>
      </c>
      <c r="C558" s="1020">
        <v>448</v>
      </c>
      <c r="D558" s="1026" t="s">
        <v>11</v>
      </c>
    </row>
    <row r="559" spans="1:4" s="1007" customFormat="1" ht="11.25" customHeight="1" x14ac:dyDescent="0.2">
      <c r="A559" s="1264" t="s">
        <v>2038</v>
      </c>
      <c r="B559" s="1019">
        <v>254.2</v>
      </c>
      <c r="C559" s="1019">
        <v>218.4</v>
      </c>
      <c r="D559" s="1025" t="s">
        <v>1082</v>
      </c>
    </row>
    <row r="560" spans="1:4" s="1007" customFormat="1" ht="11.25" customHeight="1" x14ac:dyDescent="0.2">
      <c r="A560" s="1264"/>
      <c r="B560" s="1019">
        <v>254.2</v>
      </c>
      <c r="C560" s="1019">
        <v>218.4</v>
      </c>
      <c r="D560" s="1025" t="s">
        <v>11</v>
      </c>
    </row>
    <row r="561" spans="1:4" s="1007" customFormat="1" ht="11.25" customHeight="1" x14ac:dyDescent="0.2">
      <c r="A561" s="1262" t="s">
        <v>2039</v>
      </c>
      <c r="B561" s="1018">
        <v>1500</v>
      </c>
      <c r="C561" s="1018">
        <v>0</v>
      </c>
      <c r="D561" s="1024" t="s">
        <v>942</v>
      </c>
    </row>
    <row r="562" spans="1:4" s="1007" customFormat="1" ht="11.25" customHeight="1" x14ac:dyDescent="0.2">
      <c r="A562" s="1264"/>
      <c r="B562" s="1019">
        <v>8.06</v>
      </c>
      <c r="C562" s="1019">
        <v>8.0537799999999997</v>
      </c>
      <c r="D562" s="1025" t="s">
        <v>939</v>
      </c>
    </row>
    <row r="563" spans="1:4" s="1007" customFormat="1" ht="11.25" customHeight="1" x14ac:dyDescent="0.2">
      <c r="A563" s="1263"/>
      <c r="B563" s="1020">
        <v>1508.06</v>
      </c>
      <c r="C563" s="1020">
        <v>8.0537799999999997</v>
      </c>
      <c r="D563" s="1026" t="s">
        <v>11</v>
      </c>
    </row>
    <row r="564" spans="1:4" s="1007" customFormat="1" ht="11.25" customHeight="1" x14ac:dyDescent="0.2">
      <c r="A564" s="1264" t="s">
        <v>2040</v>
      </c>
      <c r="B564" s="1019">
        <v>58.4</v>
      </c>
      <c r="C564" s="1019">
        <v>58.4</v>
      </c>
      <c r="D564" s="1025" t="s">
        <v>995</v>
      </c>
    </row>
    <row r="565" spans="1:4" s="1007" customFormat="1" ht="11.25" customHeight="1" x14ac:dyDescent="0.2">
      <c r="A565" s="1264"/>
      <c r="B565" s="1019">
        <v>225</v>
      </c>
      <c r="C565" s="1019">
        <v>0</v>
      </c>
      <c r="D565" s="1025" t="s">
        <v>441</v>
      </c>
    </row>
    <row r="566" spans="1:4" s="1007" customFormat="1" ht="11.25" customHeight="1" x14ac:dyDescent="0.2">
      <c r="A566" s="1264"/>
      <c r="B566" s="1019">
        <v>283.39999999999998</v>
      </c>
      <c r="C566" s="1019">
        <v>58.4</v>
      </c>
      <c r="D566" s="1025" t="s">
        <v>11</v>
      </c>
    </row>
    <row r="567" spans="1:4" s="1007" customFormat="1" ht="11.25" customHeight="1" x14ac:dyDescent="0.2">
      <c r="A567" s="1262" t="s">
        <v>2041</v>
      </c>
      <c r="B567" s="1018">
        <v>320</v>
      </c>
      <c r="C567" s="1018">
        <v>320</v>
      </c>
      <c r="D567" s="1024" t="s">
        <v>938</v>
      </c>
    </row>
    <row r="568" spans="1:4" s="1007" customFormat="1" ht="11.25" customHeight="1" x14ac:dyDescent="0.2">
      <c r="A568" s="1264"/>
      <c r="B568" s="1019">
        <v>1500</v>
      </c>
      <c r="C568" s="1019">
        <v>0</v>
      </c>
      <c r="D568" s="1025" t="s">
        <v>942</v>
      </c>
    </row>
    <row r="569" spans="1:4" s="1007" customFormat="1" ht="11.25" customHeight="1" x14ac:dyDescent="0.2">
      <c r="A569" s="1263"/>
      <c r="B569" s="1020">
        <v>1820</v>
      </c>
      <c r="C569" s="1020">
        <v>320</v>
      </c>
      <c r="D569" s="1026" t="s">
        <v>11</v>
      </c>
    </row>
    <row r="570" spans="1:4" s="1007" customFormat="1" ht="11.25" customHeight="1" x14ac:dyDescent="0.2">
      <c r="A570" s="1264" t="s">
        <v>2042</v>
      </c>
      <c r="B570" s="1019">
        <v>500</v>
      </c>
      <c r="C570" s="1019">
        <v>0</v>
      </c>
      <c r="D570" s="1025" t="s">
        <v>942</v>
      </c>
    </row>
    <row r="571" spans="1:4" s="1007" customFormat="1" ht="11.25" customHeight="1" x14ac:dyDescent="0.2">
      <c r="A571" s="1264"/>
      <c r="B571" s="1019">
        <v>225</v>
      </c>
      <c r="C571" s="1019">
        <v>0</v>
      </c>
      <c r="D571" s="1025" t="s">
        <v>441</v>
      </c>
    </row>
    <row r="572" spans="1:4" s="1007" customFormat="1" ht="11.25" customHeight="1" x14ac:dyDescent="0.2">
      <c r="A572" s="1264"/>
      <c r="B572" s="1019">
        <v>725</v>
      </c>
      <c r="C572" s="1019">
        <v>0</v>
      </c>
      <c r="D572" s="1025" t="s">
        <v>11</v>
      </c>
    </row>
    <row r="573" spans="1:4" s="1007" customFormat="1" ht="11.25" customHeight="1" x14ac:dyDescent="0.2">
      <c r="A573" s="1262" t="s">
        <v>2043</v>
      </c>
      <c r="B573" s="1018">
        <v>941.7</v>
      </c>
      <c r="C573" s="1018">
        <v>753.36</v>
      </c>
      <c r="D573" s="1024" t="s">
        <v>962</v>
      </c>
    </row>
    <row r="574" spans="1:4" s="1007" customFormat="1" ht="11.25" customHeight="1" x14ac:dyDescent="0.2">
      <c r="A574" s="1264"/>
      <c r="B574" s="1019">
        <v>138.61000000000001</v>
      </c>
      <c r="C574" s="1019">
        <v>138.60247000000001</v>
      </c>
      <c r="D574" s="1025" t="s">
        <v>4168</v>
      </c>
    </row>
    <row r="575" spans="1:4" s="1007" customFormat="1" ht="11.25" customHeight="1" x14ac:dyDescent="0.2">
      <c r="A575" s="1263"/>
      <c r="B575" s="1020">
        <v>1080.31</v>
      </c>
      <c r="C575" s="1020">
        <v>891.96247000000005</v>
      </c>
      <c r="D575" s="1026" t="s">
        <v>11</v>
      </c>
    </row>
    <row r="576" spans="1:4" s="1007" customFormat="1" ht="11.25" customHeight="1" x14ac:dyDescent="0.2">
      <c r="A576" s="1264" t="s">
        <v>480</v>
      </c>
      <c r="B576" s="1019">
        <v>400</v>
      </c>
      <c r="C576" s="1019">
        <v>400</v>
      </c>
      <c r="D576" s="1025" t="s">
        <v>938</v>
      </c>
    </row>
    <row r="577" spans="1:4" s="1007" customFormat="1" ht="11.25" customHeight="1" x14ac:dyDescent="0.2">
      <c r="A577" s="1264"/>
      <c r="B577" s="1019">
        <v>803.96</v>
      </c>
      <c r="C577" s="1019">
        <v>803.95159999999998</v>
      </c>
      <c r="D577" s="1025" t="s">
        <v>939</v>
      </c>
    </row>
    <row r="578" spans="1:4" s="1007" customFormat="1" ht="11.25" customHeight="1" x14ac:dyDescent="0.2">
      <c r="A578" s="1264"/>
      <c r="B578" s="1019">
        <v>1203.96</v>
      </c>
      <c r="C578" s="1019">
        <v>1203.9515999999999</v>
      </c>
      <c r="D578" s="1025" t="s">
        <v>11</v>
      </c>
    </row>
    <row r="579" spans="1:4" s="1007" customFormat="1" ht="11.25" customHeight="1" x14ac:dyDescent="0.2">
      <c r="A579" s="1262" t="s">
        <v>2044</v>
      </c>
      <c r="B579" s="1018">
        <v>80</v>
      </c>
      <c r="C579" s="1018">
        <v>80</v>
      </c>
      <c r="D579" s="1024" t="s">
        <v>938</v>
      </c>
    </row>
    <row r="580" spans="1:4" s="1007" customFormat="1" ht="11.25" customHeight="1" x14ac:dyDescent="0.2">
      <c r="A580" s="1263"/>
      <c r="B580" s="1020">
        <v>80</v>
      </c>
      <c r="C580" s="1020">
        <v>80</v>
      </c>
      <c r="D580" s="1026" t="s">
        <v>11</v>
      </c>
    </row>
    <row r="581" spans="1:4" s="1007" customFormat="1" ht="11.25" customHeight="1" x14ac:dyDescent="0.2">
      <c r="A581" s="1264" t="s">
        <v>481</v>
      </c>
      <c r="B581" s="1019">
        <v>42</v>
      </c>
      <c r="C581" s="1019">
        <v>41.999400000000001</v>
      </c>
      <c r="D581" s="1025" t="s">
        <v>938</v>
      </c>
    </row>
    <row r="582" spans="1:4" s="1007" customFormat="1" ht="11.25" customHeight="1" x14ac:dyDescent="0.2">
      <c r="A582" s="1264"/>
      <c r="B582" s="1019">
        <v>184</v>
      </c>
      <c r="C582" s="1019">
        <v>184</v>
      </c>
      <c r="D582" s="1025" t="s">
        <v>939</v>
      </c>
    </row>
    <row r="583" spans="1:4" s="1007" customFormat="1" ht="11.25" customHeight="1" x14ac:dyDescent="0.2">
      <c r="A583" s="1264"/>
      <c r="B583" s="1019">
        <v>226</v>
      </c>
      <c r="C583" s="1019">
        <v>225.99940000000001</v>
      </c>
      <c r="D583" s="1025" t="s">
        <v>11</v>
      </c>
    </row>
    <row r="584" spans="1:4" s="1007" customFormat="1" ht="11.25" customHeight="1" x14ac:dyDescent="0.2">
      <c r="A584" s="1262" t="s">
        <v>2045</v>
      </c>
      <c r="B584" s="1018">
        <v>259.60000000000002</v>
      </c>
      <c r="C584" s="1018">
        <v>0</v>
      </c>
      <c r="D584" s="1024" t="s">
        <v>1082</v>
      </c>
    </row>
    <row r="585" spans="1:4" s="1007" customFormat="1" ht="11.25" customHeight="1" x14ac:dyDescent="0.2">
      <c r="A585" s="1263"/>
      <c r="B585" s="1020">
        <v>259.60000000000002</v>
      </c>
      <c r="C585" s="1020">
        <v>0</v>
      </c>
      <c r="D585" s="1026" t="s">
        <v>11</v>
      </c>
    </row>
    <row r="586" spans="1:4" s="1007" customFormat="1" ht="11.25" customHeight="1" x14ac:dyDescent="0.2">
      <c r="A586" s="1264" t="s">
        <v>2046</v>
      </c>
      <c r="B586" s="1019">
        <v>49.3</v>
      </c>
      <c r="C586" s="1019">
        <v>27.762999999999998</v>
      </c>
      <c r="D586" s="1025" t="s">
        <v>968</v>
      </c>
    </row>
    <row r="587" spans="1:4" s="1007" customFormat="1" ht="11.25" customHeight="1" x14ac:dyDescent="0.2">
      <c r="A587" s="1264"/>
      <c r="B587" s="1019">
        <v>1480</v>
      </c>
      <c r="C587" s="1019">
        <v>1480</v>
      </c>
      <c r="D587" s="1025" t="s">
        <v>549</v>
      </c>
    </row>
    <row r="588" spans="1:4" s="1007" customFormat="1" ht="11.25" customHeight="1" x14ac:dyDescent="0.2">
      <c r="A588" s="1264"/>
      <c r="B588" s="1019">
        <v>1529.3</v>
      </c>
      <c r="C588" s="1019">
        <v>1507.7629999999999</v>
      </c>
      <c r="D588" s="1025" t="s">
        <v>11</v>
      </c>
    </row>
    <row r="589" spans="1:4" s="1007" customFormat="1" ht="11.25" customHeight="1" x14ac:dyDescent="0.2">
      <c r="A589" s="1262" t="s">
        <v>2047</v>
      </c>
      <c r="B589" s="1018">
        <v>311.2</v>
      </c>
      <c r="C589" s="1018">
        <v>311.2</v>
      </c>
      <c r="D589" s="1024" t="s">
        <v>938</v>
      </c>
    </row>
    <row r="590" spans="1:4" s="1007" customFormat="1" ht="11.25" customHeight="1" x14ac:dyDescent="0.2">
      <c r="A590" s="1263"/>
      <c r="B590" s="1020">
        <v>311.2</v>
      </c>
      <c r="C590" s="1020">
        <v>311.2</v>
      </c>
      <c r="D590" s="1026" t="s">
        <v>11</v>
      </c>
    </row>
    <row r="591" spans="1:4" s="1007" customFormat="1" ht="11.25" customHeight="1" x14ac:dyDescent="0.2">
      <c r="A591" s="1264" t="s">
        <v>2048</v>
      </c>
      <c r="B591" s="1019">
        <v>320</v>
      </c>
      <c r="C591" s="1019">
        <v>320</v>
      </c>
      <c r="D591" s="1025" t="s">
        <v>939</v>
      </c>
    </row>
    <row r="592" spans="1:4" s="1007" customFormat="1" ht="11.25" customHeight="1" x14ac:dyDescent="0.2">
      <c r="A592" s="1264"/>
      <c r="B592" s="1019">
        <v>320</v>
      </c>
      <c r="C592" s="1019">
        <v>320</v>
      </c>
      <c r="D592" s="1025" t="s">
        <v>11</v>
      </c>
    </row>
    <row r="593" spans="1:4" s="1007" customFormat="1" ht="11.25" customHeight="1" x14ac:dyDescent="0.2">
      <c r="A593" s="1262" t="s">
        <v>3429</v>
      </c>
      <c r="B593" s="1018">
        <v>14.94</v>
      </c>
      <c r="C593" s="1018">
        <v>14.93083</v>
      </c>
      <c r="D593" s="1024" t="s">
        <v>938</v>
      </c>
    </row>
    <row r="594" spans="1:4" s="1007" customFormat="1" ht="11.25" customHeight="1" x14ac:dyDescent="0.2">
      <c r="A594" s="1263"/>
      <c r="B594" s="1020">
        <v>14.94</v>
      </c>
      <c r="C594" s="1020">
        <v>14.93083</v>
      </c>
      <c r="D594" s="1026" t="s">
        <v>11</v>
      </c>
    </row>
    <row r="595" spans="1:4" s="1007" customFormat="1" ht="11.25" customHeight="1" x14ac:dyDescent="0.2">
      <c r="A595" s="1264" t="s">
        <v>2049</v>
      </c>
      <c r="B595" s="1019">
        <v>34.65</v>
      </c>
      <c r="C595" s="1019">
        <v>0</v>
      </c>
      <c r="D595" s="1025" t="s">
        <v>939</v>
      </c>
    </row>
    <row r="596" spans="1:4" s="1007" customFormat="1" ht="11.25" customHeight="1" x14ac:dyDescent="0.2">
      <c r="A596" s="1264"/>
      <c r="B596" s="1019">
        <v>34.65</v>
      </c>
      <c r="C596" s="1019">
        <v>0</v>
      </c>
      <c r="D596" s="1025" t="s">
        <v>11</v>
      </c>
    </row>
    <row r="597" spans="1:4" s="1007" customFormat="1" ht="11.25" customHeight="1" x14ac:dyDescent="0.2">
      <c r="A597" s="1262" t="s">
        <v>2050</v>
      </c>
      <c r="B597" s="1018">
        <v>320</v>
      </c>
      <c r="C597" s="1018">
        <v>311.10782999999998</v>
      </c>
      <c r="D597" s="1024" t="s">
        <v>938</v>
      </c>
    </row>
    <row r="598" spans="1:4" s="1007" customFormat="1" ht="11.25" customHeight="1" x14ac:dyDescent="0.2">
      <c r="A598" s="1264"/>
      <c r="B598" s="1019">
        <v>23.72</v>
      </c>
      <c r="C598" s="1019">
        <v>23.711100000000002</v>
      </c>
      <c r="D598" s="1025" t="s">
        <v>3857</v>
      </c>
    </row>
    <row r="599" spans="1:4" s="1007" customFormat="1" ht="11.25" customHeight="1" x14ac:dyDescent="0.2">
      <c r="A599" s="1263"/>
      <c r="B599" s="1020">
        <v>343.72</v>
      </c>
      <c r="C599" s="1020">
        <v>334.81892999999997</v>
      </c>
      <c r="D599" s="1026" t="s">
        <v>11</v>
      </c>
    </row>
    <row r="600" spans="1:4" s="1007" customFormat="1" ht="11.25" customHeight="1" x14ac:dyDescent="0.2">
      <c r="A600" s="1264" t="s">
        <v>2051</v>
      </c>
      <c r="B600" s="1019">
        <v>154</v>
      </c>
      <c r="C600" s="1019">
        <v>154</v>
      </c>
      <c r="D600" s="1025" t="s">
        <v>939</v>
      </c>
    </row>
    <row r="601" spans="1:4" s="1007" customFormat="1" ht="11.25" customHeight="1" x14ac:dyDescent="0.2">
      <c r="A601" s="1264"/>
      <c r="B601" s="1019">
        <v>154</v>
      </c>
      <c r="C601" s="1019">
        <v>154</v>
      </c>
      <c r="D601" s="1025" t="s">
        <v>11</v>
      </c>
    </row>
    <row r="602" spans="1:4" s="1007" customFormat="1" ht="11.25" customHeight="1" x14ac:dyDescent="0.2">
      <c r="A602" s="1262" t="s">
        <v>2052</v>
      </c>
      <c r="B602" s="1018">
        <v>20</v>
      </c>
      <c r="C602" s="1018">
        <v>20</v>
      </c>
      <c r="D602" s="1024" t="s">
        <v>995</v>
      </c>
    </row>
    <row r="603" spans="1:4" s="1007" customFormat="1" ht="11.25" customHeight="1" x14ac:dyDescent="0.2">
      <c r="A603" s="1264"/>
      <c r="B603" s="1019">
        <v>95</v>
      </c>
      <c r="C603" s="1019">
        <v>95</v>
      </c>
      <c r="D603" s="1025" t="s">
        <v>1080</v>
      </c>
    </row>
    <row r="604" spans="1:4" s="1007" customFormat="1" ht="11.25" customHeight="1" x14ac:dyDescent="0.2">
      <c r="A604" s="1264"/>
      <c r="B604" s="1019">
        <v>388.97</v>
      </c>
      <c r="C604" s="1019">
        <v>388.96573999999998</v>
      </c>
      <c r="D604" s="1025" t="s">
        <v>938</v>
      </c>
    </row>
    <row r="605" spans="1:4" s="1007" customFormat="1" ht="11.25" customHeight="1" x14ac:dyDescent="0.2">
      <c r="A605" s="1264"/>
      <c r="B605" s="1019">
        <v>71.95</v>
      </c>
      <c r="C605" s="1019">
        <v>71.95</v>
      </c>
      <c r="D605" s="1025" t="s">
        <v>4168</v>
      </c>
    </row>
    <row r="606" spans="1:4" s="1007" customFormat="1" ht="11.25" customHeight="1" x14ac:dyDescent="0.2">
      <c r="A606" s="1264"/>
      <c r="B606" s="1019">
        <v>1500</v>
      </c>
      <c r="C606" s="1019">
        <v>0</v>
      </c>
      <c r="D606" s="1025" t="s">
        <v>942</v>
      </c>
    </row>
    <row r="607" spans="1:4" s="1007" customFormat="1" ht="11.25" customHeight="1" x14ac:dyDescent="0.2">
      <c r="A607" s="1264"/>
      <c r="B607" s="1019">
        <v>420</v>
      </c>
      <c r="C607" s="1019">
        <v>420</v>
      </c>
      <c r="D607" s="1025" t="s">
        <v>939</v>
      </c>
    </row>
    <row r="608" spans="1:4" s="1007" customFormat="1" ht="11.25" customHeight="1" x14ac:dyDescent="0.2">
      <c r="A608" s="1264"/>
      <c r="B608" s="1019">
        <v>100</v>
      </c>
      <c r="C608" s="1019">
        <v>24.891919999999999</v>
      </c>
      <c r="D608" s="1025" t="s">
        <v>968</v>
      </c>
    </row>
    <row r="609" spans="1:4" s="1007" customFormat="1" ht="11.25" customHeight="1" x14ac:dyDescent="0.2">
      <c r="A609" s="1264"/>
      <c r="B609" s="1019">
        <v>1811.8</v>
      </c>
      <c r="C609" s="1019">
        <v>0</v>
      </c>
      <c r="D609" s="1025" t="s">
        <v>441</v>
      </c>
    </row>
    <row r="610" spans="1:4" s="1007" customFormat="1" ht="11.25" customHeight="1" x14ac:dyDescent="0.2">
      <c r="A610" s="1263"/>
      <c r="B610" s="1020">
        <v>4407.72</v>
      </c>
      <c r="C610" s="1020">
        <v>1020.8076599999999</v>
      </c>
      <c r="D610" s="1026" t="s">
        <v>11</v>
      </c>
    </row>
    <row r="611" spans="1:4" s="1007" customFormat="1" ht="11.25" customHeight="1" x14ac:dyDescent="0.2">
      <c r="A611" s="1264" t="s">
        <v>2053</v>
      </c>
      <c r="B611" s="1019">
        <v>320</v>
      </c>
      <c r="C611" s="1019">
        <v>320</v>
      </c>
      <c r="D611" s="1025" t="s">
        <v>939</v>
      </c>
    </row>
    <row r="612" spans="1:4" s="1007" customFormat="1" ht="11.25" customHeight="1" x14ac:dyDescent="0.2">
      <c r="A612" s="1264"/>
      <c r="B612" s="1019">
        <v>99.5</v>
      </c>
      <c r="C612" s="1019">
        <v>87.659000000000006</v>
      </c>
      <c r="D612" s="1025" t="s">
        <v>968</v>
      </c>
    </row>
    <row r="613" spans="1:4" s="1007" customFormat="1" ht="11.25" customHeight="1" x14ac:dyDescent="0.2">
      <c r="A613" s="1264"/>
      <c r="B613" s="1019">
        <v>1443.98</v>
      </c>
      <c r="C613" s="1019">
        <v>0</v>
      </c>
      <c r="D613" s="1025" t="s">
        <v>441</v>
      </c>
    </row>
    <row r="614" spans="1:4" s="1007" customFormat="1" ht="11.25" customHeight="1" x14ac:dyDescent="0.2">
      <c r="A614" s="1264"/>
      <c r="B614" s="1019">
        <v>1863.48</v>
      </c>
      <c r="C614" s="1019">
        <v>407.65899999999999</v>
      </c>
      <c r="D614" s="1025" t="s">
        <v>11</v>
      </c>
    </row>
    <row r="615" spans="1:4" s="1007" customFormat="1" ht="11.25" customHeight="1" x14ac:dyDescent="0.2">
      <c r="A615" s="1262" t="s">
        <v>2054</v>
      </c>
      <c r="B615" s="1018">
        <v>305.5</v>
      </c>
      <c r="C615" s="1018">
        <v>289.2</v>
      </c>
      <c r="D615" s="1024" t="s">
        <v>1078</v>
      </c>
    </row>
    <row r="616" spans="1:4" s="1007" customFormat="1" ht="11.25" customHeight="1" x14ac:dyDescent="0.2">
      <c r="A616" s="1264"/>
      <c r="B616" s="1019">
        <v>400</v>
      </c>
      <c r="C616" s="1019">
        <v>400</v>
      </c>
      <c r="D616" s="1025" t="s">
        <v>938</v>
      </c>
    </row>
    <row r="617" spans="1:4" s="1007" customFormat="1" ht="11.25" customHeight="1" x14ac:dyDescent="0.2">
      <c r="A617" s="1263"/>
      <c r="B617" s="1020">
        <v>705.5</v>
      </c>
      <c r="C617" s="1020">
        <v>689.2</v>
      </c>
      <c r="D617" s="1026" t="s">
        <v>11</v>
      </c>
    </row>
    <row r="618" spans="1:4" s="1007" customFormat="1" ht="11.25" customHeight="1" x14ac:dyDescent="0.2">
      <c r="A618" s="1264" t="s">
        <v>2055</v>
      </c>
      <c r="B618" s="1019">
        <v>8.92</v>
      </c>
      <c r="C618" s="1019">
        <v>8.9181699999999999</v>
      </c>
      <c r="D618" s="1025" t="s">
        <v>938</v>
      </c>
    </row>
    <row r="619" spans="1:4" s="1007" customFormat="1" ht="11.25" customHeight="1" x14ac:dyDescent="0.2">
      <c r="A619" s="1264"/>
      <c r="B619" s="1019">
        <v>8.92</v>
      </c>
      <c r="C619" s="1019">
        <v>8.9181699999999999</v>
      </c>
      <c r="D619" s="1025" t="s">
        <v>11</v>
      </c>
    </row>
    <row r="620" spans="1:4" s="1007" customFormat="1" ht="11.25" customHeight="1" x14ac:dyDescent="0.2">
      <c r="A620" s="1262" t="s">
        <v>2056</v>
      </c>
      <c r="B620" s="1018">
        <v>7950</v>
      </c>
      <c r="C620" s="1018">
        <v>7950</v>
      </c>
      <c r="D620" s="1024" t="s">
        <v>973</v>
      </c>
    </row>
    <row r="621" spans="1:4" s="1007" customFormat="1" ht="11.25" customHeight="1" x14ac:dyDescent="0.2">
      <c r="A621" s="1263"/>
      <c r="B621" s="1020">
        <v>7950</v>
      </c>
      <c r="C621" s="1020">
        <v>7950</v>
      </c>
      <c r="D621" s="1026" t="s">
        <v>11</v>
      </c>
    </row>
    <row r="622" spans="1:4" s="1007" customFormat="1" ht="11.25" customHeight="1" x14ac:dyDescent="0.2">
      <c r="A622" s="1264" t="s">
        <v>4184</v>
      </c>
      <c r="B622" s="1019">
        <v>2997.2</v>
      </c>
      <c r="C622" s="1019">
        <v>2397.7600000000002</v>
      </c>
      <c r="D622" s="1025" t="s">
        <v>944</v>
      </c>
    </row>
    <row r="623" spans="1:4" s="1007" customFormat="1" ht="11.25" customHeight="1" x14ac:dyDescent="0.2">
      <c r="A623" s="1264"/>
      <c r="B623" s="1019">
        <v>2997.2</v>
      </c>
      <c r="C623" s="1019">
        <v>2397.7600000000002</v>
      </c>
      <c r="D623" s="1025" t="s">
        <v>11</v>
      </c>
    </row>
    <row r="624" spans="1:4" s="1007" customFormat="1" ht="11.25" customHeight="1" x14ac:dyDescent="0.2">
      <c r="A624" s="1262" t="s">
        <v>2057</v>
      </c>
      <c r="B624" s="1018">
        <v>600</v>
      </c>
      <c r="C624" s="1018">
        <v>600</v>
      </c>
      <c r="D624" s="1024" t="s">
        <v>944</v>
      </c>
    </row>
    <row r="625" spans="1:4" s="1007" customFormat="1" ht="11.25" customHeight="1" x14ac:dyDescent="0.2">
      <c r="A625" s="1264"/>
      <c r="B625" s="1019">
        <v>2039.21</v>
      </c>
      <c r="C625" s="1019">
        <v>2039.2049999999999</v>
      </c>
      <c r="D625" s="1025" t="s">
        <v>441</v>
      </c>
    </row>
    <row r="626" spans="1:4" s="1007" customFormat="1" ht="11.25" customHeight="1" x14ac:dyDescent="0.2">
      <c r="A626" s="1263"/>
      <c r="B626" s="1020">
        <v>2639.21</v>
      </c>
      <c r="C626" s="1020">
        <v>2639.2049999999999</v>
      </c>
      <c r="D626" s="1026" t="s">
        <v>11</v>
      </c>
    </row>
    <row r="627" spans="1:4" s="1007" customFormat="1" ht="11.25" customHeight="1" x14ac:dyDescent="0.2">
      <c r="A627" s="1264" t="s">
        <v>2058</v>
      </c>
      <c r="B627" s="1019">
        <v>79.900000000000006</v>
      </c>
      <c r="C627" s="1019">
        <v>79.894159999999999</v>
      </c>
      <c r="D627" s="1025" t="s">
        <v>938</v>
      </c>
    </row>
    <row r="628" spans="1:4" s="1007" customFormat="1" ht="11.25" customHeight="1" x14ac:dyDescent="0.2">
      <c r="A628" s="1264"/>
      <c r="B628" s="1019">
        <v>225</v>
      </c>
      <c r="C628" s="1019">
        <v>0</v>
      </c>
      <c r="D628" s="1025" t="s">
        <v>441</v>
      </c>
    </row>
    <row r="629" spans="1:4" s="1007" customFormat="1" ht="11.25" customHeight="1" x14ac:dyDescent="0.2">
      <c r="A629" s="1264"/>
      <c r="B629" s="1019">
        <v>304.89999999999998</v>
      </c>
      <c r="C629" s="1019">
        <v>79.894159999999999</v>
      </c>
      <c r="D629" s="1025" t="s">
        <v>11</v>
      </c>
    </row>
    <row r="630" spans="1:4" s="1007" customFormat="1" ht="11.25" customHeight="1" x14ac:dyDescent="0.2">
      <c r="A630" s="1262" t="s">
        <v>2059</v>
      </c>
      <c r="B630" s="1018">
        <v>320</v>
      </c>
      <c r="C630" s="1018">
        <v>320</v>
      </c>
      <c r="D630" s="1024" t="s">
        <v>938</v>
      </c>
    </row>
    <row r="631" spans="1:4" s="1007" customFormat="1" ht="11.25" customHeight="1" x14ac:dyDescent="0.2">
      <c r="A631" s="1264"/>
      <c r="B631" s="1019">
        <v>31.68</v>
      </c>
      <c r="C631" s="1019">
        <v>31.672999999999998</v>
      </c>
      <c r="D631" s="1025" t="s">
        <v>939</v>
      </c>
    </row>
    <row r="632" spans="1:4" s="1007" customFormat="1" ht="11.25" customHeight="1" x14ac:dyDescent="0.2">
      <c r="A632" s="1263"/>
      <c r="B632" s="1020">
        <v>351.68</v>
      </c>
      <c r="C632" s="1020">
        <v>351.673</v>
      </c>
      <c r="D632" s="1026" t="s">
        <v>11</v>
      </c>
    </row>
    <row r="633" spans="1:4" s="1007" customFormat="1" ht="11.25" customHeight="1" x14ac:dyDescent="0.2">
      <c r="A633" s="1264" t="s">
        <v>2060</v>
      </c>
      <c r="B633" s="1019">
        <v>81.650000000000006</v>
      </c>
      <c r="C633" s="1019">
        <v>0</v>
      </c>
      <c r="D633" s="1025" t="s">
        <v>1080</v>
      </c>
    </row>
    <row r="634" spans="1:4" s="1007" customFormat="1" ht="11.25" customHeight="1" x14ac:dyDescent="0.2">
      <c r="A634" s="1264"/>
      <c r="B634" s="1019">
        <v>395.34000000000003</v>
      </c>
      <c r="C634" s="1019">
        <v>395.34000000000003</v>
      </c>
      <c r="D634" s="1025" t="s">
        <v>939</v>
      </c>
    </row>
    <row r="635" spans="1:4" s="1007" customFormat="1" ht="11.25" customHeight="1" x14ac:dyDescent="0.2">
      <c r="A635" s="1264"/>
      <c r="B635" s="1019">
        <v>476.99</v>
      </c>
      <c r="C635" s="1019">
        <v>395.34000000000003</v>
      </c>
      <c r="D635" s="1025" t="s">
        <v>11</v>
      </c>
    </row>
    <row r="636" spans="1:4" s="1007" customFormat="1" ht="11.25" customHeight="1" x14ac:dyDescent="0.2">
      <c r="A636" s="1262" t="s">
        <v>4185</v>
      </c>
      <c r="B636" s="1018">
        <v>450.41</v>
      </c>
      <c r="C636" s="1018">
        <v>450.40800000000002</v>
      </c>
      <c r="D636" s="1024" t="s">
        <v>942</v>
      </c>
    </row>
    <row r="637" spans="1:4" s="1007" customFormat="1" ht="11.25" customHeight="1" x14ac:dyDescent="0.2">
      <c r="A637" s="1263"/>
      <c r="B637" s="1020">
        <v>450.41</v>
      </c>
      <c r="C637" s="1020">
        <v>450.40800000000002</v>
      </c>
      <c r="D637" s="1026" t="s">
        <v>11</v>
      </c>
    </row>
    <row r="638" spans="1:4" s="1007" customFormat="1" ht="11.25" customHeight="1" x14ac:dyDescent="0.2">
      <c r="A638" s="1264" t="s">
        <v>2061</v>
      </c>
      <c r="B638" s="1019">
        <v>123.2</v>
      </c>
      <c r="C638" s="1019">
        <v>123.2</v>
      </c>
      <c r="D638" s="1025" t="s">
        <v>938</v>
      </c>
    </row>
    <row r="639" spans="1:4" s="1007" customFormat="1" ht="11.25" customHeight="1" x14ac:dyDescent="0.2">
      <c r="A639" s="1264"/>
      <c r="B639" s="1019">
        <v>123.2</v>
      </c>
      <c r="C639" s="1019">
        <v>123.2</v>
      </c>
      <c r="D639" s="1025" t="s">
        <v>11</v>
      </c>
    </row>
    <row r="640" spans="1:4" s="1007" customFormat="1" ht="11.25" customHeight="1" x14ac:dyDescent="0.2">
      <c r="A640" s="1262" t="s">
        <v>513</v>
      </c>
      <c r="B640" s="1018">
        <v>750.35</v>
      </c>
      <c r="C640" s="1018">
        <v>750.35</v>
      </c>
      <c r="D640" s="1024" t="s">
        <v>505</v>
      </c>
    </row>
    <row r="641" spans="1:4" s="1007" customFormat="1" ht="11.25" customHeight="1" x14ac:dyDescent="0.2">
      <c r="A641" s="1263"/>
      <c r="B641" s="1020">
        <v>750.35</v>
      </c>
      <c r="C641" s="1020">
        <v>750.35</v>
      </c>
      <c r="D641" s="1026" t="s">
        <v>11</v>
      </c>
    </row>
    <row r="642" spans="1:4" s="1007" customFormat="1" ht="11.25" customHeight="1" x14ac:dyDescent="0.2">
      <c r="A642" s="1264" t="s">
        <v>2062</v>
      </c>
      <c r="B642" s="1019">
        <v>714</v>
      </c>
      <c r="C642" s="1019">
        <v>571.20000000000005</v>
      </c>
      <c r="D642" s="1025" t="s">
        <v>962</v>
      </c>
    </row>
    <row r="643" spans="1:4" s="1007" customFormat="1" ht="11.25" customHeight="1" x14ac:dyDescent="0.2">
      <c r="A643" s="1264"/>
      <c r="B643" s="1019">
        <v>62.74</v>
      </c>
      <c r="C643" s="1019">
        <v>62.734220000000001</v>
      </c>
      <c r="D643" s="1025" t="s">
        <v>938</v>
      </c>
    </row>
    <row r="644" spans="1:4" s="1007" customFormat="1" ht="11.25" customHeight="1" x14ac:dyDescent="0.2">
      <c r="A644" s="1264"/>
      <c r="B644" s="1019">
        <v>320</v>
      </c>
      <c r="C644" s="1019">
        <v>320</v>
      </c>
      <c r="D644" s="1025" t="s">
        <v>939</v>
      </c>
    </row>
    <row r="645" spans="1:4" s="1007" customFormat="1" ht="11.25" customHeight="1" x14ac:dyDescent="0.2">
      <c r="A645" s="1264"/>
      <c r="B645" s="1019">
        <v>1250</v>
      </c>
      <c r="C645" s="1019">
        <v>0</v>
      </c>
      <c r="D645" s="1025" t="s">
        <v>441</v>
      </c>
    </row>
    <row r="646" spans="1:4" s="1007" customFormat="1" ht="11.25" customHeight="1" x14ac:dyDescent="0.2">
      <c r="A646" s="1264"/>
      <c r="B646" s="1019">
        <v>2346.7399999999998</v>
      </c>
      <c r="C646" s="1019">
        <v>953.9342200000001</v>
      </c>
      <c r="D646" s="1025" t="s">
        <v>11</v>
      </c>
    </row>
    <row r="647" spans="1:4" s="1007" customFormat="1" ht="11.25" customHeight="1" x14ac:dyDescent="0.2">
      <c r="A647" s="1262" t="s">
        <v>2063</v>
      </c>
      <c r="B647" s="1018">
        <v>375</v>
      </c>
      <c r="C647" s="1018">
        <v>187.5</v>
      </c>
      <c r="D647" s="1024" t="s">
        <v>1080</v>
      </c>
    </row>
    <row r="648" spans="1:4" s="1007" customFormat="1" ht="11.25" customHeight="1" x14ac:dyDescent="0.2">
      <c r="A648" s="1264"/>
      <c r="B648" s="1019">
        <v>60.3</v>
      </c>
      <c r="C648" s="1019">
        <v>60.3</v>
      </c>
      <c r="D648" s="1025" t="s">
        <v>939</v>
      </c>
    </row>
    <row r="649" spans="1:4" s="1007" customFormat="1" ht="11.25" customHeight="1" x14ac:dyDescent="0.2">
      <c r="A649" s="1264"/>
      <c r="B649" s="1019">
        <v>134.4</v>
      </c>
      <c r="C649" s="1019">
        <v>131.964</v>
      </c>
      <c r="D649" s="1025" t="s">
        <v>968</v>
      </c>
    </row>
    <row r="650" spans="1:4" s="1007" customFormat="1" ht="11.25" customHeight="1" x14ac:dyDescent="0.2">
      <c r="A650" s="1263"/>
      <c r="B650" s="1020">
        <v>569.70000000000005</v>
      </c>
      <c r="C650" s="1020">
        <v>379.76400000000007</v>
      </c>
      <c r="D650" s="1026" t="s">
        <v>11</v>
      </c>
    </row>
    <row r="651" spans="1:4" s="1007" customFormat="1" ht="11.25" customHeight="1" x14ac:dyDescent="0.2">
      <c r="A651" s="1264" t="s">
        <v>3430</v>
      </c>
      <c r="B651" s="1019">
        <v>320</v>
      </c>
      <c r="C651" s="1019">
        <v>320</v>
      </c>
      <c r="D651" s="1025" t="s">
        <v>938</v>
      </c>
    </row>
    <row r="652" spans="1:4" s="1007" customFormat="1" ht="11.25" customHeight="1" x14ac:dyDescent="0.2">
      <c r="A652" s="1264"/>
      <c r="B652" s="1019">
        <v>320</v>
      </c>
      <c r="C652" s="1019">
        <v>320</v>
      </c>
      <c r="D652" s="1025" t="s">
        <v>11</v>
      </c>
    </row>
    <row r="653" spans="1:4" s="1007" customFormat="1" ht="11.25" customHeight="1" x14ac:dyDescent="0.2">
      <c r="A653" s="1262" t="s">
        <v>2064</v>
      </c>
      <c r="B653" s="1018">
        <v>340</v>
      </c>
      <c r="C653" s="1018">
        <v>340</v>
      </c>
      <c r="D653" s="1024" t="s">
        <v>938</v>
      </c>
    </row>
    <row r="654" spans="1:4" s="1007" customFormat="1" ht="11.25" customHeight="1" x14ac:dyDescent="0.2">
      <c r="A654" s="1263"/>
      <c r="B654" s="1020">
        <v>340</v>
      </c>
      <c r="C654" s="1020">
        <v>340</v>
      </c>
      <c r="D654" s="1026" t="s">
        <v>11</v>
      </c>
    </row>
    <row r="655" spans="1:4" s="1007" customFormat="1" ht="11.25" customHeight="1" x14ac:dyDescent="0.2">
      <c r="A655" s="1264" t="s">
        <v>482</v>
      </c>
      <c r="B655" s="1019">
        <v>1470</v>
      </c>
      <c r="C655" s="1019">
        <v>1470</v>
      </c>
      <c r="D655" s="1025" t="s">
        <v>973</v>
      </c>
    </row>
    <row r="656" spans="1:4" s="1007" customFormat="1" ht="11.25" customHeight="1" x14ac:dyDescent="0.2">
      <c r="A656" s="1264"/>
      <c r="B656" s="1019">
        <v>1300</v>
      </c>
      <c r="C656" s="1019">
        <v>1300</v>
      </c>
      <c r="D656" s="1025" t="s">
        <v>441</v>
      </c>
    </row>
    <row r="657" spans="1:4" s="1007" customFormat="1" ht="11.25" customHeight="1" x14ac:dyDescent="0.2">
      <c r="A657" s="1264"/>
      <c r="B657" s="1019">
        <v>2770</v>
      </c>
      <c r="C657" s="1019">
        <v>2770</v>
      </c>
      <c r="D657" s="1025" t="s">
        <v>11</v>
      </c>
    </row>
    <row r="658" spans="1:4" s="1007" customFormat="1" ht="11.25" customHeight="1" x14ac:dyDescent="0.2">
      <c r="A658" s="1262" t="s">
        <v>3431</v>
      </c>
      <c r="B658" s="1018">
        <v>48.5</v>
      </c>
      <c r="C658" s="1018">
        <v>0</v>
      </c>
      <c r="D658" s="1024" t="s">
        <v>1078</v>
      </c>
    </row>
    <row r="659" spans="1:4" s="1007" customFormat="1" ht="11.25" customHeight="1" x14ac:dyDescent="0.2">
      <c r="A659" s="1263"/>
      <c r="B659" s="1020">
        <v>48.5</v>
      </c>
      <c r="C659" s="1020">
        <v>0</v>
      </c>
      <c r="D659" s="1026" t="s">
        <v>11</v>
      </c>
    </row>
    <row r="660" spans="1:4" s="1007" customFormat="1" ht="11.25" customHeight="1" x14ac:dyDescent="0.2">
      <c r="A660" s="1264" t="s">
        <v>2065</v>
      </c>
      <c r="B660" s="1019">
        <v>320</v>
      </c>
      <c r="C660" s="1019">
        <v>320</v>
      </c>
      <c r="D660" s="1025" t="s">
        <v>938</v>
      </c>
    </row>
    <row r="661" spans="1:4" s="1007" customFormat="1" ht="11.25" customHeight="1" x14ac:dyDescent="0.2">
      <c r="A661" s="1264"/>
      <c r="B661" s="1019">
        <v>320</v>
      </c>
      <c r="C661" s="1019">
        <v>320</v>
      </c>
      <c r="D661" s="1025" t="s">
        <v>11</v>
      </c>
    </row>
    <row r="662" spans="1:4" s="1007" customFormat="1" ht="11.25" customHeight="1" x14ac:dyDescent="0.2">
      <c r="A662" s="1262" t="s">
        <v>655</v>
      </c>
      <c r="B662" s="1018">
        <v>300</v>
      </c>
      <c r="C662" s="1018">
        <v>0</v>
      </c>
      <c r="D662" s="1024" t="s">
        <v>962</v>
      </c>
    </row>
    <row r="663" spans="1:4" s="1007" customFormat="1" ht="11.25" customHeight="1" x14ac:dyDescent="0.2">
      <c r="A663" s="1264"/>
      <c r="B663" s="1019">
        <v>400</v>
      </c>
      <c r="C663" s="1019">
        <v>400</v>
      </c>
      <c r="D663" s="1025" t="s">
        <v>938</v>
      </c>
    </row>
    <row r="664" spans="1:4" s="1007" customFormat="1" ht="11.25" customHeight="1" x14ac:dyDescent="0.2">
      <c r="A664" s="1264"/>
      <c r="B664" s="1019">
        <v>323.16999999999996</v>
      </c>
      <c r="C664" s="1019">
        <v>323.16440999999998</v>
      </c>
      <c r="D664" s="1025" t="s">
        <v>939</v>
      </c>
    </row>
    <row r="665" spans="1:4" s="1007" customFormat="1" ht="11.25" customHeight="1" x14ac:dyDescent="0.2">
      <c r="A665" s="1263"/>
      <c r="B665" s="1020">
        <v>1023.17</v>
      </c>
      <c r="C665" s="1020">
        <v>723.16440999999998</v>
      </c>
      <c r="D665" s="1026" t="s">
        <v>11</v>
      </c>
    </row>
    <row r="666" spans="1:4" s="1007" customFormat="1" ht="11.25" customHeight="1" x14ac:dyDescent="0.2">
      <c r="A666" s="1264" t="s">
        <v>2066</v>
      </c>
      <c r="B666" s="1019">
        <v>49.75</v>
      </c>
      <c r="C666" s="1019">
        <v>49.746000000000002</v>
      </c>
      <c r="D666" s="1025" t="s">
        <v>939</v>
      </c>
    </row>
    <row r="667" spans="1:4" s="1007" customFormat="1" ht="11.25" customHeight="1" x14ac:dyDescent="0.2">
      <c r="A667" s="1264"/>
      <c r="B667" s="1019">
        <v>2250</v>
      </c>
      <c r="C667" s="1019">
        <v>0</v>
      </c>
      <c r="D667" s="1025" t="s">
        <v>441</v>
      </c>
    </row>
    <row r="668" spans="1:4" s="1007" customFormat="1" ht="11.25" customHeight="1" x14ac:dyDescent="0.2">
      <c r="A668" s="1264"/>
      <c r="B668" s="1019">
        <v>2299.75</v>
      </c>
      <c r="C668" s="1019">
        <v>49.746000000000002</v>
      </c>
      <c r="D668" s="1025" t="s">
        <v>11</v>
      </c>
    </row>
    <row r="669" spans="1:4" s="1007" customFormat="1" ht="11.25" customHeight="1" x14ac:dyDescent="0.2">
      <c r="A669" s="1262" t="s">
        <v>2067</v>
      </c>
      <c r="B669" s="1018">
        <v>320</v>
      </c>
      <c r="C669" s="1018">
        <v>320</v>
      </c>
      <c r="D669" s="1024" t="s">
        <v>938</v>
      </c>
    </row>
    <row r="670" spans="1:4" s="1007" customFormat="1" ht="11.25" customHeight="1" x14ac:dyDescent="0.2">
      <c r="A670" s="1263"/>
      <c r="B670" s="1020">
        <v>320</v>
      </c>
      <c r="C670" s="1020">
        <v>320</v>
      </c>
      <c r="D670" s="1026" t="s">
        <v>11</v>
      </c>
    </row>
    <row r="671" spans="1:4" s="1007" customFormat="1" ht="11.25" customHeight="1" x14ac:dyDescent="0.2">
      <c r="A671" s="1264" t="s">
        <v>483</v>
      </c>
      <c r="B671" s="1019">
        <v>320</v>
      </c>
      <c r="C671" s="1019">
        <v>315.35584</v>
      </c>
      <c r="D671" s="1025" t="s">
        <v>938</v>
      </c>
    </row>
    <row r="672" spans="1:4" s="1007" customFormat="1" ht="11.25" customHeight="1" x14ac:dyDescent="0.2">
      <c r="A672" s="1264"/>
      <c r="B672" s="1019">
        <v>320</v>
      </c>
      <c r="C672" s="1019">
        <v>315.35584</v>
      </c>
      <c r="D672" s="1025" t="s">
        <v>11</v>
      </c>
    </row>
    <row r="673" spans="1:4" s="1007" customFormat="1" ht="11.25" customHeight="1" x14ac:dyDescent="0.2">
      <c r="A673" s="1262" t="s">
        <v>484</v>
      </c>
      <c r="B673" s="1018">
        <v>84.72</v>
      </c>
      <c r="C673" s="1018">
        <v>84.70953999999999</v>
      </c>
      <c r="D673" s="1024" t="s">
        <v>939</v>
      </c>
    </row>
    <row r="674" spans="1:4" s="1007" customFormat="1" ht="11.25" customHeight="1" x14ac:dyDescent="0.2">
      <c r="A674" s="1264"/>
      <c r="B674" s="1019">
        <v>50</v>
      </c>
      <c r="C674" s="1019">
        <v>50</v>
      </c>
      <c r="D674" s="1025" t="s">
        <v>441</v>
      </c>
    </row>
    <row r="675" spans="1:4" s="1007" customFormat="1" ht="11.25" customHeight="1" x14ac:dyDescent="0.2">
      <c r="A675" s="1263"/>
      <c r="B675" s="1020">
        <v>134.72</v>
      </c>
      <c r="C675" s="1020">
        <v>134.70954</v>
      </c>
      <c r="D675" s="1026" t="s">
        <v>11</v>
      </c>
    </row>
    <row r="676" spans="1:4" s="1007" customFormat="1" ht="11.25" customHeight="1" x14ac:dyDescent="0.2">
      <c r="A676" s="1264" t="s">
        <v>2068</v>
      </c>
      <c r="B676" s="1019">
        <v>22.72</v>
      </c>
      <c r="C676" s="1019">
        <v>22.71865</v>
      </c>
      <c r="D676" s="1025" t="s">
        <v>938</v>
      </c>
    </row>
    <row r="677" spans="1:4" s="1007" customFormat="1" ht="11.25" customHeight="1" x14ac:dyDescent="0.2">
      <c r="A677" s="1264"/>
      <c r="B677" s="1019">
        <v>22.72</v>
      </c>
      <c r="C677" s="1019">
        <v>22.71865</v>
      </c>
      <c r="D677" s="1025" t="s">
        <v>11</v>
      </c>
    </row>
    <row r="678" spans="1:4" s="1007" customFormat="1" ht="11.25" customHeight="1" x14ac:dyDescent="0.2">
      <c r="A678" s="1262" t="s">
        <v>423</v>
      </c>
      <c r="B678" s="1018">
        <v>400</v>
      </c>
      <c r="C678" s="1018">
        <v>400</v>
      </c>
      <c r="D678" s="1024" t="s">
        <v>938</v>
      </c>
    </row>
    <row r="679" spans="1:4" s="1007" customFormat="1" ht="11.25" customHeight="1" x14ac:dyDescent="0.2">
      <c r="A679" s="1264"/>
      <c r="B679" s="1019">
        <v>500</v>
      </c>
      <c r="C679" s="1019">
        <v>0</v>
      </c>
      <c r="D679" s="1025" t="s">
        <v>942</v>
      </c>
    </row>
    <row r="680" spans="1:4" s="1007" customFormat="1" ht="11.25" customHeight="1" x14ac:dyDescent="0.2">
      <c r="A680" s="1264"/>
      <c r="B680" s="1019">
        <v>47.6</v>
      </c>
      <c r="C680" s="1019">
        <v>47.6</v>
      </c>
      <c r="D680" s="1025" t="s">
        <v>939</v>
      </c>
    </row>
    <row r="681" spans="1:4" s="1007" customFormat="1" ht="11.25" customHeight="1" x14ac:dyDescent="0.2">
      <c r="A681" s="1264"/>
      <c r="B681" s="1019">
        <v>665.89</v>
      </c>
      <c r="C681" s="1019">
        <v>0</v>
      </c>
      <c r="D681" s="1025" t="s">
        <v>441</v>
      </c>
    </row>
    <row r="682" spans="1:4" s="1007" customFormat="1" ht="11.25" customHeight="1" x14ac:dyDescent="0.2">
      <c r="A682" s="1263"/>
      <c r="B682" s="1020">
        <v>1613.49</v>
      </c>
      <c r="C682" s="1020">
        <v>447.6</v>
      </c>
      <c r="D682" s="1026" t="s">
        <v>11</v>
      </c>
    </row>
    <row r="683" spans="1:4" s="1007" customFormat="1" ht="11.25" customHeight="1" x14ac:dyDescent="0.2">
      <c r="A683" s="1264" t="s">
        <v>2069</v>
      </c>
      <c r="B683" s="1019">
        <v>135</v>
      </c>
      <c r="C683" s="1019">
        <v>52.2</v>
      </c>
      <c r="D683" s="1025" t="s">
        <v>1078</v>
      </c>
    </row>
    <row r="684" spans="1:4" s="1007" customFormat="1" ht="11.25" customHeight="1" x14ac:dyDescent="0.2">
      <c r="A684" s="1264"/>
      <c r="B684" s="1019">
        <v>370</v>
      </c>
      <c r="C684" s="1019">
        <v>370</v>
      </c>
      <c r="D684" s="1025" t="s">
        <v>938</v>
      </c>
    </row>
    <row r="685" spans="1:4" s="1007" customFormat="1" ht="11.25" customHeight="1" x14ac:dyDescent="0.2">
      <c r="A685" s="1264"/>
      <c r="B685" s="1019">
        <v>505</v>
      </c>
      <c r="C685" s="1019">
        <v>422.2</v>
      </c>
      <c r="D685" s="1025" t="s">
        <v>11</v>
      </c>
    </row>
    <row r="686" spans="1:4" s="1007" customFormat="1" ht="11.25" customHeight="1" x14ac:dyDescent="0.2">
      <c r="A686" s="1262" t="s">
        <v>2070</v>
      </c>
      <c r="B686" s="1018">
        <v>300</v>
      </c>
      <c r="C686" s="1018">
        <v>300</v>
      </c>
      <c r="D686" s="1024" t="s">
        <v>962</v>
      </c>
    </row>
    <row r="687" spans="1:4" s="1007" customFormat="1" ht="11.25" customHeight="1" x14ac:dyDescent="0.2">
      <c r="A687" s="1263"/>
      <c r="B687" s="1020">
        <v>300</v>
      </c>
      <c r="C687" s="1020">
        <v>300</v>
      </c>
      <c r="D687" s="1026" t="s">
        <v>11</v>
      </c>
    </row>
    <row r="688" spans="1:4" s="1007" customFormat="1" ht="11.25" customHeight="1" x14ac:dyDescent="0.2">
      <c r="A688" s="1264" t="s">
        <v>533</v>
      </c>
      <c r="B688" s="1019">
        <v>24.8</v>
      </c>
      <c r="C688" s="1019">
        <v>24.8</v>
      </c>
      <c r="D688" s="1025" t="s">
        <v>938</v>
      </c>
    </row>
    <row r="689" spans="1:4" s="1007" customFormat="1" ht="11.25" customHeight="1" x14ac:dyDescent="0.2">
      <c r="A689" s="1264"/>
      <c r="B689" s="1019">
        <v>24.8</v>
      </c>
      <c r="C689" s="1019">
        <v>24.8</v>
      </c>
      <c r="D689" s="1025" t="s">
        <v>11</v>
      </c>
    </row>
    <row r="690" spans="1:4" s="1007" customFormat="1" ht="11.25" customHeight="1" x14ac:dyDescent="0.2">
      <c r="A690" s="1262" t="s">
        <v>2071</v>
      </c>
      <c r="B690" s="1018">
        <v>326.73</v>
      </c>
      <c r="C690" s="1018">
        <v>326.72404</v>
      </c>
      <c r="D690" s="1024" t="s">
        <v>938</v>
      </c>
    </row>
    <row r="691" spans="1:4" s="1007" customFormat="1" ht="11.25" customHeight="1" x14ac:dyDescent="0.2">
      <c r="A691" s="1264"/>
      <c r="B691" s="1019">
        <v>225</v>
      </c>
      <c r="C691" s="1019">
        <v>0</v>
      </c>
      <c r="D691" s="1025" t="s">
        <v>441</v>
      </c>
    </row>
    <row r="692" spans="1:4" s="1007" customFormat="1" ht="11.25" customHeight="1" x14ac:dyDescent="0.2">
      <c r="A692" s="1263"/>
      <c r="B692" s="1020">
        <v>551.73</v>
      </c>
      <c r="C692" s="1020">
        <v>326.72404</v>
      </c>
      <c r="D692" s="1026" t="s">
        <v>11</v>
      </c>
    </row>
    <row r="693" spans="1:4" s="1007" customFormat="1" ht="11.25" customHeight="1" x14ac:dyDescent="0.2">
      <c r="A693" s="1262" t="s">
        <v>2072</v>
      </c>
      <c r="B693" s="1018">
        <v>36.65</v>
      </c>
      <c r="C693" s="1018">
        <v>36.648240000000001</v>
      </c>
      <c r="D693" s="1024" t="s">
        <v>938</v>
      </c>
    </row>
    <row r="694" spans="1:4" s="1007" customFormat="1" ht="11.25" customHeight="1" x14ac:dyDescent="0.2">
      <c r="A694" s="1264"/>
      <c r="B694" s="1019">
        <v>746.72</v>
      </c>
      <c r="C694" s="1019">
        <v>646.72</v>
      </c>
      <c r="D694" s="1025" t="s">
        <v>939</v>
      </c>
    </row>
    <row r="695" spans="1:4" s="1007" customFormat="1" ht="11.25" customHeight="1" x14ac:dyDescent="0.2">
      <c r="A695" s="1263"/>
      <c r="B695" s="1020">
        <v>783.37</v>
      </c>
      <c r="C695" s="1020">
        <v>683.36824000000001</v>
      </c>
      <c r="D695" s="1026" t="s">
        <v>11</v>
      </c>
    </row>
    <row r="696" spans="1:4" s="1007" customFormat="1" ht="11.25" customHeight="1" x14ac:dyDescent="0.2">
      <c r="A696" s="1262" t="s">
        <v>2073</v>
      </c>
      <c r="B696" s="1018">
        <v>80</v>
      </c>
      <c r="C696" s="1018">
        <v>80</v>
      </c>
      <c r="D696" s="1024" t="s">
        <v>938</v>
      </c>
    </row>
    <row r="697" spans="1:4" s="1007" customFormat="1" ht="11.25" customHeight="1" x14ac:dyDescent="0.2">
      <c r="A697" s="1264"/>
      <c r="B697" s="1019">
        <v>390</v>
      </c>
      <c r="C697" s="1019">
        <v>256.2</v>
      </c>
      <c r="D697" s="1025" t="s">
        <v>939</v>
      </c>
    </row>
    <row r="698" spans="1:4" s="1007" customFormat="1" ht="11.25" customHeight="1" x14ac:dyDescent="0.2">
      <c r="A698" s="1263"/>
      <c r="B698" s="1020">
        <v>470</v>
      </c>
      <c r="C698" s="1020">
        <v>336.2</v>
      </c>
      <c r="D698" s="1026" t="s">
        <v>11</v>
      </c>
    </row>
    <row r="699" spans="1:4" s="1007" customFormat="1" ht="11.25" customHeight="1" x14ac:dyDescent="0.2">
      <c r="A699" s="1264" t="s">
        <v>2074</v>
      </c>
      <c r="B699" s="1019">
        <v>230.7</v>
      </c>
      <c r="C699" s="1019">
        <v>0</v>
      </c>
      <c r="D699" s="1025" t="s">
        <v>962</v>
      </c>
    </row>
    <row r="700" spans="1:4" s="1007" customFormat="1" ht="11.25" customHeight="1" x14ac:dyDescent="0.2">
      <c r="A700" s="1264"/>
      <c r="B700" s="1019">
        <v>230.7</v>
      </c>
      <c r="C700" s="1019">
        <v>0</v>
      </c>
      <c r="D700" s="1025" t="s">
        <v>11</v>
      </c>
    </row>
    <row r="701" spans="1:4" s="1007" customFormat="1" ht="11.25" customHeight="1" x14ac:dyDescent="0.2">
      <c r="A701" s="1262" t="s">
        <v>2075</v>
      </c>
      <c r="B701" s="1018">
        <v>77.19</v>
      </c>
      <c r="C701" s="1018">
        <v>77.182000000000002</v>
      </c>
      <c r="D701" s="1024" t="s">
        <v>938</v>
      </c>
    </row>
    <row r="702" spans="1:4" s="1007" customFormat="1" ht="11.25" customHeight="1" x14ac:dyDescent="0.2">
      <c r="A702" s="1264"/>
      <c r="B702" s="1019">
        <v>96.84</v>
      </c>
      <c r="C702" s="1019">
        <v>96.831000000000003</v>
      </c>
      <c r="D702" s="1025" t="s">
        <v>939</v>
      </c>
    </row>
    <row r="703" spans="1:4" s="1007" customFormat="1" ht="11.25" customHeight="1" x14ac:dyDescent="0.2">
      <c r="A703" s="1263"/>
      <c r="B703" s="1020">
        <v>174.03</v>
      </c>
      <c r="C703" s="1020">
        <v>174.01300000000001</v>
      </c>
      <c r="D703" s="1026" t="s">
        <v>11</v>
      </c>
    </row>
    <row r="704" spans="1:4" s="1007" customFormat="1" ht="11.25" customHeight="1" x14ac:dyDescent="0.2">
      <c r="A704" s="1264" t="s">
        <v>2076</v>
      </c>
      <c r="B704" s="1019">
        <v>17</v>
      </c>
      <c r="C704" s="1019">
        <v>17</v>
      </c>
      <c r="D704" s="1025" t="s">
        <v>962</v>
      </c>
    </row>
    <row r="705" spans="1:4" s="1007" customFormat="1" ht="11.25" customHeight="1" x14ac:dyDescent="0.2">
      <c r="A705" s="1264"/>
      <c r="B705" s="1019">
        <v>17</v>
      </c>
      <c r="C705" s="1019">
        <v>17</v>
      </c>
      <c r="D705" s="1025" t="s">
        <v>11</v>
      </c>
    </row>
    <row r="706" spans="1:4" s="1007" customFormat="1" ht="11.25" customHeight="1" x14ac:dyDescent="0.2">
      <c r="A706" s="1262" t="s">
        <v>2077</v>
      </c>
      <c r="B706" s="1018">
        <v>240</v>
      </c>
      <c r="C706" s="1018">
        <v>120</v>
      </c>
      <c r="D706" s="1024" t="s">
        <v>1080</v>
      </c>
    </row>
    <row r="707" spans="1:4" s="1007" customFormat="1" ht="11.25" customHeight="1" x14ac:dyDescent="0.2">
      <c r="A707" s="1264"/>
      <c r="B707" s="1019">
        <v>345.34000000000003</v>
      </c>
      <c r="C707" s="1019">
        <v>345.33422999999999</v>
      </c>
      <c r="D707" s="1025" t="s">
        <v>938</v>
      </c>
    </row>
    <row r="708" spans="1:4" s="1007" customFormat="1" ht="11.25" customHeight="1" x14ac:dyDescent="0.2">
      <c r="A708" s="1264"/>
      <c r="B708" s="1019">
        <v>4291</v>
      </c>
      <c r="C708" s="1019">
        <v>3458</v>
      </c>
      <c r="D708" s="1025" t="s">
        <v>944</v>
      </c>
    </row>
    <row r="709" spans="1:4" s="1007" customFormat="1" ht="11.25" customHeight="1" x14ac:dyDescent="0.2">
      <c r="A709" s="1264"/>
      <c r="B709" s="1019">
        <v>27.58</v>
      </c>
      <c r="C709" s="1019">
        <v>27.577689999999997</v>
      </c>
      <c r="D709" s="1025" t="s">
        <v>939</v>
      </c>
    </row>
    <row r="710" spans="1:4" s="1007" customFormat="1" ht="11.25" customHeight="1" x14ac:dyDescent="0.2">
      <c r="A710" s="1263"/>
      <c r="B710" s="1020">
        <v>4903.92</v>
      </c>
      <c r="C710" s="1020">
        <v>3950.91192</v>
      </c>
      <c r="D710" s="1026" t="s">
        <v>11</v>
      </c>
    </row>
    <row r="711" spans="1:4" s="1007" customFormat="1" ht="11.25" customHeight="1" x14ac:dyDescent="0.2">
      <c r="A711" s="1264" t="s">
        <v>2078</v>
      </c>
      <c r="B711" s="1019">
        <v>2446.1</v>
      </c>
      <c r="C711" s="1019">
        <v>2367.2930000000001</v>
      </c>
      <c r="D711" s="1025" t="s">
        <v>1077</v>
      </c>
    </row>
    <row r="712" spans="1:4" s="1007" customFormat="1" ht="11.25" customHeight="1" x14ac:dyDescent="0.2">
      <c r="A712" s="1264"/>
      <c r="B712" s="1019">
        <v>79.97</v>
      </c>
      <c r="C712" s="1019">
        <v>79.96987</v>
      </c>
      <c r="D712" s="1025" t="s">
        <v>938</v>
      </c>
    </row>
    <row r="713" spans="1:4" s="1007" customFormat="1" ht="11.25" customHeight="1" x14ac:dyDescent="0.2">
      <c r="A713" s="1264"/>
      <c r="B713" s="1019">
        <v>38.94</v>
      </c>
      <c r="C713" s="1019">
        <v>38.933999999999997</v>
      </c>
      <c r="D713" s="1025" t="s">
        <v>957</v>
      </c>
    </row>
    <row r="714" spans="1:4" s="1007" customFormat="1" ht="11.25" customHeight="1" x14ac:dyDescent="0.2">
      <c r="A714" s="1264"/>
      <c r="B714" s="1019">
        <v>2565.0099999999998</v>
      </c>
      <c r="C714" s="1019">
        <v>2486.1968700000002</v>
      </c>
      <c r="D714" s="1025" t="s">
        <v>11</v>
      </c>
    </row>
    <row r="715" spans="1:4" s="1007" customFormat="1" ht="11.25" customHeight="1" x14ac:dyDescent="0.2">
      <c r="A715" s="1262" t="s">
        <v>2079</v>
      </c>
      <c r="B715" s="1018">
        <v>70</v>
      </c>
      <c r="C715" s="1018">
        <v>70</v>
      </c>
      <c r="D715" s="1024" t="s">
        <v>1078</v>
      </c>
    </row>
    <row r="716" spans="1:4" s="1007" customFormat="1" ht="11.25" customHeight="1" x14ac:dyDescent="0.2">
      <c r="A716" s="1263"/>
      <c r="B716" s="1020">
        <v>70</v>
      </c>
      <c r="C716" s="1020">
        <v>70</v>
      </c>
      <c r="D716" s="1026" t="s">
        <v>11</v>
      </c>
    </row>
    <row r="717" spans="1:4" s="1007" customFormat="1" ht="11.25" customHeight="1" x14ac:dyDescent="0.2">
      <c r="A717" s="1264" t="s">
        <v>2080</v>
      </c>
      <c r="B717" s="1019">
        <v>206.2</v>
      </c>
      <c r="C717" s="1019">
        <v>103.1</v>
      </c>
      <c r="D717" s="1025" t="s">
        <v>1080</v>
      </c>
    </row>
    <row r="718" spans="1:4" s="1007" customFormat="1" ht="11.25" customHeight="1" x14ac:dyDescent="0.2">
      <c r="A718" s="1264"/>
      <c r="B718" s="1019">
        <v>480</v>
      </c>
      <c r="C718" s="1019">
        <v>480</v>
      </c>
      <c r="D718" s="1025" t="s">
        <v>938</v>
      </c>
    </row>
    <row r="719" spans="1:4" s="1007" customFormat="1" ht="11.25" customHeight="1" x14ac:dyDescent="0.2">
      <c r="A719" s="1264"/>
      <c r="B719" s="1019">
        <v>94</v>
      </c>
      <c r="C719" s="1019">
        <v>94</v>
      </c>
      <c r="D719" s="1025" t="s">
        <v>939</v>
      </c>
    </row>
    <row r="720" spans="1:4" s="1007" customFormat="1" ht="11.25" customHeight="1" x14ac:dyDescent="0.2">
      <c r="A720" s="1264"/>
      <c r="B720" s="1019">
        <v>780.2</v>
      </c>
      <c r="C720" s="1019">
        <v>677.1</v>
      </c>
      <c r="D720" s="1025" t="s">
        <v>11</v>
      </c>
    </row>
    <row r="721" spans="1:4" s="1007" customFormat="1" ht="11.25" customHeight="1" x14ac:dyDescent="0.2">
      <c r="A721" s="1262" t="s">
        <v>3317</v>
      </c>
      <c r="B721" s="1018">
        <v>40.700000000000003</v>
      </c>
      <c r="C721" s="1018">
        <v>40.700000000000003</v>
      </c>
      <c r="D721" s="1024" t="s">
        <v>939</v>
      </c>
    </row>
    <row r="722" spans="1:4" s="1007" customFormat="1" ht="11.25" customHeight="1" x14ac:dyDescent="0.2">
      <c r="A722" s="1264"/>
      <c r="B722" s="1019">
        <v>225</v>
      </c>
      <c r="C722" s="1019">
        <v>225</v>
      </c>
      <c r="D722" s="1025" t="s">
        <v>441</v>
      </c>
    </row>
    <row r="723" spans="1:4" s="1007" customFormat="1" ht="11.25" customHeight="1" x14ac:dyDescent="0.2">
      <c r="A723" s="1263"/>
      <c r="B723" s="1020">
        <v>265.7</v>
      </c>
      <c r="C723" s="1020">
        <v>265.7</v>
      </c>
      <c r="D723" s="1026" t="s">
        <v>11</v>
      </c>
    </row>
    <row r="724" spans="1:4" s="1007" customFormat="1" ht="11.25" customHeight="1" x14ac:dyDescent="0.2">
      <c r="A724" s="1265" t="s">
        <v>2081</v>
      </c>
      <c r="B724" s="1019">
        <v>198.7</v>
      </c>
      <c r="C724" s="1019">
        <v>99.35</v>
      </c>
      <c r="D724" s="1025" t="s">
        <v>1080</v>
      </c>
    </row>
    <row r="725" spans="1:4" s="1007" customFormat="1" ht="11.25" customHeight="1" x14ac:dyDescent="0.2">
      <c r="A725" s="1266"/>
      <c r="B725" s="1019">
        <v>74.55</v>
      </c>
      <c r="C725" s="1019">
        <v>74.55</v>
      </c>
      <c r="D725" s="1025" t="s">
        <v>4168</v>
      </c>
    </row>
    <row r="726" spans="1:4" s="1007" customFormat="1" ht="11.25" customHeight="1" x14ac:dyDescent="0.2">
      <c r="A726" s="1266"/>
      <c r="B726" s="1019">
        <v>1004.5</v>
      </c>
      <c r="C726" s="1019">
        <v>1004.5</v>
      </c>
      <c r="D726" s="1025" t="s">
        <v>942</v>
      </c>
    </row>
    <row r="727" spans="1:4" s="1007" customFormat="1" ht="11.25" customHeight="1" x14ac:dyDescent="0.2">
      <c r="A727" s="1267"/>
      <c r="B727" s="1019">
        <v>1277.75</v>
      </c>
      <c r="C727" s="1019">
        <v>1178.4000000000001</v>
      </c>
      <c r="D727" s="1025" t="s">
        <v>11</v>
      </c>
    </row>
    <row r="728" spans="1:4" s="1007" customFormat="1" ht="11.25" customHeight="1" x14ac:dyDescent="0.2">
      <c r="A728" s="1262" t="s">
        <v>4186</v>
      </c>
      <c r="B728" s="1018">
        <v>122</v>
      </c>
      <c r="C728" s="1018">
        <v>122</v>
      </c>
      <c r="D728" s="1024" t="s">
        <v>938</v>
      </c>
    </row>
    <row r="729" spans="1:4" s="1007" customFormat="1" ht="11.25" customHeight="1" x14ac:dyDescent="0.2">
      <c r="A729" s="1263"/>
      <c r="B729" s="1020">
        <v>122</v>
      </c>
      <c r="C729" s="1020">
        <v>122</v>
      </c>
      <c r="D729" s="1026" t="s">
        <v>11</v>
      </c>
    </row>
    <row r="730" spans="1:4" s="1007" customFormat="1" ht="11.25" customHeight="1" x14ac:dyDescent="0.2">
      <c r="A730" s="1264" t="s">
        <v>514</v>
      </c>
      <c r="B730" s="1019">
        <v>320</v>
      </c>
      <c r="C730" s="1019">
        <v>0</v>
      </c>
      <c r="D730" s="1025" t="s">
        <v>939</v>
      </c>
    </row>
    <row r="731" spans="1:4" s="1007" customFormat="1" ht="11.25" customHeight="1" x14ac:dyDescent="0.2">
      <c r="A731" s="1264"/>
      <c r="B731" s="1019">
        <v>320</v>
      </c>
      <c r="C731" s="1019">
        <v>0</v>
      </c>
      <c r="D731" s="1025" t="s">
        <v>11</v>
      </c>
    </row>
    <row r="732" spans="1:4" s="1007" customFormat="1" ht="11.25" customHeight="1" x14ac:dyDescent="0.2">
      <c r="A732" s="1262" t="s">
        <v>2082</v>
      </c>
      <c r="B732" s="1018">
        <v>75.72</v>
      </c>
      <c r="C732" s="1018">
        <v>75.713340000000002</v>
      </c>
      <c r="D732" s="1024" t="s">
        <v>938</v>
      </c>
    </row>
    <row r="733" spans="1:4" s="1007" customFormat="1" ht="11.25" customHeight="1" x14ac:dyDescent="0.2">
      <c r="A733" s="1264"/>
      <c r="B733" s="1019">
        <v>74.7</v>
      </c>
      <c r="C733" s="1019">
        <v>74.7</v>
      </c>
      <c r="D733" s="1025" t="s">
        <v>939</v>
      </c>
    </row>
    <row r="734" spans="1:4" s="1007" customFormat="1" ht="11.25" customHeight="1" x14ac:dyDescent="0.2">
      <c r="A734" s="1263"/>
      <c r="B734" s="1020">
        <v>150.42000000000002</v>
      </c>
      <c r="C734" s="1020">
        <v>150.41334000000001</v>
      </c>
      <c r="D734" s="1026" t="s">
        <v>11</v>
      </c>
    </row>
    <row r="735" spans="1:4" s="1007" customFormat="1" ht="11.25" customHeight="1" x14ac:dyDescent="0.2">
      <c r="A735" s="1264" t="s">
        <v>3432</v>
      </c>
      <c r="B735" s="1019">
        <v>50</v>
      </c>
      <c r="C735" s="1019">
        <v>50</v>
      </c>
      <c r="D735" s="1025" t="s">
        <v>938</v>
      </c>
    </row>
    <row r="736" spans="1:4" s="1007" customFormat="1" ht="11.25" customHeight="1" x14ac:dyDescent="0.2">
      <c r="A736" s="1264"/>
      <c r="B736" s="1019">
        <v>50</v>
      </c>
      <c r="C736" s="1019">
        <v>50</v>
      </c>
      <c r="D736" s="1025" t="s">
        <v>11</v>
      </c>
    </row>
    <row r="737" spans="1:4" s="1007" customFormat="1" ht="11.25" customHeight="1" x14ac:dyDescent="0.2">
      <c r="A737" s="1262" t="s">
        <v>3433</v>
      </c>
      <c r="B737" s="1018">
        <v>20</v>
      </c>
      <c r="C737" s="1018">
        <v>20</v>
      </c>
      <c r="D737" s="1024" t="s">
        <v>995</v>
      </c>
    </row>
    <row r="738" spans="1:4" s="1007" customFormat="1" ht="11.25" customHeight="1" x14ac:dyDescent="0.2">
      <c r="A738" s="1264"/>
      <c r="B738" s="1019">
        <v>48.8</v>
      </c>
      <c r="C738" s="1019">
        <v>48.796230000000001</v>
      </c>
      <c r="D738" s="1025" t="s">
        <v>938</v>
      </c>
    </row>
    <row r="739" spans="1:4" s="1007" customFormat="1" ht="11.25" customHeight="1" x14ac:dyDescent="0.2">
      <c r="A739" s="1264"/>
      <c r="B739" s="1019">
        <v>60.2</v>
      </c>
      <c r="C739" s="1019">
        <v>60.2</v>
      </c>
      <c r="D739" s="1025" t="s">
        <v>968</v>
      </c>
    </row>
    <row r="740" spans="1:4" s="1007" customFormat="1" ht="11.25" customHeight="1" x14ac:dyDescent="0.2">
      <c r="A740" s="1264"/>
      <c r="B740" s="1019">
        <v>217.8</v>
      </c>
      <c r="C740" s="1019">
        <v>0</v>
      </c>
      <c r="D740" s="1025" t="s">
        <v>505</v>
      </c>
    </row>
    <row r="741" spans="1:4" s="1007" customFormat="1" ht="11.25" customHeight="1" x14ac:dyDescent="0.2">
      <c r="A741" s="1264"/>
      <c r="B741" s="1019">
        <v>300</v>
      </c>
      <c r="C741" s="1019">
        <v>0</v>
      </c>
      <c r="D741" s="1025" t="s">
        <v>561</v>
      </c>
    </row>
    <row r="742" spans="1:4" s="1007" customFormat="1" ht="11.25" customHeight="1" x14ac:dyDescent="0.2">
      <c r="A742" s="1263"/>
      <c r="B742" s="1020">
        <v>646.79999999999995</v>
      </c>
      <c r="C742" s="1020">
        <v>128.99623000000003</v>
      </c>
      <c r="D742" s="1026" t="s">
        <v>11</v>
      </c>
    </row>
    <row r="743" spans="1:4" s="1007" customFormat="1" ht="11.25" customHeight="1" x14ac:dyDescent="0.2">
      <c r="A743" s="1264" t="s">
        <v>2083</v>
      </c>
      <c r="B743" s="1019">
        <v>225</v>
      </c>
      <c r="C743" s="1019">
        <v>225</v>
      </c>
      <c r="D743" s="1025" t="s">
        <v>441</v>
      </c>
    </row>
    <row r="744" spans="1:4" s="1007" customFormat="1" ht="11.25" customHeight="1" x14ac:dyDescent="0.2">
      <c r="A744" s="1264"/>
      <c r="B744" s="1019">
        <v>225</v>
      </c>
      <c r="C744" s="1019">
        <v>225</v>
      </c>
      <c r="D744" s="1025" t="s">
        <v>11</v>
      </c>
    </row>
    <row r="745" spans="1:4" s="1007" customFormat="1" ht="11.25" customHeight="1" x14ac:dyDescent="0.2">
      <c r="A745" s="1262" t="s">
        <v>3434</v>
      </c>
      <c r="B745" s="1018">
        <v>469.78</v>
      </c>
      <c r="C745" s="1018">
        <v>469.78363000000002</v>
      </c>
      <c r="D745" s="1024" t="s">
        <v>962</v>
      </c>
    </row>
    <row r="746" spans="1:4" s="1007" customFormat="1" ht="11.25" customHeight="1" x14ac:dyDescent="0.2">
      <c r="A746" s="1264"/>
      <c r="B746" s="1019">
        <v>289.47000000000003</v>
      </c>
      <c r="C746" s="1019">
        <v>289.46709000000004</v>
      </c>
      <c r="D746" s="1025" t="s">
        <v>938</v>
      </c>
    </row>
    <row r="747" spans="1:4" s="1007" customFormat="1" ht="11.25" customHeight="1" x14ac:dyDescent="0.2">
      <c r="A747" s="1264"/>
      <c r="B747" s="1019">
        <v>74.55</v>
      </c>
      <c r="C747" s="1019">
        <v>74.55</v>
      </c>
      <c r="D747" s="1025" t="s">
        <v>4168</v>
      </c>
    </row>
    <row r="748" spans="1:4" s="1007" customFormat="1" ht="11.25" customHeight="1" x14ac:dyDescent="0.2">
      <c r="A748" s="1263"/>
      <c r="B748" s="1020">
        <v>833.8</v>
      </c>
      <c r="C748" s="1020">
        <v>833.80071999999996</v>
      </c>
      <c r="D748" s="1026" t="s">
        <v>11</v>
      </c>
    </row>
    <row r="749" spans="1:4" s="1007" customFormat="1" ht="11.25" customHeight="1" x14ac:dyDescent="0.2">
      <c r="A749" s="1264" t="s">
        <v>3318</v>
      </c>
      <c r="B749" s="1019">
        <v>225</v>
      </c>
      <c r="C749" s="1019">
        <v>225</v>
      </c>
      <c r="D749" s="1025" t="s">
        <v>441</v>
      </c>
    </row>
    <row r="750" spans="1:4" s="1007" customFormat="1" ht="11.25" customHeight="1" x14ac:dyDescent="0.2">
      <c r="A750" s="1264"/>
      <c r="B750" s="1019">
        <v>225</v>
      </c>
      <c r="C750" s="1019">
        <v>225</v>
      </c>
      <c r="D750" s="1025" t="s">
        <v>11</v>
      </c>
    </row>
    <row r="751" spans="1:4" s="1007" customFormat="1" ht="11.25" customHeight="1" x14ac:dyDescent="0.2">
      <c r="A751" s="1262" t="s">
        <v>4187</v>
      </c>
      <c r="B751" s="1018">
        <v>342.14</v>
      </c>
      <c r="C751" s="1018">
        <v>342.13900000000001</v>
      </c>
      <c r="D751" s="1024" t="s">
        <v>939</v>
      </c>
    </row>
    <row r="752" spans="1:4" s="1007" customFormat="1" ht="11.25" customHeight="1" x14ac:dyDescent="0.2">
      <c r="A752" s="1263"/>
      <c r="B752" s="1020">
        <v>342.14</v>
      </c>
      <c r="C752" s="1020">
        <v>342.13900000000001</v>
      </c>
      <c r="D752" s="1026" t="s">
        <v>11</v>
      </c>
    </row>
    <row r="753" spans="1:4" s="1007" customFormat="1" ht="11.25" customHeight="1" x14ac:dyDescent="0.2">
      <c r="A753" s="1264" t="s">
        <v>2084</v>
      </c>
      <c r="B753" s="1019">
        <v>7.7</v>
      </c>
      <c r="C753" s="1019">
        <v>7.6982299999999997</v>
      </c>
      <c r="D753" s="1025" t="s">
        <v>938</v>
      </c>
    </row>
    <row r="754" spans="1:4" s="1007" customFormat="1" ht="11.25" customHeight="1" x14ac:dyDescent="0.2">
      <c r="A754" s="1264"/>
      <c r="B754" s="1019">
        <v>84</v>
      </c>
      <c r="C754" s="1019">
        <v>0</v>
      </c>
      <c r="D754" s="1025" t="s">
        <v>939</v>
      </c>
    </row>
    <row r="755" spans="1:4" s="1007" customFormat="1" ht="11.25" customHeight="1" x14ac:dyDescent="0.2">
      <c r="A755" s="1264"/>
      <c r="B755" s="1019">
        <v>91.7</v>
      </c>
      <c r="C755" s="1019">
        <v>7.6982299999999997</v>
      </c>
      <c r="D755" s="1025" t="s">
        <v>11</v>
      </c>
    </row>
    <row r="756" spans="1:4" s="1007" customFormat="1" ht="11.25" customHeight="1" x14ac:dyDescent="0.2">
      <c r="A756" s="1262" t="s">
        <v>2085</v>
      </c>
      <c r="B756" s="1018">
        <v>116</v>
      </c>
      <c r="C756" s="1018">
        <v>116</v>
      </c>
      <c r="D756" s="1024" t="s">
        <v>938</v>
      </c>
    </row>
    <row r="757" spans="1:4" s="1007" customFormat="1" ht="11.25" customHeight="1" x14ac:dyDescent="0.2">
      <c r="A757" s="1264"/>
      <c r="B757" s="1019">
        <v>77.13</v>
      </c>
      <c r="C757" s="1019">
        <v>77.128</v>
      </c>
      <c r="D757" s="1025" t="s">
        <v>4168</v>
      </c>
    </row>
    <row r="758" spans="1:4" s="1007" customFormat="1" ht="11.25" customHeight="1" x14ac:dyDescent="0.2">
      <c r="A758" s="1264"/>
      <c r="B758" s="1019">
        <v>112</v>
      </c>
      <c r="C758" s="1019">
        <v>112</v>
      </c>
      <c r="D758" s="1025" t="s">
        <v>939</v>
      </c>
    </row>
    <row r="759" spans="1:4" s="1007" customFormat="1" ht="11.25" customHeight="1" x14ac:dyDescent="0.2">
      <c r="A759" s="1263"/>
      <c r="B759" s="1020">
        <v>305.13</v>
      </c>
      <c r="C759" s="1020">
        <v>305.12799999999999</v>
      </c>
      <c r="D759" s="1026" t="s">
        <v>11</v>
      </c>
    </row>
    <row r="760" spans="1:4" s="1007" customFormat="1" ht="11.25" customHeight="1" x14ac:dyDescent="0.2">
      <c r="A760" s="1264" t="s">
        <v>3435</v>
      </c>
      <c r="B760" s="1019">
        <v>31.52</v>
      </c>
      <c r="C760" s="1019">
        <v>0</v>
      </c>
      <c r="D760" s="1025" t="s">
        <v>1077</v>
      </c>
    </row>
    <row r="761" spans="1:4" s="1007" customFormat="1" ht="11.25" customHeight="1" x14ac:dyDescent="0.2">
      <c r="A761" s="1264"/>
      <c r="B761" s="1019">
        <v>175</v>
      </c>
      <c r="C761" s="1019">
        <v>0</v>
      </c>
      <c r="D761" s="1025" t="s">
        <v>938</v>
      </c>
    </row>
    <row r="762" spans="1:4" s="1007" customFormat="1" ht="11.25" customHeight="1" x14ac:dyDescent="0.2">
      <c r="A762" s="1264"/>
      <c r="B762" s="1019">
        <v>206.52</v>
      </c>
      <c r="C762" s="1019">
        <v>0</v>
      </c>
      <c r="D762" s="1025" t="s">
        <v>11</v>
      </c>
    </row>
    <row r="763" spans="1:4" s="1007" customFormat="1" ht="11.25" customHeight="1" x14ac:dyDescent="0.2">
      <c r="A763" s="1262" t="s">
        <v>2086</v>
      </c>
      <c r="B763" s="1018">
        <v>400</v>
      </c>
      <c r="C763" s="1018">
        <v>400</v>
      </c>
      <c r="D763" s="1024" t="s">
        <v>938</v>
      </c>
    </row>
    <row r="764" spans="1:4" s="1007" customFormat="1" ht="11.25" customHeight="1" x14ac:dyDescent="0.2">
      <c r="A764" s="1264"/>
      <c r="B764" s="1019">
        <v>277.60000000000002</v>
      </c>
      <c r="C764" s="1019">
        <v>277.60000000000002</v>
      </c>
      <c r="D764" s="1025" t="s">
        <v>939</v>
      </c>
    </row>
    <row r="765" spans="1:4" s="1007" customFormat="1" ht="11.25" customHeight="1" x14ac:dyDescent="0.2">
      <c r="A765" s="1263"/>
      <c r="B765" s="1020">
        <v>677.6</v>
      </c>
      <c r="C765" s="1020">
        <v>677.6</v>
      </c>
      <c r="D765" s="1026" t="s">
        <v>11</v>
      </c>
    </row>
    <row r="766" spans="1:4" s="1007" customFormat="1" ht="11.25" customHeight="1" x14ac:dyDescent="0.2">
      <c r="A766" s="1264" t="s">
        <v>2087</v>
      </c>
      <c r="B766" s="1019">
        <v>45.489999999999995</v>
      </c>
      <c r="C766" s="1019">
        <v>29.335950000000004</v>
      </c>
      <c r="D766" s="1025" t="s">
        <v>3857</v>
      </c>
    </row>
    <row r="767" spans="1:4" s="1007" customFormat="1" ht="11.25" customHeight="1" x14ac:dyDescent="0.2">
      <c r="A767" s="1264"/>
      <c r="B767" s="1019">
        <v>45.489999999999995</v>
      </c>
      <c r="C767" s="1019">
        <v>29.335950000000004</v>
      </c>
      <c r="D767" s="1025" t="s">
        <v>11</v>
      </c>
    </row>
    <row r="768" spans="1:4" s="1007" customFormat="1" ht="11.25" customHeight="1" x14ac:dyDescent="0.2">
      <c r="A768" s="1262" t="s">
        <v>2088</v>
      </c>
      <c r="B768" s="1018">
        <v>4542</v>
      </c>
      <c r="C768" s="1018">
        <v>4542</v>
      </c>
      <c r="D768" s="1024" t="s">
        <v>973</v>
      </c>
    </row>
    <row r="769" spans="1:4" s="1007" customFormat="1" ht="11.25" customHeight="1" x14ac:dyDescent="0.2">
      <c r="A769" s="1264"/>
      <c r="B769" s="1019">
        <v>265.3</v>
      </c>
      <c r="C769" s="1019">
        <v>235.82097000000005</v>
      </c>
      <c r="D769" s="1025" t="s">
        <v>968</v>
      </c>
    </row>
    <row r="770" spans="1:4" s="1007" customFormat="1" ht="11.25" customHeight="1" x14ac:dyDescent="0.2">
      <c r="A770" s="1264"/>
      <c r="B770" s="1019">
        <v>979</v>
      </c>
      <c r="C770" s="1019">
        <v>979</v>
      </c>
      <c r="D770" s="1025" t="s">
        <v>970</v>
      </c>
    </row>
    <row r="771" spans="1:4" s="1007" customFormat="1" ht="11.25" customHeight="1" x14ac:dyDescent="0.2">
      <c r="A771" s="1264"/>
      <c r="B771" s="1019">
        <v>120</v>
      </c>
      <c r="C771" s="1019">
        <v>101.97469</v>
      </c>
      <c r="D771" s="1025" t="s">
        <v>589</v>
      </c>
    </row>
    <row r="772" spans="1:4" s="1007" customFormat="1" ht="11.25" customHeight="1" x14ac:dyDescent="0.2">
      <c r="A772" s="1264"/>
      <c r="B772" s="1019">
        <v>1080.6399999999999</v>
      </c>
      <c r="C772" s="1019">
        <v>1080.62481</v>
      </c>
      <c r="D772" s="1025" t="s">
        <v>3857</v>
      </c>
    </row>
    <row r="773" spans="1:4" s="1007" customFormat="1" ht="11.25" customHeight="1" x14ac:dyDescent="0.2">
      <c r="A773" s="1263"/>
      <c r="B773" s="1020">
        <v>6986.9400000000005</v>
      </c>
      <c r="C773" s="1020">
        <v>6939.42047</v>
      </c>
      <c r="D773" s="1026" t="s">
        <v>11</v>
      </c>
    </row>
    <row r="774" spans="1:4" s="1007" customFormat="1" ht="11.25" customHeight="1" x14ac:dyDescent="0.2">
      <c r="A774" s="1264" t="s">
        <v>2089</v>
      </c>
      <c r="B774" s="1019">
        <v>4.3100000000000005</v>
      </c>
      <c r="C774" s="1019">
        <v>4.3049999999999997</v>
      </c>
      <c r="D774" s="1025" t="s">
        <v>3857</v>
      </c>
    </row>
    <row r="775" spans="1:4" s="1007" customFormat="1" ht="11.25" customHeight="1" x14ac:dyDescent="0.2">
      <c r="A775" s="1264"/>
      <c r="B775" s="1019">
        <v>4.3100000000000005</v>
      </c>
      <c r="C775" s="1019">
        <v>4.3049999999999997</v>
      </c>
      <c r="D775" s="1025" t="s">
        <v>11</v>
      </c>
    </row>
    <row r="776" spans="1:4" s="1007" customFormat="1" ht="11.25" customHeight="1" x14ac:dyDescent="0.2">
      <c r="A776" s="1262" t="s">
        <v>2090</v>
      </c>
      <c r="B776" s="1018">
        <v>700</v>
      </c>
      <c r="C776" s="1018">
        <v>148.87299999999999</v>
      </c>
      <c r="D776" s="1024" t="s">
        <v>1082</v>
      </c>
    </row>
    <row r="777" spans="1:4" s="1007" customFormat="1" ht="11.25" customHeight="1" x14ac:dyDescent="0.2">
      <c r="A777" s="1264"/>
      <c r="B777" s="1019">
        <v>37.230000000000004</v>
      </c>
      <c r="C777" s="1019">
        <v>37.220400000000005</v>
      </c>
      <c r="D777" s="1025" t="s">
        <v>3857</v>
      </c>
    </row>
    <row r="778" spans="1:4" s="1007" customFormat="1" ht="11.25" customHeight="1" x14ac:dyDescent="0.2">
      <c r="A778" s="1263"/>
      <c r="B778" s="1020">
        <v>737.23</v>
      </c>
      <c r="C778" s="1020">
        <v>186.0934</v>
      </c>
      <c r="D778" s="1026" t="s">
        <v>11</v>
      </c>
    </row>
    <row r="779" spans="1:4" s="1007" customFormat="1" ht="11.25" customHeight="1" x14ac:dyDescent="0.2">
      <c r="A779" s="1264" t="s">
        <v>2091</v>
      </c>
      <c r="B779" s="1019">
        <v>700</v>
      </c>
      <c r="C779" s="1019">
        <v>91.43</v>
      </c>
      <c r="D779" s="1025" t="s">
        <v>1081</v>
      </c>
    </row>
    <row r="780" spans="1:4" s="1007" customFormat="1" ht="11.25" customHeight="1" x14ac:dyDescent="0.2">
      <c r="A780" s="1264"/>
      <c r="B780" s="1019">
        <v>700</v>
      </c>
      <c r="C780" s="1019">
        <v>91.43</v>
      </c>
      <c r="D780" s="1025" t="s">
        <v>11</v>
      </c>
    </row>
    <row r="781" spans="1:4" s="1007" customFormat="1" ht="11.25" customHeight="1" x14ac:dyDescent="0.2">
      <c r="A781" s="1262" t="s">
        <v>2092</v>
      </c>
      <c r="B781" s="1018">
        <v>60</v>
      </c>
      <c r="C781" s="1018">
        <v>60</v>
      </c>
      <c r="D781" s="1024" t="s">
        <v>995</v>
      </c>
    </row>
    <row r="782" spans="1:4" s="1007" customFormat="1" ht="11.25" customHeight="1" x14ac:dyDescent="0.2">
      <c r="A782" s="1264"/>
      <c r="B782" s="1019">
        <v>100</v>
      </c>
      <c r="C782" s="1019">
        <v>100</v>
      </c>
      <c r="D782" s="1025" t="s">
        <v>945</v>
      </c>
    </row>
    <row r="783" spans="1:4" s="1007" customFormat="1" ht="11.25" customHeight="1" x14ac:dyDescent="0.2">
      <c r="A783" s="1264"/>
      <c r="B783" s="1019">
        <v>214.14000000000001</v>
      </c>
      <c r="C783" s="1019">
        <v>214.02899999999997</v>
      </c>
      <c r="D783" s="1025" t="s">
        <v>3855</v>
      </c>
    </row>
    <row r="784" spans="1:4" s="1007" customFormat="1" ht="11.25" customHeight="1" x14ac:dyDescent="0.2">
      <c r="A784" s="1264"/>
      <c r="B784" s="1019">
        <v>236.4</v>
      </c>
      <c r="C784" s="1019">
        <v>209.46712000000002</v>
      </c>
      <c r="D784" s="1025" t="s">
        <v>3857</v>
      </c>
    </row>
    <row r="785" spans="1:4" s="1007" customFormat="1" ht="21" x14ac:dyDescent="0.2">
      <c r="A785" s="1264"/>
      <c r="B785" s="1019">
        <v>100</v>
      </c>
      <c r="C785" s="1019">
        <v>0</v>
      </c>
      <c r="D785" s="1025" t="s">
        <v>769</v>
      </c>
    </row>
    <row r="786" spans="1:4" s="1007" customFormat="1" ht="11.25" customHeight="1" x14ac:dyDescent="0.2">
      <c r="A786" s="1263"/>
      <c r="B786" s="1020">
        <v>710.54</v>
      </c>
      <c r="C786" s="1020">
        <v>583.49612000000002</v>
      </c>
      <c r="D786" s="1026" t="s">
        <v>11</v>
      </c>
    </row>
    <row r="787" spans="1:4" s="1007" customFormat="1" ht="11.25" customHeight="1" x14ac:dyDescent="0.2">
      <c r="A787" s="1262" t="s">
        <v>2093</v>
      </c>
      <c r="B787" s="1018">
        <v>67.2</v>
      </c>
      <c r="C787" s="1018">
        <v>0</v>
      </c>
      <c r="D787" s="1024" t="s">
        <v>1081</v>
      </c>
    </row>
    <row r="788" spans="1:4" s="1007" customFormat="1" ht="11.25" customHeight="1" x14ac:dyDescent="0.2">
      <c r="A788" s="1263"/>
      <c r="B788" s="1020">
        <v>67.2</v>
      </c>
      <c r="C788" s="1020">
        <v>0</v>
      </c>
      <c r="D788" s="1026" t="s">
        <v>11</v>
      </c>
    </row>
    <row r="789" spans="1:4" s="1007" customFormat="1" ht="11.25" customHeight="1" x14ac:dyDescent="0.2">
      <c r="A789" s="1262" t="s">
        <v>2094</v>
      </c>
      <c r="B789" s="1018">
        <v>120</v>
      </c>
      <c r="C789" s="1018">
        <v>120</v>
      </c>
      <c r="D789" s="1024" t="s">
        <v>995</v>
      </c>
    </row>
    <row r="790" spans="1:4" s="1007" customFormat="1" ht="11.25" customHeight="1" x14ac:dyDescent="0.2">
      <c r="A790" s="1264"/>
      <c r="B790" s="1019">
        <v>99.4</v>
      </c>
      <c r="C790" s="1019">
        <v>99.4</v>
      </c>
      <c r="D790" s="1025" t="s">
        <v>945</v>
      </c>
    </row>
    <row r="791" spans="1:4" s="1007" customFormat="1" ht="11.25" customHeight="1" x14ac:dyDescent="0.2">
      <c r="A791" s="1264"/>
      <c r="B791" s="1019">
        <v>83</v>
      </c>
      <c r="C791" s="1019">
        <v>83</v>
      </c>
      <c r="D791" s="1025" t="s">
        <v>1083</v>
      </c>
    </row>
    <row r="792" spans="1:4" s="1007" customFormat="1" ht="11.25" customHeight="1" x14ac:dyDescent="0.2">
      <c r="A792" s="1264"/>
      <c r="B792" s="1019">
        <v>7660</v>
      </c>
      <c r="C792" s="1019">
        <v>7660</v>
      </c>
      <c r="D792" s="1025" t="s">
        <v>973</v>
      </c>
    </row>
    <row r="793" spans="1:4" s="1007" customFormat="1" ht="11.25" customHeight="1" x14ac:dyDescent="0.2">
      <c r="A793" s="1264"/>
      <c r="B793" s="1019">
        <v>251.5</v>
      </c>
      <c r="C793" s="1019">
        <v>0</v>
      </c>
      <c r="D793" s="1025" t="s">
        <v>970</v>
      </c>
    </row>
    <row r="794" spans="1:4" s="1007" customFormat="1" ht="21" x14ac:dyDescent="0.2">
      <c r="A794" s="1264"/>
      <c r="B794" s="1019">
        <v>1500</v>
      </c>
      <c r="C794" s="1019">
        <v>1500</v>
      </c>
      <c r="D794" s="1025" t="s">
        <v>4188</v>
      </c>
    </row>
    <row r="795" spans="1:4" s="1007" customFormat="1" ht="11.25" customHeight="1" x14ac:dyDescent="0.2">
      <c r="A795" s="1264"/>
      <c r="B795" s="1019">
        <v>7512</v>
      </c>
      <c r="C795" s="1019">
        <v>7512</v>
      </c>
      <c r="D795" s="1025" t="s">
        <v>992</v>
      </c>
    </row>
    <row r="796" spans="1:4" s="1007" customFormat="1" ht="11.25" customHeight="1" x14ac:dyDescent="0.2">
      <c r="A796" s="1264"/>
      <c r="B796" s="1019">
        <v>301.49</v>
      </c>
      <c r="C796" s="1019">
        <v>301.48176999999998</v>
      </c>
      <c r="D796" s="1025" t="s">
        <v>3857</v>
      </c>
    </row>
    <row r="797" spans="1:4" s="1007" customFormat="1" ht="11.25" customHeight="1" x14ac:dyDescent="0.2">
      <c r="A797" s="1263"/>
      <c r="B797" s="1020">
        <v>17527.390000000003</v>
      </c>
      <c r="C797" s="1020">
        <v>17275.88177</v>
      </c>
      <c r="D797" s="1026" t="s">
        <v>11</v>
      </c>
    </row>
    <row r="798" spans="1:4" s="1007" customFormat="1" ht="11.25" customHeight="1" x14ac:dyDescent="0.2">
      <c r="A798" s="1264" t="s">
        <v>4189</v>
      </c>
      <c r="B798" s="1019">
        <v>53.37</v>
      </c>
      <c r="C798" s="1019">
        <v>53.361000000000004</v>
      </c>
      <c r="D798" s="1025" t="s">
        <v>3857</v>
      </c>
    </row>
    <row r="799" spans="1:4" s="1007" customFormat="1" ht="11.25" customHeight="1" x14ac:dyDescent="0.2">
      <c r="A799" s="1264"/>
      <c r="B799" s="1019">
        <v>53.37</v>
      </c>
      <c r="C799" s="1019">
        <v>53.361000000000004</v>
      </c>
      <c r="D799" s="1025" t="s">
        <v>11</v>
      </c>
    </row>
    <row r="800" spans="1:4" s="1007" customFormat="1" ht="11.25" customHeight="1" x14ac:dyDescent="0.2">
      <c r="A800" s="1262" t="s">
        <v>485</v>
      </c>
      <c r="B800" s="1018">
        <v>605.97</v>
      </c>
      <c r="C800" s="1018">
        <v>605.95500000000004</v>
      </c>
      <c r="D800" s="1024" t="s">
        <v>3857</v>
      </c>
    </row>
    <row r="801" spans="1:4" s="1007" customFormat="1" ht="11.25" customHeight="1" x14ac:dyDescent="0.2">
      <c r="A801" s="1263"/>
      <c r="B801" s="1020">
        <v>605.97</v>
      </c>
      <c r="C801" s="1020">
        <v>605.95500000000004</v>
      </c>
      <c r="D801" s="1026" t="s">
        <v>11</v>
      </c>
    </row>
    <row r="802" spans="1:4" s="1007" customFormat="1" ht="11.25" customHeight="1" x14ac:dyDescent="0.2">
      <c r="A802" s="1264" t="s">
        <v>2095</v>
      </c>
      <c r="B802" s="1019">
        <v>235.03</v>
      </c>
      <c r="C802" s="1019">
        <v>111.977</v>
      </c>
      <c r="D802" s="1025" t="s">
        <v>1081</v>
      </c>
    </row>
    <row r="803" spans="1:4" s="1007" customFormat="1" ht="11.25" customHeight="1" x14ac:dyDescent="0.2">
      <c r="A803" s="1264"/>
      <c r="B803" s="1019">
        <v>235.03</v>
      </c>
      <c r="C803" s="1019">
        <v>111.977</v>
      </c>
      <c r="D803" s="1025" t="s">
        <v>11</v>
      </c>
    </row>
    <row r="804" spans="1:4" s="1007" customFormat="1" ht="11.25" customHeight="1" x14ac:dyDescent="0.2">
      <c r="A804" s="1262" t="s">
        <v>2096</v>
      </c>
      <c r="B804" s="1018">
        <v>22.11</v>
      </c>
      <c r="C804" s="1018">
        <v>22.099350000000001</v>
      </c>
      <c r="D804" s="1024" t="s">
        <v>3857</v>
      </c>
    </row>
    <row r="805" spans="1:4" s="1007" customFormat="1" ht="11.25" customHeight="1" x14ac:dyDescent="0.2">
      <c r="A805" s="1263"/>
      <c r="B805" s="1020">
        <v>22.11</v>
      </c>
      <c r="C805" s="1020">
        <v>22.099350000000001</v>
      </c>
      <c r="D805" s="1026" t="s">
        <v>11</v>
      </c>
    </row>
    <row r="806" spans="1:4" s="1007" customFormat="1" ht="11.25" customHeight="1" x14ac:dyDescent="0.2">
      <c r="A806" s="1264" t="s">
        <v>2097</v>
      </c>
      <c r="B806" s="1019">
        <v>130.22999999999999</v>
      </c>
      <c r="C806" s="1019">
        <v>130.21260000000001</v>
      </c>
      <c r="D806" s="1025" t="s">
        <v>3857</v>
      </c>
    </row>
    <row r="807" spans="1:4" s="1007" customFormat="1" ht="11.25" customHeight="1" x14ac:dyDescent="0.2">
      <c r="A807" s="1264"/>
      <c r="B807" s="1019">
        <v>130.22999999999999</v>
      </c>
      <c r="C807" s="1019">
        <v>130.21260000000001</v>
      </c>
      <c r="D807" s="1025" t="s">
        <v>11</v>
      </c>
    </row>
    <row r="808" spans="1:4" s="1007" customFormat="1" ht="11.25" customHeight="1" x14ac:dyDescent="0.2">
      <c r="A808" s="1262" t="s">
        <v>486</v>
      </c>
      <c r="B808" s="1018">
        <v>21221.62</v>
      </c>
      <c r="C808" s="1018">
        <v>21221.62</v>
      </c>
      <c r="D808" s="1024" t="s">
        <v>877</v>
      </c>
    </row>
    <row r="809" spans="1:4" s="1007" customFormat="1" ht="11.25" customHeight="1" x14ac:dyDescent="0.2">
      <c r="A809" s="1264"/>
      <c r="B809" s="1019">
        <v>56.9</v>
      </c>
      <c r="C809" s="1019">
        <v>56.9</v>
      </c>
      <c r="D809" s="1025" t="s">
        <v>995</v>
      </c>
    </row>
    <row r="810" spans="1:4" s="1007" customFormat="1" ht="11.25" customHeight="1" x14ac:dyDescent="0.2">
      <c r="A810" s="1264"/>
      <c r="B810" s="1019">
        <v>300</v>
      </c>
      <c r="C810" s="1019">
        <v>300</v>
      </c>
      <c r="D810" s="1025" t="s">
        <v>1040</v>
      </c>
    </row>
    <row r="811" spans="1:4" s="1007" customFormat="1" ht="11.25" customHeight="1" x14ac:dyDescent="0.2">
      <c r="A811" s="1264"/>
      <c r="B811" s="1019">
        <v>86.1</v>
      </c>
      <c r="C811" s="1019">
        <v>86.1</v>
      </c>
      <c r="D811" s="1025" t="s">
        <v>1083</v>
      </c>
    </row>
    <row r="812" spans="1:4" s="1007" customFormat="1" ht="11.25" customHeight="1" x14ac:dyDescent="0.2">
      <c r="A812" s="1264"/>
      <c r="B812" s="1019">
        <v>54133</v>
      </c>
      <c r="C812" s="1019">
        <v>54117.15</v>
      </c>
      <c r="D812" s="1025" t="s">
        <v>973</v>
      </c>
    </row>
    <row r="813" spans="1:4" s="1007" customFormat="1" ht="11.25" customHeight="1" x14ac:dyDescent="0.2">
      <c r="A813" s="1264"/>
      <c r="B813" s="1019">
        <v>83.5</v>
      </c>
      <c r="C813" s="1019">
        <v>74.376000000000005</v>
      </c>
      <c r="D813" s="1025" t="s">
        <v>960</v>
      </c>
    </row>
    <row r="814" spans="1:4" s="1007" customFormat="1" ht="11.25" customHeight="1" x14ac:dyDescent="0.2">
      <c r="A814" s="1264"/>
      <c r="B814" s="1019">
        <v>100</v>
      </c>
      <c r="C814" s="1019">
        <v>100</v>
      </c>
      <c r="D814" s="1025" t="s">
        <v>968</v>
      </c>
    </row>
    <row r="815" spans="1:4" s="1007" customFormat="1" ht="11.25" customHeight="1" x14ac:dyDescent="0.2">
      <c r="A815" s="1264"/>
      <c r="B815" s="1019">
        <v>529</v>
      </c>
      <c r="C815" s="1019">
        <v>529</v>
      </c>
      <c r="D815" s="1025" t="s">
        <v>970</v>
      </c>
    </row>
    <row r="816" spans="1:4" s="1007" customFormat="1" ht="11.25" customHeight="1" x14ac:dyDescent="0.2">
      <c r="A816" s="1264"/>
      <c r="B816" s="1019">
        <v>174.1</v>
      </c>
      <c r="C816" s="1019">
        <v>174.03</v>
      </c>
      <c r="D816" s="1025" t="s">
        <v>3855</v>
      </c>
    </row>
    <row r="817" spans="1:4" s="1007" customFormat="1" ht="11.25" customHeight="1" x14ac:dyDescent="0.2">
      <c r="A817" s="1264"/>
      <c r="B817" s="1019">
        <v>1000</v>
      </c>
      <c r="C817" s="1019">
        <v>1000</v>
      </c>
      <c r="D817" s="1025" t="s">
        <v>505</v>
      </c>
    </row>
    <row r="818" spans="1:4" s="1007" customFormat="1" ht="11.25" customHeight="1" x14ac:dyDescent="0.2">
      <c r="A818" s="1264"/>
      <c r="B818" s="1019">
        <v>95</v>
      </c>
      <c r="C818" s="1019">
        <v>95</v>
      </c>
      <c r="D818" s="1025" t="s">
        <v>608</v>
      </c>
    </row>
    <row r="819" spans="1:4" s="1007" customFormat="1" ht="11.25" customHeight="1" x14ac:dyDescent="0.2">
      <c r="A819" s="1264"/>
      <c r="B819" s="1019">
        <v>250.44</v>
      </c>
      <c r="C819" s="1019">
        <v>250.4271</v>
      </c>
      <c r="D819" s="1025" t="s">
        <v>3857</v>
      </c>
    </row>
    <row r="820" spans="1:4" s="1007" customFormat="1" ht="11.25" customHeight="1" x14ac:dyDescent="0.2">
      <c r="A820" s="1264"/>
      <c r="B820" s="1019">
        <v>50</v>
      </c>
      <c r="C820" s="1019">
        <v>50</v>
      </c>
      <c r="D820" s="1025" t="s">
        <v>441</v>
      </c>
    </row>
    <row r="821" spans="1:4" s="1007" customFormat="1" ht="11.25" customHeight="1" x14ac:dyDescent="0.2">
      <c r="A821" s="1264"/>
      <c r="B821" s="1019">
        <v>1548</v>
      </c>
      <c r="C821" s="1019">
        <v>1548</v>
      </c>
      <c r="D821" s="1025" t="s">
        <v>915</v>
      </c>
    </row>
    <row r="822" spans="1:4" s="1007" customFormat="1" ht="11.25" customHeight="1" x14ac:dyDescent="0.2">
      <c r="A822" s="1263"/>
      <c r="B822" s="1020">
        <v>79627.66</v>
      </c>
      <c r="C822" s="1020">
        <v>79602.603099999993</v>
      </c>
      <c r="D822" s="1026" t="s">
        <v>11</v>
      </c>
    </row>
    <row r="823" spans="1:4" s="1007" customFormat="1" ht="21" x14ac:dyDescent="0.2">
      <c r="A823" s="1262" t="s">
        <v>536</v>
      </c>
      <c r="B823" s="1018">
        <v>532</v>
      </c>
      <c r="C823" s="1018">
        <v>532</v>
      </c>
      <c r="D823" s="1024" t="s">
        <v>972</v>
      </c>
    </row>
    <row r="824" spans="1:4" s="1007" customFormat="1" ht="11.25" customHeight="1" x14ac:dyDescent="0.2">
      <c r="A824" s="1264"/>
      <c r="B824" s="1019">
        <v>78466</v>
      </c>
      <c r="C824" s="1019">
        <v>78466</v>
      </c>
      <c r="D824" s="1025" t="s">
        <v>973</v>
      </c>
    </row>
    <row r="825" spans="1:4" s="1007" customFormat="1" ht="11.25" customHeight="1" x14ac:dyDescent="0.2">
      <c r="A825" s="1264"/>
      <c r="B825" s="1019">
        <v>95.999999999999986</v>
      </c>
      <c r="C825" s="1019">
        <v>95.999999999999986</v>
      </c>
      <c r="D825" s="1025" t="s">
        <v>3855</v>
      </c>
    </row>
    <row r="826" spans="1:4" s="1007" customFormat="1" ht="11.25" customHeight="1" x14ac:dyDescent="0.2">
      <c r="A826" s="1264"/>
      <c r="B826" s="1019">
        <v>1194</v>
      </c>
      <c r="C826" s="1019">
        <v>1187.9000000000001</v>
      </c>
      <c r="D826" s="1025" t="s">
        <v>992</v>
      </c>
    </row>
    <row r="827" spans="1:4" s="1007" customFormat="1" ht="11.25" customHeight="1" x14ac:dyDescent="0.2">
      <c r="A827" s="1264"/>
      <c r="B827" s="1019">
        <v>984.2</v>
      </c>
      <c r="C827" s="1019">
        <v>984.19754999999998</v>
      </c>
      <c r="D827" s="1025" t="s">
        <v>3857</v>
      </c>
    </row>
    <row r="828" spans="1:4" s="1007" customFormat="1" ht="11.25" customHeight="1" x14ac:dyDescent="0.2">
      <c r="A828" s="1264"/>
      <c r="B828" s="1019">
        <v>1361</v>
      </c>
      <c r="C828" s="1019">
        <v>1361</v>
      </c>
      <c r="D828" s="1025" t="s">
        <v>915</v>
      </c>
    </row>
    <row r="829" spans="1:4" s="1007" customFormat="1" ht="11.25" customHeight="1" x14ac:dyDescent="0.2">
      <c r="A829" s="1264"/>
      <c r="B829" s="1019">
        <v>500</v>
      </c>
      <c r="C829" s="1019">
        <v>500</v>
      </c>
      <c r="D829" s="1025" t="s">
        <v>524</v>
      </c>
    </row>
    <row r="830" spans="1:4" s="1007" customFormat="1" ht="11.25" customHeight="1" x14ac:dyDescent="0.2">
      <c r="A830" s="1263"/>
      <c r="B830" s="1020">
        <v>83133.2</v>
      </c>
      <c r="C830" s="1020">
        <v>83127.097549999991</v>
      </c>
      <c r="D830" s="1026" t="s">
        <v>11</v>
      </c>
    </row>
    <row r="831" spans="1:4" s="1007" customFormat="1" ht="11.25" customHeight="1" x14ac:dyDescent="0.2">
      <c r="A831" s="1262" t="s">
        <v>537</v>
      </c>
      <c r="B831" s="1018">
        <v>11026</v>
      </c>
      <c r="C831" s="1018">
        <v>11026</v>
      </c>
      <c r="D831" s="1024" t="s">
        <v>973</v>
      </c>
    </row>
    <row r="832" spans="1:4" s="1007" customFormat="1" ht="11.25" customHeight="1" x14ac:dyDescent="0.2">
      <c r="A832" s="1264"/>
      <c r="B832" s="1019">
        <v>80</v>
      </c>
      <c r="C832" s="1019">
        <v>80</v>
      </c>
      <c r="D832" s="1025" t="s">
        <v>910</v>
      </c>
    </row>
    <row r="833" spans="1:4" s="1007" customFormat="1" ht="11.25" customHeight="1" x14ac:dyDescent="0.2">
      <c r="A833" s="1264"/>
      <c r="B833" s="1019">
        <v>364.17</v>
      </c>
      <c r="C833" s="1019">
        <v>364.16399999999999</v>
      </c>
      <c r="D833" s="1025" t="s">
        <v>3855</v>
      </c>
    </row>
    <row r="834" spans="1:4" s="1007" customFormat="1" ht="11.25" customHeight="1" x14ac:dyDescent="0.2">
      <c r="A834" s="1264"/>
      <c r="B834" s="1019">
        <v>25000</v>
      </c>
      <c r="C834" s="1019">
        <v>20725.65755</v>
      </c>
      <c r="D834" s="1025" t="s">
        <v>505</v>
      </c>
    </row>
    <row r="835" spans="1:4" s="1007" customFormat="1" ht="11.25" customHeight="1" x14ac:dyDescent="0.2">
      <c r="A835" s="1264"/>
      <c r="B835" s="1019">
        <v>3706.9999999999995</v>
      </c>
      <c r="C835" s="1019">
        <v>3668.5781399999996</v>
      </c>
      <c r="D835" s="1025" t="s">
        <v>992</v>
      </c>
    </row>
    <row r="836" spans="1:4" s="1007" customFormat="1" ht="11.25" customHeight="1" x14ac:dyDescent="0.2">
      <c r="A836" s="1264"/>
      <c r="B836" s="1019">
        <v>116</v>
      </c>
      <c r="C836" s="1019">
        <v>116</v>
      </c>
      <c r="D836" s="1025" t="s">
        <v>608</v>
      </c>
    </row>
    <row r="837" spans="1:4" s="1007" customFormat="1" ht="11.25" customHeight="1" x14ac:dyDescent="0.2">
      <c r="A837" s="1264"/>
      <c r="B837" s="1019">
        <v>5000</v>
      </c>
      <c r="C837" s="1019">
        <v>5000</v>
      </c>
      <c r="D837" s="1025" t="s">
        <v>561</v>
      </c>
    </row>
    <row r="838" spans="1:4" s="1007" customFormat="1" ht="11.25" customHeight="1" x14ac:dyDescent="0.2">
      <c r="A838" s="1264"/>
      <c r="B838" s="1019">
        <v>1011.97</v>
      </c>
      <c r="C838" s="1019">
        <v>1011.95797</v>
      </c>
      <c r="D838" s="1025" t="s">
        <v>3857</v>
      </c>
    </row>
    <row r="839" spans="1:4" s="1007" customFormat="1" ht="11.25" customHeight="1" x14ac:dyDescent="0.2">
      <c r="A839" s="1264"/>
      <c r="B839" s="1019">
        <v>20</v>
      </c>
      <c r="C839" s="1019">
        <v>20</v>
      </c>
      <c r="D839" s="1025" t="s">
        <v>521</v>
      </c>
    </row>
    <row r="840" spans="1:4" s="1007" customFormat="1" ht="11.25" customHeight="1" x14ac:dyDescent="0.2">
      <c r="A840" s="1264"/>
      <c r="B840" s="1019">
        <v>1847</v>
      </c>
      <c r="C840" s="1019">
        <v>1847</v>
      </c>
      <c r="D840" s="1025" t="s">
        <v>915</v>
      </c>
    </row>
    <row r="841" spans="1:4" s="1007" customFormat="1" ht="11.25" customHeight="1" x14ac:dyDescent="0.2">
      <c r="A841" s="1263"/>
      <c r="B841" s="1020">
        <v>48172.14</v>
      </c>
      <c r="C841" s="1020">
        <v>43859.357660000001</v>
      </c>
      <c r="D841" s="1026" t="s">
        <v>11</v>
      </c>
    </row>
    <row r="842" spans="1:4" s="1007" customFormat="1" ht="11.25" customHeight="1" x14ac:dyDescent="0.2">
      <c r="A842" s="1265" t="s">
        <v>487</v>
      </c>
      <c r="B842" s="1019">
        <v>2076.35</v>
      </c>
      <c r="C842" s="1019">
        <v>2076.3470000000002</v>
      </c>
      <c r="D842" s="1025" t="s">
        <v>877</v>
      </c>
    </row>
    <row r="843" spans="1:4" s="1007" customFormat="1" ht="11.25" customHeight="1" x14ac:dyDescent="0.2">
      <c r="A843" s="1266"/>
      <c r="B843" s="1019">
        <v>80</v>
      </c>
      <c r="C843" s="1019">
        <v>80</v>
      </c>
      <c r="D843" s="1025" t="s">
        <v>995</v>
      </c>
    </row>
    <row r="844" spans="1:4" s="1007" customFormat="1" ht="11.25" customHeight="1" x14ac:dyDescent="0.2">
      <c r="A844" s="1266"/>
      <c r="B844" s="1019">
        <v>99.1</v>
      </c>
      <c r="C844" s="1019">
        <v>67.118600000000001</v>
      </c>
      <c r="D844" s="1025" t="s">
        <v>945</v>
      </c>
    </row>
    <row r="845" spans="1:4" s="1007" customFormat="1" ht="11.25" customHeight="1" x14ac:dyDescent="0.2">
      <c r="A845" s="1266"/>
      <c r="B845" s="1019">
        <v>158.80000000000001</v>
      </c>
      <c r="C845" s="1019">
        <v>158.80000000000001</v>
      </c>
      <c r="D845" s="1025" t="s">
        <v>1080</v>
      </c>
    </row>
    <row r="846" spans="1:4" s="1007" customFormat="1" ht="11.25" customHeight="1" x14ac:dyDescent="0.2">
      <c r="A846" s="1266"/>
      <c r="B846" s="1019">
        <v>26.78</v>
      </c>
      <c r="C846" s="1019">
        <v>26.774999999999999</v>
      </c>
      <c r="D846" s="1025" t="s">
        <v>4168</v>
      </c>
    </row>
    <row r="847" spans="1:4" s="1007" customFormat="1" ht="11.25" customHeight="1" x14ac:dyDescent="0.2">
      <c r="A847" s="1266"/>
      <c r="B847" s="1019">
        <v>98.4</v>
      </c>
      <c r="C847" s="1019">
        <v>98.4</v>
      </c>
      <c r="D847" s="1025" t="s">
        <v>958</v>
      </c>
    </row>
    <row r="848" spans="1:4" s="1007" customFormat="1" ht="11.25" customHeight="1" x14ac:dyDescent="0.2">
      <c r="A848" s="1266"/>
      <c r="B848" s="1019">
        <v>6789</v>
      </c>
      <c r="C848" s="1019">
        <v>6789</v>
      </c>
      <c r="D848" s="1025" t="s">
        <v>973</v>
      </c>
    </row>
    <row r="849" spans="1:4" s="1007" customFormat="1" ht="11.25" customHeight="1" x14ac:dyDescent="0.2">
      <c r="A849" s="1266"/>
      <c r="B849" s="1019">
        <v>797.5</v>
      </c>
      <c r="C849" s="1019">
        <v>710.38300000000004</v>
      </c>
      <c r="D849" s="1025" t="s">
        <v>970</v>
      </c>
    </row>
    <row r="850" spans="1:4" s="1007" customFormat="1" ht="11.25" customHeight="1" x14ac:dyDescent="0.2">
      <c r="A850" s="1266"/>
      <c r="B850" s="1019">
        <v>15000</v>
      </c>
      <c r="C850" s="1019">
        <v>14500</v>
      </c>
      <c r="D850" s="1025" t="s">
        <v>417</v>
      </c>
    </row>
    <row r="851" spans="1:4" s="1007" customFormat="1" ht="11.25" customHeight="1" x14ac:dyDescent="0.2">
      <c r="A851" s="1266"/>
      <c r="B851" s="1019">
        <v>70</v>
      </c>
      <c r="C851" s="1019">
        <v>34.164000000000001</v>
      </c>
      <c r="D851" s="1025" t="s">
        <v>589</v>
      </c>
    </row>
    <row r="852" spans="1:4" s="1007" customFormat="1" ht="11.25" customHeight="1" x14ac:dyDescent="0.2">
      <c r="A852" s="1266"/>
      <c r="B852" s="1019">
        <v>5000</v>
      </c>
      <c r="C852" s="1019">
        <v>5000</v>
      </c>
      <c r="D852" s="1025" t="s">
        <v>505</v>
      </c>
    </row>
    <row r="853" spans="1:4" s="1007" customFormat="1" ht="11.25" customHeight="1" x14ac:dyDescent="0.2">
      <c r="A853" s="1266"/>
      <c r="B853" s="1019">
        <v>2322</v>
      </c>
      <c r="C853" s="1019">
        <v>2322</v>
      </c>
      <c r="D853" s="1025" t="s">
        <v>519</v>
      </c>
    </row>
    <row r="854" spans="1:4" s="1007" customFormat="1" ht="11.25" customHeight="1" x14ac:dyDescent="0.2">
      <c r="A854" s="1266"/>
      <c r="B854" s="1019">
        <v>107</v>
      </c>
      <c r="C854" s="1019">
        <v>107</v>
      </c>
      <c r="D854" s="1025" t="s">
        <v>608</v>
      </c>
    </row>
    <row r="855" spans="1:4" s="1007" customFormat="1" ht="11.25" customHeight="1" x14ac:dyDescent="0.2">
      <c r="A855" s="1266"/>
      <c r="B855" s="1019">
        <v>838.98</v>
      </c>
      <c r="C855" s="1019">
        <v>838.971</v>
      </c>
      <c r="D855" s="1025" t="s">
        <v>3857</v>
      </c>
    </row>
    <row r="856" spans="1:4" s="1007" customFormat="1" ht="11.25" customHeight="1" x14ac:dyDescent="0.2">
      <c r="A856" s="1266"/>
      <c r="B856" s="1019">
        <v>275</v>
      </c>
      <c r="C856" s="1019">
        <v>275</v>
      </c>
      <c r="D856" s="1025" t="s">
        <v>441</v>
      </c>
    </row>
    <row r="857" spans="1:4" s="1007" customFormat="1" ht="11.25" customHeight="1" x14ac:dyDescent="0.2">
      <c r="A857" s="1266"/>
      <c r="B857" s="1019">
        <v>2789</v>
      </c>
      <c r="C857" s="1019">
        <v>2789</v>
      </c>
      <c r="D857" s="1025" t="s">
        <v>915</v>
      </c>
    </row>
    <row r="858" spans="1:4" s="1007" customFormat="1" ht="21" x14ac:dyDescent="0.2">
      <c r="A858" s="1266"/>
      <c r="B858" s="1019">
        <v>100</v>
      </c>
      <c r="C858" s="1019">
        <v>0</v>
      </c>
      <c r="D858" s="1025" t="s">
        <v>769</v>
      </c>
    </row>
    <row r="859" spans="1:4" s="1007" customFormat="1" ht="11.25" customHeight="1" x14ac:dyDescent="0.2">
      <c r="A859" s="1266"/>
      <c r="B859" s="1019">
        <v>230</v>
      </c>
      <c r="C859" s="1019">
        <v>230</v>
      </c>
      <c r="D859" s="1025" t="s">
        <v>524</v>
      </c>
    </row>
    <row r="860" spans="1:4" s="1007" customFormat="1" ht="11.25" customHeight="1" x14ac:dyDescent="0.2">
      <c r="A860" s="1267"/>
      <c r="B860" s="1019">
        <v>36857.910000000003</v>
      </c>
      <c r="C860" s="1019">
        <v>36102.958599999998</v>
      </c>
      <c r="D860" s="1025" t="s">
        <v>11</v>
      </c>
    </row>
    <row r="861" spans="1:4" s="1007" customFormat="1" ht="11.25" customHeight="1" x14ac:dyDescent="0.2">
      <c r="A861" s="1262" t="s">
        <v>488</v>
      </c>
      <c r="B861" s="1018">
        <v>290</v>
      </c>
      <c r="C861" s="1018">
        <v>60.54081</v>
      </c>
      <c r="D861" s="1024" t="s">
        <v>823</v>
      </c>
    </row>
    <row r="862" spans="1:4" s="1007" customFormat="1" ht="11.25" customHeight="1" x14ac:dyDescent="0.2">
      <c r="A862" s="1264"/>
      <c r="B862" s="1019">
        <v>18984.66</v>
      </c>
      <c r="C862" s="1019">
        <v>18984.654999999999</v>
      </c>
      <c r="D862" s="1025" t="s">
        <v>877</v>
      </c>
    </row>
    <row r="863" spans="1:4" s="1007" customFormat="1" ht="11.25" customHeight="1" x14ac:dyDescent="0.2">
      <c r="A863" s="1264"/>
      <c r="B863" s="1019">
        <v>282</v>
      </c>
      <c r="C863" s="1019">
        <v>141</v>
      </c>
      <c r="D863" s="1025" t="s">
        <v>1080</v>
      </c>
    </row>
    <row r="864" spans="1:4" s="1007" customFormat="1" ht="11.25" customHeight="1" x14ac:dyDescent="0.2">
      <c r="A864" s="1264"/>
      <c r="B864" s="1019">
        <v>319089</v>
      </c>
      <c r="C864" s="1019">
        <v>319089</v>
      </c>
      <c r="D864" s="1025" t="s">
        <v>973</v>
      </c>
    </row>
    <row r="865" spans="1:4" s="1007" customFormat="1" ht="11.25" customHeight="1" x14ac:dyDescent="0.2">
      <c r="A865" s="1264"/>
      <c r="B865" s="1019">
        <v>60</v>
      </c>
      <c r="C865" s="1019">
        <v>60</v>
      </c>
      <c r="D865" s="1025" t="s">
        <v>968</v>
      </c>
    </row>
    <row r="866" spans="1:4" s="1007" customFormat="1" ht="11.25" customHeight="1" x14ac:dyDescent="0.2">
      <c r="A866" s="1264"/>
      <c r="B866" s="1019">
        <v>1179.9000000000001</v>
      </c>
      <c r="C866" s="1019">
        <v>1040.7862</v>
      </c>
      <c r="D866" s="1025" t="s">
        <v>970</v>
      </c>
    </row>
    <row r="867" spans="1:4" s="1007" customFormat="1" ht="11.25" customHeight="1" x14ac:dyDescent="0.2">
      <c r="A867" s="1264"/>
      <c r="B867" s="1019">
        <v>500</v>
      </c>
      <c r="C867" s="1019">
        <v>375</v>
      </c>
      <c r="D867" s="1025" t="s">
        <v>912</v>
      </c>
    </row>
    <row r="868" spans="1:4" s="1007" customFormat="1" ht="11.25" customHeight="1" x14ac:dyDescent="0.2">
      <c r="A868" s="1264"/>
      <c r="B868" s="1019">
        <v>850</v>
      </c>
      <c r="C868" s="1019">
        <v>850</v>
      </c>
      <c r="D868" s="1025" t="s">
        <v>495</v>
      </c>
    </row>
    <row r="869" spans="1:4" s="1007" customFormat="1" ht="11.25" customHeight="1" x14ac:dyDescent="0.2">
      <c r="A869" s="1264"/>
      <c r="B869" s="1019">
        <v>3000</v>
      </c>
      <c r="C869" s="1019">
        <v>0</v>
      </c>
      <c r="D869" s="1025" t="s">
        <v>3211</v>
      </c>
    </row>
    <row r="870" spans="1:4" s="1007" customFormat="1" ht="11.25" customHeight="1" x14ac:dyDescent="0.2">
      <c r="A870" s="1264"/>
      <c r="B870" s="1019">
        <v>4892.8999999999996</v>
      </c>
      <c r="C870" s="1019">
        <v>4666.9089999999997</v>
      </c>
      <c r="D870" s="1025" t="s">
        <v>519</v>
      </c>
    </row>
    <row r="871" spans="1:4" s="1007" customFormat="1" ht="11.25" customHeight="1" x14ac:dyDescent="0.2">
      <c r="A871" s="1264"/>
      <c r="B871" s="1019">
        <v>6678.5099999999984</v>
      </c>
      <c r="C871" s="1019">
        <v>6678.4999999999991</v>
      </c>
      <c r="D871" s="1025" t="s">
        <v>992</v>
      </c>
    </row>
    <row r="872" spans="1:4" s="1007" customFormat="1" ht="11.25" customHeight="1" x14ac:dyDescent="0.2">
      <c r="A872" s="1264"/>
      <c r="B872" s="1019">
        <v>869</v>
      </c>
      <c r="C872" s="1019">
        <v>294</v>
      </c>
      <c r="D872" s="1025" t="s">
        <v>608</v>
      </c>
    </row>
    <row r="873" spans="1:4" s="1007" customFormat="1" ht="11.25" customHeight="1" x14ac:dyDescent="0.2">
      <c r="A873" s="1264"/>
      <c r="B873" s="1019">
        <v>1000</v>
      </c>
      <c r="C873" s="1019">
        <v>1000</v>
      </c>
      <c r="D873" s="1025" t="s">
        <v>680</v>
      </c>
    </row>
    <row r="874" spans="1:4" s="1007" customFormat="1" ht="11.25" customHeight="1" x14ac:dyDescent="0.2">
      <c r="A874" s="1264"/>
      <c r="B874" s="1019">
        <v>1200</v>
      </c>
      <c r="C874" s="1019">
        <v>1200</v>
      </c>
      <c r="D874" s="1025" t="s">
        <v>521</v>
      </c>
    </row>
    <row r="875" spans="1:4" s="1007" customFormat="1" ht="11.25" customHeight="1" x14ac:dyDescent="0.2">
      <c r="A875" s="1264"/>
      <c r="B875" s="1019">
        <v>11000</v>
      </c>
      <c r="C875" s="1019">
        <v>11000</v>
      </c>
      <c r="D875" s="1025" t="s">
        <v>664</v>
      </c>
    </row>
    <row r="876" spans="1:4" s="1007" customFormat="1" ht="11.25" customHeight="1" x14ac:dyDescent="0.2">
      <c r="A876" s="1264"/>
      <c r="B876" s="1019">
        <v>100</v>
      </c>
      <c r="C876" s="1019">
        <v>100</v>
      </c>
      <c r="D876" s="1025" t="s">
        <v>441</v>
      </c>
    </row>
    <row r="877" spans="1:4" s="1007" customFormat="1" ht="11.25" customHeight="1" x14ac:dyDescent="0.2">
      <c r="A877" s="1264"/>
      <c r="B877" s="1019">
        <v>1237</v>
      </c>
      <c r="C877" s="1019">
        <v>1237</v>
      </c>
      <c r="D877" s="1025" t="s">
        <v>915</v>
      </c>
    </row>
    <row r="878" spans="1:4" s="1007" customFormat="1" ht="11.25" customHeight="1" x14ac:dyDescent="0.2">
      <c r="A878" s="1264"/>
      <c r="B878" s="1019">
        <v>521</v>
      </c>
      <c r="C878" s="1019">
        <v>521</v>
      </c>
      <c r="D878" s="1025" t="s">
        <v>524</v>
      </c>
    </row>
    <row r="879" spans="1:4" s="1007" customFormat="1" ht="11.25" customHeight="1" x14ac:dyDescent="0.2">
      <c r="A879" s="1264"/>
      <c r="B879" s="1019">
        <v>2573</v>
      </c>
      <c r="C879" s="1019">
        <v>2573</v>
      </c>
      <c r="D879" s="1025" t="s">
        <v>902</v>
      </c>
    </row>
    <row r="880" spans="1:4" s="1007" customFormat="1" ht="11.25" customHeight="1" x14ac:dyDescent="0.2">
      <c r="A880" s="1264"/>
      <c r="B880" s="1019">
        <v>473.55</v>
      </c>
      <c r="C880" s="1019">
        <v>473.55</v>
      </c>
      <c r="D880" s="1025" t="s">
        <v>665</v>
      </c>
    </row>
    <row r="881" spans="1:4" s="1007" customFormat="1" ht="11.25" customHeight="1" x14ac:dyDescent="0.2">
      <c r="A881" s="1264"/>
      <c r="B881" s="1019">
        <v>700</v>
      </c>
      <c r="C881" s="1019">
        <v>0</v>
      </c>
      <c r="D881" s="1025" t="s">
        <v>904</v>
      </c>
    </row>
    <row r="882" spans="1:4" s="1007" customFormat="1" ht="11.25" customHeight="1" x14ac:dyDescent="0.2">
      <c r="A882" s="1263"/>
      <c r="B882" s="1020">
        <v>375480.52</v>
      </c>
      <c r="C882" s="1020">
        <v>370344.94101000007</v>
      </c>
      <c r="D882" s="1026" t="s">
        <v>11</v>
      </c>
    </row>
    <row r="883" spans="1:4" s="1007" customFormat="1" ht="11.25" customHeight="1" x14ac:dyDescent="0.2">
      <c r="A883" s="1264" t="s">
        <v>489</v>
      </c>
      <c r="B883" s="1019">
        <v>151</v>
      </c>
      <c r="C883" s="1019">
        <v>151</v>
      </c>
      <c r="D883" s="1025" t="s">
        <v>995</v>
      </c>
    </row>
    <row r="884" spans="1:4" s="1007" customFormat="1" ht="11.25" customHeight="1" x14ac:dyDescent="0.2">
      <c r="A884" s="1264"/>
      <c r="B884" s="1019">
        <v>107.6</v>
      </c>
      <c r="C884" s="1019">
        <v>0</v>
      </c>
      <c r="D884" s="1025" t="s">
        <v>1083</v>
      </c>
    </row>
    <row r="885" spans="1:4" s="1007" customFormat="1" ht="11.25" customHeight="1" x14ac:dyDescent="0.2">
      <c r="A885" s="1264"/>
      <c r="B885" s="1019">
        <v>42003</v>
      </c>
      <c r="C885" s="1019">
        <v>42003</v>
      </c>
      <c r="D885" s="1025" t="s">
        <v>973</v>
      </c>
    </row>
    <row r="886" spans="1:4" s="1007" customFormat="1" ht="11.25" customHeight="1" x14ac:dyDescent="0.2">
      <c r="A886" s="1264"/>
      <c r="B886" s="1019">
        <v>342.4</v>
      </c>
      <c r="C886" s="1019">
        <v>342.4</v>
      </c>
      <c r="D886" s="1025" t="s">
        <v>970</v>
      </c>
    </row>
    <row r="887" spans="1:4" s="1007" customFormat="1" ht="11.25" customHeight="1" x14ac:dyDescent="0.2">
      <c r="A887" s="1264"/>
      <c r="B887" s="1019">
        <v>50</v>
      </c>
      <c r="C887" s="1019">
        <v>50</v>
      </c>
      <c r="D887" s="1025" t="s">
        <v>504</v>
      </c>
    </row>
    <row r="888" spans="1:4" s="1007" customFormat="1" ht="11.25" customHeight="1" x14ac:dyDescent="0.2">
      <c r="A888" s="1264"/>
      <c r="B888" s="1019">
        <v>325.69</v>
      </c>
      <c r="C888" s="1019">
        <v>325.67599999999999</v>
      </c>
      <c r="D888" s="1025" t="s">
        <v>3855</v>
      </c>
    </row>
    <row r="889" spans="1:4" s="1007" customFormat="1" ht="11.25" customHeight="1" x14ac:dyDescent="0.2">
      <c r="A889" s="1264"/>
      <c r="B889" s="1019">
        <v>78.400000000000006</v>
      </c>
      <c r="C889" s="1019">
        <v>78.400000000000006</v>
      </c>
      <c r="D889" s="1025" t="s">
        <v>589</v>
      </c>
    </row>
    <row r="890" spans="1:4" s="1007" customFormat="1" ht="11.25" customHeight="1" x14ac:dyDescent="0.2">
      <c r="A890" s="1264"/>
      <c r="B890" s="1019">
        <v>4951.0200000000004</v>
      </c>
      <c r="C890" s="1019">
        <v>4951.0000000000009</v>
      </c>
      <c r="D890" s="1025" t="s">
        <v>992</v>
      </c>
    </row>
    <row r="891" spans="1:4" s="1007" customFormat="1" ht="11.25" customHeight="1" x14ac:dyDescent="0.2">
      <c r="A891" s="1264"/>
      <c r="B891" s="1019">
        <v>278.89</v>
      </c>
      <c r="C891" s="1019">
        <v>278.87421999999998</v>
      </c>
      <c r="D891" s="1025" t="s">
        <v>3857</v>
      </c>
    </row>
    <row r="892" spans="1:4" s="1007" customFormat="1" ht="11.25" customHeight="1" x14ac:dyDescent="0.2">
      <c r="A892" s="1264"/>
      <c r="B892" s="1019">
        <v>50</v>
      </c>
      <c r="C892" s="1019">
        <v>50</v>
      </c>
      <c r="D892" s="1025" t="s">
        <v>441</v>
      </c>
    </row>
    <row r="893" spans="1:4" s="1007" customFormat="1" ht="11.25" customHeight="1" x14ac:dyDescent="0.2">
      <c r="A893" s="1264"/>
      <c r="B893" s="1019">
        <v>1628</v>
      </c>
      <c r="C893" s="1019">
        <v>1628</v>
      </c>
      <c r="D893" s="1025" t="s">
        <v>915</v>
      </c>
    </row>
    <row r="894" spans="1:4" s="1007" customFormat="1" ht="11.25" customHeight="1" x14ac:dyDescent="0.2">
      <c r="A894" s="1264"/>
      <c r="B894" s="1019">
        <v>49966</v>
      </c>
      <c r="C894" s="1019">
        <v>49858.35022</v>
      </c>
      <c r="D894" s="1025" t="s">
        <v>11</v>
      </c>
    </row>
    <row r="895" spans="1:4" s="1007" customFormat="1" ht="15" customHeight="1" x14ac:dyDescent="0.2">
      <c r="A895" s="314" t="s">
        <v>3597</v>
      </c>
      <c r="B895" s="308">
        <v>1201323.2899999998</v>
      </c>
      <c r="C895" s="308">
        <v>1129178.5212699999</v>
      </c>
      <c r="D895" s="1028"/>
    </row>
    <row r="896" spans="1:4" s="387" customFormat="1" ht="24.75" customHeight="1" x14ac:dyDescent="0.2">
      <c r="A896" s="390" t="s">
        <v>3598</v>
      </c>
      <c r="B896" s="391"/>
      <c r="C896" s="391"/>
      <c r="D896" s="327"/>
    </row>
    <row r="897" spans="1:4" s="1007" customFormat="1" ht="11.25" customHeight="1" x14ac:dyDescent="0.2">
      <c r="A897" s="1262" t="s">
        <v>563</v>
      </c>
      <c r="B897" s="1018">
        <v>60</v>
      </c>
      <c r="C897" s="1018">
        <v>60</v>
      </c>
      <c r="D897" s="1024" t="s">
        <v>938</v>
      </c>
    </row>
    <row r="898" spans="1:4" s="1007" customFormat="1" ht="11.25" customHeight="1" x14ac:dyDescent="0.2">
      <c r="A898" s="1264"/>
      <c r="B898" s="1019">
        <v>200</v>
      </c>
      <c r="C898" s="1019">
        <v>200</v>
      </c>
      <c r="D898" s="1025" t="s">
        <v>561</v>
      </c>
    </row>
    <row r="899" spans="1:4" s="1007" customFormat="1" ht="11.25" customHeight="1" x14ac:dyDescent="0.2">
      <c r="A899" s="1264"/>
      <c r="B899" s="1019">
        <v>260</v>
      </c>
      <c r="C899" s="1019">
        <v>260</v>
      </c>
      <c r="D899" s="1025" t="s">
        <v>11</v>
      </c>
    </row>
    <row r="900" spans="1:4" s="1007" customFormat="1" ht="11.25" customHeight="1" x14ac:dyDescent="0.2">
      <c r="A900" s="1262" t="s">
        <v>2098</v>
      </c>
      <c r="B900" s="1018">
        <v>125</v>
      </c>
      <c r="C900" s="1018">
        <v>125</v>
      </c>
      <c r="D900" s="1024" t="s">
        <v>938</v>
      </c>
    </row>
    <row r="901" spans="1:4" s="1007" customFormat="1" ht="11.25" customHeight="1" x14ac:dyDescent="0.2">
      <c r="A901" s="1264"/>
      <c r="B901" s="1019">
        <v>787.5</v>
      </c>
      <c r="C901" s="1019">
        <v>630</v>
      </c>
      <c r="D901" s="1025" t="s">
        <v>944</v>
      </c>
    </row>
    <row r="902" spans="1:4" s="1007" customFormat="1" ht="11.25" customHeight="1" x14ac:dyDescent="0.2">
      <c r="A902" s="1263"/>
      <c r="B902" s="1020">
        <v>912.5</v>
      </c>
      <c r="C902" s="1020">
        <v>755</v>
      </c>
      <c r="D902" s="1026" t="s">
        <v>11</v>
      </c>
    </row>
    <row r="903" spans="1:4" s="1007" customFormat="1" ht="11.25" customHeight="1" x14ac:dyDescent="0.2">
      <c r="A903" s="1264" t="s">
        <v>570</v>
      </c>
      <c r="B903" s="1019">
        <v>125</v>
      </c>
      <c r="C903" s="1019">
        <v>101.985</v>
      </c>
      <c r="D903" s="1025" t="s">
        <v>938</v>
      </c>
    </row>
    <row r="904" spans="1:4" s="1007" customFormat="1" ht="11.25" customHeight="1" x14ac:dyDescent="0.2">
      <c r="A904" s="1264"/>
      <c r="B904" s="1019">
        <v>300</v>
      </c>
      <c r="C904" s="1019">
        <v>300</v>
      </c>
      <c r="D904" s="1025" t="s">
        <v>561</v>
      </c>
    </row>
    <row r="905" spans="1:4" s="1007" customFormat="1" ht="11.25" customHeight="1" x14ac:dyDescent="0.2">
      <c r="A905" s="1264"/>
      <c r="B905" s="1019">
        <v>425</v>
      </c>
      <c r="C905" s="1019">
        <v>401.98500000000001</v>
      </c>
      <c r="D905" s="1025" t="s">
        <v>11</v>
      </c>
    </row>
    <row r="906" spans="1:4" s="1007" customFormat="1" ht="11.25" customHeight="1" x14ac:dyDescent="0.2">
      <c r="A906" s="1262" t="s">
        <v>2099</v>
      </c>
      <c r="B906" s="1018">
        <v>125</v>
      </c>
      <c r="C906" s="1018">
        <v>125</v>
      </c>
      <c r="D906" s="1024" t="s">
        <v>938</v>
      </c>
    </row>
    <row r="907" spans="1:4" s="1007" customFormat="1" ht="11.25" customHeight="1" x14ac:dyDescent="0.2">
      <c r="A907" s="1263"/>
      <c r="B907" s="1020">
        <v>125</v>
      </c>
      <c r="C907" s="1020">
        <v>125</v>
      </c>
      <c r="D907" s="1026" t="s">
        <v>11</v>
      </c>
    </row>
    <row r="908" spans="1:4" s="1007" customFormat="1" ht="11.25" customHeight="1" x14ac:dyDescent="0.2">
      <c r="A908" s="1264" t="s">
        <v>2100</v>
      </c>
      <c r="B908" s="1019">
        <v>124.99</v>
      </c>
      <c r="C908" s="1019">
        <v>124.98815999999999</v>
      </c>
      <c r="D908" s="1025" t="s">
        <v>938</v>
      </c>
    </row>
    <row r="909" spans="1:4" s="1007" customFormat="1" ht="11.25" customHeight="1" x14ac:dyDescent="0.2">
      <c r="A909" s="1264"/>
      <c r="B909" s="1019">
        <v>124.99</v>
      </c>
      <c r="C909" s="1019">
        <v>124.98815999999999</v>
      </c>
      <c r="D909" s="1025" t="s">
        <v>11</v>
      </c>
    </row>
    <row r="910" spans="1:4" s="1007" customFormat="1" ht="11.25" customHeight="1" x14ac:dyDescent="0.2">
      <c r="A910" s="1262" t="s">
        <v>2101</v>
      </c>
      <c r="B910" s="1018">
        <v>110.41</v>
      </c>
      <c r="C910" s="1018">
        <v>110.40649999999999</v>
      </c>
      <c r="D910" s="1024" t="s">
        <v>938</v>
      </c>
    </row>
    <row r="911" spans="1:4" s="1007" customFormat="1" ht="11.25" customHeight="1" x14ac:dyDescent="0.2">
      <c r="A911" s="1263"/>
      <c r="B911" s="1020">
        <v>110.41</v>
      </c>
      <c r="C911" s="1020">
        <v>110.40649999999999</v>
      </c>
      <c r="D911" s="1026" t="s">
        <v>11</v>
      </c>
    </row>
    <row r="912" spans="1:4" s="1007" customFormat="1" ht="11.25" customHeight="1" x14ac:dyDescent="0.2">
      <c r="A912" s="1264" t="s">
        <v>2102</v>
      </c>
      <c r="B912" s="1019">
        <v>125</v>
      </c>
      <c r="C912" s="1019">
        <v>125</v>
      </c>
      <c r="D912" s="1025" t="s">
        <v>938</v>
      </c>
    </row>
    <row r="913" spans="1:4" s="1007" customFormat="1" ht="11.25" customHeight="1" x14ac:dyDescent="0.2">
      <c r="A913" s="1264"/>
      <c r="B913" s="1019">
        <v>125</v>
      </c>
      <c r="C913" s="1019">
        <v>125</v>
      </c>
      <c r="D913" s="1025" t="s">
        <v>11</v>
      </c>
    </row>
    <row r="914" spans="1:4" s="1007" customFormat="1" ht="11.25" customHeight="1" x14ac:dyDescent="0.2">
      <c r="A914" s="1262" t="s">
        <v>541</v>
      </c>
      <c r="B914" s="1018">
        <v>207</v>
      </c>
      <c r="C914" s="1018">
        <v>207</v>
      </c>
      <c r="D914" s="1024" t="s">
        <v>962</v>
      </c>
    </row>
    <row r="915" spans="1:4" s="1007" customFormat="1" ht="11.25" customHeight="1" x14ac:dyDescent="0.2">
      <c r="A915" s="1264"/>
      <c r="B915" s="1019">
        <v>150</v>
      </c>
      <c r="C915" s="1019">
        <v>150</v>
      </c>
      <c r="D915" s="1025" t="s">
        <v>938</v>
      </c>
    </row>
    <row r="916" spans="1:4" s="1007" customFormat="1" ht="11.25" customHeight="1" x14ac:dyDescent="0.2">
      <c r="A916" s="1264"/>
      <c r="B916" s="1019">
        <v>180</v>
      </c>
      <c r="C916" s="1019">
        <v>178.5</v>
      </c>
      <c r="D916" s="1025" t="s">
        <v>960</v>
      </c>
    </row>
    <row r="917" spans="1:4" s="1007" customFormat="1" ht="11.25" customHeight="1" x14ac:dyDescent="0.2">
      <c r="A917" s="1264"/>
      <c r="B917" s="1019">
        <v>400</v>
      </c>
      <c r="C917" s="1019">
        <v>400</v>
      </c>
      <c r="D917" s="1025" t="s">
        <v>561</v>
      </c>
    </row>
    <row r="918" spans="1:4" s="1007" customFormat="1" ht="11.25" customHeight="1" x14ac:dyDescent="0.2">
      <c r="A918" s="1263"/>
      <c r="B918" s="1020">
        <v>937</v>
      </c>
      <c r="C918" s="1020">
        <v>935.5</v>
      </c>
      <c r="D918" s="1026" t="s">
        <v>11</v>
      </c>
    </row>
    <row r="919" spans="1:4" s="1007" customFormat="1" ht="11.25" customHeight="1" x14ac:dyDescent="0.2">
      <c r="A919" s="1264" t="s">
        <v>2103</v>
      </c>
      <c r="B919" s="1019">
        <v>125</v>
      </c>
      <c r="C919" s="1019">
        <v>125</v>
      </c>
      <c r="D919" s="1025" t="s">
        <v>938</v>
      </c>
    </row>
    <row r="920" spans="1:4" s="1007" customFormat="1" ht="11.25" customHeight="1" x14ac:dyDescent="0.2">
      <c r="A920" s="1264"/>
      <c r="B920" s="1019">
        <v>125</v>
      </c>
      <c r="C920" s="1019">
        <v>125</v>
      </c>
      <c r="D920" s="1025" t="s">
        <v>11</v>
      </c>
    </row>
    <row r="921" spans="1:4" s="1007" customFormat="1" ht="11.25" customHeight="1" x14ac:dyDescent="0.2">
      <c r="A921" s="1262" t="s">
        <v>2104</v>
      </c>
      <c r="B921" s="1018">
        <v>40</v>
      </c>
      <c r="C921" s="1018">
        <v>40</v>
      </c>
      <c r="D921" s="1024" t="s">
        <v>938</v>
      </c>
    </row>
    <row r="922" spans="1:4" s="1007" customFormat="1" ht="11.25" customHeight="1" x14ac:dyDescent="0.2">
      <c r="A922" s="1263"/>
      <c r="B922" s="1020">
        <v>40</v>
      </c>
      <c r="C922" s="1020">
        <v>40</v>
      </c>
      <c r="D922" s="1026" t="s">
        <v>11</v>
      </c>
    </row>
    <row r="923" spans="1:4" s="1007" customFormat="1" ht="11.25" customHeight="1" x14ac:dyDescent="0.2">
      <c r="A923" s="1264" t="s">
        <v>2105</v>
      </c>
      <c r="B923" s="1019">
        <v>124.99</v>
      </c>
      <c r="C923" s="1019">
        <v>124.98663999999999</v>
      </c>
      <c r="D923" s="1025" t="s">
        <v>938</v>
      </c>
    </row>
    <row r="924" spans="1:4" s="1007" customFormat="1" ht="11.25" customHeight="1" x14ac:dyDescent="0.2">
      <c r="A924" s="1264"/>
      <c r="B924" s="1019">
        <v>124.99</v>
      </c>
      <c r="C924" s="1019">
        <v>124.98663999999999</v>
      </c>
      <c r="D924" s="1025" t="s">
        <v>11</v>
      </c>
    </row>
    <row r="925" spans="1:4" s="1007" customFormat="1" ht="11.25" customHeight="1" x14ac:dyDescent="0.2">
      <c r="A925" s="1262" t="s">
        <v>2106</v>
      </c>
      <c r="B925" s="1018">
        <v>125</v>
      </c>
      <c r="C925" s="1018">
        <v>125</v>
      </c>
      <c r="D925" s="1024" t="s">
        <v>938</v>
      </c>
    </row>
    <row r="926" spans="1:4" s="1007" customFormat="1" ht="11.25" customHeight="1" x14ac:dyDescent="0.2">
      <c r="A926" s="1263"/>
      <c r="B926" s="1020">
        <v>125</v>
      </c>
      <c r="C926" s="1020">
        <v>125</v>
      </c>
      <c r="D926" s="1026" t="s">
        <v>11</v>
      </c>
    </row>
    <row r="927" spans="1:4" s="1007" customFormat="1" ht="11.25" customHeight="1" x14ac:dyDescent="0.2">
      <c r="A927" s="1264" t="s">
        <v>2107</v>
      </c>
      <c r="B927" s="1019">
        <v>1380.6</v>
      </c>
      <c r="C927" s="1019">
        <v>1104.48</v>
      </c>
      <c r="D927" s="1025" t="s">
        <v>962</v>
      </c>
    </row>
    <row r="928" spans="1:4" s="1007" customFormat="1" ht="11.25" customHeight="1" x14ac:dyDescent="0.2">
      <c r="A928" s="1264"/>
      <c r="B928" s="1019">
        <v>125</v>
      </c>
      <c r="C928" s="1019">
        <v>125</v>
      </c>
      <c r="D928" s="1025" t="s">
        <v>938</v>
      </c>
    </row>
    <row r="929" spans="1:4" s="1007" customFormat="1" ht="11.25" customHeight="1" x14ac:dyDescent="0.2">
      <c r="A929" s="1264"/>
      <c r="B929" s="1019">
        <v>82.4</v>
      </c>
      <c r="C929" s="1019">
        <v>82.364059999999995</v>
      </c>
      <c r="D929" s="1025" t="s">
        <v>912</v>
      </c>
    </row>
    <row r="930" spans="1:4" s="1007" customFormat="1" ht="11.25" customHeight="1" x14ac:dyDescent="0.2">
      <c r="A930" s="1264"/>
      <c r="B930" s="1019">
        <v>1588</v>
      </c>
      <c r="C930" s="1019">
        <v>1311.8440599999999</v>
      </c>
      <c r="D930" s="1025" t="s">
        <v>11</v>
      </c>
    </row>
    <row r="931" spans="1:4" s="1007" customFormat="1" ht="11.25" customHeight="1" x14ac:dyDescent="0.2">
      <c r="A931" s="1262" t="s">
        <v>2108</v>
      </c>
      <c r="B931" s="1018">
        <v>538.71</v>
      </c>
      <c r="C931" s="1018">
        <v>274.36879999999996</v>
      </c>
      <c r="D931" s="1024" t="s">
        <v>962</v>
      </c>
    </row>
    <row r="932" spans="1:4" s="1007" customFormat="1" ht="11.25" customHeight="1" x14ac:dyDescent="0.2">
      <c r="A932" s="1264"/>
      <c r="B932" s="1019">
        <v>1405</v>
      </c>
      <c r="C932" s="1019">
        <v>1405</v>
      </c>
      <c r="D932" s="1025" t="s">
        <v>4190</v>
      </c>
    </row>
    <row r="933" spans="1:4" s="1007" customFormat="1" ht="11.25" customHeight="1" x14ac:dyDescent="0.2">
      <c r="A933" s="1263"/>
      <c r="B933" s="1020">
        <v>1943.71</v>
      </c>
      <c r="C933" s="1020">
        <v>1679.3688</v>
      </c>
      <c r="D933" s="1026" t="s">
        <v>11</v>
      </c>
    </row>
    <row r="934" spans="1:4" s="1007" customFormat="1" ht="11.25" customHeight="1" x14ac:dyDescent="0.2">
      <c r="A934" s="1264" t="s">
        <v>555</v>
      </c>
      <c r="B934" s="1019">
        <v>80</v>
      </c>
      <c r="C934" s="1019">
        <v>75</v>
      </c>
      <c r="D934" s="1025" t="s">
        <v>938</v>
      </c>
    </row>
    <row r="935" spans="1:4" s="1007" customFormat="1" ht="11.25" customHeight="1" x14ac:dyDescent="0.2">
      <c r="A935" s="1264"/>
      <c r="B935" s="1019">
        <v>80</v>
      </c>
      <c r="C935" s="1019">
        <v>75</v>
      </c>
      <c r="D935" s="1025" t="s">
        <v>11</v>
      </c>
    </row>
    <row r="936" spans="1:4" s="1007" customFormat="1" ht="11.25" customHeight="1" x14ac:dyDescent="0.2">
      <c r="A936" s="1262" t="s">
        <v>2109</v>
      </c>
      <c r="B936" s="1018">
        <v>118.99</v>
      </c>
      <c r="C936" s="1018">
        <v>118.9825</v>
      </c>
      <c r="D936" s="1024" t="s">
        <v>938</v>
      </c>
    </row>
    <row r="937" spans="1:4" s="1007" customFormat="1" ht="11.25" customHeight="1" x14ac:dyDescent="0.2">
      <c r="A937" s="1263"/>
      <c r="B937" s="1020">
        <v>118.99</v>
      </c>
      <c r="C937" s="1020">
        <v>118.9825</v>
      </c>
      <c r="D937" s="1026" t="s">
        <v>11</v>
      </c>
    </row>
    <row r="938" spans="1:4" s="1007" customFormat="1" ht="11.25" customHeight="1" x14ac:dyDescent="0.2">
      <c r="A938" s="1265" t="s">
        <v>2110</v>
      </c>
      <c r="B938" s="1019">
        <v>598.6</v>
      </c>
      <c r="C938" s="1019">
        <v>478.88</v>
      </c>
      <c r="D938" s="1025" t="s">
        <v>962</v>
      </c>
    </row>
    <row r="939" spans="1:4" s="1007" customFormat="1" ht="11.25" customHeight="1" x14ac:dyDescent="0.2">
      <c r="A939" s="1266"/>
      <c r="B939" s="1019">
        <v>124.5</v>
      </c>
      <c r="C939" s="1019">
        <v>124.5</v>
      </c>
      <c r="D939" s="1025" t="s">
        <v>938</v>
      </c>
    </row>
    <row r="940" spans="1:4" s="1007" customFormat="1" ht="11.25" customHeight="1" x14ac:dyDescent="0.2">
      <c r="A940" s="1266"/>
      <c r="B940" s="1019">
        <v>190</v>
      </c>
      <c r="C940" s="1019">
        <v>190</v>
      </c>
      <c r="D940" s="1025" t="s">
        <v>4168</v>
      </c>
    </row>
    <row r="941" spans="1:4" s="1007" customFormat="1" ht="11.25" customHeight="1" x14ac:dyDescent="0.2">
      <c r="A941" s="1266"/>
      <c r="B941" s="1019">
        <v>500</v>
      </c>
      <c r="C941" s="1019">
        <v>500</v>
      </c>
      <c r="D941" s="1025" t="s">
        <v>939</v>
      </c>
    </row>
    <row r="942" spans="1:4" s="1007" customFormat="1" ht="11.25" customHeight="1" x14ac:dyDescent="0.2">
      <c r="A942" s="1267"/>
      <c r="B942" s="1019">
        <v>1413.1</v>
      </c>
      <c r="C942" s="1019">
        <v>1293.3800000000001</v>
      </c>
      <c r="D942" s="1025" t="s">
        <v>11</v>
      </c>
    </row>
    <row r="943" spans="1:4" s="1007" customFormat="1" ht="11.25" customHeight="1" x14ac:dyDescent="0.2">
      <c r="A943" s="1262" t="s">
        <v>2111</v>
      </c>
      <c r="B943" s="1018">
        <v>300</v>
      </c>
      <c r="C943" s="1018">
        <v>240</v>
      </c>
      <c r="D943" s="1024" t="s">
        <v>962</v>
      </c>
    </row>
    <row r="944" spans="1:4" s="1007" customFormat="1" ht="11.25" customHeight="1" x14ac:dyDescent="0.2">
      <c r="A944" s="1263"/>
      <c r="B944" s="1020">
        <v>300</v>
      </c>
      <c r="C944" s="1020">
        <v>240</v>
      </c>
      <c r="D944" s="1026" t="s">
        <v>11</v>
      </c>
    </row>
    <row r="945" spans="1:4" s="1007" customFormat="1" ht="11.25" customHeight="1" x14ac:dyDescent="0.2">
      <c r="A945" s="1264" t="s">
        <v>2112</v>
      </c>
      <c r="B945" s="1019">
        <v>48.88</v>
      </c>
      <c r="C945" s="1019">
        <v>48.875</v>
      </c>
      <c r="D945" s="1025" t="s">
        <v>939</v>
      </c>
    </row>
    <row r="946" spans="1:4" s="1007" customFormat="1" ht="11.25" customHeight="1" x14ac:dyDescent="0.2">
      <c r="A946" s="1264"/>
      <c r="B946" s="1019">
        <v>48.88</v>
      </c>
      <c r="C946" s="1019">
        <v>48.875</v>
      </c>
      <c r="D946" s="1025" t="s">
        <v>11</v>
      </c>
    </row>
    <row r="947" spans="1:4" s="1007" customFormat="1" ht="11.25" customHeight="1" x14ac:dyDescent="0.2">
      <c r="A947" s="1262" t="s">
        <v>3436</v>
      </c>
      <c r="B947" s="1018">
        <v>125</v>
      </c>
      <c r="C947" s="1018">
        <v>125</v>
      </c>
      <c r="D947" s="1024" t="s">
        <v>938</v>
      </c>
    </row>
    <row r="948" spans="1:4" s="1007" customFormat="1" ht="11.25" customHeight="1" x14ac:dyDescent="0.2">
      <c r="A948" s="1263"/>
      <c r="B948" s="1020">
        <v>125</v>
      </c>
      <c r="C948" s="1020">
        <v>125</v>
      </c>
      <c r="D948" s="1026" t="s">
        <v>11</v>
      </c>
    </row>
    <row r="949" spans="1:4" s="1007" customFormat="1" ht="11.25" customHeight="1" x14ac:dyDescent="0.2">
      <c r="A949" s="1264" t="s">
        <v>2113</v>
      </c>
      <c r="B949" s="1019">
        <v>110</v>
      </c>
      <c r="C949" s="1019">
        <v>110</v>
      </c>
      <c r="D949" s="1025" t="s">
        <v>938</v>
      </c>
    </row>
    <row r="950" spans="1:4" s="1007" customFormat="1" ht="11.25" customHeight="1" x14ac:dyDescent="0.2">
      <c r="A950" s="1264"/>
      <c r="B950" s="1019">
        <v>110</v>
      </c>
      <c r="C950" s="1019">
        <v>110</v>
      </c>
      <c r="D950" s="1025" t="s">
        <v>11</v>
      </c>
    </row>
    <row r="951" spans="1:4" s="1007" customFormat="1" ht="24.75" customHeight="1" x14ac:dyDescent="0.2">
      <c r="A951" s="307" t="s">
        <v>3599</v>
      </c>
      <c r="B951" s="1021">
        <v>9162.5699999999979</v>
      </c>
      <c r="C951" s="1021">
        <v>8255.3166600000004</v>
      </c>
      <c r="D951" s="1028"/>
    </row>
    <row r="952" spans="1:4" s="387" customFormat="1" ht="24.75" customHeight="1" x14ac:dyDescent="0.2">
      <c r="A952" s="390" t="s">
        <v>2114</v>
      </c>
      <c r="B952" s="311"/>
      <c r="C952" s="311"/>
      <c r="D952" s="312"/>
    </row>
    <row r="953" spans="1:4" s="1007" customFormat="1" ht="11.25" customHeight="1" x14ac:dyDescent="0.2">
      <c r="A953" s="1262" t="s">
        <v>3651</v>
      </c>
      <c r="B953" s="1018">
        <v>5000</v>
      </c>
      <c r="C953" s="1018">
        <v>5000</v>
      </c>
      <c r="D953" s="1024" t="s">
        <v>3214</v>
      </c>
    </row>
    <row r="954" spans="1:4" s="1007" customFormat="1" ht="11.25" customHeight="1" x14ac:dyDescent="0.2">
      <c r="A954" s="1263"/>
      <c r="B954" s="1020">
        <v>5000</v>
      </c>
      <c r="C954" s="1020">
        <v>5000</v>
      </c>
      <c r="D954" s="1026" t="s">
        <v>11</v>
      </c>
    </row>
    <row r="955" spans="1:4" s="1007" customFormat="1" ht="11.25" customHeight="1" x14ac:dyDescent="0.2">
      <c r="A955" s="1264" t="s">
        <v>648</v>
      </c>
      <c r="B955" s="1019">
        <v>35</v>
      </c>
      <c r="C955" s="1019">
        <v>35</v>
      </c>
      <c r="D955" s="1025" t="s">
        <v>647</v>
      </c>
    </row>
    <row r="956" spans="1:4" s="1007" customFormat="1" ht="11.25" customHeight="1" x14ac:dyDescent="0.2">
      <c r="A956" s="1264"/>
      <c r="B956" s="1019">
        <v>35</v>
      </c>
      <c r="C956" s="1019">
        <v>35</v>
      </c>
      <c r="D956" s="1025" t="s">
        <v>11</v>
      </c>
    </row>
    <row r="957" spans="1:4" s="1007" customFormat="1" ht="11.25" customHeight="1" x14ac:dyDescent="0.2">
      <c r="A957" s="1262" t="s">
        <v>2115</v>
      </c>
      <c r="B957" s="1018">
        <v>10289.27</v>
      </c>
      <c r="C957" s="1018">
        <v>10289.26871</v>
      </c>
      <c r="D957" s="1024" t="s">
        <v>877</v>
      </c>
    </row>
    <row r="958" spans="1:4" s="1007" customFormat="1" ht="11.25" customHeight="1" x14ac:dyDescent="0.2">
      <c r="A958" s="1263"/>
      <c r="B958" s="1020">
        <v>10289.27</v>
      </c>
      <c r="C958" s="1020">
        <v>10289.26871</v>
      </c>
      <c r="D958" s="1026" t="s">
        <v>11</v>
      </c>
    </row>
    <row r="959" spans="1:4" s="1007" customFormat="1" ht="11.25" customHeight="1" x14ac:dyDescent="0.2">
      <c r="A959" s="1264" t="s">
        <v>2116</v>
      </c>
      <c r="B959" s="1019">
        <v>643.22</v>
      </c>
      <c r="C959" s="1019">
        <v>643.22400000000005</v>
      </c>
      <c r="D959" s="1025" t="s">
        <v>877</v>
      </c>
    </row>
    <row r="960" spans="1:4" s="1007" customFormat="1" ht="11.25" customHeight="1" x14ac:dyDescent="0.2">
      <c r="A960" s="1264"/>
      <c r="B960" s="1019">
        <v>643.22</v>
      </c>
      <c r="C960" s="1019">
        <v>643.22400000000005</v>
      </c>
      <c r="D960" s="1025" t="s">
        <v>11</v>
      </c>
    </row>
    <row r="961" spans="1:4" s="1007" customFormat="1" ht="15" customHeight="1" x14ac:dyDescent="0.2">
      <c r="A961" s="307" t="s">
        <v>3178</v>
      </c>
      <c r="B961" s="1021">
        <v>15967.49</v>
      </c>
      <c r="C961" s="1021">
        <v>15967.49271</v>
      </c>
      <c r="D961" s="1028"/>
    </row>
    <row r="962" spans="1:4" s="387" customFormat="1" ht="24.75" customHeight="1" x14ac:dyDescent="0.2">
      <c r="A962" s="390" t="s">
        <v>3179</v>
      </c>
      <c r="B962" s="392"/>
      <c r="C962" s="392"/>
      <c r="D962" s="386"/>
    </row>
    <row r="963" spans="1:4" s="1007" customFormat="1" ht="11.25" customHeight="1" x14ac:dyDescent="0.2">
      <c r="A963" s="1262" t="s">
        <v>4191</v>
      </c>
      <c r="B963" s="1018">
        <v>591.02</v>
      </c>
      <c r="C963" s="1018">
        <v>591.00984999999991</v>
      </c>
      <c r="D963" s="1024" t="s">
        <v>3873</v>
      </c>
    </row>
    <row r="964" spans="1:4" s="1007" customFormat="1" ht="11.25" customHeight="1" x14ac:dyDescent="0.2">
      <c r="A964" s="1264"/>
      <c r="B964" s="1019">
        <v>591.02</v>
      </c>
      <c r="C964" s="1019">
        <v>591.00984999999991</v>
      </c>
      <c r="D964" s="1025" t="s">
        <v>11</v>
      </c>
    </row>
    <row r="965" spans="1:4" s="1007" customFormat="1" ht="11.25" customHeight="1" x14ac:dyDescent="0.2">
      <c r="A965" s="1262" t="s">
        <v>416</v>
      </c>
      <c r="B965" s="1018">
        <v>600</v>
      </c>
      <c r="C965" s="1018">
        <v>166.78199999999998</v>
      </c>
      <c r="D965" s="1024" t="s">
        <v>206</v>
      </c>
    </row>
    <row r="966" spans="1:4" s="1007" customFormat="1" ht="11.25" customHeight="1" x14ac:dyDescent="0.2">
      <c r="A966" s="1263"/>
      <c r="B966" s="1020">
        <v>600</v>
      </c>
      <c r="C966" s="1020">
        <v>166.78199999999998</v>
      </c>
      <c r="D966" s="1026" t="s">
        <v>11</v>
      </c>
    </row>
    <row r="967" spans="1:4" s="1007" customFormat="1" ht="11.25" customHeight="1" x14ac:dyDescent="0.2">
      <c r="A967" s="1264" t="s">
        <v>671</v>
      </c>
      <c r="B967" s="1019">
        <v>1000</v>
      </c>
      <c r="C967" s="1019">
        <v>1000</v>
      </c>
      <c r="D967" s="1025" t="s">
        <v>670</v>
      </c>
    </row>
    <row r="968" spans="1:4" s="1007" customFormat="1" ht="11.25" customHeight="1" x14ac:dyDescent="0.2">
      <c r="A968" s="1264"/>
      <c r="B968" s="1019">
        <v>558.91</v>
      </c>
      <c r="C968" s="1019">
        <v>558.89980000000003</v>
      </c>
      <c r="D968" s="1025" t="s">
        <v>3873</v>
      </c>
    </row>
    <row r="969" spans="1:4" s="1007" customFormat="1" ht="11.25" customHeight="1" x14ac:dyDescent="0.2">
      <c r="A969" s="1264"/>
      <c r="B969" s="1019">
        <v>1558.9099999999999</v>
      </c>
      <c r="C969" s="1019">
        <v>1558.8998000000001</v>
      </c>
      <c r="D969" s="1025" t="s">
        <v>11</v>
      </c>
    </row>
    <row r="970" spans="1:4" s="1007" customFormat="1" ht="11.25" customHeight="1" x14ac:dyDescent="0.2">
      <c r="A970" s="1262" t="s">
        <v>667</v>
      </c>
      <c r="B970" s="1018">
        <v>2666</v>
      </c>
      <c r="C970" s="1018">
        <v>2666</v>
      </c>
      <c r="D970" s="1024" t="s">
        <v>973</v>
      </c>
    </row>
    <row r="971" spans="1:4" s="1007" customFormat="1" ht="11.25" customHeight="1" x14ac:dyDescent="0.2">
      <c r="A971" s="1264"/>
      <c r="B971" s="1019">
        <v>200</v>
      </c>
      <c r="C971" s="1019">
        <v>150</v>
      </c>
      <c r="D971" s="1025" t="s">
        <v>659</v>
      </c>
    </row>
    <row r="972" spans="1:4" s="1007" customFormat="1" ht="11.25" customHeight="1" x14ac:dyDescent="0.2">
      <c r="A972" s="1264"/>
      <c r="B972" s="1019">
        <v>4791.37</v>
      </c>
      <c r="C972" s="1019">
        <v>2395.6644799999999</v>
      </c>
      <c r="D972" s="1025" t="s">
        <v>3212</v>
      </c>
    </row>
    <row r="973" spans="1:4" s="1007" customFormat="1" ht="11.25" customHeight="1" x14ac:dyDescent="0.2">
      <c r="A973" s="1263"/>
      <c r="B973" s="1020">
        <v>7657.37</v>
      </c>
      <c r="C973" s="1020">
        <v>5211.6644799999995</v>
      </c>
      <c r="D973" s="1026" t="s">
        <v>11</v>
      </c>
    </row>
    <row r="974" spans="1:4" s="1007" customFormat="1" ht="11.25" customHeight="1" x14ac:dyDescent="0.2">
      <c r="A974" s="1264" t="s">
        <v>440</v>
      </c>
      <c r="B974" s="1019">
        <v>15500</v>
      </c>
      <c r="C974" s="1019">
        <v>15500</v>
      </c>
      <c r="D974" s="1025" t="s">
        <v>899</v>
      </c>
    </row>
    <row r="975" spans="1:4" s="1007" customFormat="1" ht="11.25" customHeight="1" x14ac:dyDescent="0.2">
      <c r="A975" s="1264"/>
      <c r="B975" s="1019">
        <v>14616.5</v>
      </c>
      <c r="C975" s="1019">
        <v>14616.495999999999</v>
      </c>
      <c r="D975" s="1025" t="s">
        <v>439</v>
      </c>
    </row>
    <row r="976" spans="1:4" s="1007" customFormat="1" ht="11.25" customHeight="1" x14ac:dyDescent="0.2">
      <c r="A976" s="1264"/>
      <c r="B976" s="1019">
        <v>3600</v>
      </c>
      <c r="C976" s="1019">
        <v>3600</v>
      </c>
      <c r="D976" s="1025" t="s">
        <v>897</v>
      </c>
    </row>
    <row r="977" spans="1:4" s="1007" customFormat="1" ht="11.25" customHeight="1" x14ac:dyDescent="0.2">
      <c r="A977" s="1264"/>
      <c r="B977" s="1019">
        <v>20850</v>
      </c>
      <c r="C977" s="1019">
        <v>20850</v>
      </c>
      <c r="D977" s="1025" t="s">
        <v>900</v>
      </c>
    </row>
    <row r="978" spans="1:4" s="1007" customFormat="1" ht="11.25" customHeight="1" x14ac:dyDescent="0.2">
      <c r="A978" s="1264"/>
      <c r="B978" s="1019">
        <v>5000</v>
      </c>
      <c r="C978" s="1019">
        <v>5000</v>
      </c>
      <c r="D978" s="1025" t="s">
        <v>490</v>
      </c>
    </row>
    <row r="979" spans="1:4" s="1007" customFormat="1" ht="11.25" customHeight="1" x14ac:dyDescent="0.2">
      <c r="A979" s="1264"/>
      <c r="B979" s="1019">
        <v>59566.5</v>
      </c>
      <c r="C979" s="1019">
        <v>59566.495999999999</v>
      </c>
      <c r="D979" s="1025" t="s">
        <v>11</v>
      </c>
    </row>
    <row r="980" spans="1:4" s="1007" customFormat="1" ht="11.25" customHeight="1" x14ac:dyDescent="0.2">
      <c r="A980" s="1262" t="s">
        <v>2117</v>
      </c>
      <c r="B980" s="1018">
        <v>10000</v>
      </c>
      <c r="C980" s="1018">
        <v>10000</v>
      </c>
      <c r="D980" s="1024" t="s">
        <v>898</v>
      </c>
    </row>
    <row r="981" spans="1:4" s="1007" customFormat="1" ht="11.25" customHeight="1" x14ac:dyDescent="0.2">
      <c r="A981" s="1263"/>
      <c r="B981" s="1020">
        <v>10000</v>
      </c>
      <c r="C981" s="1020">
        <v>10000</v>
      </c>
      <c r="D981" s="1026" t="s">
        <v>11</v>
      </c>
    </row>
    <row r="982" spans="1:4" s="1007" customFormat="1" ht="11.25" customHeight="1" x14ac:dyDescent="0.2">
      <c r="A982" s="1264" t="s">
        <v>532</v>
      </c>
      <c r="B982" s="1019">
        <v>1500</v>
      </c>
      <c r="C982" s="1019">
        <v>645.84</v>
      </c>
      <c r="D982" s="1025" t="s">
        <v>505</v>
      </c>
    </row>
    <row r="983" spans="1:4" s="1007" customFormat="1" ht="11.25" customHeight="1" x14ac:dyDescent="0.2">
      <c r="A983" s="1264"/>
      <c r="B983" s="1019">
        <v>1500</v>
      </c>
      <c r="C983" s="1019">
        <v>645.84</v>
      </c>
      <c r="D983" s="1025" t="s">
        <v>11</v>
      </c>
    </row>
    <row r="984" spans="1:4" s="1007" customFormat="1" ht="11.25" customHeight="1" x14ac:dyDescent="0.2">
      <c r="A984" s="1262" t="s">
        <v>3326</v>
      </c>
      <c r="B984" s="1018">
        <v>500</v>
      </c>
      <c r="C984" s="1018">
        <v>500</v>
      </c>
      <c r="D984" s="1024" t="s">
        <v>561</v>
      </c>
    </row>
    <row r="985" spans="1:4" s="1007" customFormat="1" ht="11.25" customHeight="1" x14ac:dyDescent="0.2">
      <c r="A985" s="1263"/>
      <c r="B985" s="1020">
        <v>500</v>
      </c>
      <c r="C985" s="1020">
        <v>500</v>
      </c>
      <c r="D985" s="1026" t="s">
        <v>11</v>
      </c>
    </row>
    <row r="986" spans="1:4" s="1007" customFormat="1" ht="11.25" customHeight="1" x14ac:dyDescent="0.2">
      <c r="A986" s="1264" t="s">
        <v>2118</v>
      </c>
      <c r="B986" s="1019">
        <v>3583.0000000000005</v>
      </c>
      <c r="C986" s="1019">
        <v>2133.7503600000005</v>
      </c>
      <c r="D986" s="1025" t="s">
        <v>992</v>
      </c>
    </row>
    <row r="987" spans="1:4" s="1007" customFormat="1" ht="11.25" customHeight="1" x14ac:dyDescent="0.2">
      <c r="A987" s="1264"/>
      <c r="B987" s="1019">
        <v>3583.0000000000005</v>
      </c>
      <c r="C987" s="1019">
        <v>2133.7503600000005</v>
      </c>
      <c r="D987" s="1025" t="s">
        <v>11</v>
      </c>
    </row>
    <row r="988" spans="1:4" s="1007" customFormat="1" ht="11.25" customHeight="1" x14ac:dyDescent="0.2">
      <c r="A988" s="1262" t="s">
        <v>693</v>
      </c>
      <c r="B988" s="1018">
        <v>192.65</v>
      </c>
      <c r="C988" s="1018">
        <v>192.64398</v>
      </c>
      <c r="D988" s="1024" t="s">
        <v>3302</v>
      </c>
    </row>
    <row r="989" spans="1:4" s="1007" customFormat="1" ht="11.25" customHeight="1" x14ac:dyDescent="0.2">
      <c r="A989" s="1264"/>
      <c r="B989" s="1019">
        <v>400</v>
      </c>
      <c r="C989" s="1019">
        <v>171.56094000000002</v>
      </c>
      <c r="D989" s="1025" t="s">
        <v>692</v>
      </c>
    </row>
    <row r="990" spans="1:4" s="1007" customFormat="1" ht="11.25" customHeight="1" x14ac:dyDescent="0.2">
      <c r="A990" s="1263"/>
      <c r="B990" s="1020">
        <v>592.65</v>
      </c>
      <c r="C990" s="1020">
        <v>364.20492000000002</v>
      </c>
      <c r="D990" s="1026" t="s">
        <v>11</v>
      </c>
    </row>
    <row r="991" spans="1:4" s="1007" customFormat="1" ht="11.25" customHeight="1" x14ac:dyDescent="0.2">
      <c r="A991" s="1264" t="s">
        <v>4192</v>
      </c>
      <c r="B991" s="1019">
        <v>182.51</v>
      </c>
      <c r="C991" s="1019">
        <v>182.50008</v>
      </c>
      <c r="D991" s="1025" t="s">
        <v>3873</v>
      </c>
    </row>
    <row r="992" spans="1:4" s="1007" customFormat="1" ht="11.25" customHeight="1" x14ac:dyDescent="0.2">
      <c r="A992" s="1264"/>
      <c r="B992" s="1019">
        <v>182.51</v>
      </c>
      <c r="C992" s="1019">
        <v>182.50008</v>
      </c>
      <c r="D992" s="1025" t="s">
        <v>11</v>
      </c>
    </row>
    <row r="993" spans="1:4" s="1007" customFormat="1" ht="11.25" customHeight="1" x14ac:dyDescent="0.2">
      <c r="A993" s="1262" t="s">
        <v>3331</v>
      </c>
      <c r="B993" s="1018">
        <v>65.7</v>
      </c>
      <c r="C993" s="1018">
        <v>65.7</v>
      </c>
      <c r="D993" s="1024" t="s">
        <v>561</v>
      </c>
    </row>
    <row r="994" spans="1:4" s="1007" customFormat="1" ht="11.25" customHeight="1" x14ac:dyDescent="0.2">
      <c r="A994" s="1263"/>
      <c r="B994" s="1020">
        <v>65.7</v>
      </c>
      <c r="C994" s="1020">
        <v>65.7</v>
      </c>
      <c r="D994" s="1026" t="s">
        <v>11</v>
      </c>
    </row>
    <row r="995" spans="1:4" s="1007" customFormat="1" ht="11.25" customHeight="1" x14ac:dyDescent="0.2">
      <c r="A995" s="1264" t="s">
        <v>672</v>
      </c>
      <c r="B995" s="1019">
        <v>1100</v>
      </c>
      <c r="C995" s="1019">
        <v>1100</v>
      </c>
      <c r="D995" s="1025" t="s">
        <v>670</v>
      </c>
    </row>
    <row r="996" spans="1:4" s="1007" customFormat="1" ht="11.25" customHeight="1" x14ac:dyDescent="0.2">
      <c r="A996" s="1264"/>
      <c r="B996" s="1019">
        <v>1100</v>
      </c>
      <c r="C996" s="1019">
        <v>1100</v>
      </c>
      <c r="D996" s="1025" t="s">
        <v>11</v>
      </c>
    </row>
    <row r="997" spans="1:4" s="1007" customFormat="1" ht="15" customHeight="1" x14ac:dyDescent="0.2">
      <c r="A997" s="307" t="s">
        <v>3180</v>
      </c>
      <c r="B997" s="1021">
        <v>87497.659999999989</v>
      </c>
      <c r="C997" s="1021">
        <v>82086.847489999986</v>
      </c>
      <c r="D997" s="1028"/>
    </row>
    <row r="998" spans="1:4" s="387" customFormat="1" ht="24.75" customHeight="1" x14ac:dyDescent="0.2">
      <c r="A998" s="390" t="s">
        <v>3181</v>
      </c>
      <c r="B998" s="311"/>
      <c r="C998" s="311"/>
      <c r="D998" s="312"/>
    </row>
    <row r="999" spans="1:4" s="1007" customFormat="1" ht="11.25" customHeight="1" x14ac:dyDescent="0.2">
      <c r="A999" s="1262" t="s">
        <v>3437</v>
      </c>
      <c r="B999" s="1018">
        <v>234.96</v>
      </c>
      <c r="C999" s="1018">
        <v>234.73527999999999</v>
      </c>
      <c r="D999" s="1024" t="s">
        <v>3270</v>
      </c>
    </row>
    <row r="1000" spans="1:4" s="1007" customFormat="1" ht="11.25" customHeight="1" x14ac:dyDescent="0.2">
      <c r="A1000" s="1263"/>
      <c r="B1000" s="1020">
        <v>234.96</v>
      </c>
      <c r="C1000" s="1020">
        <v>234.73527999999999</v>
      </c>
      <c r="D1000" s="1026" t="s">
        <v>11</v>
      </c>
    </row>
    <row r="1001" spans="1:4" s="1007" customFormat="1" ht="11.25" customHeight="1" x14ac:dyDescent="0.2">
      <c r="A1001" s="1264" t="s">
        <v>3438</v>
      </c>
      <c r="B1001" s="1019">
        <v>121.2</v>
      </c>
      <c r="C1001" s="1019">
        <v>121.19941</v>
      </c>
      <c r="D1001" s="1025" t="s">
        <v>3270</v>
      </c>
    </row>
    <row r="1002" spans="1:4" s="1007" customFormat="1" ht="11.25" customHeight="1" x14ac:dyDescent="0.2">
      <c r="A1002" s="1264"/>
      <c r="B1002" s="1019">
        <v>121.2</v>
      </c>
      <c r="C1002" s="1019">
        <v>121.19941</v>
      </c>
      <c r="D1002" s="1025" t="s">
        <v>11</v>
      </c>
    </row>
    <row r="1003" spans="1:4" s="1007" customFormat="1" ht="11.25" customHeight="1" x14ac:dyDescent="0.2">
      <c r="A1003" s="1262" t="s">
        <v>3439</v>
      </c>
      <c r="B1003" s="1018">
        <v>121.2</v>
      </c>
      <c r="C1003" s="1018">
        <v>121.19941</v>
      </c>
      <c r="D1003" s="1024" t="s">
        <v>3270</v>
      </c>
    </row>
    <row r="1004" spans="1:4" s="1007" customFormat="1" ht="11.25" customHeight="1" x14ac:dyDescent="0.2">
      <c r="A1004" s="1263"/>
      <c r="B1004" s="1020">
        <v>121.2</v>
      </c>
      <c r="C1004" s="1020">
        <v>121.19941</v>
      </c>
      <c r="D1004" s="1026" t="s">
        <v>11</v>
      </c>
    </row>
    <row r="1005" spans="1:4" s="1007" customFormat="1" ht="11.25" customHeight="1" x14ac:dyDescent="0.2">
      <c r="A1005" s="1264" t="s">
        <v>2119</v>
      </c>
      <c r="B1005" s="1019">
        <v>226.11</v>
      </c>
      <c r="C1005" s="1019">
        <v>226.10304000000002</v>
      </c>
      <c r="D1005" s="1025" t="s">
        <v>778</v>
      </c>
    </row>
    <row r="1006" spans="1:4" s="1007" customFormat="1" ht="11.25" customHeight="1" x14ac:dyDescent="0.2">
      <c r="A1006" s="1264"/>
      <c r="B1006" s="1019">
        <v>226.11</v>
      </c>
      <c r="C1006" s="1019">
        <v>226.10304000000002</v>
      </c>
      <c r="D1006" s="1025" t="s">
        <v>11</v>
      </c>
    </row>
    <row r="1007" spans="1:4" s="1007" customFormat="1" ht="15" customHeight="1" x14ac:dyDescent="0.2">
      <c r="A1007" s="334" t="s">
        <v>3182</v>
      </c>
      <c r="B1007" s="1021">
        <v>703.47</v>
      </c>
      <c r="C1007" s="1021">
        <v>703.23713999999995</v>
      </c>
      <c r="D1007" s="1030"/>
    </row>
    <row r="1008" spans="1:4" s="387" customFormat="1" ht="12.75" x14ac:dyDescent="0.2">
      <c r="A1008" s="328"/>
      <c r="B1008" s="391"/>
      <c r="C1008" s="391"/>
      <c r="D1008" s="327"/>
    </row>
    <row r="1009" spans="1:4" s="387" customFormat="1" ht="21" customHeight="1" x14ac:dyDescent="0.2">
      <c r="A1009" s="334" t="s">
        <v>412</v>
      </c>
      <c r="B1009" s="315">
        <f>B895+B951+B961+B997+B1007</f>
        <v>1314654.4799999997</v>
      </c>
      <c r="C1009" s="315">
        <f>C895+C951+C961+C997+C1007</f>
        <v>1236191.41527</v>
      </c>
      <c r="D1009" s="329"/>
    </row>
    <row r="1010" spans="1:4" s="387" customFormat="1" ht="12.75" x14ac:dyDescent="0.2">
      <c r="B1010" s="338"/>
      <c r="C1010" s="338"/>
      <c r="D1010" s="393"/>
    </row>
    <row r="1011" spans="1:4" s="387" customFormat="1" ht="12.75" x14ac:dyDescent="0.2">
      <c r="B1011" s="338"/>
      <c r="C1011" s="338"/>
      <c r="D1011" s="393"/>
    </row>
    <row r="1012" spans="1:4" s="387" customFormat="1" ht="12.75" x14ac:dyDescent="0.2">
      <c r="A1012" s="1260" t="s">
        <v>3176</v>
      </c>
      <c r="B1012" s="1260"/>
      <c r="C1012" s="1260"/>
      <c r="D1012" s="1260"/>
    </row>
    <row r="1013" spans="1:4" s="387" customFormat="1" ht="12.75" customHeight="1" x14ac:dyDescent="0.2">
      <c r="A1013" s="1255" t="s">
        <v>4472</v>
      </c>
      <c r="B1013" s="1255"/>
      <c r="C1013" s="1255"/>
      <c r="D1013" s="1255"/>
    </row>
    <row r="1014" spans="1:4" s="394" customFormat="1" ht="10.5" x14ac:dyDescent="0.15">
      <c r="B1014" s="395"/>
      <c r="C1014" s="395"/>
    </row>
    <row r="1015" spans="1:4" s="1007" customFormat="1" ht="11.25" customHeight="1" x14ac:dyDescent="0.2">
      <c r="A1015" s="1029"/>
      <c r="B1015" s="1031"/>
      <c r="C1015" s="1031"/>
      <c r="D1015" s="1031"/>
    </row>
    <row r="1016" spans="1:4" s="1007" customFormat="1" ht="11.25" customHeight="1" x14ac:dyDescent="0.2">
      <c r="A1016" s="1029"/>
      <c r="B1016" s="1031"/>
      <c r="C1016" s="1031"/>
      <c r="D1016" s="1031"/>
    </row>
    <row r="1017" spans="1:4" s="1007" customFormat="1" ht="11.25" customHeight="1" x14ac:dyDescent="0.2">
      <c r="A1017" s="1022"/>
      <c r="B1017" s="1031"/>
      <c r="C1017" s="1031"/>
      <c r="D1017" s="1031"/>
    </row>
    <row r="1018" spans="1:4" s="1007" customFormat="1" ht="11.25" customHeight="1" x14ac:dyDescent="0.15">
      <c r="A1018" s="1022"/>
      <c r="B1018" s="1032"/>
      <c r="C1018" s="1032"/>
      <c r="D1018" s="1031"/>
    </row>
    <row r="1019" spans="1:4" s="1007" customFormat="1" ht="11.25" customHeight="1" x14ac:dyDescent="0.2">
      <c r="A1019" s="1022"/>
      <c r="B1019" s="1031"/>
      <c r="C1019" s="1031"/>
      <c r="D1019" s="1031"/>
    </row>
    <row r="1020" spans="1:4" s="1007" customFormat="1" ht="11.25" customHeight="1" x14ac:dyDescent="0.2">
      <c r="A1020" s="1022"/>
      <c r="B1020" s="1031"/>
      <c r="C1020" s="1031"/>
      <c r="D1020" s="1031"/>
    </row>
    <row r="1021" spans="1:4" s="1007" customFormat="1" ht="11.25" customHeight="1" x14ac:dyDescent="0.2">
      <c r="A1021" s="1022"/>
      <c r="B1021" s="1031"/>
      <c r="C1021" s="1031"/>
      <c r="D1021" s="1031"/>
    </row>
    <row r="1022" spans="1:4" s="1007" customFormat="1" ht="11.25" customHeight="1" x14ac:dyDescent="0.2">
      <c r="A1022" s="1022"/>
      <c r="B1022" s="1031"/>
      <c r="C1022" s="1031"/>
      <c r="D1022" s="1031"/>
    </row>
    <row r="1023" spans="1:4" s="1007" customFormat="1" ht="11.25" customHeight="1" x14ac:dyDescent="0.2">
      <c r="A1023" s="1022"/>
      <c r="B1023" s="1031"/>
      <c r="C1023" s="1031"/>
      <c r="D1023" s="1031"/>
    </row>
    <row r="1024" spans="1:4" s="1007" customFormat="1" ht="11.25" customHeight="1" x14ac:dyDescent="0.2">
      <c r="A1024" s="1022"/>
    </row>
    <row r="1025" spans="1:1" s="1007" customFormat="1" ht="11.25" customHeight="1" x14ac:dyDescent="0.2">
      <c r="A1025" s="1022"/>
    </row>
    <row r="1026" spans="1:1" s="1007" customFormat="1" ht="11.25" customHeight="1" x14ac:dyDescent="0.2">
      <c r="A1026" s="1022"/>
    </row>
    <row r="1027" spans="1:1" s="1007" customFormat="1" ht="11.25" customHeight="1" x14ac:dyDescent="0.2">
      <c r="A1027" s="1022"/>
    </row>
    <row r="1028" spans="1:1" s="1007" customFormat="1" ht="11.25" customHeight="1" x14ac:dyDescent="0.2">
      <c r="A1028" s="1022"/>
    </row>
    <row r="1029" spans="1:1" s="1007" customFormat="1" ht="11.25" customHeight="1" x14ac:dyDescent="0.2">
      <c r="A1029" s="1022"/>
    </row>
  </sheetData>
  <mergeCells count="286">
    <mergeCell ref="A5:A7"/>
    <mergeCell ref="A8:A9"/>
    <mergeCell ref="A10:A15"/>
    <mergeCell ref="A16:A19"/>
    <mergeCell ref="A20:A27"/>
    <mergeCell ref="A28:A32"/>
    <mergeCell ref="A328:A333"/>
    <mergeCell ref="A1012:D1012"/>
    <mergeCell ref="A1013:D1013"/>
    <mergeCell ref="A70:A77"/>
    <mergeCell ref="A78:A83"/>
    <mergeCell ref="A84:A86"/>
    <mergeCell ref="A87:A93"/>
    <mergeCell ref="A94:A101"/>
    <mergeCell ref="A102:A105"/>
    <mergeCell ref="A33:A35"/>
    <mergeCell ref="A36:A42"/>
    <mergeCell ref="A43:A49"/>
    <mergeCell ref="A50:A51"/>
    <mergeCell ref="A52:A60"/>
    <mergeCell ref="A61:A69"/>
    <mergeCell ref="A155:A160"/>
    <mergeCell ref="A161:A163"/>
    <mergeCell ref="A164:A166"/>
    <mergeCell ref="A167:A168"/>
    <mergeCell ref="A169:A174"/>
    <mergeCell ref="A175:A179"/>
    <mergeCell ref="A106:A113"/>
    <mergeCell ref="A114:A118"/>
    <mergeCell ref="A119:A130"/>
    <mergeCell ref="A131:A139"/>
    <mergeCell ref="A140:A150"/>
    <mergeCell ref="A151:A154"/>
    <mergeCell ref="A220:A222"/>
    <mergeCell ref="A223:A225"/>
    <mergeCell ref="A226:A227"/>
    <mergeCell ref="A228:A229"/>
    <mergeCell ref="A230:A232"/>
    <mergeCell ref="A233:A234"/>
    <mergeCell ref="A180:A182"/>
    <mergeCell ref="A183:A190"/>
    <mergeCell ref="A191:A200"/>
    <mergeCell ref="A201:A208"/>
    <mergeCell ref="A209:A214"/>
    <mergeCell ref="A215:A219"/>
    <mergeCell ref="A251:A252"/>
    <mergeCell ref="A253:A254"/>
    <mergeCell ref="A255:A256"/>
    <mergeCell ref="A257:A258"/>
    <mergeCell ref="A259:A261"/>
    <mergeCell ref="A262:A266"/>
    <mergeCell ref="A235:A236"/>
    <mergeCell ref="A237:A239"/>
    <mergeCell ref="A240:A241"/>
    <mergeCell ref="A242:A244"/>
    <mergeCell ref="A245:A247"/>
    <mergeCell ref="A248:A250"/>
    <mergeCell ref="A282:A287"/>
    <mergeCell ref="A288:A291"/>
    <mergeCell ref="A292:A295"/>
    <mergeCell ref="A296:A298"/>
    <mergeCell ref="A299:A300"/>
    <mergeCell ref="A301:A303"/>
    <mergeCell ref="A267:A269"/>
    <mergeCell ref="A270:A271"/>
    <mergeCell ref="A272:A273"/>
    <mergeCell ref="A274:A276"/>
    <mergeCell ref="A277:A279"/>
    <mergeCell ref="A280:A281"/>
    <mergeCell ref="A334:A337"/>
    <mergeCell ref="A338:A339"/>
    <mergeCell ref="A340:A341"/>
    <mergeCell ref="A342:A343"/>
    <mergeCell ref="A344:A345"/>
    <mergeCell ref="A346:A347"/>
    <mergeCell ref="A304:A307"/>
    <mergeCell ref="A308:A311"/>
    <mergeCell ref="A312:A314"/>
    <mergeCell ref="A315:A319"/>
    <mergeCell ref="A320:A323"/>
    <mergeCell ref="A324:A327"/>
    <mergeCell ref="A366:A368"/>
    <mergeCell ref="A369:A373"/>
    <mergeCell ref="A374:A377"/>
    <mergeCell ref="A378:A379"/>
    <mergeCell ref="A380:A382"/>
    <mergeCell ref="A383:A384"/>
    <mergeCell ref="A348:A350"/>
    <mergeCell ref="A351:A353"/>
    <mergeCell ref="A354:A357"/>
    <mergeCell ref="A358:A359"/>
    <mergeCell ref="A360:A363"/>
    <mergeCell ref="A364:A365"/>
    <mergeCell ref="A406:A410"/>
    <mergeCell ref="A411:A412"/>
    <mergeCell ref="A413:A417"/>
    <mergeCell ref="A418:A419"/>
    <mergeCell ref="A420:A421"/>
    <mergeCell ref="A422:A423"/>
    <mergeCell ref="A385:A389"/>
    <mergeCell ref="A390:A393"/>
    <mergeCell ref="A394:A395"/>
    <mergeCell ref="A396:A397"/>
    <mergeCell ref="A398:A401"/>
    <mergeCell ref="A402:A405"/>
    <mergeCell ref="A437:A438"/>
    <mergeCell ref="A439:A440"/>
    <mergeCell ref="A441:A443"/>
    <mergeCell ref="A444:A445"/>
    <mergeCell ref="A446:A449"/>
    <mergeCell ref="A450:A451"/>
    <mergeCell ref="A424:A425"/>
    <mergeCell ref="A426:A427"/>
    <mergeCell ref="A428:A430"/>
    <mergeCell ref="A431:A432"/>
    <mergeCell ref="A433:A434"/>
    <mergeCell ref="A435:A436"/>
    <mergeCell ref="A471:A472"/>
    <mergeCell ref="A473:A475"/>
    <mergeCell ref="A476:A479"/>
    <mergeCell ref="A480:A481"/>
    <mergeCell ref="A482:A483"/>
    <mergeCell ref="A484:A486"/>
    <mergeCell ref="A452:A454"/>
    <mergeCell ref="A455:A457"/>
    <mergeCell ref="A458:A461"/>
    <mergeCell ref="A462:A464"/>
    <mergeCell ref="A465:A468"/>
    <mergeCell ref="A469:A470"/>
    <mergeCell ref="A503:A504"/>
    <mergeCell ref="A505:A508"/>
    <mergeCell ref="A509:A516"/>
    <mergeCell ref="A517:A518"/>
    <mergeCell ref="A519:A522"/>
    <mergeCell ref="A523:A524"/>
    <mergeCell ref="A487:A489"/>
    <mergeCell ref="A490:A491"/>
    <mergeCell ref="A492:A493"/>
    <mergeCell ref="A494:A496"/>
    <mergeCell ref="A497:A499"/>
    <mergeCell ref="A500:A502"/>
    <mergeCell ref="A544:A545"/>
    <mergeCell ref="A546:A548"/>
    <mergeCell ref="A549:A554"/>
    <mergeCell ref="A555:A556"/>
    <mergeCell ref="A557:A558"/>
    <mergeCell ref="A559:A560"/>
    <mergeCell ref="A525:A527"/>
    <mergeCell ref="A528:A529"/>
    <mergeCell ref="A530:A531"/>
    <mergeCell ref="A532:A534"/>
    <mergeCell ref="A535:A538"/>
    <mergeCell ref="A539:A543"/>
    <mergeCell ref="A579:A580"/>
    <mergeCell ref="A581:A583"/>
    <mergeCell ref="A584:A585"/>
    <mergeCell ref="A586:A588"/>
    <mergeCell ref="A589:A590"/>
    <mergeCell ref="A591:A592"/>
    <mergeCell ref="A561:A563"/>
    <mergeCell ref="A564:A566"/>
    <mergeCell ref="A567:A569"/>
    <mergeCell ref="A570:A572"/>
    <mergeCell ref="A573:A575"/>
    <mergeCell ref="A576:A578"/>
    <mergeCell ref="A615:A617"/>
    <mergeCell ref="A618:A619"/>
    <mergeCell ref="A620:A621"/>
    <mergeCell ref="A622:A623"/>
    <mergeCell ref="A624:A626"/>
    <mergeCell ref="A627:A629"/>
    <mergeCell ref="A593:A594"/>
    <mergeCell ref="A595:A596"/>
    <mergeCell ref="A597:A599"/>
    <mergeCell ref="A600:A601"/>
    <mergeCell ref="A602:A610"/>
    <mergeCell ref="A611:A614"/>
    <mergeCell ref="A647:A650"/>
    <mergeCell ref="A651:A652"/>
    <mergeCell ref="A653:A654"/>
    <mergeCell ref="A655:A657"/>
    <mergeCell ref="A658:A659"/>
    <mergeCell ref="A660:A661"/>
    <mergeCell ref="A630:A632"/>
    <mergeCell ref="A633:A635"/>
    <mergeCell ref="A636:A637"/>
    <mergeCell ref="A638:A639"/>
    <mergeCell ref="A640:A641"/>
    <mergeCell ref="A642:A646"/>
    <mergeCell ref="A678:A682"/>
    <mergeCell ref="A683:A685"/>
    <mergeCell ref="A686:A687"/>
    <mergeCell ref="A688:A689"/>
    <mergeCell ref="A690:A692"/>
    <mergeCell ref="A693:A695"/>
    <mergeCell ref="A662:A665"/>
    <mergeCell ref="A666:A668"/>
    <mergeCell ref="A669:A670"/>
    <mergeCell ref="A671:A672"/>
    <mergeCell ref="A673:A675"/>
    <mergeCell ref="A676:A677"/>
    <mergeCell ref="A715:A716"/>
    <mergeCell ref="A717:A720"/>
    <mergeCell ref="A721:A723"/>
    <mergeCell ref="A724:A727"/>
    <mergeCell ref="A728:A729"/>
    <mergeCell ref="A730:A731"/>
    <mergeCell ref="A696:A698"/>
    <mergeCell ref="A699:A700"/>
    <mergeCell ref="A701:A703"/>
    <mergeCell ref="A704:A705"/>
    <mergeCell ref="A706:A710"/>
    <mergeCell ref="A711:A714"/>
    <mergeCell ref="A751:A752"/>
    <mergeCell ref="A753:A755"/>
    <mergeCell ref="A756:A759"/>
    <mergeCell ref="A760:A762"/>
    <mergeCell ref="A763:A765"/>
    <mergeCell ref="A766:A767"/>
    <mergeCell ref="A732:A734"/>
    <mergeCell ref="A735:A736"/>
    <mergeCell ref="A737:A742"/>
    <mergeCell ref="A743:A744"/>
    <mergeCell ref="A745:A748"/>
    <mergeCell ref="A749:A750"/>
    <mergeCell ref="A789:A797"/>
    <mergeCell ref="A798:A799"/>
    <mergeCell ref="A800:A801"/>
    <mergeCell ref="A802:A803"/>
    <mergeCell ref="A804:A805"/>
    <mergeCell ref="A806:A807"/>
    <mergeCell ref="A768:A773"/>
    <mergeCell ref="A774:A775"/>
    <mergeCell ref="A776:A778"/>
    <mergeCell ref="A779:A780"/>
    <mergeCell ref="A781:A786"/>
    <mergeCell ref="A787:A788"/>
    <mergeCell ref="A897:A899"/>
    <mergeCell ref="A900:A902"/>
    <mergeCell ref="A903:A905"/>
    <mergeCell ref="A906:A907"/>
    <mergeCell ref="A908:A909"/>
    <mergeCell ref="A910:A911"/>
    <mergeCell ref="A808:A822"/>
    <mergeCell ref="A823:A830"/>
    <mergeCell ref="A831:A841"/>
    <mergeCell ref="A842:A860"/>
    <mergeCell ref="A861:A882"/>
    <mergeCell ref="A883:A894"/>
    <mergeCell ref="A957:A958"/>
    <mergeCell ref="A927:A930"/>
    <mergeCell ref="A931:A933"/>
    <mergeCell ref="A934:A935"/>
    <mergeCell ref="A936:A937"/>
    <mergeCell ref="A938:A942"/>
    <mergeCell ref="A943:A944"/>
    <mergeCell ref="A912:A913"/>
    <mergeCell ref="A914:A918"/>
    <mergeCell ref="A919:A920"/>
    <mergeCell ref="A921:A922"/>
    <mergeCell ref="A923:A924"/>
    <mergeCell ref="A925:A926"/>
    <mergeCell ref="A1:D1"/>
    <mergeCell ref="A993:A994"/>
    <mergeCell ref="A995:A996"/>
    <mergeCell ref="A999:A1000"/>
    <mergeCell ref="A1001:A1002"/>
    <mergeCell ref="A1003:A1004"/>
    <mergeCell ref="A1005:A1006"/>
    <mergeCell ref="A980:A981"/>
    <mergeCell ref="A982:A983"/>
    <mergeCell ref="A984:A985"/>
    <mergeCell ref="A986:A987"/>
    <mergeCell ref="A988:A990"/>
    <mergeCell ref="A991:A992"/>
    <mergeCell ref="A959:A960"/>
    <mergeCell ref="A963:A964"/>
    <mergeCell ref="A965:A966"/>
    <mergeCell ref="A967:A969"/>
    <mergeCell ref="A970:A973"/>
    <mergeCell ref="A974:A979"/>
    <mergeCell ref="A945:A946"/>
    <mergeCell ref="A947:A948"/>
    <mergeCell ref="A949:A950"/>
    <mergeCell ref="A953:A954"/>
    <mergeCell ref="A955:A956"/>
  </mergeCells>
  <pageMargins left="0.39370078740157483" right="0.39370078740157483" top="0.59055118110236227" bottom="0.39370078740157483" header="0.31496062992125984" footer="0.11811023622047245"/>
  <pageSetup paperSize="9" scale="95" firstPageNumber="389" fitToHeight="0" orientation="landscape" useFirstPageNumber="1" r:id="rId1"/>
  <headerFooter>
    <oddHeader>&amp;L&amp;"Tahoma,Kurzíva"&amp;9Závěrečný účet za rok 2021&amp;R&amp;"Tahoma,Kurzíva"&amp;9Tabulka č. 29</oddHeader>
    <oddFooter>&amp;C&amp;"Tahoma,Obyčejné"&amp;P&amp;L&amp;1#&amp;"Calibri"&amp;9&amp;K000000Klasifikace informací: Veřejná</oddFooter>
  </headerFooter>
  <rowBreaks count="22" manualBreakCount="22">
    <brk id="47" max="16383" man="1"/>
    <brk id="93" max="16383" man="1"/>
    <brk id="139" max="16383" man="1"/>
    <brk id="185" max="16383" man="1"/>
    <brk id="232" max="16383" man="1"/>
    <brk id="279" max="16383" man="1"/>
    <brk id="323" max="16383" man="1"/>
    <brk id="370" max="16383" man="1"/>
    <brk id="417" max="16383" man="1"/>
    <brk id="464" max="16383" man="1"/>
    <brk id="511" max="16383" man="1"/>
    <brk id="558" max="16383" man="1"/>
    <brk id="604" max="16383" man="1"/>
    <brk id="650" max="16383" man="1"/>
    <brk id="695" max="16383" man="1"/>
    <brk id="742" max="16383" man="1"/>
    <brk id="786" max="16383" man="1"/>
    <brk id="830" max="16383" man="1"/>
    <brk id="875" max="16383" man="1"/>
    <brk id="918" max="16383" man="1"/>
    <brk id="961" max="16383" man="1"/>
    <brk id="100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1A50-C54A-4CEB-B888-AF6EE1BB5114}">
  <sheetPr>
    <pageSetUpPr fitToPage="1"/>
  </sheetPr>
  <dimension ref="A1:G2470"/>
  <sheetViews>
    <sheetView zoomScaleNormal="100" zoomScaleSheetLayoutView="100" workbookViewId="0">
      <selection activeCell="L15" sqref="L15"/>
    </sheetView>
  </sheetViews>
  <sheetFormatPr defaultRowHeight="15" x14ac:dyDescent="0.25"/>
  <cols>
    <col min="1" max="1" width="38.5703125" style="1005" customWidth="1"/>
    <col min="2" max="3" width="11.140625" style="1005" customWidth="1"/>
    <col min="4" max="4" width="87.28515625" style="1005" customWidth="1"/>
    <col min="5" max="16384" width="9.140625" style="1005"/>
  </cols>
  <sheetData>
    <row r="1" spans="1:7" s="330" customFormat="1" ht="21" customHeight="1" x14ac:dyDescent="0.2">
      <c r="A1" s="1274" t="s">
        <v>3183</v>
      </c>
      <c r="B1" s="1274"/>
      <c r="C1" s="1274"/>
      <c r="D1" s="1274"/>
    </row>
    <row r="2" spans="1:7" s="332" customFormat="1" ht="12.75" customHeight="1" x14ac:dyDescent="0.2">
      <c r="A2" s="331"/>
      <c r="D2" s="333" t="s">
        <v>2</v>
      </c>
    </row>
    <row r="3" spans="1:7" s="332" customFormat="1" ht="15" customHeight="1" x14ac:dyDescent="0.2">
      <c r="A3" s="323" t="s">
        <v>414</v>
      </c>
      <c r="B3" s="323" t="s">
        <v>3165</v>
      </c>
      <c r="C3" s="323" t="s">
        <v>3166</v>
      </c>
      <c r="D3" s="323" t="s">
        <v>3167</v>
      </c>
    </row>
    <row r="4" spans="1:7" s="1007" customFormat="1" ht="11.25" customHeight="1" x14ac:dyDescent="0.2">
      <c r="A4" s="1269" t="s">
        <v>4193</v>
      </c>
      <c r="B4" s="1018">
        <v>100</v>
      </c>
      <c r="C4" s="1018">
        <v>100</v>
      </c>
      <c r="D4" s="1024" t="s">
        <v>3231</v>
      </c>
      <c r="E4" s="1031"/>
      <c r="F4" s="1031"/>
      <c r="G4" s="1031"/>
    </row>
    <row r="5" spans="1:7" s="1007" customFormat="1" ht="11.25" customHeight="1" x14ac:dyDescent="0.2">
      <c r="A5" s="1270"/>
      <c r="B5" s="1020">
        <v>100</v>
      </c>
      <c r="C5" s="1020">
        <v>100</v>
      </c>
      <c r="D5" s="1026" t="s">
        <v>11</v>
      </c>
      <c r="E5" s="1031"/>
      <c r="F5" s="1031"/>
      <c r="G5" s="1031"/>
    </row>
    <row r="6" spans="1:7" s="1007" customFormat="1" ht="11.25" customHeight="1" x14ac:dyDescent="0.2">
      <c r="A6" s="1268" t="s">
        <v>2185</v>
      </c>
      <c r="B6" s="1019">
        <v>144.5</v>
      </c>
      <c r="C6" s="1019">
        <v>144.5</v>
      </c>
      <c r="D6" s="1025" t="s">
        <v>997</v>
      </c>
      <c r="E6" s="1031"/>
      <c r="F6" s="1031"/>
      <c r="G6" s="1031"/>
    </row>
    <row r="7" spans="1:7" s="1007" customFormat="1" ht="11.25" customHeight="1" x14ac:dyDescent="0.2">
      <c r="A7" s="1268"/>
      <c r="B7" s="1019">
        <v>144.5</v>
      </c>
      <c r="C7" s="1019">
        <v>144.5</v>
      </c>
      <c r="D7" s="1025" t="s">
        <v>11</v>
      </c>
      <c r="E7" s="1031"/>
      <c r="F7" s="1031"/>
      <c r="G7" s="1031"/>
    </row>
    <row r="8" spans="1:7" s="1007" customFormat="1" ht="11.25" customHeight="1" x14ac:dyDescent="0.2">
      <c r="A8" s="1269" t="s">
        <v>2186</v>
      </c>
      <c r="B8" s="1018">
        <v>40</v>
      </c>
      <c r="C8" s="1018">
        <v>40</v>
      </c>
      <c r="D8" s="1024" t="s">
        <v>3245</v>
      </c>
      <c r="E8" s="1031"/>
      <c r="F8" s="1031"/>
      <c r="G8" s="1031"/>
    </row>
    <row r="9" spans="1:7" s="1007" customFormat="1" ht="11.25" customHeight="1" x14ac:dyDescent="0.2">
      <c r="A9" s="1270"/>
      <c r="B9" s="1020">
        <v>40</v>
      </c>
      <c r="C9" s="1020">
        <v>40</v>
      </c>
      <c r="D9" s="1026" t="s">
        <v>11</v>
      </c>
      <c r="E9" s="1031"/>
      <c r="F9" s="1031"/>
      <c r="G9" s="1031"/>
    </row>
    <row r="10" spans="1:7" s="1007" customFormat="1" ht="11.25" customHeight="1" x14ac:dyDescent="0.2">
      <c r="A10" s="1268" t="s">
        <v>611</v>
      </c>
      <c r="B10" s="1019">
        <v>771.1</v>
      </c>
      <c r="C10" s="1019">
        <v>771.1</v>
      </c>
      <c r="D10" s="1025" t="s">
        <v>997</v>
      </c>
      <c r="E10" s="1031"/>
      <c r="F10" s="1031"/>
      <c r="G10" s="1031"/>
    </row>
    <row r="11" spans="1:7" s="1007" customFormat="1" ht="11.25" customHeight="1" x14ac:dyDescent="0.2">
      <c r="A11" s="1268"/>
      <c r="B11" s="1019">
        <v>771.1</v>
      </c>
      <c r="C11" s="1019">
        <v>771.1</v>
      </c>
      <c r="D11" s="1025" t="s">
        <v>11</v>
      </c>
      <c r="E11" s="1031"/>
      <c r="F11" s="1031"/>
      <c r="G11" s="1031"/>
    </row>
    <row r="12" spans="1:7" s="1007" customFormat="1" ht="11.25" customHeight="1" x14ac:dyDescent="0.2">
      <c r="A12" s="1269" t="s">
        <v>4194</v>
      </c>
      <c r="B12" s="1018">
        <v>85.85</v>
      </c>
      <c r="C12" s="1018">
        <v>85.846000000000004</v>
      </c>
      <c r="D12" s="1024" t="s">
        <v>2188</v>
      </c>
      <c r="E12" s="1031"/>
      <c r="F12" s="1031"/>
      <c r="G12" s="1031"/>
    </row>
    <row r="13" spans="1:7" s="1007" customFormat="1" ht="11.25" customHeight="1" x14ac:dyDescent="0.2">
      <c r="A13" s="1270"/>
      <c r="B13" s="1020">
        <v>85.85</v>
      </c>
      <c r="C13" s="1020">
        <v>85.846000000000004</v>
      </c>
      <c r="D13" s="1026" t="s">
        <v>11</v>
      </c>
      <c r="E13" s="1031"/>
      <c r="F13" s="1031"/>
      <c r="G13" s="1031"/>
    </row>
    <row r="14" spans="1:7" s="1007" customFormat="1" ht="11.25" customHeight="1" x14ac:dyDescent="0.2">
      <c r="A14" s="1268" t="s">
        <v>2187</v>
      </c>
      <c r="B14" s="1019">
        <v>10084.43</v>
      </c>
      <c r="C14" s="1019">
        <v>10084.425999999999</v>
      </c>
      <c r="D14" s="1025" t="s">
        <v>2188</v>
      </c>
      <c r="E14" s="1031"/>
      <c r="F14" s="1031"/>
      <c r="G14" s="1031"/>
    </row>
    <row r="15" spans="1:7" s="1007" customFormat="1" ht="11.25" customHeight="1" x14ac:dyDescent="0.2">
      <c r="A15" s="1268"/>
      <c r="B15" s="1019">
        <v>10084.43</v>
      </c>
      <c r="C15" s="1019">
        <v>10084.425999999999</v>
      </c>
      <c r="D15" s="1025" t="s">
        <v>11</v>
      </c>
      <c r="E15" s="1031"/>
      <c r="F15" s="1031"/>
      <c r="G15" s="1031"/>
    </row>
    <row r="16" spans="1:7" s="1007" customFormat="1" ht="11.25" customHeight="1" x14ac:dyDescent="0.2">
      <c r="A16" s="1269" t="s">
        <v>3440</v>
      </c>
      <c r="B16" s="1018">
        <v>7.52</v>
      </c>
      <c r="C16" s="1018">
        <v>7.5170000000000003</v>
      </c>
      <c r="D16" s="1024" t="s">
        <v>941</v>
      </c>
      <c r="E16" s="1031"/>
      <c r="F16" s="1031"/>
      <c r="G16" s="1031"/>
    </row>
    <row r="17" spans="1:7" s="1007" customFormat="1" ht="11.25" customHeight="1" x14ac:dyDescent="0.2">
      <c r="A17" s="1270"/>
      <c r="B17" s="1020">
        <v>7.52</v>
      </c>
      <c r="C17" s="1020">
        <v>7.5170000000000003</v>
      </c>
      <c r="D17" s="1026" t="s">
        <v>11</v>
      </c>
      <c r="E17" s="1031"/>
      <c r="F17" s="1031"/>
      <c r="G17" s="1031"/>
    </row>
    <row r="18" spans="1:7" s="1007" customFormat="1" ht="11.25" customHeight="1" x14ac:dyDescent="0.2">
      <c r="A18" s="1268" t="s">
        <v>2189</v>
      </c>
      <c r="B18" s="1019">
        <v>70</v>
      </c>
      <c r="C18" s="1019">
        <v>70</v>
      </c>
      <c r="D18" s="1025" t="s">
        <v>610</v>
      </c>
      <c r="E18" s="1031"/>
      <c r="F18" s="1031"/>
      <c r="G18" s="1031"/>
    </row>
    <row r="19" spans="1:7" s="1007" customFormat="1" ht="11.25" customHeight="1" x14ac:dyDescent="0.2">
      <c r="A19" s="1268"/>
      <c r="B19" s="1019">
        <v>70</v>
      </c>
      <c r="C19" s="1019">
        <v>70</v>
      </c>
      <c r="D19" s="1025" t="s">
        <v>11</v>
      </c>
      <c r="E19" s="1031"/>
      <c r="F19" s="1031"/>
      <c r="G19" s="1031"/>
    </row>
    <row r="20" spans="1:7" s="1007" customFormat="1" ht="11.25" customHeight="1" x14ac:dyDescent="0.2">
      <c r="A20" s="1269" t="s">
        <v>4195</v>
      </c>
      <c r="B20" s="1018">
        <v>40</v>
      </c>
      <c r="C20" s="1018">
        <v>40</v>
      </c>
      <c r="D20" s="1024" t="s">
        <v>3245</v>
      </c>
      <c r="E20" s="1031"/>
      <c r="F20" s="1031"/>
      <c r="G20" s="1031"/>
    </row>
    <row r="21" spans="1:7" s="1007" customFormat="1" ht="11.25" customHeight="1" x14ac:dyDescent="0.2">
      <c r="A21" s="1270"/>
      <c r="B21" s="1020">
        <v>40</v>
      </c>
      <c r="C21" s="1020">
        <v>40</v>
      </c>
      <c r="D21" s="1026" t="s">
        <v>11</v>
      </c>
      <c r="E21" s="1031"/>
      <c r="F21" s="1031"/>
      <c r="G21" s="1031"/>
    </row>
    <row r="22" spans="1:7" s="1007" customFormat="1" ht="11.25" customHeight="1" x14ac:dyDescent="0.2">
      <c r="A22" s="1268" t="s">
        <v>2190</v>
      </c>
      <c r="B22" s="1019">
        <v>40</v>
      </c>
      <c r="C22" s="1019">
        <v>40</v>
      </c>
      <c r="D22" s="1025" t="s">
        <v>3245</v>
      </c>
      <c r="E22" s="1031"/>
      <c r="F22" s="1031"/>
      <c r="G22" s="1031"/>
    </row>
    <row r="23" spans="1:7" s="1007" customFormat="1" ht="11.25" customHeight="1" x14ac:dyDescent="0.2">
      <c r="A23" s="1268"/>
      <c r="B23" s="1019">
        <v>40</v>
      </c>
      <c r="C23" s="1019">
        <v>40</v>
      </c>
      <c r="D23" s="1025" t="s">
        <v>11</v>
      </c>
      <c r="E23" s="1031"/>
      <c r="F23" s="1031"/>
      <c r="G23" s="1031"/>
    </row>
    <row r="24" spans="1:7" s="1007" customFormat="1" ht="11.25" customHeight="1" x14ac:dyDescent="0.2">
      <c r="A24" s="1269" t="s">
        <v>2191</v>
      </c>
      <c r="B24" s="1018">
        <v>247.05</v>
      </c>
      <c r="C24" s="1018">
        <v>206.97499999999999</v>
      </c>
      <c r="D24" s="1024" t="s">
        <v>943</v>
      </c>
      <c r="E24" s="1031"/>
      <c r="F24" s="1031"/>
      <c r="G24" s="1031"/>
    </row>
    <row r="25" spans="1:7" s="1007" customFormat="1" ht="11.25" customHeight="1" x14ac:dyDescent="0.2">
      <c r="A25" s="1270"/>
      <c r="B25" s="1020">
        <v>247.05</v>
      </c>
      <c r="C25" s="1020">
        <v>206.97499999999999</v>
      </c>
      <c r="D25" s="1026" t="s">
        <v>11</v>
      </c>
      <c r="E25" s="1031"/>
      <c r="F25" s="1031"/>
      <c r="G25" s="1031"/>
    </row>
    <row r="26" spans="1:7" s="1007" customFormat="1" ht="11.25" customHeight="1" x14ac:dyDescent="0.2">
      <c r="A26" s="1268" t="s">
        <v>2192</v>
      </c>
      <c r="B26" s="1019">
        <v>130</v>
      </c>
      <c r="C26" s="1019">
        <v>130</v>
      </c>
      <c r="D26" s="1025" t="s">
        <v>1083</v>
      </c>
      <c r="E26" s="1031"/>
      <c r="F26" s="1031"/>
      <c r="G26" s="1031"/>
    </row>
    <row r="27" spans="1:7" s="1007" customFormat="1" ht="11.25" customHeight="1" x14ac:dyDescent="0.2">
      <c r="A27" s="1268"/>
      <c r="B27" s="1019">
        <v>130</v>
      </c>
      <c r="C27" s="1019">
        <v>130</v>
      </c>
      <c r="D27" s="1025" t="s">
        <v>11</v>
      </c>
      <c r="E27" s="1031"/>
      <c r="F27" s="1031"/>
      <c r="G27" s="1031"/>
    </row>
    <row r="28" spans="1:7" s="1007" customFormat="1" ht="21" x14ac:dyDescent="0.2">
      <c r="A28" s="1269" t="s">
        <v>601</v>
      </c>
      <c r="B28" s="1018">
        <v>160</v>
      </c>
      <c r="C28" s="1018">
        <v>160</v>
      </c>
      <c r="D28" s="1024" t="s">
        <v>969</v>
      </c>
      <c r="E28" s="1031"/>
      <c r="F28" s="1031"/>
      <c r="G28" s="1031"/>
    </row>
    <row r="29" spans="1:7" s="1007" customFormat="1" ht="11.25" customHeight="1" x14ac:dyDescent="0.2">
      <c r="A29" s="1270"/>
      <c r="B29" s="1020">
        <v>160</v>
      </c>
      <c r="C29" s="1020">
        <v>160</v>
      </c>
      <c r="D29" s="1026" t="s">
        <v>11</v>
      </c>
      <c r="E29" s="1031"/>
      <c r="F29" s="1031"/>
      <c r="G29" s="1031"/>
    </row>
    <row r="30" spans="1:7" s="1007" customFormat="1" ht="21" x14ac:dyDescent="0.2">
      <c r="A30" s="1268" t="s">
        <v>4196</v>
      </c>
      <c r="B30" s="1019">
        <v>722</v>
      </c>
      <c r="C30" s="1019">
        <v>722</v>
      </c>
      <c r="D30" s="1025" t="s">
        <v>972</v>
      </c>
      <c r="E30" s="1031"/>
      <c r="F30" s="1031"/>
      <c r="G30" s="1031"/>
    </row>
    <row r="31" spans="1:7" s="1007" customFormat="1" ht="11.25" customHeight="1" x14ac:dyDescent="0.2">
      <c r="A31" s="1268"/>
      <c r="B31" s="1019">
        <v>3885</v>
      </c>
      <c r="C31" s="1019">
        <v>3885</v>
      </c>
      <c r="D31" s="1025" t="s">
        <v>973</v>
      </c>
      <c r="E31" s="1031"/>
      <c r="F31" s="1031"/>
      <c r="G31" s="1031"/>
    </row>
    <row r="32" spans="1:7" s="1007" customFormat="1" ht="11.25" customHeight="1" x14ac:dyDescent="0.2">
      <c r="A32" s="1268"/>
      <c r="B32" s="1019">
        <v>4607</v>
      </c>
      <c r="C32" s="1019">
        <v>4607</v>
      </c>
      <c r="D32" s="1025" t="s">
        <v>11</v>
      </c>
      <c r="E32" s="1031"/>
      <c r="F32" s="1031"/>
      <c r="G32" s="1031"/>
    </row>
    <row r="33" spans="1:7" s="1007" customFormat="1" ht="11.25" customHeight="1" x14ac:dyDescent="0.2">
      <c r="A33" s="1269" t="s">
        <v>4197</v>
      </c>
      <c r="B33" s="1018">
        <v>31.2</v>
      </c>
      <c r="C33" s="1018">
        <v>0</v>
      </c>
      <c r="D33" s="1024" t="s">
        <v>4183</v>
      </c>
      <c r="E33" s="1031"/>
      <c r="F33" s="1031"/>
      <c r="G33" s="1031"/>
    </row>
    <row r="34" spans="1:7" s="1007" customFormat="1" ht="11.25" customHeight="1" x14ac:dyDescent="0.2">
      <c r="A34" s="1270"/>
      <c r="B34" s="1020">
        <v>31.2</v>
      </c>
      <c r="C34" s="1020">
        <v>0</v>
      </c>
      <c r="D34" s="1026" t="s">
        <v>11</v>
      </c>
      <c r="E34" s="1031"/>
      <c r="F34" s="1031"/>
      <c r="G34" s="1031"/>
    </row>
    <row r="35" spans="1:7" s="1007" customFormat="1" ht="21" x14ac:dyDescent="0.2">
      <c r="A35" s="1268" t="s">
        <v>2193</v>
      </c>
      <c r="B35" s="1019">
        <v>299.89999999999998</v>
      </c>
      <c r="C35" s="1019">
        <v>299.89999999999998</v>
      </c>
      <c r="D35" s="1025" t="s">
        <v>971</v>
      </c>
      <c r="E35" s="1031"/>
      <c r="F35" s="1031"/>
      <c r="G35" s="1031"/>
    </row>
    <row r="36" spans="1:7" s="1007" customFormat="1" ht="11.25" customHeight="1" x14ac:dyDescent="0.2">
      <c r="A36" s="1268"/>
      <c r="B36" s="1019">
        <v>200</v>
      </c>
      <c r="C36" s="1019">
        <v>200</v>
      </c>
      <c r="D36" s="1025" t="s">
        <v>4198</v>
      </c>
      <c r="E36" s="1031"/>
      <c r="F36" s="1031"/>
      <c r="G36" s="1031"/>
    </row>
    <row r="37" spans="1:7" s="1007" customFormat="1" ht="11.25" customHeight="1" x14ac:dyDescent="0.2">
      <c r="A37" s="1268"/>
      <c r="B37" s="1019">
        <v>499.9</v>
      </c>
      <c r="C37" s="1019">
        <v>499.9</v>
      </c>
      <c r="D37" s="1025" t="s">
        <v>11</v>
      </c>
      <c r="E37" s="1031"/>
      <c r="F37" s="1031"/>
      <c r="G37" s="1031"/>
    </row>
    <row r="38" spans="1:7" s="1007" customFormat="1" ht="11.25" customHeight="1" x14ac:dyDescent="0.2">
      <c r="A38" s="1269" t="s">
        <v>2194</v>
      </c>
      <c r="B38" s="1018">
        <v>96.4</v>
      </c>
      <c r="C38" s="1018">
        <v>96.4</v>
      </c>
      <c r="D38" s="1024" t="s">
        <v>997</v>
      </c>
      <c r="E38" s="1031"/>
      <c r="F38" s="1031"/>
      <c r="G38" s="1031"/>
    </row>
    <row r="39" spans="1:7" s="1007" customFormat="1" ht="11.25" customHeight="1" x14ac:dyDescent="0.2">
      <c r="A39" s="1268"/>
      <c r="B39" s="1019">
        <v>100</v>
      </c>
      <c r="C39" s="1019">
        <v>100</v>
      </c>
      <c r="D39" s="1025" t="s">
        <v>549</v>
      </c>
      <c r="E39" s="1031"/>
      <c r="F39" s="1031"/>
      <c r="G39" s="1031"/>
    </row>
    <row r="40" spans="1:7" s="1007" customFormat="1" ht="11.25" customHeight="1" x14ac:dyDescent="0.2">
      <c r="A40" s="1270"/>
      <c r="B40" s="1020">
        <v>196.4</v>
      </c>
      <c r="C40" s="1020">
        <v>196.4</v>
      </c>
      <c r="D40" s="1026" t="s">
        <v>11</v>
      </c>
      <c r="E40" s="1031"/>
      <c r="F40" s="1031"/>
      <c r="G40" s="1031"/>
    </row>
    <row r="41" spans="1:7" s="1007" customFormat="1" ht="11.25" customHeight="1" x14ac:dyDescent="0.2">
      <c r="A41" s="1269" t="s">
        <v>2195</v>
      </c>
      <c r="B41" s="1018">
        <v>38739</v>
      </c>
      <c r="C41" s="1018">
        <v>38738.998</v>
      </c>
      <c r="D41" s="1024" t="s">
        <v>2188</v>
      </c>
      <c r="E41" s="1031"/>
      <c r="F41" s="1031"/>
      <c r="G41" s="1031"/>
    </row>
    <row r="42" spans="1:7" s="1007" customFormat="1" ht="11.25" customHeight="1" x14ac:dyDescent="0.2">
      <c r="A42" s="1270"/>
      <c r="B42" s="1020">
        <v>38739</v>
      </c>
      <c r="C42" s="1020">
        <v>38738.998</v>
      </c>
      <c r="D42" s="1026" t="s">
        <v>11</v>
      </c>
      <c r="E42" s="1031"/>
      <c r="F42" s="1031"/>
      <c r="G42" s="1031"/>
    </row>
    <row r="43" spans="1:7" s="1007" customFormat="1" ht="11.25" customHeight="1" x14ac:dyDescent="0.2">
      <c r="A43" s="1269" t="s">
        <v>2196</v>
      </c>
      <c r="B43" s="1018">
        <v>19734.34</v>
      </c>
      <c r="C43" s="1018">
        <v>19734.342000000001</v>
      </c>
      <c r="D43" s="1024" t="s">
        <v>2188</v>
      </c>
      <c r="E43" s="1031"/>
      <c r="F43" s="1031"/>
      <c r="G43" s="1031"/>
    </row>
    <row r="44" spans="1:7" s="1007" customFormat="1" ht="11.25" customHeight="1" x14ac:dyDescent="0.2">
      <c r="A44" s="1268"/>
      <c r="B44" s="1019">
        <v>78</v>
      </c>
      <c r="C44" s="1019">
        <v>78</v>
      </c>
      <c r="D44" s="1025" t="s">
        <v>995</v>
      </c>
      <c r="E44" s="1031"/>
      <c r="F44" s="1031"/>
      <c r="G44" s="1031"/>
    </row>
    <row r="45" spans="1:7" s="1007" customFormat="1" ht="11.25" customHeight="1" x14ac:dyDescent="0.2">
      <c r="A45" s="1268"/>
      <c r="B45" s="1019">
        <v>68.03</v>
      </c>
      <c r="C45" s="1019">
        <v>68.00800000000001</v>
      </c>
      <c r="D45" s="1025" t="s">
        <v>3855</v>
      </c>
      <c r="E45" s="1031"/>
      <c r="F45" s="1031"/>
      <c r="G45" s="1031"/>
    </row>
    <row r="46" spans="1:7" s="1007" customFormat="1" ht="11.25" customHeight="1" x14ac:dyDescent="0.2">
      <c r="A46" s="1270"/>
      <c r="B46" s="1020">
        <v>19880.37</v>
      </c>
      <c r="C46" s="1020">
        <v>19880.350000000002</v>
      </c>
      <c r="D46" s="1026" t="s">
        <v>11</v>
      </c>
      <c r="E46" s="1031"/>
      <c r="F46" s="1031"/>
      <c r="G46" s="1031"/>
    </row>
    <row r="47" spans="1:7" s="1007" customFormat="1" ht="11.25" customHeight="1" x14ac:dyDescent="0.2">
      <c r="A47" s="1268" t="s">
        <v>4199</v>
      </c>
      <c r="B47" s="1019">
        <v>38221.030000000006</v>
      </c>
      <c r="C47" s="1019">
        <v>38221.023000000001</v>
      </c>
      <c r="D47" s="1025" t="s">
        <v>2188</v>
      </c>
      <c r="E47" s="1031"/>
      <c r="F47" s="1031"/>
      <c r="G47" s="1031"/>
    </row>
    <row r="48" spans="1:7" s="1007" customFormat="1" ht="11.25" customHeight="1" x14ac:dyDescent="0.2">
      <c r="A48" s="1268"/>
      <c r="B48" s="1019">
        <v>38221.030000000006</v>
      </c>
      <c r="C48" s="1019">
        <v>38221.023000000001</v>
      </c>
      <c r="D48" s="1025" t="s">
        <v>11</v>
      </c>
      <c r="E48" s="1031"/>
      <c r="F48" s="1031"/>
      <c r="G48" s="1031"/>
    </row>
    <row r="49" spans="1:7" s="1007" customFormat="1" ht="11.25" customHeight="1" x14ac:dyDescent="0.2">
      <c r="A49" s="1269" t="s">
        <v>4200</v>
      </c>
      <c r="B49" s="1018">
        <v>13167.93</v>
      </c>
      <c r="C49" s="1018">
        <v>13167.925999999999</v>
      </c>
      <c r="D49" s="1024" t="s">
        <v>2188</v>
      </c>
      <c r="E49" s="1031"/>
      <c r="F49" s="1031"/>
      <c r="G49" s="1031"/>
    </row>
    <row r="50" spans="1:7" s="1007" customFormat="1" ht="11.25" customHeight="1" x14ac:dyDescent="0.2">
      <c r="A50" s="1268"/>
      <c r="B50" s="1019">
        <v>68.03</v>
      </c>
      <c r="C50" s="1019">
        <v>68.00800000000001</v>
      </c>
      <c r="D50" s="1025" t="s">
        <v>3855</v>
      </c>
      <c r="E50" s="1031"/>
      <c r="F50" s="1031"/>
      <c r="G50" s="1031"/>
    </row>
    <row r="51" spans="1:7" s="1007" customFormat="1" ht="11.25" customHeight="1" x14ac:dyDescent="0.2">
      <c r="A51" s="1270"/>
      <c r="B51" s="1020">
        <v>13235.960000000001</v>
      </c>
      <c r="C51" s="1020">
        <v>13235.933999999999</v>
      </c>
      <c r="D51" s="1026" t="s">
        <v>11</v>
      </c>
      <c r="E51" s="1031"/>
      <c r="F51" s="1031"/>
      <c r="G51" s="1031"/>
    </row>
    <row r="52" spans="1:7" s="1007" customFormat="1" ht="11.25" customHeight="1" x14ac:dyDescent="0.2">
      <c r="A52" s="1268" t="s">
        <v>2197</v>
      </c>
      <c r="B52" s="1019">
        <v>2846</v>
      </c>
      <c r="C52" s="1019">
        <v>2846</v>
      </c>
      <c r="D52" s="1025" t="s">
        <v>973</v>
      </c>
      <c r="E52" s="1031"/>
      <c r="F52" s="1031"/>
      <c r="G52" s="1031"/>
    </row>
    <row r="53" spans="1:7" s="1007" customFormat="1" ht="21" x14ac:dyDescent="0.2">
      <c r="A53" s="1268"/>
      <c r="B53" s="1019">
        <v>105.5</v>
      </c>
      <c r="C53" s="1019">
        <v>105.5</v>
      </c>
      <c r="D53" s="1025" t="s">
        <v>971</v>
      </c>
      <c r="E53" s="1031"/>
      <c r="F53" s="1031"/>
      <c r="G53" s="1031"/>
    </row>
    <row r="54" spans="1:7" s="1007" customFormat="1" ht="11.25" customHeight="1" x14ac:dyDescent="0.2">
      <c r="A54" s="1268"/>
      <c r="B54" s="1019">
        <v>2951.5</v>
      </c>
      <c r="C54" s="1019">
        <v>2951.5</v>
      </c>
      <c r="D54" s="1025" t="s">
        <v>11</v>
      </c>
      <c r="E54" s="1031"/>
      <c r="F54" s="1031"/>
      <c r="G54" s="1031"/>
    </row>
    <row r="55" spans="1:7" s="1007" customFormat="1" ht="11.25" customHeight="1" x14ac:dyDescent="0.2">
      <c r="A55" s="1269" t="s">
        <v>612</v>
      </c>
      <c r="B55" s="1018">
        <v>1000</v>
      </c>
      <c r="C55" s="1018">
        <v>1000</v>
      </c>
      <c r="D55" s="1024" t="s">
        <v>610</v>
      </c>
      <c r="E55" s="1031"/>
      <c r="F55" s="1031"/>
      <c r="G55" s="1031"/>
    </row>
    <row r="56" spans="1:7" s="1007" customFormat="1" ht="11.25" customHeight="1" x14ac:dyDescent="0.2">
      <c r="A56" s="1270"/>
      <c r="B56" s="1020">
        <v>1000</v>
      </c>
      <c r="C56" s="1020">
        <v>1000</v>
      </c>
      <c r="D56" s="1026" t="s">
        <v>11</v>
      </c>
      <c r="E56" s="1031"/>
      <c r="F56" s="1031"/>
      <c r="G56" s="1031"/>
    </row>
    <row r="57" spans="1:7" s="1007" customFormat="1" ht="11.25" customHeight="1" x14ac:dyDescent="0.2">
      <c r="A57" s="1268" t="s">
        <v>3441</v>
      </c>
      <c r="B57" s="1019">
        <v>96.4</v>
      </c>
      <c r="C57" s="1019">
        <v>96.4</v>
      </c>
      <c r="D57" s="1025" t="s">
        <v>997</v>
      </c>
      <c r="E57" s="1031"/>
      <c r="F57" s="1031"/>
      <c r="G57" s="1031"/>
    </row>
    <row r="58" spans="1:7" s="1007" customFormat="1" ht="11.25" customHeight="1" x14ac:dyDescent="0.2">
      <c r="A58" s="1268"/>
      <c r="B58" s="1019">
        <v>96.4</v>
      </c>
      <c r="C58" s="1019">
        <v>96.4</v>
      </c>
      <c r="D58" s="1025" t="s">
        <v>11</v>
      </c>
      <c r="E58" s="1031"/>
      <c r="F58" s="1031"/>
      <c r="G58" s="1031"/>
    </row>
    <row r="59" spans="1:7" s="1007" customFormat="1" ht="11.25" customHeight="1" x14ac:dyDescent="0.2">
      <c r="A59" s="1269" t="s">
        <v>2198</v>
      </c>
      <c r="B59" s="1018">
        <v>300</v>
      </c>
      <c r="C59" s="1018">
        <v>300</v>
      </c>
      <c r="D59" s="1024" t="s">
        <v>912</v>
      </c>
      <c r="E59" s="1031"/>
      <c r="F59" s="1031"/>
      <c r="G59" s="1031"/>
    </row>
    <row r="60" spans="1:7" s="1007" customFormat="1" ht="11.25" customHeight="1" x14ac:dyDescent="0.2">
      <c r="A60" s="1270"/>
      <c r="B60" s="1020">
        <v>300</v>
      </c>
      <c r="C60" s="1020">
        <v>300</v>
      </c>
      <c r="D60" s="1026" t="s">
        <v>11</v>
      </c>
      <c r="E60" s="1031"/>
      <c r="F60" s="1031"/>
      <c r="G60" s="1031"/>
    </row>
    <row r="61" spans="1:7" s="1007" customFormat="1" ht="11.25" customHeight="1" x14ac:dyDescent="0.2">
      <c r="A61" s="1268" t="s">
        <v>3728</v>
      </c>
      <c r="B61" s="1019">
        <v>195.4</v>
      </c>
      <c r="C61" s="1019">
        <v>0</v>
      </c>
      <c r="D61" s="1025" t="s">
        <v>589</v>
      </c>
      <c r="E61" s="1031"/>
      <c r="F61" s="1031"/>
      <c r="G61" s="1031"/>
    </row>
    <row r="62" spans="1:7" s="1007" customFormat="1" ht="11.25" customHeight="1" x14ac:dyDescent="0.2">
      <c r="A62" s="1268"/>
      <c r="B62" s="1019">
        <v>195.4</v>
      </c>
      <c r="C62" s="1019">
        <v>0</v>
      </c>
      <c r="D62" s="1025" t="s">
        <v>11</v>
      </c>
      <c r="E62" s="1031"/>
      <c r="F62" s="1031"/>
      <c r="G62" s="1031"/>
    </row>
    <row r="63" spans="1:7" s="1007" customFormat="1" ht="11.25" customHeight="1" x14ac:dyDescent="0.2">
      <c r="A63" s="1269" t="s">
        <v>3442</v>
      </c>
      <c r="B63" s="1018">
        <v>43.28</v>
      </c>
      <c r="C63" s="1018">
        <v>43.27037</v>
      </c>
      <c r="D63" s="1024" t="s">
        <v>943</v>
      </c>
      <c r="E63" s="1031"/>
      <c r="F63" s="1031"/>
      <c r="G63" s="1031"/>
    </row>
    <row r="64" spans="1:7" s="1007" customFormat="1" ht="11.25" customHeight="1" x14ac:dyDescent="0.2">
      <c r="A64" s="1270"/>
      <c r="B64" s="1020">
        <v>43.28</v>
      </c>
      <c r="C64" s="1020">
        <v>43.27037</v>
      </c>
      <c r="D64" s="1026" t="s">
        <v>11</v>
      </c>
      <c r="E64" s="1031"/>
      <c r="F64" s="1031"/>
      <c r="G64" s="1031"/>
    </row>
    <row r="65" spans="1:7" s="1007" customFormat="1" ht="11.25" customHeight="1" x14ac:dyDescent="0.2">
      <c r="A65" s="1268" t="s">
        <v>4201</v>
      </c>
      <c r="B65" s="1019">
        <v>27.1</v>
      </c>
      <c r="C65" s="1019">
        <v>0</v>
      </c>
      <c r="D65" s="1025" t="s">
        <v>4183</v>
      </c>
      <c r="E65" s="1031"/>
      <c r="F65" s="1031"/>
      <c r="G65" s="1031"/>
    </row>
    <row r="66" spans="1:7" s="1007" customFormat="1" ht="11.25" customHeight="1" x14ac:dyDescent="0.2">
      <c r="A66" s="1268"/>
      <c r="B66" s="1019">
        <v>27.1</v>
      </c>
      <c r="C66" s="1019">
        <v>0</v>
      </c>
      <c r="D66" s="1025" t="s">
        <v>11</v>
      </c>
      <c r="E66" s="1031"/>
      <c r="F66" s="1031"/>
      <c r="G66" s="1031"/>
    </row>
    <row r="67" spans="1:7" s="1007" customFormat="1" ht="11.25" customHeight="1" x14ac:dyDescent="0.2">
      <c r="A67" s="1269" t="s">
        <v>2199</v>
      </c>
      <c r="B67" s="1018">
        <v>1310</v>
      </c>
      <c r="C67" s="1018">
        <v>1310</v>
      </c>
      <c r="D67" s="1024" t="s">
        <v>973</v>
      </c>
      <c r="E67" s="1031"/>
      <c r="F67" s="1031"/>
      <c r="G67" s="1031"/>
    </row>
    <row r="68" spans="1:7" s="1007" customFormat="1" ht="11.25" customHeight="1" x14ac:dyDescent="0.2">
      <c r="A68" s="1268"/>
      <c r="B68" s="1019">
        <v>95</v>
      </c>
      <c r="C68" s="1019">
        <v>92.11</v>
      </c>
      <c r="D68" s="1025" t="s">
        <v>970</v>
      </c>
      <c r="E68" s="1031"/>
      <c r="F68" s="1031"/>
      <c r="G68" s="1031"/>
    </row>
    <row r="69" spans="1:7" s="1007" customFormat="1" ht="21" x14ac:dyDescent="0.2">
      <c r="A69" s="1268"/>
      <c r="B69" s="1019">
        <v>80</v>
      </c>
      <c r="C69" s="1019">
        <v>73.968000000000004</v>
      </c>
      <c r="D69" s="1025" t="s">
        <v>969</v>
      </c>
      <c r="E69" s="1031"/>
      <c r="F69" s="1031"/>
      <c r="G69" s="1031"/>
    </row>
    <row r="70" spans="1:7" s="1007" customFormat="1" ht="11.25" customHeight="1" x14ac:dyDescent="0.2">
      <c r="A70" s="1270"/>
      <c r="B70" s="1020">
        <v>1485</v>
      </c>
      <c r="C70" s="1020">
        <v>1476.078</v>
      </c>
      <c r="D70" s="1026" t="s">
        <v>11</v>
      </c>
      <c r="E70" s="1031"/>
      <c r="F70" s="1031"/>
      <c r="G70" s="1031"/>
    </row>
    <row r="71" spans="1:7" s="1007" customFormat="1" ht="21" x14ac:dyDescent="0.2">
      <c r="A71" s="1268" t="s">
        <v>3444</v>
      </c>
      <c r="B71" s="1019">
        <v>1366</v>
      </c>
      <c r="C71" s="1019">
        <v>1366</v>
      </c>
      <c r="D71" s="1025" t="s">
        <v>972</v>
      </c>
      <c r="E71" s="1031"/>
      <c r="F71" s="1031"/>
      <c r="G71" s="1031"/>
    </row>
    <row r="72" spans="1:7" s="1007" customFormat="1" ht="11.25" customHeight="1" x14ac:dyDescent="0.2">
      <c r="A72" s="1268"/>
      <c r="B72" s="1019">
        <v>5400</v>
      </c>
      <c r="C72" s="1019">
        <v>5400</v>
      </c>
      <c r="D72" s="1025" t="s">
        <v>973</v>
      </c>
      <c r="E72" s="1031"/>
      <c r="F72" s="1031"/>
      <c r="G72" s="1031"/>
    </row>
    <row r="73" spans="1:7" s="1007" customFormat="1" ht="11.25" customHeight="1" x14ac:dyDescent="0.2">
      <c r="A73" s="1268"/>
      <c r="B73" s="1019">
        <v>6766</v>
      </c>
      <c r="C73" s="1019">
        <v>6766</v>
      </c>
      <c r="D73" s="1025" t="s">
        <v>11</v>
      </c>
      <c r="E73" s="1031"/>
      <c r="F73" s="1031"/>
      <c r="G73" s="1031"/>
    </row>
    <row r="74" spans="1:7" s="1007" customFormat="1" ht="21" x14ac:dyDescent="0.2">
      <c r="A74" s="1269" t="s">
        <v>3445</v>
      </c>
      <c r="B74" s="1018">
        <v>266</v>
      </c>
      <c r="C74" s="1018">
        <v>266</v>
      </c>
      <c r="D74" s="1024" t="s">
        <v>972</v>
      </c>
      <c r="E74" s="1031"/>
      <c r="F74" s="1031"/>
      <c r="G74" s="1031"/>
    </row>
    <row r="75" spans="1:7" s="1007" customFormat="1" ht="11.25" customHeight="1" x14ac:dyDescent="0.2">
      <c r="A75" s="1268"/>
      <c r="B75" s="1019">
        <v>134.9</v>
      </c>
      <c r="C75" s="1019">
        <v>134.9</v>
      </c>
      <c r="D75" s="1025" t="s">
        <v>970</v>
      </c>
      <c r="E75" s="1031"/>
      <c r="F75" s="1031"/>
      <c r="G75" s="1031"/>
    </row>
    <row r="76" spans="1:7" s="1007" customFormat="1" ht="11.25" customHeight="1" x14ac:dyDescent="0.2">
      <c r="A76" s="1270"/>
      <c r="B76" s="1020">
        <v>400.9</v>
      </c>
      <c r="C76" s="1020">
        <v>400.9</v>
      </c>
      <c r="D76" s="1026" t="s">
        <v>11</v>
      </c>
      <c r="E76" s="1031"/>
      <c r="F76" s="1031"/>
      <c r="G76" s="1031"/>
    </row>
    <row r="77" spans="1:7" s="1007" customFormat="1" ht="11.25" customHeight="1" x14ac:dyDescent="0.2">
      <c r="A77" s="1268" t="s">
        <v>2200</v>
      </c>
      <c r="B77" s="1019">
        <v>600</v>
      </c>
      <c r="C77" s="1019">
        <v>600</v>
      </c>
      <c r="D77" s="1025" t="s">
        <v>1040</v>
      </c>
      <c r="E77" s="1031"/>
      <c r="F77" s="1031"/>
      <c r="G77" s="1031"/>
    </row>
    <row r="78" spans="1:7" s="1007" customFormat="1" ht="11.25" customHeight="1" x14ac:dyDescent="0.2">
      <c r="A78" s="1268"/>
      <c r="B78" s="1019">
        <v>600</v>
      </c>
      <c r="C78" s="1019">
        <v>600</v>
      </c>
      <c r="D78" s="1025" t="s">
        <v>11</v>
      </c>
      <c r="E78" s="1031"/>
      <c r="F78" s="1031"/>
      <c r="G78" s="1031"/>
    </row>
    <row r="79" spans="1:7" s="1007" customFormat="1" ht="21" x14ac:dyDescent="0.2">
      <c r="A79" s="1269" t="s">
        <v>2201</v>
      </c>
      <c r="B79" s="1018">
        <v>50</v>
      </c>
      <c r="C79" s="1018">
        <v>22.265999999999998</v>
      </c>
      <c r="D79" s="1024" t="s">
        <v>972</v>
      </c>
      <c r="E79" s="1031"/>
      <c r="F79" s="1031"/>
      <c r="G79" s="1031"/>
    </row>
    <row r="80" spans="1:7" s="1007" customFormat="1" ht="11.25" customHeight="1" x14ac:dyDescent="0.2">
      <c r="A80" s="1268"/>
      <c r="B80" s="1019">
        <v>1346</v>
      </c>
      <c r="C80" s="1019">
        <v>1346</v>
      </c>
      <c r="D80" s="1025" t="s">
        <v>973</v>
      </c>
      <c r="E80" s="1031"/>
      <c r="F80" s="1031"/>
      <c r="G80" s="1031"/>
    </row>
    <row r="81" spans="1:7" s="1007" customFormat="1" ht="11.25" customHeight="1" x14ac:dyDescent="0.2">
      <c r="A81" s="1268"/>
      <c r="B81" s="1019">
        <v>181</v>
      </c>
      <c r="C81" s="1019">
        <v>181</v>
      </c>
      <c r="D81" s="1025" t="s">
        <v>970</v>
      </c>
      <c r="E81" s="1031"/>
      <c r="F81" s="1031"/>
      <c r="G81" s="1031"/>
    </row>
    <row r="82" spans="1:7" s="1007" customFormat="1" ht="21" x14ac:dyDescent="0.2">
      <c r="A82" s="1268"/>
      <c r="B82" s="1019">
        <v>56</v>
      </c>
      <c r="C82" s="1019">
        <v>56</v>
      </c>
      <c r="D82" s="1025" t="s">
        <v>969</v>
      </c>
      <c r="E82" s="1031"/>
      <c r="F82" s="1031"/>
      <c r="G82" s="1031"/>
    </row>
    <row r="83" spans="1:7" s="1007" customFormat="1" ht="11.25" customHeight="1" x14ac:dyDescent="0.2">
      <c r="A83" s="1268"/>
      <c r="B83" s="1019">
        <v>4170</v>
      </c>
      <c r="C83" s="1019">
        <v>4093.2786799999999</v>
      </c>
      <c r="D83" s="1025" t="s">
        <v>992</v>
      </c>
      <c r="E83" s="1031"/>
      <c r="F83" s="1031"/>
      <c r="G83" s="1031"/>
    </row>
    <row r="84" spans="1:7" s="1007" customFormat="1" ht="11.25" customHeight="1" x14ac:dyDescent="0.2">
      <c r="A84" s="1270"/>
      <c r="B84" s="1020">
        <v>5803</v>
      </c>
      <c r="C84" s="1020">
        <v>5698.54468</v>
      </c>
      <c r="D84" s="1026" t="s">
        <v>11</v>
      </c>
      <c r="E84" s="1031"/>
      <c r="F84" s="1031"/>
      <c r="G84" s="1031"/>
    </row>
    <row r="85" spans="1:7" s="1007" customFormat="1" ht="11.25" customHeight="1" x14ac:dyDescent="0.2">
      <c r="A85" s="1268" t="s">
        <v>3446</v>
      </c>
      <c r="B85" s="1019">
        <v>26.2</v>
      </c>
      <c r="C85" s="1019">
        <v>26.2</v>
      </c>
      <c r="D85" s="1025" t="s">
        <v>1079</v>
      </c>
      <c r="E85" s="1031"/>
      <c r="F85" s="1031"/>
      <c r="G85" s="1031"/>
    </row>
    <row r="86" spans="1:7" s="1007" customFormat="1" ht="11.25" customHeight="1" x14ac:dyDescent="0.2">
      <c r="A86" s="1268"/>
      <c r="B86" s="1019">
        <v>26.2</v>
      </c>
      <c r="C86" s="1019">
        <v>26.2</v>
      </c>
      <c r="D86" s="1025" t="s">
        <v>11</v>
      </c>
      <c r="E86" s="1031"/>
      <c r="F86" s="1031"/>
      <c r="G86" s="1031"/>
    </row>
    <row r="87" spans="1:7" s="1007" customFormat="1" ht="11.25" customHeight="1" x14ac:dyDescent="0.2">
      <c r="A87" s="1269" t="s">
        <v>4202</v>
      </c>
      <c r="B87" s="1018">
        <v>238</v>
      </c>
      <c r="C87" s="1018">
        <v>238</v>
      </c>
      <c r="D87" s="1024" t="s">
        <v>959</v>
      </c>
      <c r="E87" s="1031"/>
      <c r="F87" s="1031"/>
      <c r="G87" s="1031"/>
    </row>
    <row r="88" spans="1:7" s="1007" customFormat="1" ht="11.25" customHeight="1" x14ac:dyDescent="0.2">
      <c r="A88" s="1270"/>
      <c r="B88" s="1020">
        <v>238</v>
      </c>
      <c r="C88" s="1020">
        <v>238</v>
      </c>
      <c r="D88" s="1026" t="s">
        <v>11</v>
      </c>
      <c r="E88" s="1031"/>
      <c r="F88" s="1031"/>
      <c r="G88" s="1031"/>
    </row>
    <row r="89" spans="1:7" s="1007" customFormat="1" ht="11.25" customHeight="1" x14ac:dyDescent="0.2">
      <c r="A89" s="1268" t="s">
        <v>4203</v>
      </c>
      <c r="B89" s="1019">
        <v>80</v>
      </c>
      <c r="C89" s="1019">
        <v>80</v>
      </c>
      <c r="D89" s="1025" t="s">
        <v>941</v>
      </c>
      <c r="E89" s="1031"/>
      <c r="F89" s="1031"/>
      <c r="G89" s="1031"/>
    </row>
    <row r="90" spans="1:7" s="1007" customFormat="1" ht="11.25" customHeight="1" x14ac:dyDescent="0.2">
      <c r="A90" s="1268"/>
      <c r="B90" s="1019">
        <v>80</v>
      </c>
      <c r="C90" s="1019">
        <v>80</v>
      </c>
      <c r="D90" s="1025" t="s">
        <v>11</v>
      </c>
      <c r="E90" s="1031"/>
      <c r="F90" s="1031"/>
      <c r="G90" s="1031"/>
    </row>
    <row r="91" spans="1:7" s="1007" customFormat="1" ht="11.25" customHeight="1" x14ac:dyDescent="0.2">
      <c r="A91" s="1269" t="s">
        <v>2202</v>
      </c>
      <c r="B91" s="1018">
        <v>80</v>
      </c>
      <c r="C91" s="1018">
        <v>80</v>
      </c>
      <c r="D91" s="1024" t="s">
        <v>3443</v>
      </c>
      <c r="E91" s="1031"/>
      <c r="F91" s="1031"/>
      <c r="G91" s="1031"/>
    </row>
    <row r="92" spans="1:7" s="1007" customFormat="1" ht="21" x14ac:dyDescent="0.2">
      <c r="A92" s="1268"/>
      <c r="B92" s="1019">
        <v>200</v>
      </c>
      <c r="C92" s="1019">
        <v>200</v>
      </c>
      <c r="D92" s="1025" t="s">
        <v>971</v>
      </c>
      <c r="E92" s="1031"/>
      <c r="F92" s="1031"/>
      <c r="G92" s="1031"/>
    </row>
    <row r="93" spans="1:7" s="1007" customFormat="1" ht="21" x14ac:dyDescent="0.2">
      <c r="A93" s="1268"/>
      <c r="B93" s="1019">
        <v>80</v>
      </c>
      <c r="C93" s="1019">
        <v>80</v>
      </c>
      <c r="D93" s="1025" t="s">
        <v>969</v>
      </c>
      <c r="E93" s="1031"/>
      <c r="F93" s="1031"/>
      <c r="G93" s="1031"/>
    </row>
    <row r="94" spans="1:7" s="1007" customFormat="1" ht="11.25" customHeight="1" x14ac:dyDescent="0.2">
      <c r="A94" s="1270"/>
      <c r="B94" s="1020">
        <v>360</v>
      </c>
      <c r="C94" s="1020">
        <v>360</v>
      </c>
      <c r="D94" s="1026" t="s">
        <v>11</v>
      </c>
      <c r="E94" s="1031"/>
      <c r="F94" s="1031"/>
      <c r="G94" s="1031"/>
    </row>
    <row r="95" spans="1:7" s="1007" customFormat="1" ht="11.25" customHeight="1" x14ac:dyDescent="0.2">
      <c r="A95" s="1268" t="s">
        <v>3447</v>
      </c>
      <c r="B95" s="1019">
        <v>91.75</v>
      </c>
      <c r="C95" s="1019">
        <v>91.75</v>
      </c>
      <c r="D95" s="1025" t="s">
        <v>941</v>
      </c>
      <c r="E95" s="1031"/>
      <c r="F95" s="1031"/>
      <c r="G95" s="1031"/>
    </row>
    <row r="96" spans="1:7" s="1007" customFormat="1" ht="11.25" customHeight="1" x14ac:dyDescent="0.2">
      <c r="A96" s="1268"/>
      <c r="B96" s="1019">
        <v>91.75</v>
      </c>
      <c r="C96" s="1019">
        <v>91.75</v>
      </c>
      <c r="D96" s="1025" t="s">
        <v>11</v>
      </c>
      <c r="E96" s="1031"/>
      <c r="F96" s="1031"/>
      <c r="G96" s="1031"/>
    </row>
    <row r="97" spans="1:7" s="1007" customFormat="1" ht="11.25" customHeight="1" x14ac:dyDescent="0.2">
      <c r="A97" s="1269" t="s">
        <v>2203</v>
      </c>
      <c r="B97" s="1018">
        <v>80</v>
      </c>
      <c r="C97" s="1018">
        <v>80</v>
      </c>
      <c r="D97" s="1024" t="s">
        <v>3443</v>
      </c>
      <c r="E97" s="1031"/>
      <c r="F97" s="1031"/>
      <c r="G97" s="1031"/>
    </row>
    <row r="98" spans="1:7" s="1007" customFormat="1" ht="11.25" customHeight="1" x14ac:dyDescent="0.2">
      <c r="A98" s="1270"/>
      <c r="B98" s="1020">
        <v>80</v>
      </c>
      <c r="C98" s="1020">
        <v>80</v>
      </c>
      <c r="D98" s="1026" t="s">
        <v>11</v>
      </c>
      <c r="E98" s="1031"/>
      <c r="F98" s="1031"/>
      <c r="G98" s="1031"/>
    </row>
    <row r="99" spans="1:7" s="1007" customFormat="1" ht="11.25" customHeight="1" x14ac:dyDescent="0.2">
      <c r="A99" s="1268" t="s">
        <v>4204</v>
      </c>
      <c r="B99" s="1019">
        <v>250</v>
      </c>
      <c r="C99" s="1019">
        <v>250</v>
      </c>
      <c r="D99" s="1025" t="s">
        <v>959</v>
      </c>
      <c r="E99" s="1031"/>
      <c r="F99" s="1031"/>
      <c r="G99" s="1031"/>
    </row>
    <row r="100" spans="1:7" s="1007" customFormat="1" ht="11.25" customHeight="1" x14ac:dyDescent="0.2">
      <c r="A100" s="1268"/>
      <c r="B100" s="1019">
        <v>250</v>
      </c>
      <c r="C100" s="1019">
        <v>250</v>
      </c>
      <c r="D100" s="1025" t="s">
        <v>11</v>
      </c>
      <c r="E100" s="1031"/>
      <c r="F100" s="1031"/>
      <c r="G100" s="1031"/>
    </row>
    <row r="101" spans="1:7" s="1007" customFormat="1" ht="11.25" customHeight="1" x14ac:dyDescent="0.2">
      <c r="A101" s="1269" t="s">
        <v>3790</v>
      </c>
      <c r="B101" s="1018">
        <v>200</v>
      </c>
      <c r="C101" s="1018">
        <v>200</v>
      </c>
      <c r="D101" s="1024" t="s">
        <v>673</v>
      </c>
      <c r="E101" s="1031"/>
      <c r="F101" s="1031"/>
      <c r="G101" s="1031"/>
    </row>
    <row r="102" spans="1:7" s="1007" customFormat="1" ht="11.25" customHeight="1" x14ac:dyDescent="0.2">
      <c r="A102" s="1270"/>
      <c r="B102" s="1020">
        <v>200</v>
      </c>
      <c r="C102" s="1020">
        <v>200</v>
      </c>
      <c r="D102" s="1026" t="s">
        <v>11</v>
      </c>
      <c r="E102" s="1031"/>
      <c r="F102" s="1031"/>
      <c r="G102" s="1031"/>
    </row>
    <row r="103" spans="1:7" s="1007" customFormat="1" ht="11.25" customHeight="1" x14ac:dyDescent="0.2">
      <c r="A103" s="1268" t="s">
        <v>3448</v>
      </c>
      <c r="B103" s="1019">
        <v>288.2</v>
      </c>
      <c r="C103" s="1019">
        <v>288.2</v>
      </c>
      <c r="D103" s="1025" t="s">
        <v>3231</v>
      </c>
      <c r="E103" s="1031"/>
      <c r="F103" s="1031"/>
      <c r="G103" s="1031"/>
    </row>
    <row r="104" spans="1:7" s="1007" customFormat="1" ht="11.25" customHeight="1" x14ac:dyDescent="0.2">
      <c r="A104" s="1268"/>
      <c r="B104" s="1019">
        <v>288.2</v>
      </c>
      <c r="C104" s="1019">
        <v>288.2</v>
      </c>
      <c r="D104" s="1025" t="s">
        <v>11</v>
      </c>
      <c r="E104" s="1031"/>
      <c r="F104" s="1031"/>
      <c r="G104" s="1031"/>
    </row>
    <row r="105" spans="1:7" s="1007" customFormat="1" ht="11.25" customHeight="1" x14ac:dyDescent="0.2">
      <c r="A105" s="1269" t="s">
        <v>2204</v>
      </c>
      <c r="B105" s="1018">
        <v>44.1</v>
      </c>
      <c r="C105" s="1018">
        <v>8.9</v>
      </c>
      <c r="D105" s="1024" t="s">
        <v>943</v>
      </c>
      <c r="E105" s="1031"/>
      <c r="F105" s="1031"/>
      <c r="G105" s="1031"/>
    </row>
    <row r="106" spans="1:7" s="1007" customFormat="1" ht="11.25" customHeight="1" x14ac:dyDescent="0.2">
      <c r="A106" s="1270"/>
      <c r="B106" s="1020">
        <v>44.1</v>
      </c>
      <c r="C106" s="1020">
        <v>8.9</v>
      </c>
      <c r="D106" s="1026" t="s">
        <v>11</v>
      </c>
      <c r="E106" s="1031"/>
      <c r="F106" s="1031"/>
      <c r="G106" s="1031"/>
    </row>
    <row r="107" spans="1:7" s="1007" customFormat="1" ht="21" x14ac:dyDescent="0.2">
      <c r="A107" s="1271" t="s">
        <v>2205</v>
      </c>
      <c r="B107" s="1019">
        <v>848</v>
      </c>
      <c r="C107" s="1019">
        <v>848</v>
      </c>
      <c r="D107" s="1025" t="s">
        <v>972</v>
      </c>
      <c r="E107" s="1031"/>
      <c r="F107" s="1031"/>
      <c r="G107" s="1031"/>
    </row>
    <row r="108" spans="1:7" s="1007" customFormat="1" ht="11.25" customHeight="1" x14ac:dyDescent="0.2">
      <c r="A108" s="1273"/>
      <c r="B108" s="1019">
        <v>3580</v>
      </c>
      <c r="C108" s="1019">
        <v>3580</v>
      </c>
      <c r="D108" s="1025" t="s">
        <v>973</v>
      </c>
      <c r="E108" s="1031"/>
      <c r="F108" s="1031"/>
      <c r="G108" s="1031"/>
    </row>
    <row r="109" spans="1:7" s="1007" customFormat="1" ht="11.25" customHeight="1" x14ac:dyDescent="0.2">
      <c r="A109" s="1272"/>
      <c r="B109" s="1019">
        <v>4428</v>
      </c>
      <c r="C109" s="1019">
        <v>4428</v>
      </c>
      <c r="D109" s="1025" t="s">
        <v>11</v>
      </c>
      <c r="E109" s="1031"/>
      <c r="F109" s="1031"/>
      <c r="G109" s="1031"/>
    </row>
    <row r="110" spans="1:7" s="1007" customFormat="1" ht="21" x14ac:dyDescent="0.2">
      <c r="A110" s="1269" t="s">
        <v>2206</v>
      </c>
      <c r="B110" s="1018">
        <v>12152</v>
      </c>
      <c r="C110" s="1018">
        <v>11684</v>
      </c>
      <c r="D110" s="1024" t="s">
        <v>972</v>
      </c>
      <c r="E110" s="1031"/>
      <c r="F110" s="1031"/>
      <c r="G110" s="1031"/>
    </row>
    <row r="111" spans="1:7" s="1007" customFormat="1" ht="11.25" customHeight="1" x14ac:dyDescent="0.2">
      <c r="A111" s="1268"/>
      <c r="B111" s="1019">
        <v>101411</v>
      </c>
      <c r="C111" s="1019">
        <v>101411</v>
      </c>
      <c r="D111" s="1025" t="s">
        <v>973</v>
      </c>
      <c r="E111" s="1031"/>
      <c r="F111" s="1031"/>
      <c r="G111" s="1031"/>
    </row>
    <row r="112" spans="1:7" s="1007" customFormat="1" ht="11.25" customHeight="1" x14ac:dyDescent="0.2">
      <c r="A112" s="1268"/>
      <c r="B112" s="1019">
        <v>80</v>
      </c>
      <c r="C112" s="1019">
        <v>54.415999999999997</v>
      </c>
      <c r="D112" s="1025" t="s">
        <v>3443</v>
      </c>
      <c r="E112" s="1031"/>
      <c r="F112" s="1031"/>
      <c r="G112" s="1031"/>
    </row>
    <row r="113" spans="1:7" s="1007" customFormat="1" ht="11.25" customHeight="1" x14ac:dyDescent="0.2">
      <c r="A113" s="1268"/>
      <c r="B113" s="1019">
        <v>6000</v>
      </c>
      <c r="C113" s="1019">
        <v>5606.1880000000001</v>
      </c>
      <c r="D113" s="1025" t="s">
        <v>970</v>
      </c>
      <c r="E113" s="1031"/>
      <c r="F113" s="1031"/>
      <c r="G113" s="1031"/>
    </row>
    <row r="114" spans="1:7" s="1007" customFormat="1" ht="21" x14ac:dyDescent="0.2">
      <c r="A114" s="1268"/>
      <c r="B114" s="1019">
        <v>86</v>
      </c>
      <c r="C114" s="1019">
        <v>43.8</v>
      </c>
      <c r="D114" s="1025" t="s">
        <v>971</v>
      </c>
      <c r="E114" s="1031"/>
      <c r="F114" s="1031"/>
      <c r="G114" s="1031"/>
    </row>
    <row r="115" spans="1:7" s="1007" customFormat="1" ht="11.25" customHeight="1" x14ac:dyDescent="0.2">
      <c r="A115" s="1268"/>
      <c r="B115" s="1019">
        <v>150</v>
      </c>
      <c r="C115" s="1019">
        <v>150</v>
      </c>
      <c r="D115" s="1025" t="s">
        <v>597</v>
      </c>
      <c r="E115" s="1031"/>
      <c r="F115" s="1031"/>
      <c r="G115" s="1031"/>
    </row>
    <row r="116" spans="1:7" s="1007" customFormat="1" ht="11.25" customHeight="1" x14ac:dyDescent="0.2">
      <c r="A116" s="1268"/>
      <c r="B116" s="1019">
        <v>46677</v>
      </c>
      <c r="C116" s="1019">
        <v>46560.156819999997</v>
      </c>
      <c r="D116" s="1025" t="s">
        <v>992</v>
      </c>
      <c r="E116" s="1031"/>
      <c r="F116" s="1031"/>
      <c r="G116" s="1031"/>
    </row>
    <row r="117" spans="1:7" s="1007" customFormat="1" ht="11.25" customHeight="1" x14ac:dyDescent="0.2">
      <c r="A117" s="1270"/>
      <c r="B117" s="1020">
        <v>166556</v>
      </c>
      <c r="C117" s="1020">
        <v>165509.56081999998</v>
      </c>
      <c r="D117" s="1026" t="s">
        <v>11</v>
      </c>
      <c r="E117" s="1031"/>
      <c r="F117" s="1031"/>
      <c r="G117" s="1031"/>
    </row>
    <row r="118" spans="1:7" s="1007" customFormat="1" ht="11.25" customHeight="1" x14ac:dyDescent="0.2">
      <c r="A118" s="1268" t="s">
        <v>684</v>
      </c>
      <c r="B118" s="1019">
        <v>127.6</v>
      </c>
      <c r="C118" s="1019">
        <v>127.6</v>
      </c>
      <c r="D118" s="1025" t="s">
        <v>1083</v>
      </c>
      <c r="E118" s="1031"/>
      <c r="F118" s="1031"/>
      <c r="G118" s="1031"/>
    </row>
    <row r="119" spans="1:7" s="1007" customFormat="1" ht="11.25" customHeight="1" x14ac:dyDescent="0.2">
      <c r="A119" s="1268"/>
      <c r="B119" s="1019">
        <v>127.6</v>
      </c>
      <c r="C119" s="1019">
        <v>127.6</v>
      </c>
      <c r="D119" s="1025" t="s">
        <v>11</v>
      </c>
      <c r="E119" s="1031"/>
      <c r="F119" s="1031"/>
      <c r="G119" s="1031"/>
    </row>
    <row r="120" spans="1:7" s="1007" customFormat="1" ht="11.25" customHeight="1" x14ac:dyDescent="0.2">
      <c r="A120" s="1269" t="s">
        <v>3681</v>
      </c>
      <c r="B120" s="1018">
        <v>150</v>
      </c>
      <c r="C120" s="1018">
        <v>150</v>
      </c>
      <c r="D120" s="1024" t="s">
        <v>524</v>
      </c>
      <c r="E120" s="1031"/>
      <c r="F120" s="1031"/>
      <c r="G120" s="1031"/>
    </row>
    <row r="121" spans="1:7" s="1007" customFormat="1" ht="11.25" customHeight="1" x14ac:dyDescent="0.2">
      <c r="A121" s="1270"/>
      <c r="B121" s="1020">
        <v>150</v>
      </c>
      <c r="C121" s="1020">
        <v>150</v>
      </c>
      <c r="D121" s="1026" t="s">
        <v>11</v>
      </c>
      <c r="E121" s="1031"/>
      <c r="F121" s="1031"/>
      <c r="G121" s="1031"/>
    </row>
    <row r="122" spans="1:7" s="1007" customFormat="1" ht="11.25" customHeight="1" x14ac:dyDescent="0.2">
      <c r="A122" s="1269" t="s">
        <v>3791</v>
      </c>
      <c r="B122" s="1018">
        <v>200</v>
      </c>
      <c r="C122" s="1018">
        <v>200</v>
      </c>
      <c r="D122" s="1024" t="s">
        <v>673</v>
      </c>
      <c r="E122" s="1031"/>
      <c r="F122" s="1031"/>
      <c r="G122" s="1031"/>
    </row>
    <row r="123" spans="1:7" s="1007" customFormat="1" ht="11.25" customHeight="1" x14ac:dyDescent="0.2">
      <c r="A123" s="1270"/>
      <c r="B123" s="1020">
        <v>200</v>
      </c>
      <c r="C123" s="1020">
        <v>200</v>
      </c>
      <c r="D123" s="1026" t="s">
        <v>11</v>
      </c>
      <c r="E123" s="1031"/>
      <c r="F123" s="1031"/>
      <c r="G123" s="1031"/>
    </row>
    <row r="124" spans="1:7" s="1007" customFormat="1" ht="11.25" customHeight="1" x14ac:dyDescent="0.2">
      <c r="A124" s="1269" t="s">
        <v>4205</v>
      </c>
      <c r="B124" s="1018">
        <v>5014</v>
      </c>
      <c r="C124" s="1018">
        <v>5014</v>
      </c>
      <c r="D124" s="1024" t="s">
        <v>973</v>
      </c>
      <c r="E124" s="1031"/>
      <c r="F124" s="1031"/>
      <c r="G124" s="1031"/>
    </row>
    <row r="125" spans="1:7" s="1007" customFormat="1" ht="11.25" customHeight="1" x14ac:dyDescent="0.2">
      <c r="A125" s="1270"/>
      <c r="B125" s="1020">
        <v>5014</v>
      </c>
      <c r="C125" s="1020">
        <v>5014</v>
      </c>
      <c r="D125" s="1026" t="s">
        <v>11</v>
      </c>
      <c r="E125" s="1031"/>
      <c r="F125" s="1031"/>
      <c r="G125" s="1031"/>
    </row>
    <row r="126" spans="1:7" s="1007" customFormat="1" ht="11.25" customHeight="1" x14ac:dyDescent="0.2">
      <c r="A126" s="1268" t="s">
        <v>2207</v>
      </c>
      <c r="B126" s="1019">
        <v>1194</v>
      </c>
      <c r="C126" s="1019">
        <v>1194</v>
      </c>
      <c r="D126" s="1025" t="s">
        <v>973</v>
      </c>
      <c r="E126" s="1031"/>
      <c r="F126" s="1031"/>
      <c r="G126" s="1031"/>
    </row>
    <row r="127" spans="1:7" s="1007" customFormat="1" ht="11.25" customHeight="1" x14ac:dyDescent="0.2">
      <c r="A127" s="1268"/>
      <c r="B127" s="1019">
        <v>750</v>
      </c>
      <c r="C127" s="1019">
        <v>750</v>
      </c>
      <c r="D127" s="1025" t="s">
        <v>992</v>
      </c>
      <c r="E127" s="1031"/>
      <c r="F127" s="1031"/>
      <c r="G127" s="1031"/>
    </row>
    <row r="128" spans="1:7" s="1007" customFormat="1" ht="11.25" customHeight="1" x14ac:dyDescent="0.2">
      <c r="A128" s="1268"/>
      <c r="B128" s="1019">
        <v>1944</v>
      </c>
      <c r="C128" s="1019">
        <v>1944</v>
      </c>
      <c r="D128" s="1025" t="s">
        <v>11</v>
      </c>
      <c r="E128" s="1031"/>
      <c r="F128" s="1031"/>
      <c r="G128" s="1031"/>
    </row>
    <row r="129" spans="1:7" s="1007" customFormat="1" ht="21" x14ac:dyDescent="0.2">
      <c r="A129" s="1269" t="s">
        <v>2208</v>
      </c>
      <c r="B129" s="1018">
        <v>80</v>
      </c>
      <c r="C129" s="1018">
        <v>80</v>
      </c>
      <c r="D129" s="1024" t="s">
        <v>969</v>
      </c>
      <c r="E129" s="1031"/>
      <c r="F129" s="1031"/>
      <c r="G129" s="1031"/>
    </row>
    <row r="130" spans="1:7" s="1007" customFormat="1" ht="11.25" customHeight="1" x14ac:dyDescent="0.2">
      <c r="A130" s="1270"/>
      <c r="B130" s="1020">
        <v>80</v>
      </c>
      <c r="C130" s="1020">
        <v>80</v>
      </c>
      <c r="D130" s="1026" t="s">
        <v>11</v>
      </c>
      <c r="E130" s="1031"/>
      <c r="F130" s="1031"/>
      <c r="G130" s="1031"/>
    </row>
    <row r="131" spans="1:7" s="1007" customFormat="1" ht="11.25" customHeight="1" x14ac:dyDescent="0.2">
      <c r="A131" s="1268" t="s">
        <v>4206</v>
      </c>
      <c r="B131" s="1019">
        <v>24</v>
      </c>
      <c r="C131" s="1019">
        <v>24</v>
      </c>
      <c r="D131" s="1025" t="s">
        <v>910</v>
      </c>
      <c r="E131" s="1031"/>
      <c r="F131" s="1031"/>
      <c r="G131" s="1031"/>
    </row>
    <row r="132" spans="1:7" s="1007" customFormat="1" ht="11.25" customHeight="1" x14ac:dyDescent="0.2">
      <c r="A132" s="1268"/>
      <c r="B132" s="1019">
        <v>24</v>
      </c>
      <c r="C132" s="1019">
        <v>24</v>
      </c>
      <c r="D132" s="1025" t="s">
        <v>11</v>
      </c>
      <c r="E132" s="1031"/>
      <c r="F132" s="1031"/>
      <c r="G132" s="1031"/>
    </row>
    <row r="133" spans="1:7" s="1007" customFormat="1" ht="11.25" customHeight="1" x14ac:dyDescent="0.2">
      <c r="A133" s="1271" t="s">
        <v>3449</v>
      </c>
      <c r="B133" s="1018">
        <v>40</v>
      </c>
      <c r="C133" s="1018">
        <v>40</v>
      </c>
      <c r="D133" s="1024" t="s">
        <v>3245</v>
      </c>
      <c r="E133" s="1031"/>
      <c r="F133" s="1031"/>
      <c r="G133" s="1031"/>
    </row>
    <row r="134" spans="1:7" s="1007" customFormat="1" ht="11.25" customHeight="1" x14ac:dyDescent="0.2">
      <c r="A134" s="1272"/>
      <c r="B134" s="1020">
        <v>40</v>
      </c>
      <c r="C134" s="1020">
        <v>40</v>
      </c>
      <c r="D134" s="1026" t="s">
        <v>11</v>
      </c>
      <c r="E134" s="1031"/>
      <c r="F134" s="1031"/>
      <c r="G134" s="1031"/>
    </row>
    <row r="135" spans="1:7" s="1007" customFormat="1" ht="11.25" customHeight="1" x14ac:dyDescent="0.2">
      <c r="A135" s="1268" t="s">
        <v>2209</v>
      </c>
      <c r="B135" s="1019">
        <v>40</v>
      </c>
      <c r="C135" s="1019">
        <v>40</v>
      </c>
      <c r="D135" s="1025" t="s">
        <v>3245</v>
      </c>
      <c r="E135" s="1031"/>
      <c r="F135" s="1031"/>
      <c r="G135" s="1031"/>
    </row>
    <row r="136" spans="1:7" s="1007" customFormat="1" ht="11.25" customHeight="1" x14ac:dyDescent="0.2">
      <c r="A136" s="1268"/>
      <c r="B136" s="1019">
        <v>40</v>
      </c>
      <c r="C136" s="1019">
        <v>40</v>
      </c>
      <c r="D136" s="1025" t="s">
        <v>11</v>
      </c>
      <c r="E136" s="1031"/>
      <c r="F136" s="1031"/>
      <c r="G136" s="1031"/>
    </row>
    <row r="137" spans="1:7" s="1007" customFormat="1" ht="11.25" customHeight="1" x14ac:dyDescent="0.2">
      <c r="A137" s="1269" t="s">
        <v>2210</v>
      </c>
      <c r="B137" s="1018">
        <v>40</v>
      </c>
      <c r="C137" s="1018">
        <v>40</v>
      </c>
      <c r="D137" s="1024" t="s">
        <v>3245</v>
      </c>
      <c r="E137" s="1031"/>
      <c r="F137" s="1031"/>
      <c r="G137" s="1031"/>
    </row>
    <row r="138" spans="1:7" s="1007" customFormat="1" ht="11.25" customHeight="1" x14ac:dyDescent="0.2">
      <c r="A138" s="1270"/>
      <c r="B138" s="1020">
        <v>40</v>
      </c>
      <c r="C138" s="1020">
        <v>40</v>
      </c>
      <c r="D138" s="1026" t="s">
        <v>11</v>
      </c>
      <c r="E138" s="1031"/>
      <c r="F138" s="1031"/>
      <c r="G138" s="1031"/>
    </row>
    <row r="139" spans="1:7" s="1007" customFormat="1" ht="11.25" customHeight="1" x14ac:dyDescent="0.2">
      <c r="A139" s="1268" t="s">
        <v>2211</v>
      </c>
      <c r="B139" s="1019">
        <v>37.9</v>
      </c>
      <c r="C139" s="1019">
        <v>37.9</v>
      </c>
      <c r="D139" s="1025" t="s">
        <v>3245</v>
      </c>
      <c r="E139" s="1031"/>
      <c r="F139" s="1031"/>
      <c r="G139" s="1031"/>
    </row>
    <row r="140" spans="1:7" s="1007" customFormat="1" ht="11.25" customHeight="1" x14ac:dyDescent="0.2">
      <c r="A140" s="1268"/>
      <c r="B140" s="1019">
        <v>37.9</v>
      </c>
      <c r="C140" s="1019">
        <v>37.9</v>
      </c>
      <c r="D140" s="1025" t="s">
        <v>11</v>
      </c>
      <c r="E140" s="1031"/>
      <c r="F140" s="1031"/>
      <c r="G140" s="1031"/>
    </row>
    <row r="141" spans="1:7" s="1007" customFormat="1" ht="11.25" customHeight="1" x14ac:dyDescent="0.2">
      <c r="A141" s="1269" t="s">
        <v>2212</v>
      </c>
      <c r="B141" s="1018">
        <v>40</v>
      </c>
      <c r="C141" s="1018">
        <v>40</v>
      </c>
      <c r="D141" s="1024" t="s">
        <v>3245</v>
      </c>
      <c r="E141" s="1031"/>
      <c r="F141" s="1031"/>
      <c r="G141" s="1031"/>
    </row>
    <row r="142" spans="1:7" s="1007" customFormat="1" ht="11.25" customHeight="1" x14ac:dyDescent="0.2">
      <c r="A142" s="1270"/>
      <c r="B142" s="1020">
        <v>40</v>
      </c>
      <c r="C142" s="1020">
        <v>40</v>
      </c>
      <c r="D142" s="1026" t="s">
        <v>11</v>
      </c>
      <c r="E142" s="1031"/>
      <c r="F142" s="1031"/>
      <c r="G142" s="1031"/>
    </row>
    <row r="143" spans="1:7" s="1007" customFormat="1" ht="11.25" customHeight="1" x14ac:dyDescent="0.2">
      <c r="A143" s="1268" t="s">
        <v>2213</v>
      </c>
      <c r="B143" s="1019">
        <v>40</v>
      </c>
      <c r="C143" s="1019">
        <v>40</v>
      </c>
      <c r="D143" s="1025" t="s">
        <v>3245</v>
      </c>
      <c r="E143" s="1031"/>
      <c r="F143" s="1031"/>
      <c r="G143" s="1031"/>
    </row>
    <row r="144" spans="1:7" s="1007" customFormat="1" ht="11.25" customHeight="1" x14ac:dyDescent="0.2">
      <c r="A144" s="1268"/>
      <c r="B144" s="1019">
        <v>40</v>
      </c>
      <c r="C144" s="1019">
        <v>40</v>
      </c>
      <c r="D144" s="1025" t="s">
        <v>11</v>
      </c>
      <c r="E144" s="1031"/>
      <c r="F144" s="1031"/>
      <c r="G144" s="1031"/>
    </row>
    <row r="145" spans="1:7" s="1007" customFormat="1" ht="11.25" customHeight="1" x14ac:dyDescent="0.2">
      <c r="A145" s="1269" t="s">
        <v>2214</v>
      </c>
      <c r="B145" s="1018">
        <v>40</v>
      </c>
      <c r="C145" s="1018">
        <v>40</v>
      </c>
      <c r="D145" s="1024" t="s">
        <v>3245</v>
      </c>
      <c r="E145" s="1031"/>
      <c r="F145" s="1031"/>
      <c r="G145" s="1031"/>
    </row>
    <row r="146" spans="1:7" s="1007" customFormat="1" ht="11.25" customHeight="1" x14ac:dyDescent="0.2">
      <c r="A146" s="1270"/>
      <c r="B146" s="1020">
        <v>40</v>
      </c>
      <c r="C146" s="1020">
        <v>40</v>
      </c>
      <c r="D146" s="1026" t="s">
        <v>11</v>
      </c>
      <c r="E146" s="1031"/>
      <c r="F146" s="1031"/>
      <c r="G146" s="1031"/>
    </row>
    <row r="147" spans="1:7" s="1007" customFormat="1" ht="11.25" customHeight="1" x14ac:dyDescent="0.2">
      <c r="A147" s="1268" t="s">
        <v>4207</v>
      </c>
      <c r="B147" s="1019">
        <v>36.6</v>
      </c>
      <c r="C147" s="1019">
        <v>36.6</v>
      </c>
      <c r="D147" s="1025" t="s">
        <v>3245</v>
      </c>
      <c r="E147" s="1031"/>
      <c r="F147" s="1031"/>
      <c r="G147" s="1031"/>
    </row>
    <row r="148" spans="1:7" s="1007" customFormat="1" ht="11.25" customHeight="1" x14ac:dyDescent="0.2">
      <c r="A148" s="1268"/>
      <c r="B148" s="1019">
        <v>36.6</v>
      </c>
      <c r="C148" s="1019">
        <v>36.6</v>
      </c>
      <c r="D148" s="1025" t="s">
        <v>11</v>
      </c>
      <c r="E148" s="1031"/>
      <c r="F148" s="1031"/>
      <c r="G148" s="1031"/>
    </row>
    <row r="149" spans="1:7" s="1007" customFormat="1" ht="11.25" customHeight="1" x14ac:dyDescent="0.2">
      <c r="A149" s="1269" t="s">
        <v>3450</v>
      </c>
      <c r="B149" s="1018">
        <v>40</v>
      </c>
      <c r="C149" s="1018">
        <v>40</v>
      </c>
      <c r="D149" s="1024" t="s">
        <v>3245</v>
      </c>
      <c r="E149" s="1031"/>
      <c r="F149" s="1031"/>
      <c r="G149" s="1031"/>
    </row>
    <row r="150" spans="1:7" s="1007" customFormat="1" ht="11.25" customHeight="1" x14ac:dyDescent="0.2">
      <c r="A150" s="1270"/>
      <c r="B150" s="1020">
        <v>40</v>
      </c>
      <c r="C150" s="1020">
        <v>40</v>
      </c>
      <c r="D150" s="1026" t="s">
        <v>11</v>
      </c>
      <c r="E150" s="1031"/>
      <c r="F150" s="1031"/>
      <c r="G150" s="1031"/>
    </row>
    <row r="151" spans="1:7" s="1007" customFormat="1" ht="21" x14ac:dyDescent="0.2">
      <c r="A151" s="1268" t="s">
        <v>2215</v>
      </c>
      <c r="B151" s="1019">
        <v>486</v>
      </c>
      <c r="C151" s="1019">
        <v>486</v>
      </c>
      <c r="D151" s="1025" t="s">
        <v>972</v>
      </c>
      <c r="E151" s="1031"/>
      <c r="F151" s="1031"/>
      <c r="G151" s="1031"/>
    </row>
    <row r="152" spans="1:7" s="1007" customFormat="1" ht="11.25" customHeight="1" x14ac:dyDescent="0.2">
      <c r="A152" s="1268"/>
      <c r="B152" s="1019">
        <v>3272</v>
      </c>
      <c r="C152" s="1019">
        <v>3272</v>
      </c>
      <c r="D152" s="1025" t="s">
        <v>973</v>
      </c>
      <c r="E152" s="1031"/>
      <c r="F152" s="1031"/>
      <c r="G152" s="1031"/>
    </row>
    <row r="153" spans="1:7" s="1007" customFormat="1" ht="11.25" customHeight="1" x14ac:dyDescent="0.2">
      <c r="A153" s="1268"/>
      <c r="B153" s="1019">
        <v>205.1</v>
      </c>
      <c r="C153" s="1019">
        <v>205.1</v>
      </c>
      <c r="D153" s="1025" t="s">
        <v>970</v>
      </c>
      <c r="E153" s="1031"/>
      <c r="F153" s="1031"/>
      <c r="G153" s="1031"/>
    </row>
    <row r="154" spans="1:7" s="1007" customFormat="1" ht="21" x14ac:dyDescent="0.2">
      <c r="A154" s="1268"/>
      <c r="B154" s="1019">
        <v>200</v>
      </c>
      <c r="C154" s="1019">
        <v>200</v>
      </c>
      <c r="D154" s="1025" t="s">
        <v>969</v>
      </c>
      <c r="E154" s="1031"/>
      <c r="F154" s="1031"/>
      <c r="G154" s="1031"/>
    </row>
    <row r="155" spans="1:7" s="1007" customFormat="1" ht="11.25" customHeight="1" x14ac:dyDescent="0.2">
      <c r="A155" s="1268"/>
      <c r="B155" s="1019">
        <v>4675.0000000000009</v>
      </c>
      <c r="C155" s="1019">
        <v>4675.0000000000009</v>
      </c>
      <c r="D155" s="1025" t="s">
        <v>992</v>
      </c>
      <c r="E155" s="1031"/>
      <c r="F155" s="1031"/>
      <c r="G155" s="1031"/>
    </row>
    <row r="156" spans="1:7" s="1007" customFormat="1" ht="11.25" customHeight="1" x14ac:dyDescent="0.2">
      <c r="A156" s="1268"/>
      <c r="B156" s="1019">
        <v>8838.1000000000022</v>
      </c>
      <c r="C156" s="1019">
        <v>8838.1000000000022</v>
      </c>
      <c r="D156" s="1025" t="s">
        <v>11</v>
      </c>
      <c r="E156" s="1031"/>
      <c r="F156" s="1031"/>
      <c r="G156" s="1031"/>
    </row>
    <row r="157" spans="1:7" s="1007" customFormat="1" ht="11.25" customHeight="1" x14ac:dyDescent="0.2">
      <c r="A157" s="1269" t="s">
        <v>3451</v>
      </c>
      <c r="B157" s="1018">
        <v>135.25</v>
      </c>
      <c r="C157" s="1018">
        <v>135.25</v>
      </c>
      <c r="D157" s="1024" t="s">
        <v>4168</v>
      </c>
      <c r="E157" s="1031"/>
      <c r="F157" s="1031"/>
      <c r="G157" s="1031"/>
    </row>
    <row r="158" spans="1:7" s="1007" customFormat="1" ht="11.25" customHeight="1" x14ac:dyDescent="0.2">
      <c r="A158" s="1270"/>
      <c r="B158" s="1020">
        <v>135.25</v>
      </c>
      <c r="C158" s="1020">
        <v>135.25</v>
      </c>
      <c r="D158" s="1026" t="s">
        <v>11</v>
      </c>
      <c r="E158" s="1031"/>
      <c r="F158" s="1031"/>
      <c r="G158" s="1031"/>
    </row>
    <row r="159" spans="1:7" s="1007" customFormat="1" ht="11.25" customHeight="1" x14ac:dyDescent="0.2">
      <c r="A159" s="1268" t="s">
        <v>2216</v>
      </c>
      <c r="B159" s="1019">
        <v>222.43</v>
      </c>
      <c r="C159" s="1019">
        <v>222.42232000000001</v>
      </c>
      <c r="D159" s="1025" t="s">
        <v>943</v>
      </c>
      <c r="E159" s="1031"/>
      <c r="F159" s="1031"/>
      <c r="G159" s="1031"/>
    </row>
    <row r="160" spans="1:7" s="1007" customFormat="1" ht="11.25" customHeight="1" x14ac:dyDescent="0.2">
      <c r="A160" s="1268"/>
      <c r="B160" s="1019">
        <v>222.43</v>
      </c>
      <c r="C160" s="1019">
        <v>222.42232000000001</v>
      </c>
      <c r="D160" s="1025" t="s">
        <v>11</v>
      </c>
      <c r="E160" s="1031"/>
      <c r="F160" s="1031"/>
      <c r="G160" s="1031"/>
    </row>
    <row r="161" spans="1:7" s="1007" customFormat="1" ht="11.25" customHeight="1" x14ac:dyDescent="0.2">
      <c r="A161" s="1269" t="s">
        <v>4208</v>
      </c>
      <c r="B161" s="1018">
        <v>78</v>
      </c>
      <c r="C161" s="1018">
        <v>78</v>
      </c>
      <c r="D161" s="1024" t="s">
        <v>968</v>
      </c>
      <c r="E161" s="1031"/>
      <c r="F161" s="1031"/>
      <c r="G161" s="1031"/>
    </row>
    <row r="162" spans="1:7" s="1007" customFormat="1" ht="11.25" customHeight="1" x14ac:dyDescent="0.2">
      <c r="A162" s="1270"/>
      <c r="B162" s="1020">
        <v>78</v>
      </c>
      <c r="C162" s="1020">
        <v>78</v>
      </c>
      <c r="D162" s="1026" t="s">
        <v>11</v>
      </c>
      <c r="E162" s="1031"/>
      <c r="F162" s="1031"/>
      <c r="G162" s="1031"/>
    </row>
    <row r="163" spans="1:7" s="1007" customFormat="1" ht="11.25" customHeight="1" x14ac:dyDescent="0.2">
      <c r="A163" s="1268" t="s">
        <v>3335</v>
      </c>
      <c r="B163" s="1019">
        <v>100</v>
      </c>
      <c r="C163" s="1019">
        <v>100</v>
      </c>
      <c r="D163" s="1025" t="s">
        <v>610</v>
      </c>
      <c r="E163" s="1031"/>
      <c r="F163" s="1031"/>
      <c r="G163" s="1031"/>
    </row>
    <row r="164" spans="1:7" s="1007" customFormat="1" ht="11.25" customHeight="1" x14ac:dyDescent="0.2">
      <c r="A164" s="1268"/>
      <c r="B164" s="1019">
        <v>100</v>
      </c>
      <c r="C164" s="1019">
        <v>100</v>
      </c>
      <c r="D164" s="1025" t="s">
        <v>11</v>
      </c>
      <c r="E164" s="1031"/>
      <c r="F164" s="1031"/>
      <c r="G164" s="1031"/>
    </row>
    <row r="165" spans="1:7" s="1007" customFormat="1" ht="21" x14ac:dyDescent="0.2">
      <c r="A165" s="1269" t="s">
        <v>2217</v>
      </c>
      <c r="B165" s="1018">
        <v>100</v>
      </c>
      <c r="C165" s="1018">
        <v>100</v>
      </c>
      <c r="D165" s="1024" t="s">
        <v>996</v>
      </c>
      <c r="E165" s="1031"/>
      <c r="F165" s="1031"/>
      <c r="G165" s="1031"/>
    </row>
    <row r="166" spans="1:7" s="1007" customFormat="1" ht="11.25" customHeight="1" x14ac:dyDescent="0.2">
      <c r="A166" s="1270"/>
      <c r="B166" s="1020">
        <v>100</v>
      </c>
      <c r="C166" s="1020">
        <v>100</v>
      </c>
      <c r="D166" s="1026" t="s">
        <v>11</v>
      </c>
      <c r="E166" s="1031"/>
      <c r="F166" s="1031"/>
      <c r="G166" s="1031"/>
    </row>
    <row r="167" spans="1:7" s="1007" customFormat="1" ht="11.25" customHeight="1" x14ac:dyDescent="0.2">
      <c r="A167" s="1268" t="s">
        <v>4209</v>
      </c>
      <c r="B167" s="1019">
        <v>105</v>
      </c>
      <c r="C167" s="1019">
        <v>105</v>
      </c>
      <c r="D167" s="1025" t="s">
        <v>941</v>
      </c>
      <c r="E167" s="1031"/>
      <c r="F167" s="1031"/>
      <c r="G167" s="1031"/>
    </row>
    <row r="168" spans="1:7" s="1007" customFormat="1" ht="11.25" customHeight="1" x14ac:dyDescent="0.2">
      <c r="A168" s="1268"/>
      <c r="B168" s="1019">
        <v>105</v>
      </c>
      <c r="C168" s="1019">
        <v>105</v>
      </c>
      <c r="D168" s="1025" t="s">
        <v>11</v>
      </c>
      <c r="E168" s="1031"/>
      <c r="F168" s="1031"/>
      <c r="G168" s="1031"/>
    </row>
    <row r="169" spans="1:7" s="1007" customFormat="1" ht="11.25" customHeight="1" x14ac:dyDescent="0.2">
      <c r="A169" s="1269" t="s">
        <v>2218</v>
      </c>
      <c r="B169" s="1018">
        <v>15423.58</v>
      </c>
      <c r="C169" s="1018">
        <v>15423.576000000001</v>
      </c>
      <c r="D169" s="1024" t="s">
        <v>2188</v>
      </c>
      <c r="E169" s="1031"/>
      <c r="F169" s="1031"/>
      <c r="G169" s="1031"/>
    </row>
    <row r="170" spans="1:7" s="1007" customFormat="1" ht="11.25" customHeight="1" x14ac:dyDescent="0.2">
      <c r="A170" s="1268"/>
      <c r="B170" s="1019">
        <v>37.4</v>
      </c>
      <c r="C170" s="1019">
        <v>37.4</v>
      </c>
      <c r="D170" s="1025" t="s">
        <v>995</v>
      </c>
      <c r="E170" s="1031"/>
      <c r="F170" s="1031"/>
      <c r="G170" s="1031"/>
    </row>
    <row r="171" spans="1:7" s="1007" customFormat="1" ht="11.25" customHeight="1" x14ac:dyDescent="0.2">
      <c r="A171" s="1268"/>
      <c r="B171" s="1019">
        <v>151.14000000000001</v>
      </c>
      <c r="C171" s="1019">
        <v>151.12799999999999</v>
      </c>
      <c r="D171" s="1025" t="s">
        <v>3855</v>
      </c>
      <c r="E171" s="1031"/>
      <c r="F171" s="1031"/>
      <c r="G171" s="1031"/>
    </row>
    <row r="172" spans="1:7" s="1007" customFormat="1" ht="11.25" customHeight="1" x14ac:dyDescent="0.2">
      <c r="A172" s="1270"/>
      <c r="B172" s="1020">
        <v>15612.119999999999</v>
      </c>
      <c r="C172" s="1020">
        <v>15612.104000000001</v>
      </c>
      <c r="D172" s="1026" t="s">
        <v>11</v>
      </c>
      <c r="E172" s="1031"/>
      <c r="F172" s="1031"/>
      <c r="G172" s="1031"/>
    </row>
    <row r="173" spans="1:7" s="1007" customFormat="1" ht="11.25" customHeight="1" x14ac:dyDescent="0.2">
      <c r="A173" s="1268" t="s">
        <v>4210</v>
      </c>
      <c r="B173" s="1019">
        <v>397.28</v>
      </c>
      <c r="C173" s="1019">
        <v>397.28</v>
      </c>
      <c r="D173" s="1025" t="s">
        <v>941</v>
      </c>
      <c r="E173" s="1031"/>
      <c r="F173" s="1031"/>
      <c r="G173" s="1031"/>
    </row>
    <row r="174" spans="1:7" s="1007" customFormat="1" ht="11.25" customHeight="1" x14ac:dyDescent="0.2">
      <c r="A174" s="1268"/>
      <c r="B174" s="1019">
        <v>397.28</v>
      </c>
      <c r="C174" s="1019">
        <v>397.28</v>
      </c>
      <c r="D174" s="1025" t="s">
        <v>11</v>
      </c>
      <c r="E174" s="1031"/>
      <c r="F174" s="1031"/>
      <c r="G174" s="1031"/>
    </row>
    <row r="175" spans="1:7" s="1007" customFormat="1" ht="11.25" customHeight="1" x14ac:dyDescent="0.2">
      <c r="A175" s="1269" t="s">
        <v>4211</v>
      </c>
      <c r="B175" s="1018">
        <v>40.6</v>
      </c>
      <c r="C175" s="1018">
        <v>40.6</v>
      </c>
      <c r="D175" s="1024" t="s">
        <v>943</v>
      </c>
      <c r="E175" s="1031"/>
      <c r="F175" s="1031"/>
      <c r="G175" s="1031"/>
    </row>
    <row r="176" spans="1:7" s="1007" customFormat="1" ht="11.25" customHeight="1" x14ac:dyDescent="0.2">
      <c r="A176" s="1270"/>
      <c r="B176" s="1020">
        <v>40.6</v>
      </c>
      <c r="C176" s="1020">
        <v>40.6</v>
      </c>
      <c r="D176" s="1026" t="s">
        <v>11</v>
      </c>
      <c r="E176" s="1031"/>
      <c r="F176" s="1031"/>
      <c r="G176" s="1031"/>
    </row>
    <row r="177" spans="1:7" s="1007" customFormat="1" ht="11.25" customHeight="1" x14ac:dyDescent="0.2">
      <c r="A177" s="1268" t="s">
        <v>3741</v>
      </c>
      <c r="B177" s="1019">
        <v>190</v>
      </c>
      <c r="C177" s="1019">
        <v>190</v>
      </c>
      <c r="D177" s="1025" t="s">
        <v>610</v>
      </c>
      <c r="E177" s="1031"/>
      <c r="F177" s="1031"/>
      <c r="G177" s="1031"/>
    </row>
    <row r="178" spans="1:7" s="1007" customFormat="1" ht="11.25" customHeight="1" x14ac:dyDescent="0.2">
      <c r="A178" s="1268"/>
      <c r="B178" s="1019">
        <v>190</v>
      </c>
      <c r="C178" s="1019">
        <v>190</v>
      </c>
      <c r="D178" s="1025" t="s">
        <v>11</v>
      </c>
      <c r="E178" s="1031"/>
      <c r="F178" s="1031"/>
      <c r="G178" s="1031"/>
    </row>
    <row r="179" spans="1:7" s="1007" customFormat="1" ht="11.25" customHeight="1" x14ac:dyDescent="0.2">
      <c r="A179" s="1269" t="s">
        <v>4212</v>
      </c>
      <c r="B179" s="1018">
        <v>404.87</v>
      </c>
      <c r="C179" s="1018">
        <v>404.87400000000002</v>
      </c>
      <c r="D179" s="1024" t="s">
        <v>2188</v>
      </c>
      <c r="E179" s="1031"/>
      <c r="F179" s="1031"/>
      <c r="G179" s="1031"/>
    </row>
    <row r="180" spans="1:7" s="1007" customFormat="1" ht="11.25" customHeight="1" x14ac:dyDescent="0.2">
      <c r="A180" s="1270"/>
      <c r="B180" s="1020">
        <v>404.87</v>
      </c>
      <c r="C180" s="1020">
        <v>404.87400000000002</v>
      </c>
      <c r="D180" s="1026" t="s">
        <v>11</v>
      </c>
      <c r="E180" s="1031"/>
      <c r="F180" s="1031"/>
      <c r="G180" s="1031"/>
    </row>
    <row r="181" spans="1:7" s="1007" customFormat="1" ht="11.25" customHeight="1" x14ac:dyDescent="0.2">
      <c r="A181" s="1268" t="s">
        <v>525</v>
      </c>
      <c r="B181" s="1019">
        <v>130</v>
      </c>
      <c r="C181" s="1019">
        <v>130</v>
      </c>
      <c r="D181" s="1025" t="s">
        <v>1083</v>
      </c>
      <c r="E181" s="1031"/>
      <c r="F181" s="1031"/>
      <c r="G181" s="1031"/>
    </row>
    <row r="182" spans="1:7" s="1007" customFormat="1" ht="11.25" customHeight="1" x14ac:dyDescent="0.2">
      <c r="A182" s="1268"/>
      <c r="B182" s="1019">
        <v>130</v>
      </c>
      <c r="C182" s="1019">
        <v>130</v>
      </c>
      <c r="D182" s="1025" t="s">
        <v>11</v>
      </c>
      <c r="E182" s="1031"/>
      <c r="F182" s="1031"/>
      <c r="G182" s="1031"/>
    </row>
    <row r="183" spans="1:7" s="1007" customFormat="1" ht="11.25" customHeight="1" x14ac:dyDescent="0.2">
      <c r="A183" s="1269" t="s">
        <v>2219</v>
      </c>
      <c r="B183" s="1018">
        <v>674.7</v>
      </c>
      <c r="C183" s="1018">
        <v>674.7</v>
      </c>
      <c r="D183" s="1024" t="s">
        <v>997</v>
      </c>
      <c r="E183" s="1031"/>
      <c r="F183" s="1031"/>
      <c r="G183" s="1031"/>
    </row>
    <row r="184" spans="1:7" s="1007" customFormat="1" ht="11.25" customHeight="1" x14ac:dyDescent="0.2">
      <c r="A184" s="1270"/>
      <c r="B184" s="1020">
        <v>674.7</v>
      </c>
      <c r="C184" s="1020">
        <v>674.7</v>
      </c>
      <c r="D184" s="1026" t="s">
        <v>11</v>
      </c>
      <c r="E184" s="1031"/>
      <c r="F184" s="1031"/>
      <c r="G184" s="1031"/>
    </row>
    <row r="185" spans="1:7" s="1007" customFormat="1" ht="11.25" customHeight="1" x14ac:dyDescent="0.2">
      <c r="A185" s="1268" t="s">
        <v>2220</v>
      </c>
      <c r="B185" s="1019">
        <v>674.7</v>
      </c>
      <c r="C185" s="1019">
        <v>674.7</v>
      </c>
      <c r="D185" s="1025" t="s">
        <v>997</v>
      </c>
      <c r="E185" s="1031"/>
      <c r="F185" s="1031"/>
      <c r="G185" s="1031"/>
    </row>
    <row r="186" spans="1:7" s="1007" customFormat="1" ht="11.25" customHeight="1" x14ac:dyDescent="0.2">
      <c r="A186" s="1268"/>
      <c r="B186" s="1019">
        <v>400</v>
      </c>
      <c r="C186" s="1019">
        <v>400</v>
      </c>
      <c r="D186" s="1025" t="s">
        <v>610</v>
      </c>
      <c r="E186" s="1031"/>
      <c r="F186" s="1031"/>
      <c r="G186" s="1031"/>
    </row>
    <row r="187" spans="1:7" s="1007" customFormat="1" ht="11.25" customHeight="1" x14ac:dyDescent="0.2">
      <c r="A187" s="1268"/>
      <c r="B187" s="1019">
        <v>1074.7</v>
      </c>
      <c r="C187" s="1019">
        <v>1074.7</v>
      </c>
      <c r="D187" s="1025" t="s">
        <v>11</v>
      </c>
      <c r="E187" s="1031"/>
      <c r="F187" s="1031"/>
      <c r="G187" s="1031"/>
    </row>
    <row r="188" spans="1:7" s="1007" customFormat="1" ht="11.25" customHeight="1" x14ac:dyDescent="0.2">
      <c r="A188" s="1269" t="s">
        <v>3336</v>
      </c>
      <c r="B188" s="1018">
        <v>17000</v>
      </c>
      <c r="C188" s="1018">
        <v>17000</v>
      </c>
      <c r="D188" s="1024" t="s">
        <v>610</v>
      </c>
      <c r="E188" s="1031"/>
      <c r="F188" s="1031"/>
      <c r="G188" s="1031"/>
    </row>
    <row r="189" spans="1:7" s="1007" customFormat="1" ht="11.25" customHeight="1" x14ac:dyDescent="0.2">
      <c r="A189" s="1270"/>
      <c r="B189" s="1020">
        <v>17000</v>
      </c>
      <c r="C189" s="1020">
        <v>17000</v>
      </c>
      <c r="D189" s="1026" t="s">
        <v>11</v>
      </c>
      <c r="E189" s="1031"/>
      <c r="F189" s="1031"/>
      <c r="G189" s="1031"/>
    </row>
    <row r="190" spans="1:7" s="1007" customFormat="1" ht="11.25" customHeight="1" x14ac:dyDescent="0.2">
      <c r="A190" s="1268" t="s">
        <v>4213</v>
      </c>
      <c r="B190" s="1019">
        <v>41.8</v>
      </c>
      <c r="C190" s="1019">
        <v>41.8</v>
      </c>
      <c r="D190" s="1025" t="s">
        <v>912</v>
      </c>
      <c r="E190" s="1031"/>
      <c r="F190" s="1031"/>
      <c r="G190" s="1031"/>
    </row>
    <row r="191" spans="1:7" s="1007" customFormat="1" ht="11.25" customHeight="1" x14ac:dyDescent="0.2">
      <c r="A191" s="1268"/>
      <c r="B191" s="1019">
        <v>41.8</v>
      </c>
      <c r="C191" s="1019">
        <v>41.8</v>
      </c>
      <c r="D191" s="1025" t="s">
        <v>11</v>
      </c>
      <c r="E191" s="1031"/>
      <c r="F191" s="1031"/>
      <c r="G191" s="1031"/>
    </row>
    <row r="192" spans="1:7" s="1007" customFormat="1" ht="11.25" customHeight="1" x14ac:dyDescent="0.2">
      <c r="A192" s="1269" t="s">
        <v>2221</v>
      </c>
      <c r="B192" s="1018">
        <v>1166.42</v>
      </c>
      <c r="C192" s="1018">
        <v>1166.424</v>
      </c>
      <c r="D192" s="1024" t="s">
        <v>2188</v>
      </c>
      <c r="E192" s="1031"/>
      <c r="F192" s="1031"/>
      <c r="G192" s="1031"/>
    </row>
    <row r="193" spans="1:7" s="1007" customFormat="1" ht="11.25" customHeight="1" x14ac:dyDescent="0.2">
      <c r="A193" s="1270"/>
      <c r="B193" s="1020">
        <v>1166.42</v>
      </c>
      <c r="C193" s="1020">
        <v>1166.424</v>
      </c>
      <c r="D193" s="1026" t="s">
        <v>11</v>
      </c>
      <c r="E193" s="1031"/>
      <c r="F193" s="1031"/>
      <c r="G193" s="1031"/>
    </row>
    <row r="194" spans="1:7" s="1007" customFormat="1" ht="11.25" customHeight="1" x14ac:dyDescent="0.2">
      <c r="A194" s="1268" t="s">
        <v>526</v>
      </c>
      <c r="B194" s="1019">
        <v>40</v>
      </c>
      <c r="C194" s="1019">
        <v>40</v>
      </c>
      <c r="D194" s="1025" t="s">
        <v>524</v>
      </c>
      <c r="E194" s="1031"/>
      <c r="F194" s="1031"/>
      <c r="G194" s="1031"/>
    </row>
    <row r="195" spans="1:7" s="1007" customFormat="1" ht="11.25" customHeight="1" x14ac:dyDescent="0.2">
      <c r="A195" s="1268"/>
      <c r="B195" s="1019">
        <v>40</v>
      </c>
      <c r="C195" s="1019">
        <v>40</v>
      </c>
      <c r="D195" s="1025" t="s">
        <v>11</v>
      </c>
      <c r="E195" s="1031"/>
      <c r="F195" s="1031"/>
      <c r="G195" s="1031"/>
    </row>
    <row r="196" spans="1:7" s="1007" customFormat="1" ht="11.25" customHeight="1" x14ac:dyDescent="0.2">
      <c r="A196" s="1269" t="s">
        <v>4214</v>
      </c>
      <c r="B196" s="1018">
        <v>360</v>
      </c>
      <c r="C196" s="1018">
        <v>360</v>
      </c>
      <c r="D196" s="1024" t="s">
        <v>941</v>
      </c>
      <c r="E196" s="1031"/>
      <c r="F196" s="1031"/>
      <c r="G196" s="1031"/>
    </row>
    <row r="197" spans="1:7" s="1007" customFormat="1" ht="11.25" customHeight="1" x14ac:dyDescent="0.2">
      <c r="A197" s="1270"/>
      <c r="B197" s="1020">
        <v>360</v>
      </c>
      <c r="C197" s="1020">
        <v>360</v>
      </c>
      <c r="D197" s="1026" t="s">
        <v>11</v>
      </c>
      <c r="E197" s="1031"/>
      <c r="F197" s="1031"/>
      <c r="G197" s="1031"/>
    </row>
    <row r="198" spans="1:7" s="1007" customFormat="1" ht="11.25" customHeight="1" x14ac:dyDescent="0.2">
      <c r="A198" s="1268" t="s">
        <v>613</v>
      </c>
      <c r="B198" s="1019">
        <v>87</v>
      </c>
      <c r="C198" s="1019">
        <v>87</v>
      </c>
      <c r="D198" s="1025" t="s">
        <v>610</v>
      </c>
      <c r="E198" s="1031"/>
      <c r="F198" s="1031"/>
      <c r="G198" s="1031"/>
    </row>
    <row r="199" spans="1:7" s="1007" customFormat="1" ht="11.25" customHeight="1" x14ac:dyDescent="0.2">
      <c r="A199" s="1268"/>
      <c r="B199" s="1019">
        <v>87</v>
      </c>
      <c r="C199" s="1019">
        <v>87</v>
      </c>
      <c r="D199" s="1025" t="s">
        <v>11</v>
      </c>
      <c r="E199" s="1031"/>
      <c r="F199" s="1031"/>
      <c r="G199" s="1031"/>
    </row>
    <row r="200" spans="1:7" s="1007" customFormat="1" ht="21" x14ac:dyDescent="0.2">
      <c r="A200" s="1269" t="s">
        <v>4215</v>
      </c>
      <c r="B200" s="1018">
        <v>1112</v>
      </c>
      <c r="C200" s="1018">
        <v>1112</v>
      </c>
      <c r="D200" s="1024" t="s">
        <v>972</v>
      </c>
      <c r="E200" s="1031"/>
      <c r="F200" s="1031"/>
      <c r="G200" s="1031"/>
    </row>
    <row r="201" spans="1:7" s="1007" customFormat="1" ht="11.25" customHeight="1" x14ac:dyDescent="0.2">
      <c r="A201" s="1268"/>
      <c r="B201" s="1019">
        <v>8209</v>
      </c>
      <c r="C201" s="1019">
        <v>8209</v>
      </c>
      <c r="D201" s="1025" t="s">
        <v>973</v>
      </c>
      <c r="E201" s="1031"/>
      <c r="F201" s="1031"/>
      <c r="G201" s="1031"/>
    </row>
    <row r="202" spans="1:7" s="1007" customFormat="1" ht="11.25" customHeight="1" x14ac:dyDescent="0.2">
      <c r="A202" s="1270"/>
      <c r="B202" s="1020">
        <v>9321</v>
      </c>
      <c r="C202" s="1020">
        <v>9321</v>
      </c>
      <c r="D202" s="1026" t="s">
        <v>11</v>
      </c>
      <c r="E202" s="1031"/>
      <c r="F202" s="1031"/>
      <c r="G202" s="1031"/>
    </row>
    <row r="203" spans="1:7" s="1007" customFormat="1" ht="11.25" customHeight="1" x14ac:dyDescent="0.2">
      <c r="A203" s="1268" t="s">
        <v>562</v>
      </c>
      <c r="B203" s="1019">
        <v>80</v>
      </c>
      <c r="C203" s="1019">
        <v>80</v>
      </c>
      <c r="D203" s="1025" t="s">
        <v>561</v>
      </c>
      <c r="E203" s="1031"/>
      <c r="F203" s="1031"/>
      <c r="G203" s="1031"/>
    </row>
    <row r="204" spans="1:7" s="1007" customFormat="1" ht="11.25" customHeight="1" x14ac:dyDescent="0.2">
      <c r="A204" s="1268"/>
      <c r="B204" s="1019">
        <v>80</v>
      </c>
      <c r="C204" s="1019">
        <v>80</v>
      </c>
      <c r="D204" s="1025" t="s">
        <v>11</v>
      </c>
      <c r="E204" s="1031"/>
      <c r="F204" s="1031"/>
      <c r="G204" s="1031"/>
    </row>
    <row r="205" spans="1:7" s="1007" customFormat="1" ht="11.25" customHeight="1" x14ac:dyDescent="0.2">
      <c r="A205" s="1269" t="s">
        <v>4216</v>
      </c>
      <c r="B205" s="1018">
        <v>192.8</v>
      </c>
      <c r="C205" s="1018">
        <v>192.8</v>
      </c>
      <c r="D205" s="1024" t="s">
        <v>997</v>
      </c>
      <c r="E205" s="1031"/>
      <c r="F205" s="1031"/>
      <c r="G205" s="1031"/>
    </row>
    <row r="206" spans="1:7" s="1007" customFormat="1" ht="11.25" customHeight="1" x14ac:dyDescent="0.2">
      <c r="A206" s="1270"/>
      <c r="B206" s="1020">
        <v>192.8</v>
      </c>
      <c r="C206" s="1020">
        <v>192.8</v>
      </c>
      <c r="D206" s="1026" t="s">
        <v>11</v>
      </c>
      <c r="E206" s="1031"/>
      <c r="F206" s="1031"/>
      <c r="G206" s="1031"/>
    </row>
    <row r="207" spans="1:7" s="1007" customFormat="1" ht="11.25" customHeight="1" x14ac:dyDescent="0.2">
      <c r="A207" s="1268" t="s">
        <v>614</v>
      </c>
      <c r="B207" s="1019">
        <v>289.10000000000002</v>
      </c>
      <c r="C207" s="1019">
        <v>289.10000000000002</v>
      </c>
      <c r="D207" s="1025" t="s">
        <v>997</v>
      </c>
      <c r="E207" s="1031"/>
      <c r="F207" s="1031"/>
      <c r="G207" s="1031"/>
    </row>
    <row r="208" spans="1:7" s="1007" customFormat="1" ht="11.25" customHeight="1" x14ac:dyDescent="0.2">
      <c r="A208" s="1268"/>
      <c r="B208" s="1019">
        <v>80</v>
      </c>
      <c r="C208" s="1019">
        <v>80</v>
      </c>
      <c r="D208" s="1025" t="s">
        <v>610</v>
      </c>
      <c r="E208" s="1031"/>
      <c r="F208" s="1031"/>
      <c r="G208" s="1031"/>
    </row>
    <row r="209" spans="1:7" s="1007" customFormat="1" ht="11.25" customHeight="1" x14ac:dyDescent="0.2">
      <c r="A209" s="1268"/>
      <c r="B209" s="1019">
        <v>369.1</v>
      </c>
      <c r="C209" s="1019">
        <v>369.1</v>
      </c>
      <c r="D209" s="1025" t="s">
        <v>11</v>
      </c>
      <c r="E209" s="1031"/>
      <c r="F209" s="1031"/>
      <c r="G209" s="1031"/>
    </row>
    <row r="210" spans="1:7" s="1007" customFormat="1" ht="11.25" customHeight="1" x14ac:dyDescent="0.2">
      <c r="A210" s="1269" t="s">
        <v>3683</v>
      </c>
      <c r="B210" s="1018">
        <v>70</v>
      </c>
      <c r="C210" s="1018">
        <v>70</v>
      </c>
      <c r="D210" s="1024" t="s">
        <v>524</v>
      </c>
      <c r="E210" s="1031"/>
      <c r="F210" s="1031"/>
      <c r="G210" s="1031"/>
    </row>
    <row r="211" spans="1:7" s="1007" customFormat="1" ht="11.25" customHeight="1" x14ac:dyDescent="0.2">
      <c r="A211" s="1270"/>
      <c r="B211" s="1020">
        <v>70</v>
      </c>
      <c r="C211" s="1020">
        <v>70</v>
      </c>
      <c r="D211" s="1026" t="s">
        <v>11</v>
      </c>
      <c r="E211" s="1031"/>
      <c r="F211" s="1031"/>
      <c r="G211" s="1031"/>
    </row>
    <row r="212" spans="1:7" s="1007" customFormat="1" ht="11.25" customHeight="1" x14ac:dyDescent="0.2">
      <c r="A212" s="1268" t="s">
        <v>2222</v>
      </c>
      <c r="B212" s="1019">
        <v>16317.92</v>
      </c>
      <c r="C212" s="1019">
        <v>16317.916999999999</v>
      </c>
      <c r="D212" s="1025" t="s">
        <v>2188</v>
      </c>
      <c r="E212" s="1031"/>
      <c r="F212" s="1031"/>
      <c r="G212" s="1031"/>
    </row>
    <row r="213" spans="1:7" s="1007" customFormat="1" ht="11.25" customHeight="1" x14ac:dyDescent="0.2">
      <c r="A213" s="1268"/>
      <c r="B213" s="1019">
        <v>16317.92</v>
      </c>
      <c r="C213" s="1019">
        <v>16317.916999999999</v>
      </c>
      <c r="D213" s="1025" t="s">
        <v>11</v>
      </c>
      <c r="E213" s="1031"/>
      <c r="F213" s="1031"/>
      <c r="G213" s="1031"/>
    </row>
    <row r="214" spans="1:7" s="1007" customFormat="1" ht="11.25" customHeight="1" x14ac:dyDescent="0.2">
      <c r="A214" s="1269" t="s">
        <v>3337</v>
      </c>
      <c r="B214" s="1018">
        <v>50</v>
      </c>
      <c r="C214" s="1018">
        <v>50</v>
      </c>
      <c r="D214" s="1024" t="s">
        <v>610</v>
      </c>
      <c r="E214" s="1031"/>
      <c r="F214" s="1031"/>
      <c r="G214" s="1031"/>
    </row>
    <row r="215" spans="1:7" s="1007" customFormat="1" ht="11.25" customHeight="1" x14ac:dyDescent="0.2">
      <c r="A215" s="1270"/>
      <c r="B215" s="1020">
        <v>50</v>
      </c>
      <c r="C215" s="1020">
        <v>50</v>
      </c>
      <c r="D215" s="1026" t="s">
        <v>11</v>
      </c>
      <c r="E215" s="1031"/>
      <c r="F215" s="1031"/>
      <c r="G215" s="1031"/>
    </row>
    <row r="216" spans="1:7" s="1007" customFormat="1" ht="11.25" customHeight="1" x14ac:dyDescent="0.2">
      <c r="A216" s="1268" t="s">
        <v>2223</v>
      </c>
      <c r="B216" s="1019">
        <v>96.4</v>
      </c>
      <c r="C216" s="1019">
        <v>96.4</v>
      </c>
      <c r="D216" s="1025" t="s">
        <v>997</v>
      </c>
      <c r="E216" s="1031"/>
      <c r="F216" s="1031"/>
      <c r="G216" s="1031"/>
    </row>
    <row r="217" spans="1:7" s="1007" customFormat="1" ht="11.25" customHeight="1" x14ac:dyDescent="0.2">
      <c r="A217" s="1268"/>
      <c r="B217" s="1019">
        <v>96.4</v>
      </c>
      <c r="C217" s="1019">
        <v>96.4</v>
      </c>
      <c r="D217" s="1025" t="s">
        <v>11</v>
      </c>
      <c r="E217" s="1031"/>
      <c r="F217" s="1031"/>
      <c r="G217" s="1031"/>
    </row>
    <row r="218" spans="1:7" s="1007" customFormat="1" ht="11.25" customHeight="1" x14ac:dyDescent="0.2">
      <c r="A218" s="1269" t="s">
        <v>4217</v>
      </c>
      <c r="B218" s="1018">
        <v>23</v>
      </c>
      <c r="C218" s="1018">
        <v>13.2</v>
      </c>
      <c r="D218" s="1024" t="s">
        <v>943</v>
      </c>
      <c r="E218" s="1031"/>
      <c r="F218" s="1031"/>
      <c r="G218" s="1031"/>
    </row>
    <row r="219" spans="1:7" s="1007" customFormat="1" ht="11.25" customHeight="1" x14ac:dyDescent="0.2">
      <c r="A219" s="1270"/>
      <c r="B219" s="1020">
        <v>23</v>
      </c>
      <c r="C219" s="1020">
        <v>13.2</v>
      </c>
      <c r="D219" s="1026" t="s">
        <v>11</v>
      </c>
      <c r="E219" s="1031"/>
      <c r="F219" s="1031"/>
      <c r="G219" s="1031"/>
    </row>
    <row r="220" spans="1:7" s="1007" customFormat="1" ht="21" x14ac:dyDescent="0.2">
      <c r="A220" s="1268" t="s">
        <v>4218</v>
      </c>
      <c r="B220" s="1019">
        <v>95</v>
      </c>
      <c r="C220" s="1019">
        <v>95</v>
      </c>
      <c r="D220" s="1025" t="s">
        <v>996</v>
      </c>
      <c r="E220" s="1031"/>
      <c r="F220" s="1031"/>
      <c r="G220" s="1031"/>
    </row>
    <row r="221" spans="1:7" s="1007" customFormat="1" ht="11.25" customHeight="1" x14ac:dyDescent="0.2">
      <c r="A221" s="1268"/>
      <c r="B221" s="1019">
        <v>95</v>
      </c>
      <c r="C221" s="1019">
        <v>95</v>
      </c>
      <c r="D221" s="1025" t="s">
        <v>11</v>
      </c>
      <c r="E221" s="1031"/>
      <c r="F221" s="1031"/>
      <c r="G221" s="1031"/>
    </row>
    <row r="222" spans="1:7" s="1007" customFormat="1" ht="11.25" customHeight="1" x14ac:dyDescent="0.2">
      <c r="A222" s="1269" t="s">
        <v>4219</v>
      </c>
      <c r="B222" s="1018">
        <v>20</v>
      </c>
      <c r="C222" s="1018">
        <v>20</v>
      </c>
      <c r="D222" s="1024" t="s">
        <v>524</v>
      </c>
      <c r="E222" s="1031"/>
      <c r="F222" s="1031"/>
      <c r="G222" s="1031"/>
    </row>
    <row r="223" spans="1:7" s="1007" customFormat="1" ht="11.25" customHeight="1" x14ac:dyDescent="0.2">
      <c r="A223" s="1270"/>
      <c r="B223" s="1020">
        <v>20</v>
      </c>
      <c r="C223" s="1020">
        <v>20</v>
      </c>
      <c r="D223" s="1026" t="s">
        <v>11</v>
      </c>
      <c r="E223" s="1031"/>
      <c r="F223" s="1031"/>
      <c r="G223" s="1031"/>
    </row>
    <row r="224" spans="1:7" s="1007" customFormat="1" ht="11.25" customHeight="1" x14ac:dyDescent="0.2">
      <c r="A224" s="1268" t="s">
        <v>3452</v>
      </c>
      <c r="B224" s="1019">
        <v>6200</v>
      </c>
      <c r="C224" s="1019">
        <v>6200</v>
      </c>
      <c r="D224" s="1025" t="s">
        <v>1047</v>
      </c>
      <c r="E224" s="1031"/>
      <c r="F224" s="1031"/>
      <c r="G224" s="1031"/>
    </row>
    <row r="225" spans="1:7" s="1007" customFormat="1" ht="11.25" customHeight="1" x14ac:dyDescent="0.2">
      <c r="A225" s="1268"/>
      <c r="B225" s="1019">
        <v>6200</v>
      </c>
      <c r="C225" s="1019">
        <v>6200</v>
      </c>
      <c r="D225" s="1025" t="s">
        <v>11</v>
      </c>
      <c r="E225" s="1031"/>
      <c r="F225" s="1031"/>
      <c r="G225" s="1031"/>
    </row>
    <row r="226" spans="1:7" s="1007" customFormat="1" ht="11.25" customHeight="1" x14ac:dyDescent="0.2">
      <c r="A226" s="1269" t="s">
        <v>2224</v>
      </c>
      <c r="B226" s="1018">
        <v>1835</v>
      </c>
      <c r="C226" s="1018">
        <v>1835</v>
      </c>
      <c r="D226" s="1024" t="s">
        <v>973</v>
      </c>
      <c r="E226" s="1031"/>
      <c r="F226" s="1031"/>
      <c r="G226" s="1031"/>
    </row>
    <row r="227" spans="1:7" s="1007" customFormat="1" ht="11.25" customHeight="1" x14ac:dyDescent="0.2">
      <c r="A227" s="1270"/>
      <c r="B227" s="1020">
        <v>1835</v>
      </c>
      <c r="C227" s="1020">
        <v>1835</v>
      </c>
      <c r="D227" s="1026" t="s">
        <v>11</v>
      </c>
      <c r="E227" s="1031"/>
      <c r="F227" s="1031"/>
      <c r="G227" s="1031"/>
    </row>
    <row r="228" spans="1:7" s="1007" customFormat="1" ht="11.25" customHeight="1" x14ac:dyDescent="0.2">
      <c r="A228" s="1268" t="s">
        <v>3453</v>
      </c>
      <c r="B228" s="1019">
        <v>400</v>
      </c>
      <c r="C228" s="1019">
        <v>0</v>
      </c>
      <c r="D228" s="1025" t="s">
        <v>3229</v>
      </c>
      <c r="E228" s="1031"/>
      <c r="F228" s="1031"/>
      <c r="G228" s="1031"/>
    </row>
    <row r="229" spans="1:7" s="1007" customFormat="1" ht="11.25" customHeight="1" x14ac:dyDescent="0.2">
      <c r="A229" s="1268"/>
      <c r="B229" s="1019">
        <v>400</v>
      </c>
      <c r="C229" s="1019">
        <v>0</v>
      </c>
      <c r="D229" s="1025" t="s">
        <v>11</v>
      </c>
      <c r="E229" s="1031"/>
      <c r="F229" s="1031"/>
      <c r="G229" s="1031"/>
    </row>
    <row r="230" spans="1:7" s="1007" customFormat="1" ht="11.25" customHeight="1" x14ac:dyDescent="0.2">
      <c r="A230" s="1269" t="s">
        <v>3454</v>
      </c>
      <c r="B230" s="1018">
        <v>225</v>
      </c>
      <c r="C230" s="1018">
        <v>0</v>
      </c>
      <c r="D230" s="1024" t="s">
        <v>3229</v>
      </c>
      <c r="E230" s="1031"/>
      <c r="F230" s="1031"/>
      <c r="G230" s="1031"/>
    </row>
    <row r="231" spans="1:7" s="1007" customFormat="1" ht="11.25" customHeight="1" x14ac:dyDescent="0.2">
      <c r="A231" s="1270"/>
      <c r="B231" s="1020">
        <v>225</v>
      </c>
      <c r="C231" s="1020">
        <v>0</v>
      </c>
      <c r="D231" s="1026" t="s">
        <v>11</v>
      </c>
      <c r="E231" s="1031"/>
      <c r="F231" s="1031"/>
      <c r="G231" s="1031"/>
    </row>
    <row r="232" spans="1:7" s="1007" customFormat="1" ht="11.25" customHeight="1" x14ac:dyDescent="0.2">
      <c r="A232" s="1268" t="s">
        <v>3654</v>
      </c>
      <c r="B232" s="1019">
        <v>150</v>
      </c>
      <c r="C232" s="1019">
        <v>107.63300000000001</v>
      </c>
      <c r="D232" s="1025" t="s">
        <v>912</v>
      </c>
      <c r="E232" s="1031"/>
      <c r="F232" s="1031"/>
      <c r="G232" s="1031"/>
    </row>
    <row r="233" spans="1:7" s="1007" customFormat="1" ht="11.25" customHeight="1" x14ac:dyDescent="0.2">
      <c r="A233" s="1268"/>
      <c r="B233" s="1019">
        <v>1300</v>
      </c>
      <c r="C233" s="1019">
        <v>1300</v>
      </c>
      <c r="D233" s="1025" t="s">
        <v>495</v>
      </c>
      <c r="E233" s="1031"/>
      <c r="F233" s="1031"/>
      <c r="G233" s="1031"/>
    </row>
    <row r="234" spans="1:7" s="1007" customFormat="1" ht="11.25" customHeight="1" x14ac:dyDescent="0.2">
      <c r="A234" s="1268"/>
      <c r="B234" s="1019">
        <v>1450</v>
      </c>
      <c r="C234" s="1019">
        <v>1407.633</v>
      </c>
      <c r="D234" s="1025" t="s">
        <v>11</v>
      </c>
      <c r="E234" s="1031"/>
      <c r="F234" s="1031"/>
      <c r="G234" s="1031"/>
    </row>
    <row r="235" spans="1:7" s="1007" customFormat="1" ht="11.25" customHeight="1" x14ac:dyDescent="0.2">
      <c r="A235" s="1269" t="s">
        <v>3742</v>
      </c>
      <c r="B235" s="1018">
        <v>200</v>
      </c>
      <c r="C235" s="1018">
        <v>200</v>
      </c>
      <c r="D235" s="1024" t="s">
        <v>610</v>
      </c>
      <c r="E235" s="1031"/>
      <c r="F235" s="1031"/>
      <c r="G235" s="1031"/>
    </row>
    <row r="236" spans="1:7" s="1007" customFormat="1" ht="11.25" customHeight="1" x14ac:dyDescent="0.2">
      <c r="A236" s="1270"/>
      <c r="B236" s="1020">
        <v>200</v>
      </c>
      <c r="C236" s="1020">
        <v>200</v>
      </c>
      <c r="D236" s="1026" t="s">
        <v>11</v>
      </c>
      <c r="E236" s="1031"/>
      <c r="F236" s="1031"/>
      <c r="G236" s="1031"/>
    </row>
    <row r="237" spans="1:7" s="1007" customFormat="1" ht="11.25" customHeight="1" x14ac:dyDescent="0.2">
      <c r="A237" s="1268" t="s">
        <v>4220</v>
      </c>
      <c r="B237" s="1019">
        <v>400</v>
      </c>
      <c r="C237" s="1019">
        <v>400</v>
      </c>
      <c r="D237" s="1025" t="s">
        <v>941</v>
      </c>
      <c r="E237" s="1031"/>
      <c r="F237" s="1031"/>
      <c r="G237" s="1031"/>
    </row>
    <row r="238" spans="1:7" s="1007" customFormat="1" ht="11.25" customHeight="1" x14ac:dyDescent="0.2">
      <c r="A238" s="1268"/>
      <c r="B238" s="1019">
        <v>400</v>
      </c>
      <c r="C238" s="1019">
        <v>400</v>
      </c>
      <c r="D238" s="1025" t="s">
        <v>11</v>
      </c>
      <c r="E238" s="1031"/>
      <c r="F238" s="1031"/>
      <c r="G238" s="1031"/>
    </row>
    <row r="239" spans="1:7" s="1007" customFormat="1" ht="11.25" customHeight="1" x14ac:dyDescent="0.2">
      <c r="A239" s="1269" t="s">
        <v>3743</v>
      </c>
      <c r="B239" s="1018">
        <v>20</v>
      </c>
      <c r="C239" s="1018">
        <v>20</v>
      </c>
      <c r="D239" s="1024" t="s">
        <v>610</v>
      </c>
      <c r="E239" s="1031"/>
      <c r="F239" s="1031"/>
      <c r="G239" s="1031"/>
    </row>
    <row r="240" spans="1:7" s="1007" customFormat="1" ht="11.25" customHeight="1" x14ac:dyDescent="0.2">
      <c r="A240" s="1270"/>
      <c r="B240" s="1020">
        <v>20</v>
      </c>
      <c r="C240" s="1020">
        <v>20</v>
      </c>
      <c r="D240" s="1026" t="s">
        <v>11</v>
      </c>
      <c r="E240" s="1031"/>
      <c r="F240" s="1031"/>
      <c r="G240" s="1031"/>
    </row>
    <row r="241" spans="1:7" s="1007" customFormat="1" ht="11.25" customHeight="1" x14ac:dyDescent="0.2">
      <c r="A241" s="1268" t="s">
        <v>2225</v>
      </c>
      <c r="B241" s="1019">
        <v>1951</v>
      </c>
      <c r="C241" s="1019">
        <v>1951</v>
      </c>
      <c r="D241" s="1025" t="s">
        <v>973</v>
      </c>
      <c r="E241" s="1031"/>
      <c r="F241" s="1031"/>
      <c r="G241" s="1031"/>
    </row>
    <row r="242" spans="1:7" s="1007" customFormat="1" ht="11.25" customHeight="1" x14ac:dyDescent="0.2">
      <c r="A242" s="1268"/>
      <c r="B242" s="1019">
        <v>204.8</v>
      </c>
      <c r="C242" s="1019">
        <v>204.8</v>
      </c>
      <c r="D242" s="1025" t="s">
        <v>970</v>
      </c>
      <c r="E242" s="1031"/>
      <c r="F242" s="1031"/>
      <c r="G242" s="1031"/>
    </row>
    <row r="243" spans="1:7" s="1007" customFormat="1" ht="11.25" customHeight="1" x14ac:dyDescent="0.2">
      <c r="A243" s="1268"/>
      <c r="B243" s="1019">
        <v>2155.8000000000002</v>
      </c>
      <c r="C243" s="1019">
        <v>2155.8000000000002</v>
      </c>
      <c r="D243" s="1025" t="s">
        <v>11</v>
      </c>
      <c r="E243" s="1031"/>
      <c r="F243" s="1031"/>
      <c r="G243" s="1031"/>
    </row>
    <row r="244" spans="1:7" s="1007" customFormat="1" ht="11.25" customHeight="1" x14ac:dyDescent="0.2">
      <c r="A244" s="1269" t="s">
        <v>3712</v>
      </c>
      <c r="B244" s="1018">
        <v>30</v>
      </c>
      <c r="C244" s="1018">
        <v>30</v>
      </c>
      <c r="D244" s="1024" t="s">
        <v>561</v>
      </c>
      <c r="E244" s="1031"/>
      <c r="F244" s="1031"/>
      <c r="G244" s="1031"/>
    </row>
    <row r="245" spans="1:7" s="1007" customFormat="1" ht="11.25" customHeight="1" x14ac:dyDescent="0.2">
      <c r="A245" s="1270"/>
      <c r="B245" s="1020">
        <v>30</v>
      </c>
      <c r="C245" s="1020">
        <v>30</v>
      </c>
      <c r="D245" s="1026" t="s">
        <v>11</v>
      </c>
      <c r="E245" s="1031"/>
      <c r="F245" s="1031"/>
      <c r="G245" s="1031"/>
    </row>
    <row r="246" spans="1:7" s="1007" customFormat="1" ht="11.25" customHeight="1" x14ac:dyDescent="0.2">
      <c r="A246" s="1268" t="s">
        <v>4221</v>
      </c>
      <c r="B246" s="1019">
        <v>150</v>
      </c>
      <c r="C246" s="1019">
        <v>150</v>
      </c>
      <c r="D246" s="1025" t="s">
        <v>659</v>
      </c>
      <c r="E246" s="1031"/>
      <c r="F246" s="1031"/>
      <c r="G246" s="1031"/>
    </row>
    <row r="247" spans="1:7" s="1007" customFormat="1" ht="11.25" customHeight="1" x14ac:dyDescent="0.2">
      <c r="A247" s="1268"/>
      <c r="B247" s="1019">
        <v>150</v>
      </c>
      <c r="C247" s="1019">
        <v>150</v>
      </c>
      <c r="D247" s="1025" t="s">
        <v>11</v>
      </c>
      <c r="E247" s="1031"/>
      <c r="F247" s="1031"/>
      <c r="G247" s="1031"/>
    </row>
    <row r="248" spans="1:7" s="1007" customFormat="1" ht="11.25" customHeight="1" x14ac:dyDescent="0.2">
      <c r="A248" s="1269" t="s">
        <v>4222</v>
      </c>
      <c r="B248" s="1018">
        <v>185.36</v>
      </c>
      <c r="C248" s="1018">
        <v>185.36</v>
      </c>
      <c r="D248" s="1024" t="s">
        <v>941</v>
      </c>
      <c r="E248" s="1031"/>
      <c r="F248" s="1031"/>
      <c r="G248" s="1031"/>
    </row>
    <row r="249" spans="1:7" s="1007" customFormat="1" ht="11.25" customHeight="1" x14ac:dyDescent="0.2">
      <c r="A249" s="1270"/>
      <c r="B249" s="1020">
        <v>185.36</v>
      </c>
      <c r="C249" s="1020">
        <v>185.36</v>
      </c>
      <c r="D249" s="1026" t="s">
        <v>11</v>
      </c>
      <c r="E249" s="1031"/>
      <c r="F249" s="1031"/>
      <c r="G249" s="1031"/>
    </row>
    <row r="250" spans="1:7" s="1007" customFormat="1" ht="11.25" customHeight="1" x14ac:dyDescent="0.2">
      <c r="A250" s="1268" t="s">
        <v>3713</v>
      </c>
      <c r="B250" s="1019">
        <v>200</v>
      </c>
      <c r="C250" s="1019">
        <v>200</v>
      </c>
      <c r="D250" s="1025" t="s">
        <v>561</v>
      </c>
      <c r="E250" s="1031"/>
      <c r="F250" s="1031"/>
      <c r="G250" s="1031"/>
    </row>
    <row r="251" spans="1:7" s="1007" customFormat="1" ht="11.25" customHeight="1" x14ac:dyDescent="0.2">
      <c r="A251" s="1268"/>
      <c r="B251" s="1019">
        <v>200</v>
      </c>
      <c r="C251" s="1019">
        <v>200</v>
      </c>
      <c r="D251" s="1025" t="s">
        <v>11</v>
      </c>
      <c r="E251" s="1031"/>
      <c r="F251" s="1031"/>
      <c r="G251" s="1031"/>
    </row>
    <row r="252" spans="1:7" s="1007" customFormat="1" ht="11.25" customHeight="1" x14ac:dyDescent="0.2">
      <c r="A252" s="1269" t="s">
        <v>4223</v>
      </c>
      <c r="B252" s="1018">
        <v>418.7</v>
      </c>
      <c r="C252" s="1018">
        <v>418.66899999999998</v>
      </c>
      <c r="D252" s="1024" t="s">
        <v>3855</v>
      </c>
      <c r="E252" s="1031"/>
      <c r="F252" s="1031"/>
      <c r="G252" s="1031"/>
    </row>
    <row r="253" spans="1:7" s="1007" customFormat="1" ht="11.25" customHeight="1" x14ac:dyDescent="0.2">
      <c r="A253" s="1270"/>
      <c r="B253" s="1020">
        <v>418.7</v>
      </c>
      <c r="C253" s="1020">
        <v>418.66899999999998</v>
      </c>
      <c r="D253" s="1026" t="s">
        <v>11</v>
      </c>
      <c r="E253" s="1031"/>
      <c r="F253" s="1031"/>
      <c r="G253" s="1031"/>
    </row>
    <row r="254" spans="1:7" s="1007" customFormat="1" ht="11.25" customHeight="1" x14ac:dyDescent="0.2">
      <c r="A254" s="1269" t="s">
        <v>4224</v>
      </c>
      <c r="B254" s="1018">
        <v>398.88</v>
      </c>
      <c r="C254" s="1018">
        <v>398.88</v>
      </c>
      <c r="D254" s="1024" t="s">
        <v>941</v>
      </c>
      <c r="E254" s="1031"/>
      <c r="F254" s="1031"/>
      <c r="G254" s="1031"/>
    </row>
    <row r="255" spans="1:7" s="1007" customFormat="1" ht="11.25" customHeight="1" x14ac:dyDescent="0.2">
      <c r="A255" s="1270"/>
      <c r="B255" s="1020">
        <v>398.88</v>
      </c>
      <c r="C255" s="1020">
        <v>398.88</v>
      </c>
      <c r="D255" s="1026" t="s">
        <v>11</v>
      </c>
      <c r="E255" s="1031"/>
      <c r="F255" s="1031"/>
      <c r="G255" s="1031"/>
    </row>
    <row r="256" spans="1:7" s="1007" customFormat="1" ht="21" x14ac:dyDescent="0.2">
      <c r="A256" s="1269" t="s">
        <v>2226</v>
      </c>
      <c r="B256" s="1018">
        <v>50</v>
      </c>
      <c r="C256" s="1018">
        <v>50</v>
      </c>
      <c r="D256" s="1024" t="s">
        <v>972</v>
      </c>
      <c r="E256" s="1031"/>
      <c r="F256" s="1031"/>
      <c r="G256" s="1031"/>
    </row>
    <row r="257" spans="1:7" s="1007" customFormat="1" ht="11.25" customHeight="1" x14ac:dyDescent="0.2">
      <c r="A257" s="1268"/>
      <c r="B257" s="1019">
        <v>2231</v>
      </c>
      <c r="C257" s="1019">
        <v>2231</v>
      </c>
      <c r="D257" s="1025" t="s">
        <v>973</v>
      </c>
      <c r="E257" s="1031"/>
      <c r="F257" s="1031"/>
      <c r="G257" s="1031"/>
    </row>
    <row r="258" spans="1:7" s="1007" customFormat="1" ht="11.25" customHeight="1" x14ac:dyDescent="0.2">
      <c r="A258" s="1270"/>
      <c r="B258" s="1020">
        <v>2281</v>
      </c>
      <c r="C258" s="1020">
        <v>2281</v>
      </c>
      <c r="D258" s="1026" t="s">
        <v>11</v>
      </c>
      <c r="E258" s="1031"/>
      <c r="F258" s="1031"/>
      <c r="G258" s="1031"/>
    </row>
    <row r="259" spans="1:7" s="1007" customFormat="1" ht="21" x14ac:dyDescent="0.2">
      <c r="A259" s="1268" t="s">
        <v>2227</v>
      </c>
      <c r="B259" s="1019">
        <v>260</v>
      </c>
      <c r="C259" s="1019">
        <v>260</v>
      </c>
      <c r="D259" s="1025" t="s">
        <v>972</v>
      </c>
      <c r="E259" s="1031"/>
      <c r="F259" s="1031"/>
      <c r="G259" s="1031"/>
    </row>
    <row r="260" spans="1:7" s="1007" customFormat="1" ht="21" x14ac:dyDescent="0.2">
      <c r="A260" s="1268"/>
      <c r="B260" s="1019">
        <v>70</v>
      </c>
      <c r="C260" s="1019">
        <v>70</v>
      </c>
      <c r="D260" s="1025" t="s">
        <v>3230</v>
      </c>
      <c r="E260" s="1031"/>
      <c r="F260" s="1031"/>
      <c r="G260" s="1031"/>
    </row>
    <row r="261" spans="1:7" s="1007" customFormat="1" ht="11.25" customHeight="1" x14ac:dyDescent="0.2">
      <c r="A261" s="1268"/>
      <c r="B261" s="1019">
        <v>6271</v>
      </c>
      <c r="C261" s="1019">
        <v>6271</v>
      </c>
      <c r="D261" s="1025" t="s">
        <v>973</v>
      </c>
      <c r="E261" s="1031"/>
      <c r="F261" s="1031"/>
      <c r="G261" s="1031"/>
    </row>
    <row r="262" spans="1:7" s="1007" customFormat="1" ht="11.25" customHeight="1" x14ac:dyDescent="0.2">
      <c r="A262" s="1268"/>
      <c r="B262" s="1019">
        <v>6601</v>
      </c>
      <c r="C262" s="1019">
        <v>6601</v>
      </c>
      <c r="D262" s="1025" t="s">
        <v>11</v>
      </c>
      <c r="E262" s="1031"/>
      <c r="F262" s="1031"/>
      <c r="G262" s="1031"/>
    </row>
    <row r="263" spans="1:7" s="1007" customFormat="1" ht="11.25" customHeight="1" x14ac:dyDescent="0.2">
      <c r="A263" s="1269" t="s">
        <v>3793</v>
      </c>
      <c r="B263" s="1018">
        <v>200</v>
      </c>
      <c r="C263" s="1018">
        <v>200</v>
      </c>
      <c r="D263" s="1024" t="s">
        <v>683</v>
      </c>
      <c r="E263" s="1031"/>
      <c r="F263" s="1031"/>
      <c r="G263" s="1031"/>
    </row>
    <row r="264" spans="1:7" s="1007" customFormat="1" ht="11.25" customHeight="1" x14ac:dyDescent="0.2">
      <c r="A264" s="1270"/>
      <c r="B264" s="1020">
        <v>200</v>
      </c>
      <c r="C264" s="1020">
        <v>200</v>
      </c>
      <c r="D264" s="1026" t="s">
        <v>11</v>
      </c>
      <c r="E264" s="1031"/>
      <c r="F264" s="1031"/>
      <c r="G264" s="1031"/>
    </row>
    <row r="265" spans="1:7" s="1007" customFormat="1" ht="11.25" customHeight="1" x14ac:dyDescent="0.2">
      <c r="A265" s="1268" t="s">
        <v>2228</v>
      </c>
      <c r="B265" s="1019">
        <v>40</v>
      </c>
      <c r="C265" s="1019">
        <v>40</v>
      </c>
      <c r="D265" s="1025" t="s">
        <v>3245</v>
      </c>
      <c r="E265" s="1031"/>
      <c r="F265" s="1031"/>
      <c r="G265" s="1031"/>
    </row>
    <row r="266" spans="1:7" s="1007" customFormat="1" ht="11.25" customHeight="1" x14ac:dyDescent="0.2">
      <c r="A266" s="1268"/>
      <c r="B266" s="1019">
        <v>40</v>
      </c>
      <c r="C266" s="1019">
        <v>40</v>
      </c>
      <c r="D266" s="1025" t="s">
        <v>11</v>
      </c>
      <c r="E266" s="1031"/>
      <c r="F266" s="1031"/>
      <c r="G266" s="1031"/>
    </row>
    <row r="267" spans="1:7" s="1007" customFormat="1" ht="11.25" customHeight="1" x14ac:dyDescent="0.2">
      <c r="A267" s="1269" t="s">
        <v>2229</v>
      </c>
      <c r="B267" s="1018">
        <v>2681.71</v>
      </c>
      <c r="C267" s="1018">
        <v>2681.7060000000001</v>
      </c>
      <c r="D267" s="1024" t="s">
        <v>2188</v>
      </c>
      <c r="E267" s="1031"/>
      <c r="F267" s="1031"/>
      <c r="G267" s="1031"/>
    </row>
    <row r="268" spans="1:7" s="1007" customFormat="1" ht="11.25" customHeight="1" x14ac:dyDescent="0.2">
      <c r="A268" s="1270"/>
      <c r="B268" s="1020">
        <v>2681.71</v>
      </c>
      <c r="C268" s="1020">
        <v>2681.7060000000001</v>
      </c>
      <c r="D268" s="1026" t="s">
        <v>11</v>
      </c>
      <c r="E268" s="1031"/>
      <c r="F268" s="1031"/>
      <c r="G268" s="1031"/>
    </row>
    <row r="269" spans="1:7" s="1007" customFormat="1" ht="11.25" customHeight="1" x14ac:dyDescent="0.2">
      <c r="A269" s="1268" t="s">
        <v>4225</v>
      </c>
      <c r="B269" s="1019">
        <v>2937.7000000000003</v>
      </c>
      <c r="C269" s="1019">
        <v>2937.6660000000002</v>
      </c>
      <c r="D269" s="1025" t="s">
        <v>3855</v>
      </c>
      <c r="E269" s="1031"/>
      <c r="F269" s="1031"/>
      <c r="G269" s="1031"/>
    </row>
    <row r="270" spans="1:7" s="1007" customFormat="1" ht="11.25" customHeight="1" x14ac:dyDescent="0.2">
      <c r="A270" s="1268"/>
      <c r="B270" s="1019">
        <v>2937.7000000000003</v>
      </c>
      <c r="C270" s="1019">
        <v>2937.6660000000002</v>
      </c>
      <c r="D270" s="1025" t="s">
        <v>11</v>
      </c>
      <c r="E270" s="1031"/>
      <c r="F270" s="1031"/>
      <c r="G270" s="1031"/>
    </row>
    <row r="271" spans="1:7" s="1007" customFormat="1" ht="21" x14ac:dyDescent="0.2">
      <c r="A271" s="1269" t="s">
        <v>4226</v>
      </c>
      <c r="B271" s="1018">
        <v>271</v>
      </c>
      <c r="C271" s="1018">
        <v>271</v>
      </c>
      <c r="D271" s="1024" t="s">
        <v>972</v>
      </c>
      <c r="E271" s="1031"/>
      <c r="F271" s="1031"/>
      <c r="G271" s="1031"/>
    </row>
    <row r="272" spans="1:7" s="1007" customFormat="1" ht="11.25" customHeight="1" x14ac:dyDescent="0.2">
      <c r="A272" s="1268"/>
      <c r="B272" s="1019">
        <v>6502</v>
      </c>
      <c r="C272" s="1019">
        <v>6502</v>
      </c>
      <c r="D272" s="1025" t="s">
        <v>973</v>
      </c>
      <c r="E272" s="1031"/>
      <c r="F272" s="1031"/>
      <c r="G272" s="1031"/>
    </row>
    <row r="273" spans="1:7" s="1007" customFormat="1" ht="11.25" customHeight="1" x14ac:dyDescent="0.2">
      <c r="A273" s="1270"/>
      <c r="B273" s="1020">
        <v>6773</v>
      </c>
      <c r="C273" s="1020">
        <v>6773</v>
      </c>
      <c r="D273" s="1026" t="s">
        <v>11</v>
      </c>
      <c r="E273" s="1031"/>
      <c r="F273" s="1031"/>
      <c r="G273" s="1031"/>
    </row>
    <row r="274" spans="1:7" s="1007" customFormat="1" ht="11.25" customHeight="1" x14ac:dyDescent="0.2">
      <c r="A274" s="1268" t="s">
        <v>2230</v>
      </c>
      <c r="B274" s="1019">
        <v>743</v>
      </c>
      <c r="C274" s="1019">
        <v>743</v>
      </c>
      <c r="D274" s="1025" t="s">
        <v>973</v>
      </c>
      <c r="E274" s="1031"/>
      <c r="F274" s="1031"/>
      <c r="G274" s="1031"/>
    </row>
    <row r="275" spans="1:7" s="1007" customFormat="1" ht="21" x14ac:dyDescent="0.2">
      <c r="A275" s="1268"/>
      <c r="B275" s="1019">
        <v>200</v>
      </c>
      <c r="C275" s="1019">
        <v>200</v>
      </c>
      <c r="D275" s="1025" t="s">
        <v>971</v>
      </c>
      <c r="E275" s="1031"/>
      <c r="F275" s="1031"/>
      <c r="G275" s="1031"/>
    </row>
    <row r="276" spans="1:7" s="1007" customFormat="1" ht="11.25" customHeight="1" x14ac:dyDescent="0.2">
      <c r="A276" s="1268"/>
      <c r="B276" s="1019">
        <v>943</v>
      </c>
      <c r="C276" s="1019">
        <v>943</v>
      </c>
      <c r="D276" s="1025" t="s">
        <v>11</v>
      </c>
      <c r="E276" s="1031"/>
      <c r="F276" s="1031"/>
      <c r="G276" s="1031"/>
    </row>
    <row r="277" spans="1:7" s="1007" customFormat="1" ht="11.25" customHeight="1" x14ac:dyDescent="0.2">
      <c r="A277" s="1269" t="s">
        <v>3744</v>
      </c>
      <c r="B277" s="1018">
        <v>3500</v>
      </c>
      <c r="C277" s="1018">
        <v>3500</v>
      </c>
      <c r="D277" s="1024" t="s">
        <v>610</v>
      </c>
      <c r="E277" s="1031"/>
      <c r="F277" s="1031"/>
      <c r="G277" s="1031"/>
    </row>
    <row r="278" spans="1:7" s="1007" customFormat="1" ht="11.25" customHeight="1" x14ac:dyDescent="0.2">
      <c r="A278" s="1270"/>
      <c r="B278" s="1020">
        <v>3500</v>
      </c>
      <c r="C278" s="1020">
        <v>3500</v>
      </c>
      <c r="D278" s="1026" t="s">
        <v>11</v>
      </c>
      <c r="E278" s="1031"/>
      <c r="F278" s="1031"/>
      <c r="G278" s="1031"/>
    </row>
    <row r="279" spans="1:7" s="1007" customFormat="1" ht="21" x14ac:dyDescent="0.2">
      <c r="A279" s="1268" t="s">
        <v>2231</v>
      </c>
      <c r="B279" s="1019">
        <v>200</v>
      </c>
      <c r="C279" s="1019">
        <v>200</v>
      </c>
      <c r="D279" s="1025" t="s">
        <v>971</v>
      </c>
      <c r="E279" s="1031"/>
      <c r="F279" s="1031"/>
      <c r="G279" s="1031"/>
    </row>
    <row r="280" spans="1:7" s="1007" customFormat="1" ht="11.25" customHeight="1" x14ac:dyDescent="0.2">
      <c r="A280" s="1268"/>
      <c r="B280" s="1019">
        <v>200</v>
      </c>
      <c r="C280" s="1019">
        <v>200</v>
      </c>
      <c r="D280" s="1025" t="s">
        <v>11</v>
      </c>
      <c r="E280" s="1031"/>
      <c r="F280" s="1031"/>
      <c r="G280" s="1031"/>
    </row>
    <row r="281" spans="1:7" s="1007" customFormat="1" ht="11.25" customHeight="1" x14ac:dyDescent="0.2">
      <c r="A281" s="1269" t="s">
        <v>2232</v>
      </c>
      <c r="B281" s="1018">
        <v>1029.1399999999999</v>
      </c>
      <c r="C281" s="1018">
        <v>1029.106</v>
      </c>
      <c r="D281" s="1024" t="s">
        <v>3855</v>
      </c>
      <c r="E281" s="1031"/>
      <c r="F281" s="1031"/>
      <c r="G281" s="1031"/>
    </row>
    <row r="282" spans="1:7" s="1007" customFormat="1" ht="11.25" customHeight="1" x14ac:dyDescent="0.2">
      <c r="A282" s="1270"/>
      <c r="B282" s="1020">
        <v>1029.1399999999999</v>
      </c>
      <c r="C282" s="1020">
        <v>1029.106</v>
      </c>
      <c r="D282" s="1026" t="s">
        <v>11</v>
      </c>
      <c r="E282" s="1031"/>
      <c r="F282" s="1031"/>
      <c r="G282" s="1031"/>
    </row>
    <row r="283" spans="1:7" s="1007" customFormat="1" ht="11.25" customHeight="1" x14ac:dyDescent="0.2">
      <c r="A283" s="1268" t="s">
        <v>3455</v>
      </c>
      <c r="B283" s="1019">
        <v>80</v>
      </c>
      <c r="C283" s="1019">
        <v>80</v>
      </c>
      <c r="D283" s="1025" t="s">
        <v>3443</v>
      </c>
      <c r="E283" s="1031"/>
      <c r="F283" s="1031"/>
      <c r="G283" s="1031"/>
    </row>
    <row r="284" spans="1:7" s="1007" customFormat="1" ht="21" x14ac:dyDescent="0.2">
      <c r="A284" s="1268"/>
      <c r="B284" s="1019">
        <v>79.5</v>
      </c>
      <c r="C284" s="1019">
        <v>79.5</v>
      </c>
      <c r="D284" s="1025" t="s">
        <v>969</v>
      </c>
      <c r="E284" s="1031"/>
      <c r="F284" s="1031"/>
      <c r="G284" s="1031"/>
    </row>
    <row r="285" spans="1:7" s="1007" customFormat="1" ht="11.25" customHeight="1" x14ac:dyDescent="0.2">
      <c r="A285" s="1268"/>
      <c r="B285" s="1019">
        <v>159.5</v>
      </c>
      <c r="C285" s="1019">
        <v>159.5</v>
      </c>
      <c r="D285" s="1025" t="s">
        <v>11</v>
      </c>
      <c r="E285" s="1031"/>
      <c r="F285" s="1031"/>
      <c r="G285" s="1031"/>
    </row>
    <row r="286" spans="1:7" s="1007" customFormat="1" ht="11.25" customHeight="1" x14ac:dyDescent="0.2">
      <c r="A286" s="1269" t="s">
        <v>2233</v>
      </c>
      <c r="B286" s="1018">
        <v>873</v>
      </c>
      <c r="C286" s="1018">
        <v>873</v>
      </c>
      <c r="D286" s="1024" t="s">
        <v>973</v>
      </c>
      <c r="E286" s="1031"/>
      <c r="F286" s="1031"/>
      <c r="G286" s="1031"/>
    </row>
    <row r="287" spans="1:7" s="1007" customFormat="1" ht="11.25" customHeight="1" x14ac:dyDescent="0.2">
      <c r="A287" s="1268"/>
      <c r="B287" s="1019">
        <v>60</v>
      </c>
      <c r="C287" s="1019">
        <v>60</v>
      </c>
      <c r="D287" s="1025" t="s">
        <v>970</v>
      </c>
      <c r="E287" s="1031"/>
      <c r="F287" s="1031"/>
      <c r="G287" s="1031"/>
    </row>
    <row r="288" spans="1:7" s="1007" customFormat="1" ht="11.25" customHeight="1" x14ac:dyDescent="0.2">
      <c r="A288" s="1270"/>
      <c r="B288" s="1020">
        <v>933</v>
      </c>
      <c r="C288" s="1020">
        <v>933</v>
      </c>
      <c r="D288" s="1026" t="s">
        <v>11</v>
      </c>
      <c r="E288" s="1031"/>
      <c r="F288" s="1031"/>
      <c r="G288" s="1031"/>
    </row>
    <row r="289" spans="1:7" s="1007" customFormat="1" ht="11.25" customHeight="1" x14ac:dyDescent="0.2">
      <c r="A289" s="1268" t="s">
        <v>4227</v>
      </c>
      <c r="B289" s="1019">
        <v>34</v>
      </c>
      <c r="C289" s="1019">
        <v>34</v>
      </c>
      <c r="D289" s="1025" t="s">
        <v>3443</v>
      </c>
      <c r="E289" s="1031"/>
      <c r="F289" s="1031"/>
      <c r="G289" s="1031"/>
    </row>
    <row r="290" spans="1:7" s="1007" customFormat="1" ht="11.25" customHeight="1" x14ac:dyDescent="0.2">
      <c r="A290" s="1268"/>
      <c r="B290" s="1019">
        <v>34</v>
      </c>
      <c r="C290" s="1019">
        <v>34</v>
      </c>
      <c r="D290" s="1025" t="s">
        <v>11</v>
      </c>
      <c r="E290" s="1031"/>
      <c r="F290" s="1031"/>
      <c r="G290" s="1031"/>
    </row>
    <row r="291" spans="1:7" s="1007" customFormat="1" ht="11.25" customHeight="1" x14ac:dyDescent="0.2">
      <c r="A291" s="1269" t="s">
        <v>2234</v>
      </c>
      <c r="B291" s="1018">
        <v>100</v>
      </c>
      <c r="C291" s="1018">
        <v>100</v>
      </c>
      <c r="D291" s="1024" t="s">
        <v>995</v>
      </c>
      <c r="E291" s="1031"/>
      <c r="F291" s="1031"/>
      <c r="G291" s="1031"/>
    </row>
    <row r="292" spans="1:7" s="1007" customFormat="1" ht="21" x14ac:dyDescent="0.2">
      <c r="A292" s="1268"/>
      <c r="B292" s="1019">
        <v>1071</v>
      </c>
      <c r="C292" s="1019">
        <v>1071</v>
      </c>
      <c r="D292" s="1025" t="s">
        <v>972</v>
      </c>
      <c r="E292" s="1031"/>
      <c r="F292" s="1031"/>
      <c r="G292" s="1031"/>
    </row>
    <row r="293" spans="1:7" s="1007" customFormat="1" ht="11.25" customHeight="1" x14ac:dyDescent="0.2">
      <c r="A293" s="1268"/>
      <c r="B293" s="1019">
        <v>17522</v>
      </c>
      <c r="C293" s="1019">
        <v>17522</v>
      </c>
      <c r="D293" s="1025" t="s">
        <v>973</v>
      </c>
      <c r="E293" s="1031"/>
      <c r="F293" s="1031"/>
      <c r="G293" s="1031"/>
    </row>
    <row r="294" spans="1:7" s="1007" customFormat="1" ht="11.25" customHeight="1" x14ac:dyDescent="0.2">
      <c r="A294" s="1268"/>
      <c r="B294" s="1019">
        <v>80</v>
      </c>
      <c r="C294" s="1019">
        <v>80</v>
      </c>
      <c r="D294" s="1025" t="s">
        <v>3443</v>
      </c>
      <c r="E294" s="1031"/>
      <c r="F294" s="1031"/>
      <c r="G294" s="1031"/>
    </row>
    <row r="295" spans="1:7" s="1007" customFormat="1" ht="11.25" customHeight="1" x14ac:dyDescent="0.2">
      <c r="A295" s="1268"/>
      <c r="B295" s="1019">
        <v>407</v>
      </c>
      <c r="C295" s="1019">
        <v>407</v>
      </c>
      <c r="D295" s="1025" t="s">
        <v>970</v>
      </c>
      <c r="E295" s="1031"/>
      <c r="F295" s="1031"/>
      <c r="G295" s="1031"/>
    </row>
    <row r="296" spans="1:7" s="1007" customFormat="1" ht="21" x14ac:dyDescent="0.2">
      <c r="A296" s="1268"/>
      <c r="B296" s="1019">
        <v>145.80000000000001</v>
      </c>
      <c r="C296" s="1019">
        <v>145.80000000000001</v>
      </c>
      <c r="D296" s="1025" t="s">
        <v>971</v>
      </c>
      <c r="E296" s="1031"/>
      <c r="F296" s="1031"/>
      <c r="G296" s="1031"/>
    </row>
    <row r="297" spans="1:7" s="1007" customFormat="1" ht="11.25" customHeight="1" x14ac:dyDescent="0.2">
      <c r="A297" s="1268"/>
      <c r="B297" s="1019">
        <v>150</v>
      </c>
      <c r="C297" s="1019">
        <v>150</v>
      </c>
      <c r="D297" s="1025" t="s">
        <v>524</v>
      </c>
      <c r="E297" s="1031"/>
      <c r="F297" s="1031"/>
      <c r="G297" s="1031"/>
    </row>
    <row r="298" spans="1:7" s="1007" customFormat="1" ht="11.25" customHeight="1" x14ac:dyDescent="0.2">
      <c r="A298" s="1270"/>
      <c r="B298" s="1020">
        <v>19475.8</v>
      </c>
      <c r="C298" s="1020">
        <v>19475.8</v>
      </c>
      <c r="D298" s="1026" t="s">
        <v>11</v>
      </c>
      <c r="E298" s="1031"/>
      <c r="F298" s="1031"/>
      <c r="G298" s="1031"/>
    </row>
    <row r="299" spans="1:7" s="1007" customFormat="1" ht="21" x14ac:dyDescent="0.2">
      <c r="A299" s="1268" t="s">
        <v>2235</v>
      </c>
      <c r="B299" s="1019">
        <v>70</v>
      </c>
      <c r="C299" s="1019">
        <v>42</v>
      </c>
      <c r="D299" s="1025" t="s">
        <v>971</v>
      </c>
      <c r="E299" s="1031"/>
      <c r="F299" s="1031"/>
      <c r="G299" s="1031"/>
    </row>
    <row r="300" spans="1:7" s="1007" customFormat="1" ht="11.25" customHeight="1" x14ac:dyDescent="0.2">
      <c r="A300" s="1268"/>
      <c r="B300" s="1019">
        <v>70</v>
      </c>
      <c r="C300" s="1019">
        <v>42</v>
      </c>
      <c r="D300" s="1025" t="s">
        <v>11</v>
      </c>
      <c r="E300" s="1031"/>
      <c r="F300" s="1031"/>
      <c r="G300" s="1031"/>
    </row>
    <row r="301" spans="1:7" s="1007" customFormat="1" ht="11.25" customHeight="1" x14ac:dyDescent="0.2">
      <c r="A301" s="1269" t="s">
        <v>3456</v>
      </c>
      <c r="B301" s="1018">
        <v>1187</v>
      </c>
      <c r="C301" s="1018">
        <v>1187</v>
      </c>
      <c r="D301" s="1024" t="s">
        <v>973</v>
      </c>
      <c r="E301" s="1031"/>
      <c r="F301" s="1031"/>
      <c r="G301" s="1031"/>
    </row>
    <row r="302" spans="1:7" s="1007" customFormat="1" ht="21" x14ac:dyDescent="0.2">
      <c r="A302" s="1268"/>
      <c r="B302" s="1019">
        <v>279.10000000000002</v>
      </c>
      <c r="C302" s="1019">
        <v>279.10000000000002</v>
      </c>
      <c r="D302" s="1025" t="s">
        <v>971</v>
      </c>
      <c r="E302" s="1031"/>
      <c r="F302" s="1031"/>
      <c r="G302" s="1031"/>
    </row>
    <row r="303" spans="1:7" s="1007" customFormat="1" ht="11.25" customHeight="1" x14ac:dyDescent="0.2">
      <c r="A303" s="1270"/>
      <c r="B303" s="1020">
        <v>1466.1</v>
      </c>
      <c r="C303" s="1020">
        <v>1466.1</v>
      </c>
      <c r="D303" s="1026" t="s">
        <v>11</v>
      </c>
      <c r="E303" s="1031"/>
      <c r="F303" s="1031"/>
      <c r="G303" s="1031"/>
    </row>
    <row r="304" spans="1:7" s="1007" customFormat="1" ht="11.25" customHeight="1" x14ac:dyDescent="0.2">
      <c r="A304" s="1268" t="s">
        <v>4228</v>
      </c>
      <c r="B304" s="1019">
        <v>1203</v>
      </c>
      <c r="C304" s="1019">
        <v>1203</v>
      </c>
      <c r="D304" s="1025" t="s">
        <v>973</v>
      </c>
      <c r="E304" s="1031"/>
      <c r="F304" s="1031"/>
      <c r="G304" s="1031"/>
    </row>
    <row r="305" spans="1:7" s="1007" customFormat="1" ht="11.25" customHeight="1" x14ac:dyDescent="0.2">
      <c r="A305" s="1268"/>
      <c r="B305" s="1019">
        <v>1203</v>
      </c>
      <c r="C305" s="1019">
        <v>1203</v>
      </c>
      <c r="D305" s="1025" t="s">
        <v>11</v>
      </c>
      <c r="E305" s="1031"/>
      <c r="F305" s="1031"/>
      <c r="G305" s="1031"/>
    </row>
    <row r="306" spans="1:7" s="1007" customFormat="1" ht="11.25" customHeight="1" x14ac:dyDescent="0.2">
      <c r="A306" s="1269" t="s">
        <v>2236</v>
      </c>
      <c r="B306" s="1018">
        <v>100</v>
      </c>
      <c r="C306" s="1018">
        <v>100</v>
      </c>
      <c r="D306" s="1024" t="s">
        <v>968</v>
      </c>
      <c r="E306" s="1031"/>
      <c r="F306" s="1031"/>
      <c r="G306" s="1031"/>
    </row>
    <row r="307" spans="1:7" s="1007" customFormat="1" ht="11.25" customHeight="1" x14ac:dyDescent="0.2">
      <c r="A307" s="1270"/>
      <c r="B307" s="1020">
        <v>100</v>
      </c>
      <c r="C307" s="1020">
        <v>100</v>
      </c>
      <c r="D307" s="1026" t="s">
        <v>11</v>
      </c>
      <c r="E307" s="1031"/>
      <c r="F307" s="1031"/>
      <c r="G307" s="1031"/>
    </row>
    <row r="308" spans="1:7" s="1007" customFormat="1" ht="11.25" customHeight="1" x14ac:dyDescent="0.2">
      <c r="A308" s="1268" t="s">
        <v>4229</v>
      </c>
      <c r="B308" s="1019">
        <v>20384</v>
      </c>
      <c r="C308" s="1019">
        <v>20182</v>
      </c>
      <c r="D308" s="1025" t="s">
        <v>973</v>
      </c>
      <c r="E308" s="1031"/>
      <c r="F308" s="1031"/>
      <c r="G308" s="1031"/>
    </row>
    <row r="309" spans="1:7" s="1007" customFormat="1" ht="11.25" customHeight="1" x14ac:dyDescent="0.2">
      <c r="A309" s="1268"/>
      <c r="B309" s="1019">
        <v>450</v>
      </c>
      <c r="C309" s="1019">
        <v>450</v>
      </c>
      <c r="D309" s="1025" t="s">
        <v>970</v>
      </c>
      <c r="E309" s="1031"/>
      <c r="F309" s="1031"/>
      <c r="G309" s="1031"/>
    </row>
    <row r="310" spans="1:7" s="1007" customFormat="1" ht="11.25" customHeight="1" x14ac:dyDescent="0.2">
      <c r="A310" s="1268"/>
      <c r="B310" s="1019">
        <v>20834</v>
      </c>
      <c r="C310" s="1019">
        <v>20632</v>
      </c>
      <c r="D310" s="1025" t="s">
        <v>11</v>
      </c>
      <c r="E310" s="1031"/>
      <c r="F310" s="1031"/>
      <c r="G310" s="1031"/>
    </row>
    <row r="311" spans="1:7" s="1007" customFormat="1" ht="11.25" customHeight="1" x14ac:dyDescent="0.2">
      <c r="A311" s="1269" t="s">
        <v>4230</v>
      </c>
      <c r="B311" s="1018">
        <v>93.85</v>
      </c>
      <c r="C311" s="1018">
        <v>93.85</v>
      </c>
      <c r="D311" s="1024" t="s">
        <v>943</v>
      </c>
      <c r="E311" s="1031"/>
      <c r="F311" s="1031"/>
      <c r="G311" s="1031"/>
    </row>
    <row r="312" spans="1:7" s="1007" customFormat="1" ht="11.25" customHeight="1" x14ac:dyDescent="0.2">
      <c r="A312" s="1270"/>
      <c r="B312" s="1020">
        <v>93.85</v>
      </c>
      <c r="C312" s="1020">
        <v>93.85</v>
      </c>
      <c r="D312" s="1026" t="s">
        <v>11</v>
      </c>
      <c r="E312" s="1031"/>
      <c r="F312" s="1031"/>
      <c r="G312" s="1031"/>
    </row>
    <row r="313" spans="1:7" s="1007" customFormat="1" ht="11.25" customHeight="1" x14ac:dyDescent="0.2">
      <c r="A313" s="1268" t="s">
        <v>4231</v>
      </c>
      <c r="B313" s="1019">
        <v>80</v>
      </c>
      <c r="C313" s="1019">
        <v>80</v>
      </c>
      <c r="D313" s="1025" t="s">
        <v>4232</v>
      </c>
      <c r="E313" s="1031"/>
      <c r="F313" s="1031"/>
      <c r="G313" s="1031"/>
    </row>
    <row r="314" spans="1:7" s="1007" customFormat="1" ht="21" x14ac:dyDescent="0.2">
      <c r="A314" s="1268"/>
      <c r="B314" s="1019">
        <v>61</v>
      </c>
      <c r="C314" s="1019">
        <v>61</v>
      </c>
      <c r="D314" s="1025" t="s">
        <v>971</v>
      </c>
      <c r="E314" s="1031"/>
      <c r="F314" s="1031"/>
      <c r="G314" s="1031"/>
    </row>
    <row r="315" spans="1:7" s="1007" customFormat="1" ht="11.25" customHeight="1" x14ac:dyDescent="0.2">
      <c r="A315" s="1268"/>
      <c r="B315" s="1019">
        <v>141</v>
      </c>
      <c r="C315" s="1019">
        <v>141</v>
      </c>
      <c r="D315" s="1025" t="s">
        <v>11</v>
      </c>
      <c r="E315" s="1031"/>
      <c r="F315" s="1031"/>
      <c r="G315" s="1031"/>
    </row>
    <row r="316" spans="1:7" s="1007" customFormat="1" ht="11.25" customHeight="1" x14ac:dyDescent="0.2">
      <c r="A316" s="1269" t="s">
        <v>2237</v>
      </c>
      <c r="B316" s="1018">
        <v>3418</v>
      </c>
      <c r="C316" s="1018">
        <v>3418</v>
      </c>
      <c r="D316" s="1024" t="s">
        <v>973</v>
      </c>
      <c r="E316" s="1031"/>
      <c r="F316" s="1031"/>
      <c r="G316" s="1031"/>
    </row>
    <row r="317" spans="1:7" s="1007" customFormat="1" ht="11.25" customHeight="1" x14ac:dyDescent="0.2">
      <c r="A317" s="1270"/>
      <c r="B317" s="1020">
        <v>3418</v>
      </c>
      <c r="C317" s="1020">
        <v>3418</v>
      </c>
      <c r="D317" s="1026" t="s">
        <v>11</v>
      </c>
      <c r="E317" s="1031"/>
      <c r="F317" s="1031"/>
      <c r="G317" s="1031"/>
    </row>
    <row r="318" spans="1:7" s="1007" customFormat="1" ht="21" x14ac:dyDescent="0.2">
      <c r="A318" s="1268" t="s">
        <v>3457</v>
      </c>
      <c r="B318" s="1019">
        <v>1039</v>
      </c>
      <c r="C318" s="1019">
        <v>912.38870999999995</v>
      </c>
      <c r="D318" s="1025" t="s">
        <v>972</v>
      </c>
      <c r="E318" s="1031"/>
      <c r="F318" s="1031"/>
      <c r="G318" s="1031"/>
    </row>
    <row r="319" spans="1:7" s="1007" customFormat="1" ht="11.25" customHeight="1" x14ac:dyDescent="0.2">
      <c r="A319" s="1268"/>
      <c r="B319" s="1019">
        <v>11864</v>
      </c>
      <c r="C319" s="1019">
        <v>11789.07339</v>
      </c>
      <c r="D319" s="1025" t="s">
        <v>973</v>
      </c>
      <c r="E319" s="1031"/>
      <c r="F319" s="1031"/>
      <c r="G319" s="1031"/>
    </row>
    <row r="320" spans="1:7" s="1007" customFormat="1" ht="11.25" customHeight="1" x14ac:dyDescent="0.2">
      <c r="A320" s="1268"/>
      <c r="B320" s="1019">
        <v>108</v>
      </c>
      <c r="C320" s="1019">
        <v>108</v>
      </c>
      <c r="D320" s="1025" t="s">
        <v>970</v>
      </c>
      <c r="E320" s="1031"/>
      <c r="F320" s="1031"/>
      <c r="G320" s="1031"/>
    </row>
    <row r="321" spans="1:7" s="1007" customFormat="1" ht="21" x14ac:dyDescent="0.2">
      <c r="A321" s="1268"/>
      <c r="B321" s="1019">
        <v>579</v>
      </c>
      <c r="C321" s="1019">
        <v>544.71448999999996</v>
      </c>
      <c r="D321" s="1025" t="s">
        <v>971</v>
      </c>
      <c r="E321" s="1031"/>
      <c r="F321" s="1031"/>
      <c r="G321" s="1031"/>
    </row>
    <row r="322" spans="1:7" s="1007" customFormat="1" ht="11.25" customHeight="1" x14ac:dyDescent="0.2">
      <c r="A322" s="1268"/>
      <c r="B322" s="1019">
        <v>13380.999999999998</v>
      </c>
      <c r="C322" s="1019">
        <v>12558.725499999999</v>
      </c>
      <c r="D322" s="1025" t="s">
        <v>992</v>
      </c>
      <c r="E322" s="1031"/>
      <c r="F322" s="1031"/>
      <c r="G322" s="1031"/>
    </row>
    <row r="323" spans="1:7" s="1007" customFormat="1" ht="11.25" customHeight="1" x14ac:dyDescent="0.2">
      <c r="A323" s="1268"/>
      <c r="B323" s="1019">
        <v>26971</v>
      </c>
      <c r="C323" s="1019">
        <v>25912.90209</v>
      </c>
      <c r="D323" s="1025" t="s">
        <v>11</v>
      </c>
      <c r="E323" s="1031"/>
      <c r="F323" s="1031"/>
      <c r="G323" s="1031"/>
    </row>
    <row r="324" spans="1:7" s="1007" customFormat="1" ht="21" x14ac:dyDescent="0.2">
      <c r="A324" s="1269" t="s">
        <v>3458</v>
      </c>
      <c r="B324" s="1018">
        <v>188</v>
      </c>
      <c r="C324" s="1018">
        <v>188</v>
      </c>
      <c r="D324" s="1024" t="s">
        <v>969</v>
      </c>
      <c r="E324" s="1031"/>
      <c r="F324" s="1031"/>
      <c r="G324" s="1031"/>
    </row>
    <row r="325" spans="1:7" s="1007" customFormat="1" ht="11.25" customHeight="1" x14ac:dyDescent="0.2">
      <c r="A325" s="1270"/>
      <c r="B325" s="1020">
        <v>188</v>
      </c>
      <c r="C325" s="1020">
        <v>188</v>
      </c>
      <c r="D325" s="1026" t="s">
        <v>11</v>
      </c>
      <c r="E325" s="1031"/>
      <c r="F325" s="1031"/>
      <c r="G325" s="1031"/>
    </row>
    <row r="326" spans="1:7" s="1007" customFormat="1" ht="11.25" customHeight="1" x14ac:dyDescent="0.2">
      <c r="A326" s="1268" t="s">
        <v>3684</v>
      </c>
      <c r="B326" s="1019">
        <v>60.5</v>
      </c>
      <c r="C326" s="1019">
        <v>60.5</v>
      </c>
      <c r="D326" s="1025" t="s">
        <v>524</v>
      </c>
      <c r="E326" s="1031"/>
      <c r="F326" s="1031"/>
      <c r="G326" s="1031"/>
    </row>
    <row r="327" spans="1:7" s="1007" customFormat="1" ht="11.25" customHeight="1" x14ac:dyDescent="0.2">
      <c r="A327" s="1268"/>
      <c r="B327" s="1019">
        <v>60.5</v>
      </c>
      <c r="C327" s="1019">
        <v>60.5</v>
      </c>
      <c r="D327" s="1025" t="s">
        <v>11</v>
      </c>
      <c r="E327" s="1031"/>
      <c r="F327" s="1031"/>
      <c r="G327" s="1031"/>
    </row>
    <row r="328" spans="1:7" s="1007" customFormat="1" ht="11.25" customHeight="1" x14ac:dyDescent="0.2">
      <c r="A328" s="1269" t="s">
        <v>4233</v>
      </c>
      <c r="B328" s="1018">
        <v>180.7</v>
      </c>
      <c r="C328" s="1018">
        <v>180.7</v>
      </c>
      <c r="D328" s="1024" t="s">
        <v>912</v>
      </c>
      <c r="E328" s="1031"/>
      <c r="F328" s="1031"/>
      <c r="G328" s="1031"/>
    </row>
    <row r="329" spans="1:7" s="1007" customFormat="1" ht="11.25" customHeight="1" x14ac:dyDescent="0.2">
      <c r="A329" s="1270"/>
      <c r="B329" s="1020">
        <v>180.7</v>
      </c>
      <c r="C329" s="1020">
        <v>180.7</v>
      </c>
      <c r="D329" s="1026" t="s">
        <v>11</v>
      </c>
      <c r="E329" s="1031"/>
      <c r="F329" s="1031"/>
      <c r="G329" s="1031"/>
    </row>
    <row r="330" spans="1:7" s="1007" customFormat="1" ht="11.25" customHeight="1" x14ac:dyDescent="0.2">
      <c r="A330" s="1268" t="s">
        <v>2238</v>
      </c>
      <c r="B330" s="1019">
        <v>76.320000000000007</v>
      </c>
      <c r="C330" s="1019">
        <v>76.308750000000003</v>
      </c>
      <c r="D330" s="1025" t="s">
        <v>3857</v>
      </c>
      <c r="E330" s="1031"/>
      <c r="F330" s="1031"/>
      <c r="G330" s="1031"/>
    </row>
    <row r="331" spans="1:7" s="1007" customFormat="1" ht="11.25" customHeight="1" x14ac:dyDescent="0.2">
      <c r="A331" s="1268"/>
      <c r="B331" s="1019">
        <v>76.320000000000007</v>
      </c>
      <c r="C331" s="1019">
        <v>76.308750000000003</v>
      </c>
      <c r="D331" s="1025" t="s">
        <v>11</v>
      </c>
      <c r="E331" s="1031"/>
      <c r="F331" s="1031"/>
      <c r="G331" s="1031"/>
    </row>
    <row r="332" spans="1:7" s="1007" customFormat="1" ht="11.25" customHeight="1" x14ac:dyDescent="0.2">
      <c r="A332" s="1269" t="s">
        <v>496</v>
      </c>
      <c r="B332" s="1018">
        <v>300</v>
      </c>
      <c r="C332" s="1018">
        <v>300</v>
      </c>
      <c r="D332" s="1024" t="s">
        <v>912</v>
      </c>
      <c r="E332" s="1031"/>
      <c r="F332" s="1031"/>
      <c r="G332" s="1031"/>
    </row>
    <row r="333" spans="1:7" s="1007" customFormat="1" ht="11.25" customHeight="1" x14ac:dyDescent="0.2">
      <c r="A333" s="1268"/>
      <c r="B333" s="1019">
        <v>900</v>
      </c>
      <c r="C333" s="1019">
        <v>900</v>
      </c>
      <c r="D333" s="1025" t="s">
        <v>495</v>
      </c>
      <c r="E333" s="1031"/>
      <c r="F333" s="1031"/>
      <c r="G333" s="1031"/>
    </row>
    <row r="334" spans="1:7" s="1007" customFormat="1" ht="11.25" customHeight="1" x14ac:dyDescent="0.2">
      <c r="A334" s="1270"/>
      <c r="B334" s="1020">
        <v>1200</v>
      </c>
      <c r="C334" s="1020">
        <v>1200</v>
      </c>
      <c r="D334" s="1026" t="s">
        <v>11</v>
      </c>
      <c r="E334" s="1031"/>
      <c r="F334" s="1031"/>
      <c r="G334" s="1031"/>
    </row>
    <row r="335" spans="1:7" s="1007" customFormat="1" ht="11.25" customHeight="1" x14ac:dyDescent="0.2">
      <c r="A335" s="1268" t="s">
        <v>3685</v>
      </c>
      <c r="B335" s="1019">
        <v>200</v>
      </c>
      <c r="C335" s="1019">
        <v>200</v>
      </c>
      <c r="D335" s="1025" t="s">
        <v>524</v>
      </c>
      <c r="E335" s="1031"/>
      <c r="F335" s="1031"/>
      <c r="G335" s="1031"/>
    </row>
    <row r="336" spans="1:7" s="1007" customFormat="1" ht="11.25" customHeight="1" x14ac:dyDescent="0.2">
      <c r="A336" s="1268"/>
      <c r="B336" s="1019">
        <v>200</v>
      </c>
      <c r="C336" s="1019">
        <v>200</v>
      </c>
      <c r="D336" s="1025" t="s">
        <v>11</v>
      </c>
      <c r="E336" s="1031"/>
      <c r="F336" s="1031"/>
      <c r="G336" s="1031"/>
    </row>
    <row r="337" spans="1:7" s="1007" customFormat="1" ht="11.25" customHeight="1" x14ac:dyDescent="0.2">
      <c r="A337" s="1269" t="s">
        <v>3332</v>
      </c>
      <c r="B337" s="1018">
        <v>75</v>
      </c>
      <c r="C337" s="1018">
        <v>75</v>
      </c>
      <c r="D337" s="1024" t="s">
        <v>597</v>
      </c>
      <c r="E337" s="1031"/>
      <c r="F337" s="1031"/>
      <c r="G337" s="1031"/>
    </row>
    <row r="338" spans="1:7" s="1007" customFormat="1" ht="11.25" customHeight="1" x14ac:dyDescent="0.2">
      <c r="A338" s="1270"/>
      <c r="B338" s="1020">
        <v>75</v>
      </c>
      <c r="C338" s="1020">
        <v>75</v>
      </c>
      <c r="D338" s="1026" t="s">
        <v>11</v>
      </c>
      <c r="E338" s="1031"/>
      <c r="F338" s="1031"/>
      <c r="G338" s="1031"/>
    </row>
    <row r="339" spans="1:7" s="1007" customFormat="1" ht="11.25" customHeight="1" x14ac:dyDescent="0.2">
      <c r="A339" s="1268" t="s">
        <v>497</v>
      </c>
      <c r="B339" s="1019">
        <v>2700</v>
      </c>
      <c r="C339" s="1019">
        <v>2700</v>
      </c>
      <c r="D339" s="1025" t="s">
        <v>495</v>
      </c>
      <c r="E339" s="1031"/>
      <c r="F339" s="1031"/>
      <c r="G339" s="1031"/>
    </row>
    <row r="340" spans="1:7" s="1007" customFormat="1" ht="11.25" customHeight="1" x14ac:dyDescent="0.2">
      <c r="A340" s="1268"/>
      <c r="B340" s="1019">
        <v>2700</v>
      </c>
      <c r="C340" s="1019">
        <v>2700</v>
      </c>
      <c r="D340" s="1025" t="s">
        <v>11</v>
      </c>
      <c r="E340" s="1031"/>
      <c r="F340" s="1031"/>
      <c r="G340" s="1031"/>
    </row>
    <row r="341" spans="1:7" s="1007" customFormat="1" ht="11.25" customHeight="1" x14ac:dyDescent="0.2">
      <c r="A341" s="1269" t="s">
        <v>4234</v>
      </c>
      <c r="B341" s="1018">
        <v>96.4</v>
      </c>
      <c r="C341" s="1018">
        <v>96.4</v>
      </c>
      <c r="D341" s="1024" t="s">
        <v>997</v>
      </c>
      <c r="E341" s="1031"/>
      <c r="F341" s="1031"/>
      <c r="G341" s="1031"/>
    </row>
    <row r="342" spans="1:7" s="1007" customFormat="1" ht="11.25" customHeight="1" x14ac:dyDescent="0.2">
      <c r="A342" s="1270"/>
      <c r="B342" s="1020">
        <v>96.4</v>
      </c>
      <c r="C342" s="1020">
        <v>96.4</v>
      </c>
      <c r="D342" s="1026" t="s">
        <v>11</v>
      </c>
      <c r="E342" s="1031"/>
      <c r="F342" s="1031"/>
      <c r="G342" s="1031"/>
    </row>
    <row r="343" spans="1:7" s="1007" customFormat="1" ht="11.25" customHeight="1" x14ac:dyDescent="0.2">
      <c r="A343" s="1268" t="s">
        <v>4235</v>
      </c>
      <c r="B343" s="1019">
        <v>96.4</v>
      </c>
      <c r="C343" s="1019">
        <v>96.4</v>
      </c>
      <c r="D343" s="1025" t="s">
        <v>997</v>
      </c>
      <c r="E343" s="1031"/>
      <c r="F343" s="1031"/>
      <c r="G343" s="1031"/>
    </row>
    <row r="344" spans="1:7" s="1007" customFormat="1" ht="11.25" customHeight="1" x14ac:dyDescent="0.2">
      <c r="A344" s="1268"/>
      <c r="B344" s="1019">
        <v>96.4</v>
      </c>
      <c r="C344" s="1019">
        <v>96.4</v>
      </c>
      <c r="D344" s="1025" t="s">
        <v>11</v>
      </c>
      <c r="E344" s="1031"/>
      <c r="F344" s="1031"/>
      <c r="G344" s="1031"/>
    </row>
    <row r="345" spans="1:7" s="1007" customFormat="1" ht="11.25" customHeight="1" x14ac:dyDescent="0.2">
      <c r="A345" s="1269" t="s">
        <v>564</v>
      </c>
      <c r="B345" s="1018">
        <v>30</v>
      </c>
      <c r="C345" s="1018">
        <v>0</v>
      </c>
      <c r="D345" s="1024" t="s">
        <v>561</v>
      </c>
      <c r="E345" s="1031"/>
      <c r="F345" s="1031"/>
      <c r="G345" s="1031"/>
    </row>
    <row r="346" spans="1:7" s="1007" customFormat="1" ht="11.25" customHeight="1" x14ac:dyDescent="0.2">
      <c r="A346" s="1270"/>
      <c r="B346" s="1020">
        <v>30</v>
      </c>
      <c r="C346" s="1020">
        <v>0</v>
      </c>
      <c r="D346" s="1026" t="s">
        <v>11</v>
      </c>
      <c r="E346" s="1031"/>
      <c r="F346" s="1031"/>
      <c r="G346" s="1031"/>
    </row>
    <row r="347" spans="1:7" s="1007" customFormat="1" ht="11.25" customHeight="1" x14ac:dyDescent="0.2">
      <c r="A347" s="1268" t="s">
        <v>527</v>
      </c>
      <c r="B347" s="1019">
        <v>130</v>
      </c>
      <c r="C347" s="1019">
        <v>130</v>
      </c>
      <c r="D347" s="1025" t="s">
        <v>524</v>
      </c>
      <c r="E347" s="1031"/>
      <c r="F347" s="1031"/>
      <c r="G347" s="1031"/>
    </row>
    <row r="348" spans="1:7" s="1007" customFormat="1" ht="11.25" customHeight="1" x14ac:dyDescent="0.2">
      <c r="A348" s="1268"/>
      <c r="B348" s="1019">
        <v>130</v>
      </c>
      <c r="C348" s="1019">
        <v>130</v>
      </c>
      <c r="D348" s="1025" t="s">
        <v>11</v>
      </c>
      <c r="E348" s="1031"/>
      <c r="F348" s="1031"/>
      <c r="G348" s="1031"/>
    </row>
    <row r="349" spans="1:7" s="1007" customFormat="1" ht="11.25" customHeight="1" x14ac:dyDescent="0.2">
      <c r="A349" s="1269" t="s">
        <v>4236</v>
      </c>
      <c r="B349" s="1018">
        <v>96.4</v>
      </c>
      <c r="C349" s="1018">
        <v>96.4</v>
      </c>
      <c r="D349" s="1024" t="s">
        <v>997</v>
      </c>
      <c r="E349" s="1031"/>
      <c r="F349" s="1031"/>
      <c r="G349" s="1031"/>
    </row>
    <row r="350" spans="1:7" s="1007" customFormat="1" ht="21" x14ac:dyDescent="0.2">
      <c r="A350" s="1268"/>
      <c r="B350" s="1019">
        <v>100</v>
      </c>
      <c r="C350" s="1019">
        <v>100</v>
      </c>
      <c r="D350" s="1025" t="s">
        <v>996</v>
      </c>
      <c r="E350" s="1031"/>
      <c r="F350" s="1031"/>
      <c r="G350" s="1031"/>
    </row>
    <row r="351" spans="1:7" s="1007" customFormat="1" ht="11.25" customHeight="1" x14ac:dyDescent="0.2">
      <c r="A351" s="1270"/>
      <c r="B351" s="1020">
        <v>196.4</v>
      </c>
      <c r="C351" s="1020">
        <v>196.4</v>
      </c>
      <c r="D351" s="1026" t="s">
        <v>11</v>
      </c>
      <c r="E351" s="1031"/>
      <c r="F351" s="1031"/>
      <c r="G351" s="1031"/>
    </row>
    <row r="352" spans="1:7" s="1007" customFormat="1" ht="11.25" customHeight="1" x14ac:dyDescent="0.2">
      <c r="A352" s="1268" t="s">
        <v>424</v>
      </c>
      <c r="B352" s="1019">
        <v>811.15</v>
      </c>
      <c r="C352" s="1019">
        <v>811.14200000000005</v>
      </c>
      <c r="D352" s="1025" t="s">
        <v>961</v>
      </c>
      <c r="E352" s="1031"/>
      <c r="F352" s="1031"/>
      <c r="G352" s="1031"/>
    </row>
    <row r="353" spans="1:7" s="1007" customFormat="1" ht="11.25" customHeight="1" x14ac:dyDescent="0.2">
      <c r="A353" s="1268"/>
      <c r="B353" s="1019">
        <v>811.15</v>
      </c>
      <c r="C353" s="1019">
        <v>811.14200000000005</v>
      </c>
      <c r="D353" s="1025" t="s">
        <v>11</v>
      </c>
      <c r="E353" s="1031"/>
      <c r="F353" s="1031"/>
      <c r="G353" s="1031"/>
    </row>
    <row r="354" spans="1:7" s="1007" customFormat="1" ht="11.25" customHeight="1" x14ac:dyDescent="0.2">
      <c r="A354" s="1269" t="s">
        <v>3771</v>
      </c>
      <c r="B354" s="1018">
        <v>25.1</v>
      </c>
      <c r="C354" s="1018">
        <v>25.1</v>
      </c>
      <c r="D354" s="1024" t="s">
        <v>644</v>
      </c>
      <c r="E354" s="1031"/>
      <c r="F354" s="1031"/>
      <c r="G354" s="1031"/>
    </row>
    <row r="355" spans="1:7" s="1007" customFormat="1" ht="11.25" customHeight="1" x14ac:dyDescent="0.2">
      <c r="A355" s="1270"/>
      <c r="B355" s="1020">
        <v>25.1</v>
      </c>
      <c r="C355" s="1020">
        <v>25.1</v>
      </c>
      <c r="D355" s="1026" t="s">
        <v>11</v>
      </c>
      <c r="E355" s="1031"/>
      <c r="F355" s="1031"/>
      <c r="G355" s="1031"/>
    </row>
    <row r="356" spans="1:7" s="1007" customFormat="1" ht="11.25" customHeight="1" x14ac:dyDescent="0.2">
      <c r="A356" s="1268" t="s">
        <v>645</v>
      </c>
      <c r="B356" s="1019">
        <v>50</v>
      </c>
      <c r="C356" s="1019">
        <v>50</v>
      </c>
      <c r="D356" s="1025" t="s">
        <v>644</v>
      </c>
      <c r="E356" s="1031"/>
      <c r="F356" s="1031"/>
      <c r="G356" s="1031"/>
    </row>
    <row r="357" spans="1:7" s="1007" customFormat="1" ht="11.25" customHeight="1" x14ac:dyDescent="0.2">
      <c r="A357" s="1268"/>
      <c r="B357" s="1019">
        <v>50</v>
      </c>
      <c r="C357" s="1019">
        <v>50</v>
      </c>
      <c r="D357" s="1025" t="s">
        <v>11</v>
      </c>
      <c r="E357" s="1031"/>
      <c r="F357" s="1031"/>
      <c r="G357" s="1031"/>
    </row>
    <row r="358" spans="1:7" s="1007" customFormat="1" ht="21" x14ac:dyDescent="0.2">
      <c r="A358" s="1269" t="s">
        <v>2239</v>
      </c>
      <c r="B358" s="1018">
        <v>538</v>
      </c>
      <c r="C358" s="1018">
        <v>538</v>
      </c>
      <c r="D358" s="1024" t="s">
        <v>972</v>
      </c>
      <c r="E358" s="1031"/>
      <c r="F358" s="1031"/>
      <c r="G358" s="1031"/>
    </row>
    <row r="359" spans="1:7" s="1007" customFormat="1" ht="11.25" customHeight="1" x14ac:dyDescent="0.2">
      <c r="A359" s="1268"/>
      <c r="B359" s="1019">
        <v>5814</v>
      </c>
      <c r="C359" s="1019">
        <v>5814</v>
      </c>
      <c r="D359" s="1025" t="s">
        <v>973</v>
      </c>
      <c r="E359" s="1031"/>
      <c r="F359" s="1031"/>
      <c r="G359" s="1031"/>
    </row>
    <row r="360" spans="1:7" s="1007" customFormat="1" ht="11.25" customHeight="1" x14ac:dyDescent="0.2">
      <c r="A360" s="1268"/>
      <c r="B360" s="1019">
        <v>1376.5</v>
      </c>
      <c r="C360" s="1019">
        <v>1376.5</v>
      </c>
      <c r="D360" s="1025" t="s">
        <v>970</v>
      </c>
      <c r="E360" s="1031"/>
      <c r="F360" s="1031"/>
      <c r="G360" s="1031"/>
    </row>
    <row r="361" spans="1:7" s="1007" customFormat="1" ht="11.25" customHeight="1" x14ac:dyDescent="0.2">
      <c r="A361" s="1270"/>
      <c r="B361" s="1020">
        <v>7728.5</v>
      </c>
      <c r="C361" s="1020">
        <v>7728.5</v>
      </c>
      <c r="D361" s="1026" t="s">
        <v>11</v>
      </c>
      <c r="E361" s="1031"/>
      <c r="F361" s="1031"/>
      <c r="G361" s="1031"/>
    </row>
    <row r="362" spans="1:7" s="1007" customFormat="1" ht="11.25" customHeight="1" x14ac:dyDescent="0.2">
      <c r="A362" s="1268" t="s">
        <v>646</v>
      </c>
      <c r="B362" s="1019">
        <v>60</v>
      </c>
      <c r="C362" s="1019">
        <v>60</v>
      </c>
      <c r="D362" s="1025" t="s">
        <v>644</v>
      </c>
      <c r="E362" s="1031"/>
      <c r="F362" s="1031"/>
      <c r="G362" s="1031"/>
    </row>
    <row r="363" spans="1:7" s="1007" customFormat="1" ht="11.25" customHeight="1" x14ac:dyDescent="0.2">
      <c r="A363" s="1268"/>
      <c r="B363" s="1019">
        <v>60</v>
      </c>
      <c r="C363" s="1019">
        <v>60</v>
      </c>
      <c r="D363" s="1025" t="s">
        <v>11</v>
      </c>
      <c r="E363" s="1031"/>
      <c r="F363" s="1031"/>
      <c r="G363" s="1031"/>
    </row>
    <row r="364" spans="1:7" s="1007" customFormat="1" ht="11.25" customHeight="1" x14ac:dyDescent="0.2">
      <c r="A364" s="1269" t="s">
        <v>2240</v>
      </c>
      <c r="B364" s="1018">
        <v>953</v>
      </c>
      <c r="C364" s="1018">
        <v>953</v>
      </c>
      <c r="D364" s="1024" t="s">
        <v>973</v>
      </c>
      <c r="E364" s="1031"/>
      <c r="F364" s="1031"/>
      <c r="G364" s="1031"/>
    </row>
    <row r="365" spans="1:7" s="1007" customFormat="1" ht="11.25" customHeight="1" x14ac:dyDescent="0.2">
      <c r="A365" s="1270"/>
      <c r="B365" s="1020">
        <v>953</v>
      </c>
      <c r="C365" s="1020">
        <v>953</v>
      </c>
      <c r="D365" s="1026" t="s">
        <v>11</v>
      </c>
      <c r="E365" s="1031"/>
      <c r="F365" s="1031"/>
      <c r="G365" s="1031"/>
    </row>
    <row r="366" spans="1:7" s="1007" customFormat="1" ht="11.25" customHeight="1" x14ac:dyDescent="0.2">
      <c r="A366" s="1268" t="s">
        <v>685</v>
      </c>
      <c r="B366" s="1019">
        <v>30</v>
      </c>
      <c r="C366" s="1019">
        <v>30</v>
      </c>
      <c r="D366" s="1025" t="s">
        <v>683</v>
      </c>
      <c r="E366" s="1031"/>
      <c r="F366" s="1031"/>
      <c r="G366" s="1031"/>
    </row>
    <row r="367" spans="1:7" s="1007" customFormat="1" ht="11.25" customHeight="1" x14ac:dyDescent="0.2">
      <c r="A367" s="1268"/>
      <c r="B367" s="1019">
        <v>30</v>
      </c>
      <c r="C367" s="1019">
        <v>30</v>
      </c>
      <c r="D367" s="1025" t="s">
        <v>11</v>
      </c>
      <c r="E367" s="1031"/>
      <c r="F367" s="1031"/>
      <c r="G367" s="1031"/>
    </row>
    <row r="368" spans="1:7" s="1007" customFormat="1" ht="11.25" customHeight="1" x14ac:dyDescent="0.15">
      <c r="A368" s="1265" t="s">
        <v>4237</v>
      </c>
      <c r="B368" s="1033">
        <v>1112636.43</v>
      </c>
      <c r="C368" s="1034">
        <v>1112636.42456</v>
      </c>
      <c r="D368" s="1035" t="s">
        <v>875</v>
      </c>
      <c r="E368" s="1031"/>
      <c r="F368" s="1031"/>
      <c r="G368" s="1031"/>
    </row>
    <row r="369" spans="1:7" s="1007" customFormat="1" ht="11.25" customHeight="1" x14ac:dyDescent="0.15">
      <c r="A369" s="1267"/>
      <c r="B369" s="1036">
        <v>1112636.43</v>
      </c>
      <c r="C369" s="1037">
        <v>1112636.42456</v>
      </c>
      <c r="D369" s="1038" t="s">
        <v>11</v>
      </c>
      <c r="E369" s="1031"/>
      <c r="F369" s="1031"/>
      <c r="G369" s="1031"/>
    </row>
    <row r="370" spans="1:7" s="1007" customFormat="1" ht="11.25" customHeight="1" x14ac:dyDescent="0.2">
      <c r="A370" s="1269" t="s">
        <v>3794</v>
      </c>
      <c r="B370" s="1018">
        <v>25</v>
      </c>
      <c r="C370" s="1018">
        <v>25</v>
      </c>
      <c r="D370" s="1024" t="s">
        <v>683</v>
      </c>
      <c r="E370" s="1031"/>
      <c r="F370" s="1031"/>
      <c r="G370" s="1031"/>
    </row>
    <row r="371" spans="1:7" s="1007" customFormat="1" ht="11.25" customHeight="1" x14ac:dyDescent="0.2">
      <c r="A371" s="1270"/>
      <c r="B371" s="1020">
        <v>25</v>
      </c>
      <c r="C371" s="1020">
        <v>25</v>
      </c>
      <c r="D371" s="1026" t="s">
        <v>11</v>
      </c>
      <c r="E371" s="1031"/>
      <c r="F371" s="1031"/>
      <c r="G371" s="1031"/>
    </row>
    <row r="372" spans="1:7" s="1007" customFormat="1" ht="11.25" customHeight="1" x14ac:dyDescent="0.2">
      <c r="A372" s="1268" t="s">
        <v>686</v>
      </c>
      <c r="B372" s="1019">
        <v>25</v>
      </c>
      <c r="C372" s="1019">
        <v>25</v>
      </c>
      <c r="D372" s="1025" t="s">
        <v>683</v>
      </c>
      <c r="E372" s="1031"/>
      <c r="F372" s="1031"/>
      <c r="G372" s="1031"/>
    </row>
    <row r="373" spans="1:7" s="1007" customFormat="1" ht="11.25" customHeight="1" x14ac:dyDescent="0.2">
      <c r="A373" s="1268"/>
      <c r="B373" s="1019">
        <v>25</v>
      </c>
      <c r="C373" s="1019">
        <v>25</v>
      </c>
      <c r="D373" s="1025" t="s">
        <v>11</v>
      </c>
      <c r="E373" s="1031"/>
      <c r="F373" s="1031"/>
      <c r="G373" s="1031"/>
    </row>
    <row r="374" spans="1:7" s="1007" customFormat="1" ht="11.25" customHeight="1" x14ac:dyDescent="0.2">
      <c r="A374" s="1269" t="s">
        <v>3709</v>
      </c>
      <c r="B374" s="1018">
        <v>50</v>
      </c>
      <c r="C374" s="1018">
        <v>50</v>
      </c>
      <c r="D374" s="1024" t="s">
        <v>4238</v>
      </c>
      <c r="E374" s="1031"/>
      <c r="F374" s="1031"/>
      <c r="G374" s="1031"/>
    </row>
    <row r="375" spans="1:7" s="1007" customFormat="1" ht="11.25" customHeight="1" x14ac:dyDescent="0.2">
      <c r="A375" s="1270"/>
      <c r="B375" s="1020">
        <v>50</v>
      </c>
      <c r="C375" s="1020">
        <v>50</v>
      </c>
      <c r="D375" s="1026" t="s">
        <v>11</v>
      </c>
      <c r="E375" s="1031"/>
      <c r="F375" s="1031"/>
      <c r="G375" s="1031"/>
    </row>
    <row r="376" spans="1:7" s="1007" customFormat="1" ht="11.25" customHeight="1" x14ac:dyDescent="0.2">
      <c r="A376" s="1268" t="s">
        <v>615</v>
      </c>
      <c r="B376" s="1019">
        <v>800</v>
      </c>
      <c r="C376" s="1019">
        <v>800</v>
      </c>
      <c r="D376" s="1025" t="s">
        <v>610</v>
      </c>
      <c r="E376" s="1031"/>
      <c r="F376" s="1031"/>
      <c r="G376" s="1031"/>
    </row>
    <row r="377" spans="1:7" s="1007" customFormat="1" ht="11.25" customHeight="1" x14ac:dyDescent="0.2">
      <c r="A377" s="1268"/>
      <c r="B377" s="1019">
        <v>800</v>
      </c>
      <c r="C377" s="1019">
        <v>800</v>
      </c>
      <c r="D377" s="1025" t="s">
        <v>11</v>
      </c>
      <c r="E377" s="1031"/>
      <c r="F377" s="1031"/>
      <c r="G377" s="1031"/>
    </row>
    <row r="378" spans="1:7" s="1007" customFormat="1" ht="11.25" customHeight="1" x14ac:dyDescent="0.2">
      <c r="A378" s="1269" t="s">
        <v>4239</v>
      </c>
      <c r="B378" s="1018">
        <v>62.5</v>
      </c>
      <c r="C378" s="1018">
        <v>62.5</v>
      </c>
      <c r="D378" s="1024" t="s">
        <v>1083</v>
      </c>
      <c r="E378" s="1031"/>
      <c r="F378" s="1031"/>
      <c r="G378" s="1031"/>
    </row>
    <row r="379" spans="1:7" s="1007" customFormat="1" ht="11.25" customHeight="1" x14ac:dyDescent="0.2">
      <c r="A379" s="1270"/>
      <c r="B379" s="1020">
        <v>62.5</v>
      </c>
      <c r="C379" s="1020">
        <v>62.5</v>
      </c>
      <c r="D379" s="1026" t="s">
        <v>11</v>
      </c>
      <c r="E379" s="1031"/>
      <c r="F379" s="1031"/>
      <c r="G379" s="1031"/>
    </row>
    <row r="380" spans="1:7" s="1007" customFormat="1" ht="11.25" customHeight="1" x14ac:dyDescent="0.2">
      <c r="A380" s="1268" t="s">
        <v>3795</v>
      </c>
      <c r="B380" s="1019">
        <v>30</v>
      </c>
      <c r="C380" s="1019">
        <v>23.8612</v>
      </c>
      <c r="D380" s="1025" t="s">
        <v>683</v>
      </c>
      <c r="E380" s="1031"/>
      <c r="F380" s="1031"/>
      <c r="G380" s="1031"/>
    </row>
    <row r="381" spans="1:7" s="1007" customFormat="1" ht="11.25" customHeight="1" x14ac:dyDescent="0.2">
      <c r="A381" s="1268"/>
      <c r="B381" s="1019">
        <v>30</v>
      </c>
      <c r="C381" s="1019">
        <v>23.8612</v>
      </c>
      <c r="D381" s="1025" t="s">
        <v>11</v>
      </c>
      <c r="E381" s="1031"/>
      <c r="F381" s="1031"/>
      <c r="G381" s="1031"/>
    </row>
    <row r="382" spans="1:7" s="1007" customFormat="1" ht="11.25" customHeight="1" x14ac:dyDescent="0.2">
      <c r="A382" s="1269" t="s">
        <v>3800</v>
      </c>
      <c r="B382" s="1018">
        <v>500</v>
      </c>
      <c r="C382" s="1018">
        <v>0</v>
      </c>
      <c r="D382" s="1024" t="s">
        <v>4240</v>
      </c>
      <c r="E382" s="1031"/>
      <c r="F382" s="1031"/>
      <c r="G382" s="1031"/>
    </row>
    <row r="383" spans="1:7" s="1007" customFormat="1" ht="11.25" customHeight="1" x14ac:dyDescent="0.2">
      <c r="A383" s="1270"/>
      <c r="B383" s="1020">
        <v>500</v>
      </c>
      <c r="C383" s="1020">
        <v>0</v>
      </c>
      <c r="D383" s="1026" t="s">
        <v>11</v>
      </c>
      <c r="E383" s="1031"/>
      <c r="F383" s="1031"/>
      <c r="G383" s="1031"/>
    </row>
    <row r="384" spans="1:7" s="1007" customFormat="1" ht="11.25" customHeight="1" x14ac:dyDescent="0.2">
      <c r="A384" s="1268" t="s">
        <v>616</v>
      </c>
      <c r="B384" s="1019">
        <v>1400</v>
      </c>
      <c r="C384" s="1019">
        <v>1400</v>
      </c>
      <c r="D384" s="1025" t="s">
        <v>610</v>
      </c>
      <c r="E384" s="1031"/>
      <c r="F384" s="1031"/>
      <c r="G384" s="1031"/>
    </row>
    <row r="385" spans="1:7" s="1007" customFormat="1" ht="11.25" customHeight="1" x14ac:dyDescent="0.2">
      <c r="A385" s="1268"/>
      <c r="B385" s="1019">
        <v>1400</v>
      </c>
      <c r="C385" s="1019">
        <v>1400</v>
      </c>
      <c r="D385" s="1025" t="s">
        <v>11</v>
      </c>
      <c r="E385" s="1031"/>
      <c r="F385" s="1031"/>
      <c r="G385" s="1031"/>
    </row>
    <row r="386" spans="1:7" s="1007" customFormat="1" ht="11.25" customHeight="1" x14ac:dyDescent="0.2">
      <c r="A386" s="1269" t="s">
        <v>4241</v>
      </c>
      <c r="B386" s="1018">
        <v>387.76</v>
      </c>
      <c r="C386" s="1018">
        <v>387.73900000000009</v>
      </c>
      <c r="D386" s="1024" t="s">
        <v>3855</v>
      </c>
      <c r="E386" s="1031"/>
      <c r="F386" s="1031"/>
      <c r="G386" s="1031"/>
    </row>
    <row r="387" spans="1:7" s="1007" customFormat="1" ht="11.25" customHeight="1" x14ac:dyDescent="0.2">
      <c r="A387" s="1270"/>
      <c r="B387" s="1020">
        <v>387.76</v>
      </c>
      <c r="C387" s="1020">
        <v>387.73900000000009</v>
      </c>
      <c r="D387" s="1026" t="s">
        <v>11</v>
      </c>
      <c r="E387" s="1031"/>
      <c r="F387" s="1031"/>
      <c r="G387" s="1031"/>
    </row>
    <row r="388" spans="1:7" s="1007" customFormat="1" ht="11.25" customHeight="1" x14ac:dyDescent="0.2">
      <c r="A388" s="1271" t="s">
        <v>2241</v>
      </c>
      <c r="B388" s="1019">
        <v>5.27</v>
      </c>
      <c r="C388" s="1019">
        <v>5.2649999999999997</v>
      </c>
      <c r="D388" s="1025" t="s">
        <v>1079</v>
      </c>
      <c r="E388" s="1031"/>
      <c r="F388" s="1031"/>
      <c r="G388" s="1031"/>
    </row>
    <row r="389" spans="1:7" s="1007" customFormat="1" ht="11.25" customHeight="1" x14ac:dyDescent="0.2">
      <c r="A389" s="1272"/>
      <c r="B389" s="1019">
        <v>5.27</v>
      </c>
      <c r="C389" s="1019">
        <v>5.2649999999999997</v>
      </c>
      <c r="D389" s="1025" t="s">
        <v>11</v>
      </c>
      <c r="E389" s="1031"/>
      <c r="F389" s="1031"/>
      <c r="G389" s="1031"/>
    </row>
    <row r="390" spans="1:7" s="1007" customFormat="1" ht="11.25" customHeight="1" x14ac:dyDescent="0.2">
      <c r="A390" s="1269" t="s">
        <v>3801</v>
      </c>
      <c r="B390" s="1018">
        <v>50</v>
      </c>
      <c r="C390" s="1018">
        <v>50</v>
      </c>
      <c r="D390" s="1024" t="s">
        <v>4242</v>
      </c>
      <c r="E390" s="1031"/>
      <c r="F390" s="1031"/>
      <c r="G390" s="1031"/>
    </row>
    <row r="391" spans="1:7" s="1007" customFormat="1" ht="11.25" customHeight="1" x14ac:dyDescent="0.2">
      <c r="A391" s="1270"/>
      <c r="B391" s="1020">
        <v>50</v>
      </c>
      <c r="C391" s="1020">
        <v>50</v>
      </c>
      <c r="D391" s="1026" t="s">
        <v>11</v>
      </c>
      <c r="E391" s="1031"/>
      <c r="F391" s="1031"/>
      <c r="G391" s="1031"/>
    </row>
    <row r="392" spans="1:7" s="1007" customFormat="1" ht="11.25" customHeight="1" x14ac:dyDescent="0.2">
      <c r="A392" s="1268" t="s">
        <v>3459</v>
      </c>
      <c r="B392" s="1019">
        <v>50</v>
      </c>
      <c r="C392" s="1019">
        <v>50</v>
      </c>
      <c r="D392" s="1025" t="s">
        <v>1079</v>
      </c>
      <c r="E392" s="1031"/>
      <c r="F392" s="1031"/>
      <c r="G392" s="1031"/>
    </row>
    <row r="393" spans="1:7" s="1007" customFormat="1" ht="11.25" customHeight="1" x14ac:dyDescent="0.2">
      <c r="A393" s="1268"/>
      <c r="B393" s="1019">
        <v>50</v>
      </c>
      <c r="C393" s="1019">
        <v>50</v>
      </c>
      <c r="D393" s="1025" t="s">
        <v>11</v>
      </c>
      <c r="E393" s="1031"/>
      <c r="F393" s="1031"/>
      <c r="G393" s="1031"/>
    </row>
    <row r="394" spans="1:7" s="1007" customFormat="1" ht="11.25" customHeight="1" x14ac:dyDescent="0.2">
      <c r="A394" s="1269" t="s">
        <v>2242</v>
      </c>
      <c r="B394" s="1018">
        <v>37.5</v>
      </c>
      <c r="C394" s="1018">
        <v>37.5</v>
      </c>
      <c r="D394" s="1024" t="s">
        <v>1079</v>
      </c>
      <c r="E394" s="1031"/>
      <c r="F394" s="1031"/>
      <c r="G394" s="1031"/>
    </row>
    <row r="395" spans="1:7" s="1007" customFormat="1" ht="11.25" customHeight="1" x14ac:dyDescent="0.2">
      <c r="A395" s="1270"/>
      <c r="B395" s="1020">
        <v>37.5</v>
      </c>
      <c r="C395" s="1020">
        <v>37.5</v>
      </c>
      <c r="D395" s="1026" t="s">
        <v>11</v>
      </c>
      <c r="E395" s="1031"/>
      <c r="F395" s="1031"/>
      <c r="G395" s="1031"/>
    </row>
    <row r="396" spans="1:7" s="1007" customFormat="1" ht="11.25" customHeight="1" x14ac:dyDescent="0.2">
      <c r="A396" s="1268" t="s">
        <v>3460</v>
      </c>
      <c r="B396" s="1019">
        <v>45</v>
      </c>
      <c r="C396" s="1019">
        <v>42.66</v>
      </c>
      <c r="D396" s="1025" t="s">
        <v>1079</v>
      </c>
      <c r="E396" s="1031"/>
      <c r="F396" s="1031"/>
      <c r="G396" s="1031"/>
    </row>
    <row r="397" spans="1:7" s="1007" customFormat="1" ht="11.25" customHeight="1" x14ac:dyDescent="0.2">
      <c r="A397" s="1268"/>
      <c r="B397" s="1019">
        <v>45</v>
      </c>
      <c r="C397" s="1019">
        <v>42.66</v>
      </c>
      <c r="D397" s="1025" t="s">
        <v>11</v>
      </c>
      <c r="E397" s="1031"/>
      <c r="F397" s="1031"/>
      <c r="G397" s="1031"/>
    </row>
    <row r="398" spans="1:7" s="1007" customFormat="1" ht="11.25" customHeight="1" x14ac:dyDescent="0.2">
      <c r="A398" s="1269" t="s">
        <v>3461</v>
      </c>
      <c r="B398" s="1018">
        <v>72.78</v>
      </c>
      <c r="C398" s="1018">
        <v>64.403000000000006</v>
      </c>
      <c r="D398" s="1024" t="s">
        <v>1079</v>
      </c>
      <c r="E398" s="1031"/>
      <c r="F398" s="1031"/>
      <c r="G398" s="1031"/>
    </row>
    <row r="399" spans="1:7" s="1007" customFormat="1" ht="11.25" customHeight="1" x14ac:dyDescent="0.2">
      <c r="A399" s="1270"/>
      <c r="B399" s="1020">
        <v>72.78</v>
      </c>
      <c r="C399" s="1020">
        <v>64.403000000000006</v>
      </c>
      <c r="D399" s="1026" t="s">
        <v>11</v>
      </c>
      <c r="E399" s="1031"/>
      <c r="F399" s="1031"/>
      <c r="G399" s="1031"/>
    </row>
    <row r="400" spans="1:7" s="1007" customFormat="1" ht="11.25" customHeight="1" x14ac:dyDescent="0.2">
      <c r="A400" s="1268" t="s">
        <v>4243</v>
      </c>
      <c r="B400" s="1019">
        <v>49.9</v>
      </c>
      <c r="C400" s="1019">
        <v>0</v>
      </c>
      <c r="D400" s="1025" t="s">
        <v>1079</v>
      </c>
      <c r="E400" s="1031"/>
      <c r="F400" s="1031"/>
      <c r="G400" s="1031"/>
    </row>
    <row r="401" spans="1:7" s="1007" customFormat="1" ht="11.25" customHeight="1" x14ac:dyDescent="0.2">
      <c r="A401" s="1268"/>
      <c r="B401" s="1019">
        <v>49.9</v>
      </c>
      <c r="C401" s="1019">
        <v>0</v>
      </c>
      <c r="D401" s="1025" t="s">
        <v>11</v>
      </c>
      <c r="E401" s="1031"/>
      <c r="F401" s="1031"/>
      <c r="G401" s="1031"/>
    </row>
    <row r="402" spans="1:7" s="1007" customFormat="1" ht="11.25" customHeight="1" x14ac:dyDescent="0.2">
      <c r="A402" s="1269" t="s">
        <v>3462</v>
      </c>
      <c r="B402" s="1018">
        <v>45</v>
      </c>
      <c r="C402" s="1018">
        <v>44.920999999999999</v>
      </c>
      <c r="D402" s="1024" t="s">
        <v>1079</v>
      </c>
      <c r="E402" s="1031"/>
      <c r="F402" s="1031"/>
      <c r="G402" s="1031"/>
    </row>
    <row r="403" spans="1:7" s="1007" customFormat="1" ht="11.25" customHeight="1" x14ac:dyDescent="0.2">
      <c r="A403" s="1270"/>
      <c r="B403" s="1020">
        <v>45</v>
      </c>
      <c r="C403" s="1020">
        <v>44.920999999999999</v>
      </c>
      <c r="D403" s="1026" t="s">
        <v>11</v>
      </c>
      <c r="E403" s="1031"/>
      <c r="F403" s="1031"/>
      <c r="G403" s="1031"/>
    </row>
    <row r="404" spans="1:7" s="1007" customFormat="1" ht="11.25" customHeight="1" x14ac:dyDescent="0.2">
      <c r="A404" s="1268" t="s">
        <v>3463</v>
      </c>
      <c r="B404" s="1019">
        <v>16.79</v>
      </c>
      <c r="C404" s="1019">
        <v>16.789000000000001</v>
      </c>
      <c r="D404" s="1025" t="s">
        <v>1079</v>
      </c>
      <c r="E404" s="1031"/>
      <c r="F404" s="1031"/>
      <c r="G404" s="1031"/>
    </row>
    <row r="405" spans="1:7" s="1007" customFormat="1" ht="11.25" customHeight="1" x14ac:dyDescent="0.2">
      <c r="A405" s="1268"/>
      <c r="B405" s="1019">
        <v>16.79</v>
      </c>
      <c r="C405" s="1019">
        <v>16.789000000000001</v>
      </c>
      <c r="D405" s="1025" t="s">
        <v>11</v>
      </c>
      <c r="E405" s="1031"/>
      <c r="F405" s="1031"/>
      <c r="G405" s="1031"/>
    </row>
    <row r="406" spans="1:7" s="1007" customFormat="1" ht="11.25" customHeight="1" x14ac:dyDescent="0.2">
      <c r="A406" s="1269" t="s">
        <v>3464</v>
      </c>
      <c r="B406" s="1018">
        <v>48.7</v>
      </c>
      <c r="C406" s="1018">
        <v>48.7</v>
      </c>
      <c r="D406" s="1024" t="s">
        <v>1079</v>
      </c>
      <c r="E406" s="1031"/>
      <c r="F406" s="1031"/>
      <c r="G406" s="1031"/>
    </row>
    <row r="407" spans="1:7" s="1007" customFormat="1" ht="11.25" customHeight="1" x14ac:dyDescent="0.2">
      <c r="A407" s="1270"/>
      <c r="B407" s="1020">
        <v>48.7</v>
      </c>
      <c r="C407" s="1020">
        <v>48.7</v>
      </c>
      <c r="D407" s="1026" t="s">
        <v>11</v>
      </c>
      <c r="E407" s="1031"/>
      <c r="F407" s="1031"/>
      <c r="G407" s="1031"/>
    </row>
    <row r="408" spans="1:7" s="1007" customFormat="1" ht="11.25" customHeight="1" x14ac:dyDescent="0.2">
      <c r="A408" s="1268" t="s">
        <v>3465</v>
      </c>
      <c r="B408" s="1019">
        <v>5.8</v>
      </c>
      <c r="C408" s="1019">
        <v>5.8</v>
      </c>
      <c r="D408" s="1025" t="s">
        <v>1079</v>
      </c>
      <c r="E408" s="1031"/>
      <c r="F408" s="1031"/>
      <c r="G408" s="1031"/>
    </row>
    <row r="409" spans="1:7" s="1007" customFormat="1" ht="11.25" customHeight="1" x14ac:dyDescent="0.2">
      <c r="A409" s="1268"/>
      <c r="B409" s="1019">
        <v>5.8</v>
      </c>
      <c r="C409" s="1019">
        <v>5.8</v>
      </c>
      <c r="D409" s="1025" t="s">
        <v>11</v>
      </c>
      <c r="E409" s="1031"/>
      <c r="F409" s="1031"/>
      <c r="G409" s="1031"/>
    </row>
    <row r="410" spans="1:7" s="1007" customFormat="1" ht="11.25" customHeight="1" x14ac:dyDescent="0.2">
      <c r="A410" s="1269" t="s">
        <v>617</v>
      </c>
      <c r="B410" s="1018">
        <v>100</v>
      </c>
      <c r="C410" s="1018">
        <v>100</v>
      </c>
      <c r="D410" s="1024" t="s">
        <v>610</v>
      </c>
      <c r="E410" s="1031"/>
      <c r="F410" s="1031"/>
      <c r="G410" s="1031"/>
    </row>
    <row r="411" spans="1:7" s="1007" customFormat="1" ht="11.25" customHeight="1" x14ac:dyDescent="0.2">
      <c r="A411" s="1270"/>
      <c r="B411" s="1020">
        <v>100</v>
      </c>
      <c r="C411" s="1020">
        <v>100</v>
      </c>
      <c r="D411" s="1026" t="s">
        <v>11</v>
      </c>
      <c r="E411" s="1031"/>
      <c r="F411" s="1031"/>
      <c r="G411" s="1031"/>
    </row>
    <row r="412" spans="1:7" s="1007" customFormat="1" ht="11.25" customHeight="1" x14ac:dyDescent="0.2">
      <c r="A412" s="1268" t="s">
        <v>618</v>
      </c>
      <c r="B412" s="1019">
        <v>560</v>
      </c>
      <c r="C412" s="1019">
        <v>560</v>
      </c>
      <c r="D412" s="1025" t="s">
        <v>610</v>
      </c>
      <c r="E412" s="1031"/>
      <c r="F412" s="1031"/>
      <c r="G412" s="1031"/>
    </row>
    <row r="413" spans="1:7" s="1007" customFormat="1" ht="11.25" customHeight="1" x14ac:dyDescent="0.2">
      <c r="A413" s="1268"/>
      <c r="B413" s="1019">
        <v>560</v>
      </c>
      <c r="C413" s="1019">
        <v>560</v>
      </c>
      <c r="D413" s="1025" t="s">
        <v>11</v>
      </c>
      <c r="E413" s="1031"/>
      <c r="F413" s="1031"/>
      <c r="G413" s="1031"/>
    </row>
    <row r="414" spans="1:7" s="1007" customFormat="1" ht="11.25" customHeight="1" x14ac:dyDescent="0.2">
      <c r="A414" s="1269" t="s">
        <v>3745</v>
      </c>
      <c r="B414" s="1018">
        <v>200</v>
      </c>
      <c r="C414" s="1018">
        <v>200</v>
      </c>
      <c r="D414" s="1024" t="s">
        <v>610</v>
      </c>
      <c r="E414" s="1031"/>
      <c r="F414" s="1031"/>
      <c r="G414" s="1031"/>
    </row>
    <row r="415" spans="1:7" s="1007" customFormat="1" ht="11.25" customHeight="1" x14ac:dyDescent="0.2">
      <c r="A415" s="1270"/>
      <c r="B415" s="1020">
        <v>200</v>
      </c>
      <c r="C415" s="1020">
        <v>200</v>
      </c>
      <c r="D415" s="1026" t="s">
        <v>11</v>
      </c>
      <c r="E415" s="1031"/>
      <c r="F415" s="1031"/>
      <c r="G415" s="1031"/>
    </row>
    <row r="416" spans="1:7" s="1007" customFormat="1" ht="11.25" customHeight="1" x14ac:dyDescent="0.2">
      <c r="A416" s="1268" t="s">
        <v>3686</v>
      </c>
      <c r="B416" s="1019">
        <v>350</v>
      </c>
      <c r="C416" s="1019">
        <v>350</v>
      </c>
      <c r="D416" s="1025" t="s">
        <v>524</v>
      </c>
      <c r="E416" s="1031"/>
      <c r="F416" s="1031"/>
      <c r="G416" s="1031"/>
    </row>
    <row r="417" spans="1:7" s="1007" customFormat="1" ht="11.25" customHeight="1" x14ac:dyDescent="0.2">
      <c r="A417" s="1268"/>
      <c r="B417" s="1019">
        <v>350</v>
      </c>
      <c r="C417" s="1019">
        <v>350</v>
      </c>
      <c r="D417" s="1025" t="s">
        <v>11</v>
      </c>
      <c r="E417" s="1031"/>
      <c r="F417" s="1031"/>
      <c r="G417" s="1031"/>
    </row>
    <row r="418" spans="1:7" s="1007" customFormat="1" ht="11.25" customHeight="1" x14ac:dyDescent="0.2">
      <c r="A418" s="1269" t="s">
        <v>2243</v>
      </c>
      <c r="B418" s="1018">
        <v>2606</v>
      </c>
      <c r="C418" s="1018">
        <v>2606</v>
      </c>
      <c r="D418" s="1024" t="s">
        <v>973</v>
      </c>
      <c r="E418" s="1031"/>
      <c r="F418" s="1031"/>
      <c r="G418" s="1031"/>
    </row>
    <row r="419" spans="1:7" s="1007" customFormat="1" ht="11.25" customHeight="1" x14ac:dyDescent="0.2">
      <c r="A419" s="1270"/>
      <c r="B419" s="1020">
        <v>2606</v>
      </c>
      <c r="C419" s="1020">
        <v>2606</v>
      </c>
      <c r="D419" s="1026" t="s">
        <v>11</v>
      </c>
      <c r="E419" s="1031"/>
      <c r="F419" s="1031"/>
      <c r="G419" s="1031"/>
    </row>
    <row r="420" spans="1:7" s="1007" customFormat="1" ht="11.25" customHeight="1" x14ac:dyDescent="0.2">
      <c r="A420" s="1268" t="s">
        <v>2244</v>
      </c>
      <c r="B420" s="1019">
        <v>18778.43</v>
      </c>
      <c r="C420" s="1019">
        <v>18778.428</v>
      </c>
      <c r="D420" s="1025" t="s">
        <v>2188</v>
      </c>
      <c r="E420" s="1031"/>
      <c r="F420" s="1031"/>
      <c r="G420" s="1031"/>
    </row>
    <row r="421" spans="1:7" s="1007" customFormat="1" ht="11.25" customHeight="1" x14ac:dyDescent="0.2">
      <c r="A421" s="1268"/>
      <c r="B421" s="1019">
        <v>18778.43</v>
      </c>
      <c r="C421" s="1019">
        <v>18778.428</v>
      </c>
      <c r="D421" s="1025" t="s">
        <v>11</v>
      </c>
      <c r="E421" s="1031"/>
      <c r="F421" s="1031"/>
      <c r="G421" s="1031"/>
    </row>
    <row r="422" spans="1:7" s="1007" customFormat="1" ht="11.25" customHeight="1" x14ac:dyDescent="0.2">
      <c r="A422" s="1269" t="s">
        <v>3746</v>
      </c>
      <c r="B422" s="1018">
        <v>50</v>
      </c>
      <c r="C422" s="1018">
        <v>50</v>
      </c>
      <c r="D422" s="1024" t="s">
        <v>610</v>
      </c>
      <c r="E422" s="1031"/>
      <c r="F422" s="1031"/>
      <c r="G422" s="1031"/>
    </row>
    <row r="423" spans="1:7" s="1007" customFormat="1" ht="11.25" customHeight="1" x14ac:dyDescent="0.2">
      <c r="A423" s="1270"/>
      <c r="B423" s="1020">
        <v>50</v>
      </c>
      <c r="C423" s="1020">
        <v>50</v>
      </c>
      <c r="D423" s="1026" t="s">
        <v>11</v>
      </c>
      <c r="E423" s="1031"/>
      <c r="F423" s="1031"/>
      <c r="G423" s="1031"/>
    </row>
    <row r="424" spans="1:7" s="1007" customFormat="1" ht="11.25" customHeight="1" x14ac:dyDescent="0.2">
      <c r="A424" s="1269" t="s">
        <v>3715</v>
      </c>
      <c r="B424" s="1018">
        <v>150</v>
      </c>
      <c r="C424" s="1018">
        <v>0</v>
      </c>
      <c r="D424" s="1024" t="s">
        <v>561</v>
      </c>
      <c r="E424" s="1031"/>
      <c r="F424" s="1031"/>
      <c r="G424" s="1031"/>
    </row>
    <row r="425" spans="1:7" s="1007" customFormat="1" ht="11.25" customHeight="1" x14ac:dyDescent="0.2">
      <c r="A425" s="1270"/>
      <c r="B425" s="1020">
        <v>150</v>
      </c>
      <c r="C425" s="1020">
        <v>0</v>
      </c>
      <c r="D425" s="1026" t="s">
        <v>11</v>
      </c>
      <c r="E425" s="1031"/>
      <c r="F425" s="1031"/>
      <c r="G425" s="1031"/>
    </row>
    <row r="426" spans="1:7" s="1007" customFormat="1" ht="11.25" customHeight="1" x14ac:dyDescent="0.2">
      <c r="A426" s="1269" t="s">
        <v>3466</v>
      </c>
      <c r="B426" s="1018">
        <v>125</v>
      </c>
      <c r="C426" s="1018">
        <v>125</v>
      </c>
      <c r="D426" s="1024" t="s">
        <v>941</v>
      </c>
      <c r="E426" s="1031"/>
      <c r="F426" s="1031"/>
      <c r="G426" s="1031"/>
    </row>
    <row r="427" spans="1:7" s="1007" customFormat="1" ht="11.25" customHeight="1" x14ac:dyDescent="0.2">
      <c r="A427" s="1270"/>
      <c r="B427" s="1020">
        <v>125</v>
      </c>
      <c r="C427" s="1020">
        <v>125</v>
      </c>
      <c r="D427" s="1026" t="s">
        <v>11</v>
      </c>
      <c r="E427" s="1031"/>
      <c r="F427" s="1031"/>
      <c r="G427" s="1031"/>
    </row>
    <row r="428" spans="1:7" s="1007" customFormat="1" ht="11.25" customHeight="1" x14ac:dyDescent="0.2">
      <c r="A428" s="1268" t="s">
        <v>3467</v>
      </c>
      <c r="B428" s="1019">
        <v>1.55</v>
      </c>
      <c r="C428" s="1019">
        <v>0</v>
      </c>
      <c r="D428" s="1025" t="s">
        <v>941</v>
      </c>
      <c r="E428" s="1031"/>
      <c r="F428" s="1031"/>
      <c r="G428" s="1031"/>
    </row>
    <row r="429" spans="1:7" s="1007" customFormat="1" ht="11.25" customHeight="1" x14ac:dyDescent="0.2">
      <c r="A429" s="1268"/>
      <c r="B429" s="1019">
        <v>1.55</v>
      </c>
      <c r="C429" s="1019">
        <v>0</v>
      </c>
      <c r="D429" s="1025" t="s">
        <v>11</v>
      </c>
      <c r="E429" s="1031"/>
      <c r="F429" s="1031"/>
      <c r="G429" s="1031"/>
    </row>
    <row r="430" spans="1:7" s="1007" customFormat="1" ht="11.25" customHeight="1" x14ac:dyDescent="0.2">
      <c r="A430" s="1269" t="s">
        <v>3468</v>
      </c>
      <c r="B430" s="1018">
        <v>24</v>
      </c>
      <c r="C430" s="1018">
        <v>23.908000000000001</v>
      </c>
      <c r="D430" s="1024" t="s">
        <v>1079</v>
      </c>
      <c r="E430" s="1031"/>
      <c r="F430" s="1031"/>
      <c r="G430" s="1031"/>
    </row>
    <row r="431" spans="1:7" s="1007" customFormat="1" ht="11.25" customHeight="1" x14ac:dyDescent="0.2">
      <c r="A431" s="1270"/>
      <c r="B431" s="1020">
        <v>24</v>
      </c>
      <c r="C431" s="1020">
        <v>23.908000000000001</v>
      </c>
      <c r="D431" s="1026" t="s">
        <v>11</v>
      </c>
      <c r="E431" s="1031"/>
      <c r="F431" s="1031"/>
      <c r="G431" s="1031"/>
    </row>
    <row r="432" spans="1:7" s="1007" customFormat="1" ht="11.25" customHeight="1" x14ac:dyDescent="0.2">
      <c r="A432" s="1268" t="s">
        <v>2245</v>
      </c>
      <c r="B432" s="1019">
        <v>350</v>
      </c>
      <c r="C432" s="1019">
        <v>350</v>
      </c>
      <c r="D432" s="1025" t="s">
        <v>959</v>
      </c>
      <c r="E432" s="1031"/>
      <c r="F432" s="1031"/>
      <c r="G432" s="1031"/>
    </row>
    <row r="433" spans="1:7" s="1007" customFormat="1" ht="11.25" customHeight="1" x14ac:dyDescent="0.2">
      <c r="A433" s="1268"/>
      <c r="B433" s="1019">
        <v>350</v>
      </c>
      <c r="C433" s="1019">
        <v>350</v>
      </c>
      <c r="D433" s="1025" t="s">
        <v>11</v>
      </c>
      <c r="E433" s="1031"/>
      <c r="F433" s="1031"/>
      <c r="G433" s="1031"/>
    </row>
    <row r="434" spans="1:7" s="1007" customFormat="1" ht="11.25" customHeight="1" x14ac:dyDescent="0.2">
      <c r="A434" s="1269" t="s">
        <v>3747</v>
      </c>
      <c r="B434" s="1018">
        <v>200</v>
      </c>
      <c r="C434" s="1018">
        <v>200</v>
      </c>
      <c r="D434" s="1024" t="s">
        <v>610</v>
      </c>
      <c r="E434" s="1031"/>
      <c r="F434" s="1031"/>
      <c r="G434" s="1031"/>
    </row>
    <row r="435" spans="1:7" s="1007" customFormat="1" ht="11.25" customHeight="1" x14ac:dyDescent="0.2">
      <c r="A435" s="1270"/>
      <c r="B435" s="1020">
        <v>200</v>
      </c>
      <c r="C435" s="1020">
        <v>200</v>
      </c>
      <c r="D435" s="1026" t="s">
        <v>11</v>
      </c>
      <c r="E435" s="1031"/>
      <c r="F435" s="1031"/>
      <c r="G435" s="1031"/>
    </row>
    <row r="436" spans="1:7" s="1007" customFormat="1" ht="11.25" customHeight="1" x14ac:dyDescent="0.2">
      <c r="A436" s="1268" t="s">
        <v>2246</v>
      </c>
      <c r="B436" s="1019">
        <v>879.74</v>
      </c>
      <c r="C436" s="1019">
        <v>879.74</v>
      </c>
      <c r="D436" s="1025" t="s">
        <v>961</v>
      </c>
      <c r="E436" s="1031"/>
      <c r="F436" s="1031"/>
      <c r="G436" s="1031"/>
    </row>
    <row r="437" spans="1:7" s="1007" customFormat="1" ht="11.25" customHeight="1" x14ac:dyDescent="0.2">
      <c r="A437" s="1268"/>
      <c r="B437" s="1019">
        <v>879.74</v>
      </c>
      <c r="C437" s="1019">
        <v>879.74</v>
      </c>
      <c r="D437" s="1025" t="s">
        <v>11</v>
      </c>
      <c r="E437" s="1031"/>
      <c r="F437" s="1031"/>
      <c r="G437" s="1031"/>
    </row>
    <row r="438" spans="1:7" s="1007" customFormat="1" ht="11.25" customHeight="1" x14ac:dyDescent="0.2">
      <c r="A438" s="1269" t="s">
        <v>2247</v>
      </c>
      <c r="B438" s="1018">
        <v>790.59</v>
      </c>
      <c r="C438" s="1018">
        <v>790.58082999999999</v>
      </c>
      <c r="D438" s="1024" t="s">
        <v>961</v>
      </c>
      <c r="E438" s="1031"/>
      <c r="F438" s="1031"/>
      <c r="G438" s="1031"/>
    </row>
    <row r="439" spans="1:7" s="1007" customFormat="1" ht="11.25" customHeight="1" x14ac:dyDescent="0.2">
      <c r="A439" s="1270"/>
      <c r="B439" s="1020">
        <v>790.59</v>
      </c>
      <c r="C439" s="1020">
        <v>790.58082999999999</v>
      </c>
      <c r="D439" s="1026" t="s">
        <v>11</v>
      </c>
      <c r="E439" s="1031"/>
      <c r="F439" s="1031"/>
      <c r="G439" s="1031"/>
    </row>
    <row r="440" spans="1:7" s="1007" customFormat="1" ht="11.25" customHeight="1" x14ac:dyDescent="0.2">
      <c r="A440" s="1268" t="s">
        <v>3344</v>
      </c>
      <c r="B440" s="1019">
        <v>50</v>
      </c>
      <c r="C440" s="1019">
        <v>50</v>
      </c>
      <c r="D440" s="1025" t="s">
        <v>659</v>
      </c>
      <c r="E440" s="1031"/>
      <c r="F440" s="1031"/>
      <c r="G440" s="1031"/>
    </row>
    <row r="441" spans="1:7" s="1007" customFormat="1" ht="11.25" customHeight="1" x14ac:dyDescent="0.2">
      <c r="A441" s="1268"/>
      <c r="B441" s="1019">
        <v>50</v>
      </c>
      <c r="C441" s="1019">
        <v>50</v>
      </c>
      <c r="D441" s="1025" t="s">
        <v>11</v>
      </c>
      <c r="E441" s="1031"/>
      <c r="F441" s="1031"/>
      <c r="G441" s="1031"/>
    </row>
    <row r="442" spans="1:7" s="1007" customFormat="1" ht="11.25" customHeight="1" x14ac:dyDescent="0.2">
      <c r="A442" s="1269" t="s">
        <v>2248</v>
      </c>
      <c r="B442" s="1018">
        <v>80</v>
      </c>
      <c r="C442" s="1018">
        <v>80</v>
      </c>
      <c r="D442" s="1024" t="s">
        <v>3443</v>
      </c>
      <c r="E442" s="1031"/>
      <c r="F442" s="1031"/>
      <c r="G442" s="1031"/>
    </row>
    <row r="443" spans="1:7" s="1007" customFormat="1" ht="11.25" customHeight="1" x14ac:dyDescent="0.2">
      <c r="A443" s="1270"/>
      <c r="B443" s="1020">
        <v>80</v>
      </c>
      <c r="C443" s="1020">
        <v>80</v>
      </c>
      <c r="D443" s="1026" t="s">
        <v>11</v>
      </c>
      <c r="E443" s="1031"/>
      <c r="F443" s="1031"/>
      <c r="G443" s="1031"/>
    </row>
    <row r="444" spans="1:7" s="1007" customFormat="1" ht="11.25" customHeight="1" x14ac:dyDescent="0.2">
      <c r="A444" s="1268" t="s">
        <v>3469</v>
      </c>
      <c r="B444" s="1019">
        <v>674.7</v>
      </c>
      <c r="C444" s="1019">
        <v>674.7</v>
      </c>
      <c r="D444" s="1025" t="s">
        <v>997</v>
      </c>
      <c r="E444" s="1031"/>
      <c r="F444" s="1031"/>
      <c r="G444" s="1031"/>
    </row>
    <row r="445" spans="1:7" s="1007" customFormat="1" ht="11.25" customHeight="1" x14ac:dyDescent="0.2">
      <c r="A445" s="1268"/>
      <c r="B445" s="1019">
        <v>674.7</v>
      </c>
      <c r="C445" s="1019">
        <v>674.7</v>
      </c>
      <c r="D445" s="1025" t="s">
        <v>11</v>
      </c>
      <c r="E445" s="1031"/>
      <c r="F445" s="1031"/>
      <c r="G445" s="1031"/>
    </row>
    <row r="446" spans="1:7" s="1007" customFormat="1" ht="21" x14ac:dyDescent="0.2">
      <c r="A446" s="1269" t="s">
        <v>2249</v>
      </c>
      <c r="B446" s="1018">
        <v>1315</v>
      </c>
      <c r="C446" s="1018">
        <v>1315</v>
      </c>
      <c r="D446" s="1024" t="s">
        <v>972</v>
      </c>
      <c r="E446" s="1031"/>
      <c r="F446" s="1031"/>
      <c r="G446" s="1031"/>
    </row>
    <row r="447" spans="1:7" s="1007" customFormat="1" ht="11.25" customHeight="1" x14ac:dyDescent="0.2">
      <c r="A447" s="1268"/>
      <c r="B447" s="1019">
        <v>11549</v>
      </c>
      <c r="C447" s="1019">
        <v>11549</v>
      </c>
      <c r="D447" s="1025" t="s">
        <v>973</v>
      </c>
      <c r="E447" s="1031"/>
      <c r="F447" s="1031"/>
      <c r="G447" s="1031"/>
    </row>
    <row r="448" spans="1:7" s="1007" customFormat="1" ht="11.25" customHeight="1" x14ac:dyDescent="0.2">
      <c r="A448" s="1268"/>
      <c r="B448" s="1019">
        <v>300</v>
      </c>
      <c r="C448" s="1019">
        <v>300</v>
      </c>
      <c r="D448" s="1025" t="s">
        <v>970</v>
      </c>
      <c r="E448" s="1031"/>
      <c r="F448" s="1031"/>
      <c r="G448" s="1031"/>
    </row>
    <row r="449" spans="1:7" s="1007" customFormat="1" ht="11.25" customHeight="1" x14ac:dyDescent="0.2">
      <c r="A449" s="1268"/>
      <c r="B449" s="1019">
        <v>3248.0000000000005</v>
      </c>
      <c r="C449" s="1019">
        <v>3248.0000000000005</v>
      </c>
      <c r="D449" s="1025" t="s">
        <v>992</v>
      </c>
      <c r="E449" s="1031"/>
      <c r="F449" s="1031"/>
      <c r="G449" s="1031"/>
    </row>
    <row r="450" spans="1:7" s="1007" customFormat="1" ht="11.25" customHeight="1" x14ac:dyDescent="0.2">
      <c r="A450" s="1268"/>
      <c r="B450" s="1019">
        <v>3020.24</v>
      </c>
      <c r="C450" s="1019">
        <v>3020.24</v>
      </c>
      <c r="D450" s="1025" t="s">
        <v>841</v>
      </c>
      <c r="E450" s="1031"/>
      <c r="F450" s="1031"/>
      <c r="G450" s="1031"/>
    </row>
    <row r="451" spans="1:7" s="1007" customFormat="1" ht="11.25" customHeight="1" x14ac:dyDescent="0.2">
      <c r="A451" s="1270"/>
      <c r="B451" s="1020">
        <v>19432.239999999998</v>
      </c>
      <c r="C451" s="1020">
        <v>19432.239999999998</v>
      </c>
      <c r="D451" s="1026" t="s">
        <v>11</v>
      </c>
      <c r="E451" s="1031"/>
      <c r="F451" s="1031"/>
      <c r="G451" s="1031"/>
    </row>
    <row r="452" spans="1:7" s="1007" customFormat="1" ht="11.25" customHeight="1" x14ac:dyDescent="0.2">
      <c r="A452" s="1268" t="s">
        <v>2250</v>
      </c>
      <c r="B452" s="1019">
        <v>10751</v>
      </c>
      <c r="C452" s="1019">
        <v>10751</v>
      </c>
      <c r="D452" s="1025" t="s">
        <v>973</v>
      </c>
      <c r="E452" s="1031"/>
      <c r="F452" s="1031"/>
      <c r="G452" s="1031"/>
    </row>
    <row r="453" spans="1:7" s="1007" customFormat="1" ht="11.25" customHeight="1" x14ac:dyDescent="0.2">
      <c r="A453" s="1268"/>
      <c r="B453" s="1019">
        <v>455.8</v>
      </c>
      <c r="C453" s="1019">
        <v>455.8</v>
      </c>
      <c r="D453" s="1025" t="s">
        <v>970</v>
      </c>
      <c r="E453" s="1031"/>
      <c r="F453" s="1031"/>
      <c r="G453" s="1031"/>
    </row>
    <row r="454" spans="1:7" s="1007" customFormat="1" ht="11.25" customHeight="1" x14ac:dyDescent="0.2">
      <c r="A454" s="1268"/>
      <c r="B454" s="1019">
        <v>4896.5099999999993</v>
      </c>
      <c r="C454" s="1019">
        <v>4896.4999999999991</v>
      </c>
      <c r="D454" s="1025" t="s">
        <v>992</v>
      </c>
      <c r="E454" s="1031"/>
      <c r="F454" s="1031"/>
      <c r="G454" s="1031"/>
    </row>
    <row r="455" spans="1:7" s="1007" customFormat="1" ht="11.25" customHeight="1" x14ac:dyDescent="0.2">
      <c r="A455" s="1268"/>
      <c r="B455" s="1019">
        <v>16103.309999999998</v>
      </c>
      <c r="C455" s="1019">
        <v>16103.3</v>
      </c>
      <c r="D455" s="1025" t="s">
        <v>11</v>
      </c>
      <c r="E455" s="1031"/>
      <c r="F455" s="1031"/>
      <c r="G455" s="1031"/>
    </row>
    <row r="456" spans="1:7" s="1007" customFormat="1" ht="11.25" customHeight="1" x14ac:dyDescent="0.2">
      <c r="A456" s="1269" t="s">
        <v>3787</v>
      </c>
      <c r="B456" s="1018">
        <v>200</v>
      </c>
      <c r="C456" s="1018">
        <v>200</v>
      </c>
      <c r="D456" s="1024" t="s">
        <v>4244</v>
      </c>
      <c r="E456" s="1031"/>
      <c r="F456" s="1031"/>
      <c r="G456" s="1031"/>
    </row>
    <row r="457" spans="1:7" s="1007" customFormat="1" ht="11.25" customHeight="1" x14ac:dyDescent="0.2">
      <c r="A457" s="1270"/>
      <c r="B457" s="1020">
        <v>200</v>
      </c>
      <c r="C457" s="1020">
        <v>200</v>
      </c>
      <c r="D457" s="1026" t="s">
        <v>11</v>
      </c>
      <c r="E457" s="1031"/>
      <c r="F457" s="1031"/>
      <c r="G457" s="1031"/>
    </row>
    <row r="458" spans="1:7" s="1007" customFormat="1" ht="21" x14ac:dyDescent="0.2">
      <c r="A458" s="1268" t="s">
        <v>2251</v>
      </c>
      <c r="B458" s="1019">
        <v>606</v>
      </c>
      <c r="C458" s="1019">
        <v>606</v>
      </c>
      <c r="D458" s="1025" t="s">
        <v>972</v>
      </c>
      <c r="E458" s="1031"/>
      <c r="F458" s="1031"/>
      <c r="G458" s="1031"/>
    </row>
    <row r="459" spans="1:7" s="1007" customFormat="1" ht="21" x14ac:dyDescent="0.2">
      <c r="A459" s="1268"/>
      <c r="B459" s="1019">
        <v>70</v>
      </c>
      <c r="C459" s="1019">
        <v>62</v>
      </c>
      <c r="D459" s="1025" t="s">
        <v>3230</v>
      </c>
      <c r="E459" s="1031"/>
      <c r="F459" s="1031"/>
      <c r="G459" s="1031"/>
    </row>
    <row r="460" spans="1:7" s="1007" customFormat="1" ht="11.25" customHeight="1" x14ac:dyDescent="0.2">
      <c r="A460" s="1268"/>
      <c r="B460" s="1019">
        <v>17478</v>
      </c>
      <c r="C460" s="1019">
        <v>17478</v>
      </c>
      <c r="D460" s="1025" t="s">
        <v>973</v>
      </c>
      <c r="E460" s="1031"/>
      <c r="F460" s="1031"/>
      <c r="G460" s="1031"/>
    </row>
    <row r="461" spans="1:7" s="1007" customFormat="1" ht="11.25" customHeight="1" x14ac:dyDescent="0.2">
      <c r="A461" s="1268"/>
      <c r="B461" s="1019">
        <v>776.3</v>
      </c>
      <c r="C461" s="1019">
        <v>776.3</v>
      </c>
      <c r="D461" s="1025" t="s">
        <v>970</v>
      </c>
      <c r="E461" s="1031"/>
      <c r="F461" s="1031"/>
      <c r="G461" s="1031"/>
    </row>
    <row r="462" spans="1:7" s="1007" customFormat="1" ht="11.25" customHeight="1" x14ac:dyDescent="0.2">
      <c r="A462" s="1268"/>
      <c r="B462" s="1019">
        <v>200</v>
      </c>
      <c r="C462" s="1019">
        <v>187.71199999999999</v>
      </c>
      <c r="D462" s="1025" t="s">
        <v>597</v>
      </c>
      <c r="E462" s="1031"/>
      <c r="F462" s="1031"/>
      <c r="G462" s="1031"/>
    </row>
    <row r="463" spans="1:7" s="1007" customFormat="1" ht="11.25" customHeight="1" x14ac:dyDescent="0.2">
      <c r="A463" s="1268"/>
      <c r="B463" s="1019">
        <v>19130.3</v>
      </c>
      <c r="C463" s="1019">
        <v>19110.011999999999</v>
      </c>
      <c r="D463" s="1025" t="s">
        <v>11</v>
      </c>
      <c r="E463" s="1031"/>
      <c r="F463" s="1031"/>
      <c r="G463" s="1031"/>
    </row>
    <row r="464" spans="1:7" s="1007" customFormat="1" ht="11.25" customHeight="1" x14ac:dyDescent="0.2">
      <c r="A464" s="1269" t="s">
        <v>4245</v>
      </c>
      <c r="B464" s="1018">
        <v>83.15</v>
      </c>
      <c r="C464" s="1018">
        <v>83.15</v>
      </c>
      <c r="D464" s="1024" t="s">
        <v>943</v>
      </c>
      <c r="E464" s="1031"/>
      <c r="F464" s="1031"/>
      <c r="G464" s="1031"/>
    </row>
    <row r="465" spans="1:7" s="1007" customFormat="1" ht="11.25" customHeight="1" x14ac:dyDescent="0.2">
      <c r="A465" s="1270"/>
      <c r="B465" s="1020">
        <v>83.15</v>
      </c>
      <c r="C465" s="1020">
        <v>83.15</v>
      </c>
      <c r="D465" s="1026" t="s">
        <v>11</v>
      </c>
      <c r="E465" s="1031"/>
      <c r="F465" s="1031"/>
      <c r="G465" s="1031"/>
    </row>
    <row r="466" spans="1:7" s="1007" customFormat="1" ht="11.25" customHeight="1" x14ac:dyDescent="0.2">
      <c r="A466" s="1269" t="s">
        <v>4246</v>
      </c>
      <c r="B466" s="1018">
        <v>153</v>
      </c>
      <c r="C466" s="1018">
        <v>153</v>
      </c>
      <c r="D466" s="1024" t="s">
        <v>911</v>
      </c>
      <c r="E466" s="1031"/>
      <c r="F466" s="1031"/>
      <c r="G466" s="1031"/>
    </row>
    <row r="467" spans="1:7" s="1007" customFormat="1" ht="11.25" customHeight="1" x14ac:dyDescent="0.2">
      <c r="A467" s="1268"/>
      <c r="B467" s="1019">
        <v>89.4</v>
      </c>
      <c r="C467" s="1019">
        <v>89.4</v>
      </c>
      <c r="D467" s="1025" t="s">
        <v>912</v>
      </c>
      <c r="E467" s="1031"/>
      <c r="F467" s="1031"/>
      <c r="G467" s="1031"/>
    </row>
    <row r="468" spans="1:7" s="1007" customFormat="1" ht="11.25" customHeight="1" x14ac:dyDescent="0.2">
      <c r="A468" s="1270"/>
      <c r="B468" s="1020">
        <v>242.4</v>
      </c>
      <c r="C468" s="1020">
        <v>242.4</v>
      </c>
      <c r="D468" s="1026" t="s">
        <v>11</v>
      </c>
      <c r="E468" s="1031"/>
      <c r="F468" s="1031"/>
      <c r="G468" s="1031"/>
    </row>
    <row r="469" spans="1:7" s="1007" customFormat="1" ht="11.25" customHeight="1" x14ac:dyDescent="0.2">
      <c r="A469" s="1269" t="s">
        <v>3678</v>
      </c>
      <c r="B469" s="1018">
        <v>959</v>
      </c>
      <c r="C469" s="1018">
        <v>959</v>
      </c>
      <c r="D469" s="1024" t="s">
        <v>519</v>
      </c>
      <c r="E469" s="1031"/>
      <c r="F469" s="1031"/>
      <c r="G469" s="1031"/>
    </row>
    <row r="470" spans="1:7" s="1007" customFormat="1" ht="11.25" customHeight="1" x14ac:dyDescent="0.2">
      <c r="A470" s="1270"/>
      <c r="B470" s="1020">
        <v>959</v>
      </c>
      <c r="C470" s="1020">
        <v>959</v>
      </c>
      <c r="D470" s="1026" t="s">
        <v>11</v>
      </c>
      <c r="E470" s="1031"/>
      <c r="F470" s="1031"/>
      <c r="G470" s="1031"/>
    </row>
    <row r="471" spans="1:7" s="1007" customFormat="1" ht="11.25" customHeight="1" x14ac:dyDescent="0.2">
      <c r="A471" s="1268" t="s">
        <v>4247</v>
      </c>
      <c r="B471" s="1019">
        <v>86.4</v>
      </c>
      <c r="C471" s="1019">
        <v>86.4</v>
      </c>
      <c r="D471" s="1025" t="s">
        <v>1083</v>
      </c>
      <c r="E471" s="1031"/>
      <c r="F471" s="1031"/>
      <c r="G471" s="1031"/>
    </row>
    <row r="472" spans="1:7" s="1007" customFormat="1" ht="11.25" customHeight="1" x14ac:dyDescent="0.2">
      <c r="A472" s="1268"/>
      <c r="B472" s="1019">
        <v>86.4</v>
      </c>
      <c r="C472" s="1019">
        <v>86.4</v>
      </c>
      <c r="D472" s="1025" t="s">
        <v>11</v>
      </c>
      <c r="E472" s="1031"/>
      <c r="F472" s="1031"/>
      <c r="G472" s="1031"/>
    </row>
    <row r="473" spans="1:7" s="1007" customFormat="1" ht="11.25" customHeight="1" x14ac:dyDescent="0.2">
      <c r="A473" s="1269" t="s">
        <v>4248</v>
      </c>
      <c r="B473" s="1018">
        <v>80</v>
      </c>
      <c r="C473" s="1018">
        <v>80</v>
      </c>
      <c r="D473" s="1024" t="s">
        <v>941</v>
      </c>
      <c r="E473" s="1031"/>
      <c r="F473" s="1031"/>
      <c r="G473" s="1031"/>
    </row>
    <row r="474" spans="1:7" s="1007" customFormat="1" ht="11.25" customHeight="1" x14ac:dyDescent="0.2">
      <c r="A474" s="1270"/>
      <c r="B474" s="1020">
        <v>80</v>
      </c>
      <c r="C474" s="1020">
        <v>80</v>
      </c>
      <c r="D474" s="1026" t="s">
        <v>11</v>
      </c>
      <c r="E474" s="1031"/>
      <c r="F474" s="1031"/>
      <c r="G474" s="1031"/>
    </row>
    <row r="475" spans="1:7" s="1007" customFormat="1" ht="11.25" customHeight="1" x14ac:dyDescent="0.2">
      <c r="A475" s="1268" t="s">
        <v>4249</v>
      </c>
      <c r="B475" s="1019">
        <v>1226.8</v>
      </c>
      <c r="C475" s="1019">
        <v>1226.77</v>
      </c>
      <c r="D475" s="1025" t="s">
        <v>3855</v>
      </c>
      <c r="E475" s="1031"/>
      <c r="F475" s="1031"/>
      <c r="G475" s="1031"/>
    </row>
    <row r="476" spans="1:7" s="1007" customFormat="1" ht="11.25" customHeight="1" x14ac:dyDescent="0.2">
      <c r="A476" s="1268"/>
      <c r="B476" s="1019">
        <v>1226.8</v>
      </c>
      <c r="C476" s="1019">
        <v>1226.77</v>
      </c>
      <c r="D476" s="1025" t="s">
        <v>11</v>
      </c>
      <c r="E476" s="1031"/>
      <c r="F476" s="1031"/>
      <c r="G476" s="1031"/>
    </row>
    <row r="477" spans="1:7" s="1007" customFormat="1" ht="11.25" customHeight="1" x14ac:dyDescent="0.2">
      <c r="A477" s="1269" t="s">
        <v>506</v>
      </c>
      <c r="B477" s="1018">
        <v>2721.85</v>
      </c>
      <c r="C477" s="1018">
        <v>2721.8150000000001</v>
      </c>
      <c r="D477" s="1024" t="s">
        <v>3855</v>
      </c>
      <c r="E477" s="1031"/>
      <c r="F477" s="1031"/>
      <c r="G477" s="1031"/>
    </row>
    <row r="478" spans="1:7" s="1007" customFormat="1" ht="11.25" customHeight="1" x14ac:dyDescent="0.2">
      <c r="A478" s="1268"/>
      <c r="B478" s="1019">
        <v>11000</v>
      </c>
      <c r="C478" s="1019">
        <v>11000</v>
      </c>
      <c r="D478" s="1025" t="s">
        <v>560</v>
      </c>
      <c r="E478" s="1031"/>
      <c r="F478" s="1031"/>
      <c r="G478" s="1031"/>
    </row>
    <row r="479" spans="1:7" s="1007" customFormat="1" ht="11.25" customHeight="1" x14ac:dyDescent="0.2">
      <c r="A479" s="1270"/>
      <c r="B479" s="1020">
        <v>13721.85</v>
      </c>
      <c r="C479" s="1020">
        <v>13721.815000000001</v>
      </c>
      <c r="D479" s="1026" t="s">
        <v>11</v>
      </c>
      <c r="E479" s="1031"/>
      <c r="F479" s="1031"/>
      <c r="G479" s="1031"/>
    </row>
    <row r="480" spans="1:7" s="1007" customFormat="1" ht="21" x14ac:dyDescent="0.2">
      <c r="A480" s="1268" t="s">
        <v>2252</v>
      </c>
      <c r="B480" s="1019">
        <v>218</v>
      </c>
      <c r="C480" s="1019">
        <v>218</v>
      </c>
      <c r="D480" s="1025" t="s">
        <v>972</v>
      </c>
      <c r="E480" s="1031"/>
      <c r="F480" s="1031"/>
      <c r="G480" s="1031"/>
    </row>
    <row r="481" spans="1:7" s="1007" customFormat="1" ht="11.25" customHeight="1" x14ac:dyDescent="0.2">
      <c r="A481" s="1268"/>
      <c r="B481" s="1019">
        <v>2508</v>
      </c>
      <c r="C481" s="1019">
        <v>2508</v>
      </c>
      <c r="D481" s="1025" t="s">
        <v>973</v>
      </c>
      <c r="E481" s="1031"/>
      <c r="F481" s="1031"/>
      <c r="G481" s="1031"/>
    </row>
    <row r="482" spans="1:7" s="1007" customFormat="1" ht="11.25" customHeight="1" x14ac:dyDescent="0.2">
      <c r="A482" s="1268"/>
      <c r="B482" s="1019">
        <v>500</v>
      </c>
      <c r="C482" s="1019">
        <v>500</v>
      </c>
      <c r="D482" s="1025" t="s">
        <v>970</v>
      </c>
      <c r="E482" s="1031"/>
      <c r="F482" s="1031"/>
      <c r="G482" s="1031"/>
    </row>
    <row r="483" spans="1:7" s="1007" customFormat="1" ht="11.25" customHeight="1" x14ac:dyDescent="0.2">
      <c r="A483" s="1268"/>
      <c r="B483" s="1019">
        <v>3226</v>
      </c>
      <c r="C483" s="1019">
        <v>3226</v>
      </c>
      <c r="D483" s="1025" t="s">
        <v>11</v>
      </c>
      <c r="E483" s="1031"/>
      <c r="F483" s="1031"/>
      <c r="G483" s="1031"/>
    </row>
    <row r="484" spans="1:7" s="1007" customFormat="1" ht="11.25" customHeight="1" x14ac:dyDescent="0.2">
      <c r="A484" s="1269" t="s">
        <v>2253</v>
      </c>
      <c r="B484" s="1018">
        <v>890</v>
      </c>
      <c r="C484" s="1018">
        <v>890</v>
      </c>
      <c r="D484" s="1024" t="s">
        <v>973</v>
      </c>
      <c r="E484" s="1031"/>
      <c r="F484" s="1031"/>
      <c r="G484" s="1031"/>
    </row>
    <row r="485" spans="1:7" s="1007" customFormat="1" ht="11.25" customHeight="1" x14ac:dyDescent="0.2">
      <c r="A485" s="1268"/>
      <c r="B485" s="1019">
        <v>257.5</v>
      </c>
      <c r="C485" s="1019">
        <v>257.5</v>
      </c>
      <c r="D485" s="1025" t="s">
        <v>970</v>
      </c>
      <c r="E485" s="1031"/>
      <c r="F485" s="1031"/>
      <c r="G485" s="1031"/>
    </row>
    <row r="486" spans="1:7" s="1007" customFormat="1" ht="11.25" customHeight="1" x14ac:dyDescent="0.2">
      <c r="A486" s="1270"/>
      <c r="B486" s="1020">
        <v>1147.5</v>
      </c>
      <c r="C486" s="1020">
        <v>1147.5</v>
      </c>
      <c r="D486" s="1026" t="s">
        <v>11</v>
      </c>
      <c r="E486" s="1031"/>
      <c r="F486" s="1031"/>
      <c r="G486" s="1031"/>
    </row>
    <row r="487" spans="1:7" s="1007" customFormat="1" ht="11.25" customHeight="1" x14ac:dyDescent="0.2">
      <c r="A487" s="1268" t="s">
        <v>4250</v>
      </c>
      <c r="B487" s="1019">
        <v>1392</v>
      </c>
      <c r="C487" s="1019">
        <v>1392</v>
      </c>
      <c r="D487" s="1025" t="s">
        <v>973</v>
      </c>
      <c r="E487" s="1031"/>
      <c r="F487" s="1031"/>
      <c r="G487" s="1031"/>
    </row>
    <row r="488" spans="1:7" s="1007" customFormat="1" ht="11.25" customHeight="1" x14ac:dyDescent="0.2">
      <c r="A488" s="1268"/>
      <c r="B488" s="1019">
        <v>1392</v>
      </c>
      <c r="C488" s="1019">
        <v>1392</v>
      </c>
      <c r="D488" s="1025" t="s">
        <v>11</v>
      </c>
      <c r="E488" s="1031"/>
      <c r="F488" s="1031"/>
      <c r="G488" s="1031"/>
    </row>
    <row r="489" spans="1:7" s="1007" customFormat="1" ht="11.25" customHeight="1" x14ac:dyDescent="0.2">
      <c r="A489" s="1269" t="s">
        <v>3716</v>
      </c>
      <c r="B489" s="1018">
        <v>200</v>
      </c>
      <c r="C489" s="1018">
        <v>200</v>
      </c>
      <c r="D489" s="1024" t="s">
        <v>561</v>
      </c>
      <c r="E489" s="1031"/>
      <c r="F489" s="1031"/>
      <c r="G489" s="1031"/>
    </row>
    <row r="490" spans="1:7" s="1007" customFormat="1" ht="11.25" customHeight="1" x14ac:dyDescent="0.2">
      <c r="A490" s="1270"/>
      <c r="B490" s="1020">
        <v>200</v>
      </c>
      <c r="C490" s="1020">
        <v>200</v>
      </c>
      <c r="D490" s="1026" t="s">
        <v>11</v>
      </c>
      <c r="E490" s="1031"/>
      <c r="F490" s="1031"/>
      <c r="G490" s="1031"/>
    </row>
    <row r="491" spans="1:7" s="1007" customFormat="1" ht="11.25" customHeight="1" x14ac:dyDescent="0.2">
      <c r="A491" s="1268" t="s">
        <v>498</v>
      </c>
      <c r="B491" s="1019">
        <v>900</v>
      </c>
      <c r="C491" s="1019">
        <v>900</v>
      </c>
      <c r="D491" s="1025" t="s">
        <v>495</v>
      </c>
      <c r="E491" s="1031"/>
      <c r="F491" s="1031"/>
      <c r="G491" s="1031"/>
    </row>
    <row r="492" spans="1:7" s="1007" customFormat="1" ht="11.25" customHeight="1" x14ac:dyDescent="0.2">
      <c r="A492" s="1268"/>
      <c r="B492" s="1019">
        <v>900</v>
      </c>
      <c r="C492" s="1019">
        <v>900</v>
      </c>
      <c r="D492" s="1025" t="s">
        <v>11</v>
      </c>
      <c r="E492" s="1031"/>
      <c r="F492" s="1031"/>
      <c r="G492" s="1031"/>
    </row>
    <row r="493" spans="1:7" s="1007" customFormat="1" ht="11.25" customHeight="1" x14ac:dyDescent="0.2">
      <c r="A493" s="1269" t="s">
        <v>3784</v>
      </c>
      <c r="B493" s="1018">
        <v>199.73</v>
      </c>
      <c r="C493" s="1018">
        <v>199.727</v>
      </c>
      <c r="D493" s="1024" t="s">
        <v>663</v>
      </c>
      <c r="E493" s="1031"/>
      <c r="F493" s="1031"/>
      <c r="G493" s="1031"/>
    </row>
    <row r="494" spans="1:7" s="1007" customFormat="1" ht="11.25" customHeight="1" x14ac:dyDescent="0.2">
      <c r="A494" s="1270"/>
      <c r="B494" s="1020">
        <v>199.73</v>
      </c>
      <c r="C494" s="1020">
        <v>199.727</v>
      </c>
      <c r="D494" s="1026" t="s">
        <v>11</v>
      </c>
      <c r="E494" s="1031"/>
      <c r="F494" s="1031"/>
      <c r="G494" s="1031"/>
    </row>
    <row r="495" spans="1:7" s="1007" customFormat="1" ht="21" x14ac:dyDescent="0.2">
      <c r="A495" s="1268" t="s">
        <v>2254</v>
      </c>
      <c r="B495" s="1019">
        <v>605</v>
      </c>
      <c r="C495" s="1019">
        <v>605</v>
      </c>
      <c r="D495" s="1025" t="s">
        <v>972</v>
      </c>
      <c r="E495" s="1031"/>
      <c r="F495" s="1031"/>
      <c r="G495" s="1031"/>
    </row>
    <row r="496" spans="1:7" s="1007" customFormat="1" ht="11.25" customHeight="1" x14ac:dyDescent="0.2">
      <c r="A496" s="1268"/>
      <c r="B496" s="1019">
        <v>4297</v>
      </c>
      <c r="C496" s="1019">
        <v>4297</v>
      </c>
      <c r="D496" s="1025" t="s">
        <v>973</v>
      </c>
      <c r="E496" s="1031"/>
      <c r="F496" s="1031"/>
      <c r="G496" s="1031"/>
    </row>
    <row r="497" spans="1:7" s="1007" customFormat="1" ht="11.25" customHeight="1" x14ac:dyDescent="0.2">
      <c r="A497" s="1268"/>
      <c r="B497" s="1019">
        <v>110</v>
      </c>
      <c r="C497" s="1019">
        <v>0</v>
      </c>
      <c r="D497" s="1025" t="s">
        <v>970</v>
      </c>
      <c r="E497" s="1031"/>
      <c r="F497" s="1031"/>
      <c r="G497" s="1031"/>
    </row>
    <row r="498" spans="1:7" s="1007" customFormat="1" ht="11.25" customHeight="1" x14ac:dyDescent="0.2">
      <c r="A498" s="1268"/>
      <c r="B498" s="1019">
        <v>5012</v>
      </c>
      <c r="C498" s="1019">
        <v>4902</v>
      </c>
      <c r="D498" s="1025" t="s">
        <v>11</v>
      </c>
      <c r="E498" s="1031"/>
      <c r="F498" s="1031"/>
      <c r="G498" s="1031"/>
    </row>
    <row r="499" spans="1:7" s="1007" customFormat="1" ht="11.25" customHeight="1" x14ac:dyDescent="0.2">
      <c r="A499" s="1269" t="s">
        <v>4251</v>
      </c>
      <c r="B499" s="1018">
        <v>80</v>
      </c>
      <c r="C499" s="1018">
        <v>80</v>
      </c>
      <c r="D499" s="1024" t="s">
        <v>3443</v>
      </c>
      <c r="E499" s="1031"/>
      <c r="F499" s="1031"/>
      <c r="G499" s="1031"/>
    </row>
    <row r="500" spans="1:7" s="1007" customFormat="1" ht="11.25" customHeight="1" x14ac:dyDescent="0.2">
      <c r="A500" s="1270"/>
      <c r="B500" s="1020">
        <v>80</v>
      </c>
      <c r="C500" s="1020">
        <v>80</v>
      </c>
      <c r="D500" s="1026" t="s">
        <v>11</v>
      </c>
      <c r="E500" s="1031"/>
      <c r="F500" s="1031"/>
      <c r="G500" s="1031"/>
    </row>
    <row r="501" spans="1:7" s="1007" customFormat="1" ht="11.25" customHeight="1" x14ac:dyDescent="0.2">
      <c r="A501" s="1268" t="s">
        <v>2255</v>
      </c>
      <c r="B501" s="1019">
        <v>174.88</v>
      </c>
      <c r="C501" s="1019">
        <v>0.9016900000000001</v>
      </c>
      <c r="D501" s="1025" t="s">
        <v>941</v>
      </c>
      <c r="E501" s="1031"/>
      <c r="F501" s="1031"/>
      <c r="G501" s="1031"/>
    </row>
    <row r="502" spans="1:7" s="1007" customFormat="1" ht="11.25" customHeight="1" x14ac:dyDescent="0.2">
      <c r="A502" s="1268"/>
      <c r="B502" s="1019">
        <v>174.88</v>
      </c>
      <c r="C502" s="1019">
        <v>0.9016900000000001</v>
      </c>
      <c r="D502" s="1025" t="s">
        <v>11</v>
      </c>
      <c r="E502" s="1031"/>
      <c r="F502" s="1031"/>
      <c r="G502" s="1031"/>
    </row>
    <row r="503" spans="1:7" s="1007" customFormat="1" ht="11.25" customHeight="1" x14ac:dyDescent="0.2">
      <c r="A503" s="1269" t="s">
        <v>4252</v>
      </c>
      <c r="B503" s="1018">
        <v>253.2</v>
      </c>
      <c r="C503" s="1018">
        <v>253.2</v>
      </c>
      <c r="D503" s="1024" t="s">
        <v>941</v>
      </c>
      <c r="E503" s="1031"/>
      <c r="F503" s="1031"/>
      <c r="G503" s="1031"/>
    </row>
    <row r="504" spans="1:7" s="1007" customFormat="1" ht="11.25" customHeight="1" x14ac:dyDescent="0.2">
      <c r="A504" s="1270"/>
      <c r="B504" s="1020">
        <v>253.2</v>
      </c>
      <c r="C504" s="1020">
        <v>253.2</v>
      </c>
      <c r="D504" s="1026" t="s">
        <v>11</v>
      </c>
      <c r="E504" s="1031"/>
      <c r="F504" s="1031"/>
      <c r="G504" s="1031"/>
    </row>
    <row r="505" spans="1:7" s="1007" customFormat="1" ht="11.25" customHeight="1" x14ac:dyDescent="0.2">
      <c r="A505" s="1268" t="s">
        <v>2256</v>
      </c>
      <c r="B505" s="1019">
        <v>14705.47</v>
      </c>
      <c r="C505" s="1019">
        <v>14705.467000000001</v>
      </c>
      <c r="D505" s="1025" t="s">
        <v>2188</v>
      </c>
      <c r="E505" s="1031"/>
      <c r="F505" s="1031"/>
      <c r="G505" s="1031"/>
    </row>
    <row r="506" spans="1:7" s="1007" customFormat="1" ht="11.25" customHeight="1" x14ac:dyDescent="0.2">
      <c r="A506" s="1268"/>
      <c r="B506" s="1019">
        <v>151.14000000000001</v>
      </c>
      <c r="C506" s="1019">
        <v>151.12799999999999</v>
      </c>
      <c r="D506" s="1025" t="s">
        <v>3855</v>
      </c>
      <c r="E506" s="1031"/>
      <c r="F506" s="1031"/>
      <c r="G506" s="1031"/>
    </row>
    <row r="507" spans="1:7" s="1007" customFormat="1" ht="11.25" customHeight="1" x14ac:dyDescent="0.2">
      <c r="A507" s="1268"/>
      <c r="B507" s="1019">
        <v>14856.609999999999</v>
      </c>
      <c r="C507" s="1019">
        <v>14856.595000000001</v>
      </c>
      <c r="D507" s="1025" t="s">
        <v>11</v>
      </c>
      <c r="E507" s="1031"/>
      <c r="F507" s="1031"/>
      <c r="G507" s="1031"/>
    </row>
    <row r="508" spans="1:7" s="1007" customFormat="1" ht="11.25" customHeight="1" x14ac:dyDescent="0.2">
      <c r="A508" s="1269" t="s">
        <v>2257</v>
      </c>
      <c r="B508" s="1018">
        <v>7231.38</v>
      </c>
      <c r="C508" s="1018">
        <v>7231.38</v>
      </c>
      <c r="D508" s="1024" t="s">
        <v>2188</v>
      </c>
      <c r="E508" s="1031"/>
      <c r="F508" s="1031"/>
      <c r="G508" s="1031"/>
    </row>
    <row r="509" spans="1:7" s="1007" customFormat="1" ht="11.25" customHeight="1" x14ac:dyDescent="0.2">
      <c r="A509" s="1270"/>
      <c r="B509" s="1020">
        <v>7231.38</v>
      </c>
      <c r="C509" s="1020">
        <v>7231.38</v>
      </c>
      <c r="D509" s="1026" t="s">
        <v>11</v>
      </c>
      <c r="E509" s="1031"/>
      <c r="F509" s="1031"/>
      <c r="G509" s="1031"/>
    </row>
    <row r="510" spans="1:7" s="1007" customFormat="1" ht="11.25" customHeight="1" x14ac:dyDescent="0.2">
      <c r="A510" s="1269" t="s">
        <v>2258</v>
      </c>
      <c r="B510" s="1018">
        <v>2523.0500000000002</v>
      </c>
      <c r="C510" s="1018">
        <v>2523.0529999999999</v>
      </c>
      <c r="D510" s="1024" t="s">
        <v>2188</v>
      </c>
      <c r="E510" s="1031"/>
      <c r="F510" s="1031"/>
      <c r="G510" s="1031"/>
    </row>
    <row r="511" spans="1:7" s="1007" customFormat="1" ht="11.25" customHeight="1" x14ac:dyDescent="0.2">
      <c r="A511" s="1268"/>
      <c r="B511" s="1019">
        <v>700</v>
      </c>
      <c r="C511" s="1019">
        <v>0</v>
      </c>
      <c r="D511" s="1025" t="s">
        <v>1081</v>
      </c>
      <c r="E511" s="1031"/>
      <c r="F511" s="1031"/>
      <c r="G511" s="1031"/>
    </row>
    <row r="512" spans="1:7" s="1007" customFormat="1" ht="11.25" customHeight="1" x14ac:dyDescent="0.2">
      <c r="A512" s="1268"/>
      <c r="B512" s="1019">
        <v>432</v>
      </c>
      <c r="C512" s="1019">
        <v>0</v>
      </c>
      <c r="D512" s="1025" t="s">
        <v>1082</v>
      </c>
      <c r="E512" s="1031"/>
      <c r="F512" s="1031"/>
      <c r="G512" s="1031"/>
    </row>
    <row r="513" spans="1:7" s="1007" customFormat="1" ht="11.25" customHeight="1" x14ac:dyDescent="0.2">
      <c r="A513" s="1270"/>
      <c r="B513" s="1020">
        <v>3655.05</v>
      </c>
      <c r="C513" s="1020">
        <v>2523.0529999999999</v>
      </c>
      <c r="D513" s="1026" t="s">
        <v>11</v>
      </c>
      <c r="E513" s="1031"/>
      <c r="F513" s="1031"/>
      <c r="G513" s="1031"/>
    </row>
    <row r="514" spans="1:7" s="1007" customFormat="1" ht="11.25" customHeight="1" x14ac:dyDescent="0.2">
      <c r="A514" s="1269" t="s">
        <v>3345</v>
      </c>
      <c r="B514" s="1018">
        <v>50</v>
      </c>
      <c r="C514" s="1018">
        <v>50</v>
      </c>
      <c r="D514" s="1024" t="s">
        <v>683</v>
      </c>
      <c r="E514" s="1031"/>
      <c r="F514" s="1031"/>
      <c r="G514" s="1031"/>
    </row>
    <row r="515" spans="1:7" s="1007" customFormat="1" ht="11.25" customHeight="1" x14ac:dyDescent="0.2">
      <c r="A515" s="1270"/>
      <c r="B515" s="1020">
        <v>50</v>
      </c>
      <c r="C515" s="1020">
        <v>50</v>
      </c>
      <c r="D515" s="1026" t="s">
        <v>11</v>
      </c>
      <c r="E515" s="1031"/>
      <c r="F515" s="1031"/>
      <c r="G515" s="1031"/>
    </row>
    <row r="516" spans="1:7" s="1007" customFormat="1" ht="11.25" customHeight="1" x14ac:dyDescent="0.2">
      <c r="A516" s="1268" t="s">
        <v>2259</v>
      </c>
      <c r="B516" s="1019">
        <v>2522</v>
      </c>
      <c r="C516" s="1019">
        <v>2522</v>
      </c>
      <c r="D516" s="1025" t="s">
        <v>973</v>
      </c>
      <c r="E516" s="1031"/>
      <c r="F516" s="1031"/>
      <c r="G516" s="1031"/>
    </row>
    <row r="517" spans="1:7" s="1007" customFormat="1" ht="11.25" customHeight="1" x14ac:dyDescent="0.2">
      <c r="A517" s="1268"/>
      <c r="B517" s="1019">
        <v>2522</v>
      </c>
      <c r="C517" s="1019">
        <v>2522</v>
      </c>
      <c r="D517" s="1025" t="s">
        <v>11</v>
      </c>
      <c r="E517" s="1031"/>
      <c r="F517" s="1031"/>
      <c r="G517" s="1031"/>
    </row>
    <row r="518" spans="1:7" s="1007" customFormat="1" ht="11.25" customHeight="1" x14ac:dyDescent="0.2">
      <c r="A518" s="1269" t="s">
        <v>4253</v>
      </c>
      <c r="B518" s="1018">
        <v>810.25</v>
      </c>
      <c r="C518" s="1018">
        <v>810.23599999999999</v>
      </c>
      <c r="D518" s="1024" t="s">
        <v>3873</v>
      </c>
      <c r="E518" s="1031"/>
      <c r="F518" s="1031"/>
      <c r="G518" s="1031"/>
    </row>
    <row r="519" spans="1:7" s="1007" customFormat="1" ht="11.25" customHeight="1" x14ac:dyDescent="0.2">
      <c r="A519" s="1270"/>
      <c r="B519" s="1020">
        <v>810.25</v>
      </c>
      <c r="C519" s="1020">
        <v>810.23599999999999</v>
      </c>
      <c r="D519" s="1026" t="s">
        <v>11</v>
      </c>
      <c r="E519" s="1031"/>
      <c r="F519" s="1031"/>
      <c r="G519" s="1031"/>
    </row>
    <row r="520" spans="1:7" s="1007" customFormat="1" ht="11.25" customHeight="1" x14ac:dyDescent="0.2">
      <c r="A520" s="1268" t="s">
        <v>520</v>
      </c>
      <c r="B520" s="1019">
        <v>1900</v>
      </c>
      <c r="C520" s="1019">
        <v>1900</v>
      </c>
      <c r="D520" s="1025" t="s">
        <v>519</v>
      </c>
      <c r="E520" s="1031"/>
      <c r="F520" s="1031"/>
      <c r="G520" s="1031"/>
    </row>
    <row r="521" spans="1:7" s="1007" customFormat="1" ht="11.25" customHeight="1" x14ac:dyDescent="0.2">
      <c r="A521" s="1268"/>
      <c r="B521" s="1019">
        <v>1900</v>
      </c>
      <c r="C521" s="1019">
        <v>1900</v>
      </c>
      <c r="D521" s="1025" t="s">
        <v>11</v>
      </c>
      <c r="E521" s="1031"/>
      <c r="F521" s="1031"/>
      <c r="G521" s="1031"/>
    </row>
    <row r="522" spans="1:7" s="1007" customFormat="1" ht="21" x14ac:dyDescent="0.2">
      <c r="A522" s="1269" t="s">
        <v>2260</v>
      </c>
      <c r="B522" s="1018">
        <v>201</v>
      </c>
      <c r="C522" s="1018">
        <v>201</v>
      </c>
      <c r="D522" s="1024" t="s">
        <v>972</v>
      </c>
      <c r="E522" s="1031"/>
      <c r="F522" s="1031"/>
      <c r="G522" s="1031"/>
    </row>
    <row r="523" spans="1:7" s="1007" customFormat="1" ht="11.25" customHeight="1" x14ac:dyDescent="0.2">
      <c r="A523" s="1268"/>
      <c r="B523" s="1019">
        <v>3406</v>
      </c>
      <c r="C523" s="1019">
        <v>3406</v>
      </c>
      <c r="D523" s="1025" t="s">
        <v>973</v>
      </c>
      <c r="E523" s="1031"/>
      <c r="F523" s="1031"/>
      <c r="G523" s="1031"/>
    </row>
    <row r="524" spans="1:7" s="1007" customFormat="1" ht="21" x14ac:dyDescent="0.2">
      <c r="A524" s="1268"/>
      <c r="B524" s="1019">
        <v>99.9</v>
      </c>
      <c r="C524" s="1019">
        <v>37.173000000000009</v>
      </c>
      <c r="D524" s="1025" t="s">
        <v>971</v>
      </c>
      <c r="E524" s="1031"/>
      <c r="F524" s="1031"/>
      <c r="G524" s="1031"/>
    </row>
    <row r="525" spans="1:7" s="1007" customFormat="1" ht="11.25" customHeight="1" x14ac:dyDescent="0.2">
      <c r="A525" s="1270"/>
      <c r="B525" s="1020">
        <v>3706.9</v>
      </c>
      <c r="C525" s="1020">
        <v>3644.1730000000002</v>
      </c>
      <c r="D525" s="1026" t="s">
        <v>11</v>
      </c>
      <c r="E525" s="1031"/>
      <c r="F525" s="1031"/>
      <c r="G525" s="1031"/>
    </row>
    <row r="526" spans="1:7" s="1007" customFormat="1" ht="11.25" customHeight="1" x14ac:dyDescent="0.2">
      <c r="A526" s="1268" t="s">
        <v>619</v>
      </c>
      <c r="B526" s="1019">
        <v>52.53</v>
      </c>
      <c r="C526" s="1019">
        <v>52.53</v>
      </c>
      <c r="D526" s="1025" t="s">
        <v>3774</v>
      </c>
      <c r="E526" s="1031"/>
      <c r="F526" s="1031"/>
      <c r="G526" s="1031"/>
    </row>
    <row r="527" spans="1:7" s="1007" customFormat="1" ht="11.25" customHeight="1" x14ac:dyDescent="0.2">
      <c r="A527" s="1268"/>
      <c r="B527" s="1019">
        <v>52.53</v>
      </c>
      <c r="C527" s="1019">
        <v>52.53</v>
      </c>
      <c r="D527" s="1025" t="s">
        <v>11</v>
      </c>
      <c r="E527" s="1031"/>
      <c r="F527" s="1031"/>
      <c r="G527" s="1031"/>
    </row>
    <row r="528" spans="1:7" s="1007" customFormat="1" ht="11.25" customHeight="1" x14ac:dyDescent="0.2">
      <c r="A528" s="1269" t="s">
        <v>2261</v>
      </c>
      <c r="B528" s="1018">
        <v>96.4</v>
      </c>
      <c r="C528" s="1018">
        <v>96.4</v>
      </c>
      <c r="D528" s="1024" t="s">
        <v>997</v>
      </c>
      <c r="E528" s="1031"/>
      <c r="F528" s="1031"/>
      <c r="G528" s="1031"/>
    </row>
    <row r="529" spans="1:7" s="1007" customFormat="1" ht="11.25" customHeight="1" x14ac:dyDescent="0.2">
      <c r="A529" s="1270"/>
      <c r="B529" s="1020">
        <v>96.4</v>
      </c>
      <c r="C529" s="1020">
        <v>96.4</v>
      </c>
      <c r="D529" s="1026" t="s">
        <v>11</v>
      </c>
      <c r="E529" s="1031"/>
      <c r="F529" s="1031"/>
      <c r="G529" s="1031"/>
    </row>
    <row r="530" spans="1:7" s="1007" customFormat="1" ht="11.25" customHeight="1" x14ac:dyDescent="0.2">
      <c r="A530" s="1268" t="s">
        <v>3717</v>
      </c>
      <c r="B530" s="1019">
        <v>199</v>
      </c>
      <c r="C530" s="1019">
        <v>0</v>
      </c>
      <c r="D530" s="1025" t="s">
        <v>561</v>
      </c>
      <c r="E530" s="1031"/>
      <c r="F530" s="1031"/>
      <c r="G530" s="1031"/>
    </row>
    <row r="531" spans="1:7" s="1007" customFormat="1" ht="11.25" customHeight="1" x14ac:dyDescent="0.2">
      <c r="A531" s="1268"/>
      <c r="B531" s="1019">
        <v>199</v>
      </c>
      <c r="C531" s="1019">
        <v>0</v>
      </c>
      <c r="D531" s="1025" t="s">
        <v>11</v>
      </c>
      <c r="E531" s="1031"/>
      <c r="F531" s="1031"/>
      <c r="G531" s="1031"/>
    </row>
    <row r="532" spans="1:7" s="1007" customFormat="1" ht="11.25" customHeight="1" x14ac:dyDescent="0.2">
      <c r="A532" s="1269" t="s">
        <v>2262</v>
      </c>
      <c r="B532" s="1018">
        <v>127</v>
      </c>
      <c r="C532" s="1018">
        <v>127</v>
      </c>
      <c r="D532" s="1024" t="s">
        <v>1083</v>
      </c>
      <c r="E532" s="1031"/>
      <c r="F532" s="1031"/>
      <c r="G532" s="1031"/>
    </row>
    <row r="533" spans="1:7" s="1007" customFormat="1" ht="11.25" customHeight="1" x14ac:dyDescent="0.2">
      <c r="A533" s="1270"/>
      <c r="B533" s="1020">
        <v>127</v>
      </c>
      <c r="C533" s="1020">
        <v>127</v>
      </c>
      <c r="D533" s="1026" t="s">
        <v>11</v>
      </c>
      <c r="E533" s="1031"/>
      <c r="F533" s="1031"/>
      <c r="G533" s="1031"/>
    </row>
    <row r="534" spans="1:7" s="1007" customFormat="1" ht="11.25" customHeight="1" x14ac:dyDescent="0.2">
      <c r="A534" s="1268" t="s">
        <v>3470</v>
      </c>
      <c r="B534" s="1019">
        <v>292.2</v>
      </c>
      <c r="C534" s="1019">
        <v>292.2</v>
      </c>
      <c r="D534" s="1025" t="s">
        <v>959</v>
      </c>
      <c r="E534" s="1031"/>
      <c r="F534" s="1031"/>
      <c r="G534" s="1031"/>
    </row>
    <row r="535" spans="1:7" s="1007" customFormat="1" ht="11.25" customHeight="1" x14ac:dyDescent="0.2">
      <c r="A535" s="1268"/>
      <c r="B535" s="1019">
        <v>292.2</v>
      </c>
      <c r="C535" s="1019">
        <v>292.2</v>
      </c>
      <c r="D535" s="1025" t="s">
        <v>11</v>
      </c>
      <c r="E535" s="1031"/>
      <c r="F535" s="1031"/>
      <c r="G535" s="1031"/>
    </row>
    <row r="536" spans="1:7" s="1007" customFormat="1" ht="11.25" customHeight="1" x14ac:dyDescent="0.2">
      <c r="A536" s="1269" t="s">
        <v>3471</v>
      </c>
      <c r="B536" s="1018">
        <v>436.5</v>
      </c>
      <c r="C536" s="1018">
        <v>436.5</v>
      </c>
      <c r="D536" s="1024" t="s">
        <v>3231</v>
      </c>
      <c r="E536" s="1031"/>
      <c r="F536" s="1031"/>
      <c r="G536" s="1031"/>
    </row>
    <row r="537" spans="1:7" s="1007" customFormat="1" ht="11.25" customHeight="1" x14ac:dyDescent="0.2">
      <c r="A537" s="1268"/>
      <c r="B537" s="1019">
        <v>387</v>
      </c>
      <c r="C537" s="1019">
        <v>387</v>
      </c>
      <c r="D537" s="1025" t="s">
        <v>973</v>
      </c>
      <c r="E537" s="1031"/>
      <c r="F537" s="1031"/>
      <c r="G537" s="1031"/>
    </row>
    <row r="538" spans="1:7" s="1007" customFormat="1" ht="11.25" customHeight="1" x14ac:dyDescent="0.2">
      <c r="A538" s="1270"/>
      <c r="B538" s="1020">
        <v>823.5</v>
      </c>
      <c r="C538" s="1020">
        <v>823.5</v>
      </c>
      <c r="D538" s="1026" t="s">
        <v>11</v>
      </c>
      <c r="E538" s="1031"/>
      <c r="F538" s="1031"/>
      <c r="G538" s="1031"/>
    </row>
    <row r="539" spans="1:7" s="1007" customFormat="1" ht="11.25" customHeight="1" x14ac:dyDescent="0.2">
      <c r="A539" s="1268" t="s">
        <v>3740</v>
      </c>
      <c r="B539" s="1019">
        <v>40</v>
      </c>
      <c r="C539" s="1019">
        <v>40</v>
      </c>
      <c r="D539" s="1025" t="s">
        <v>607</v>
      </c>
      <c r="E539" s="1031"/>
      <c r="F539" s="1031"/>
      <c r="G539" s="1031"/>
    </row>
    <row r="540" spans="1:7" s="1007" customFormat="1" ht="11.25" customHeight="1" x14ac:dyDescent="0.2">
      <c r="A540" s="1268"/>
      <c r="B540" s="1019">
        <v>40</v>
      </c>
      <c r="C540" s="1019">
        <v>40</v>
      </c>
      <c r="D540" s="1025" t="s">
        <v>11</v>
      </c>
      <c r="E540" s="1031"/>
      <c r="F540" s="1031"/>
      <c r="G540" s="1031"/>
    </row>
    <row r="541" spans="1:7" s="1007" customFormat="1" ht="11.25" customHeight="1" x14ac:dyDescent="0.2">
      <c r="A541" s="1269" t="s">
        <v>679</v>
      </c>
      <c r="B541" s="1018">
        <v>900</v>
      </c>
      <c r="C541" s="1018">
        <v>900</v>
      </c>
      <c r="D541" s="1024" t="s">
        <v>678</v>
      </c>
      <c r="E541" s="1031"/>
      <c r="F541" s="1031"/>
      <c r="G541" s="1031"/>
    </row>
    <row r="542" spans="1:7" s="1007" customFormat="1" ht="11.25" customHeight="1" x14ac:dyDescent="0.2">
      <c r="A542" s="1270"/>
      <c r="B542" s="1020">
        <v>900</v>
      </c>
      <c r="C542" s="1020">
        <v>900</v>
      </c>
      <c r="D542" s="1026" t="s">
        <v>11</v>
      </c>
      <c r="E542" s="1031"/>
      <c r="F542" s="1031"/>
      <c r="G542" s="1031"/>
    </row>
    <row r="543" spans="1:7" s="1007" customFormat="1" ht="11.25" customHeight="1" x14ac:dyDescent="0.2">
      <c r="A543" s="1268" t="s">
        <v>2263</v>
      </c>
      <c r="B543" s="1019">
        <v>879.9</v>
      </c>
      <c r="C543" s="1019">
        <v>879.9</v>
      </c>
      <c r="D543" s="1025" t="s">
        <v>961</v>
      </c>
      <c r="E543" s="1031"/>
      <c r="F543" s="1031"/>
      <c r="G543" s="1031"/>
    </row>
    <row r="544" spans="1:7" s="1007" customFormat="1" ht="11.25" customHeight="1" x14ac:dyDescent="0.2">
      <c r="A544" s="1268"/>
      <c r="B544" s="1019">
        <v>879.9</v>
      </c>
      <c r="C544" s="1019">
        <v>879.9</v>
      </c>
      <c r="D544" s="1025" t="s">
        <v>11</v>
      </c>
      <c r="E544" s="1031"/>
      <c r="F544" s="1031"/>
      <c r="G544" s="1031"/>
    </row>
    <row r="545" spans="1:7" s="1007" customFormat="1" ht="11.25" customHeight="1" x14ac:dyDescent="0.2">
      <c r="A545" s="1269" t="s">
        <v>2264</v>
      </c>
      <c r="B545" s="1018">
        <v>75</v>
      </c>
      <c r="C545" s="1018">
        <v>75</v>
      </c>
      <c r="D545" s="1024" t="s">
        <v>995</v>
      </c>
      <c r="E545" s="1031"/>
      <c r="F545" s="1031"/>
      <c r="G545" s="1031"/>
    </row>
    <row r="546" spans="1:7" s="1007" customFormat="1" ht="21" x14ac:dyDescent="0.2">
      <c r="A546" s="1268"/>
      <c r="B546" s="1019">
        <v>379</v>
      </c>
      <c r="C546" s="1019">
        <v>379</v>
      </c>
      <c r="D546" s="1025" t="s">
        <v>972</v>
      </c>
      <c r="E546" s="1031"/>
      <c r="F546" s="1031"/>
      <c r="G546" s="1031"/>
    </row>
    <row r="547" spans="1:7" s="1007" customFormat="1" ht="21" x14ac:dyDescent="0.2">
      <c r="A547" s="1268"/>
      <c r="B547" s="1019">
        <v>10</v>
      </c>
      <c r="C547" s="1019">
        <v>10</v>
      </c>
      <c r="D547" s="1025" t="s">
        <v>3230</v>
      </c>
      <c r="E547" s="1031"/>
      <c r="F547" s="1031"/>
      <c r="G547" s="1031"/>
    </row>
    <row r="548" spans="1:7" s="1007" customFormat="1" ht="11.25" customHeight="1" x14ac:dyDescent="0.2">
      <c r="A548" s="1268"/>
      <c r="B548" s="1019">
        <v>80</v>
      </c>
      <c r="C548" s="1019">
        <v>80</v>
      </c>
      <c r="D548" s="1025" t="s">
        <v>4232</v>
      </c>
      <c r="E548" s="1031"/>
      <c r="F548" s="1031"/>
      <c r="G548" s="1031"/>
    </row>
    <row r="549" spans="1:7" s="1007" customFormat="1" ht="11.25" customHeight="1" x14ac:dyDescent="0.2">
      <c r="A549" s="1268"/>
      <c r="B549" s="1019">
        <v>6965</v>
      </c>
      <c r="C549" s="1019">
        <v>6965</v>
      </c>
      <c r="D549" s="1025" t="s">
        <v>973</v>
      </c>
      <c r="E549" s="1031"/>
      <c r="F549" s="1031"/>
      <c r="G549" s="1031"/>
    </row>
    <row r="550" spans="1:7" s="1007" customFormat="1" ht="11.25" customHeight="1" x14ac:dyDescent="0.2">
      <c r="A550" s="1268"/>
      <c r="B550" s="1019">
        <v>223.9</v>
      </c>
      <c r="C550" s="1019">
        <v>223.9</v>
      </c>
      <c r="D550" s="1025" t="s">
        <v>970</v>
      </c>
      <c r="E550" s="1031"/>
      <c r="F550" s="1031"/>
      <c r="G550" s="1031"/>
    </row>
    <row r="551" spans="1:7" s="1007" customFormat="1" ht="11.25" customHeight="1" x14ac:dyDescent="0.2">
      <c r="A551" s="1268"/>
      <c r="B551" s="1019">
        <v>50</v>
      </c>
      <c r="C551" s="1019">
        <v>50</v>
      </c>
      <c r="D551" s="1025" t="s">
        <v>910</v>
      </c>
      <c r="E551" s="1031"/>
      <c r="F551" s="1031"/>
      <c r="G551" s="1031"/>
    </row>
    <row r="552" spans="1:7" s="1007" customFormat="1" ht="21" x14ac:dyDescent="0.2">
      <c r="A552" s="1268"/>
      <c r="B552" s="1019">
        <v>665.2</v>
      </c>
      <c r="C552" s="1019">
        <v>665.2</v>
      </c>
      <c r="D552" s="1025" t="s">
        <v>971</v>
      </c>
      <c r="E552" s="1031"/>
      <c r="F552" s="1031"/>
      <c r="G552" s="1031"/>
    </row>
    <row r="553" spans="1:7" s="1007" customFormat="1" ht="11.25" customHeight="1" x14ac:dyDescent="0.2">
      <c r="A553" s="1270"/>
      <c r="B553" s="1020">
        <v>8448.1</v>
      </c>
      <c r="C553" s="1020">
        <v>8448.1</v>
      </c>
      <c r="D553" s="1026" t="s">
        <v>11</v>
      </c>
      <c r="E553" s="1031"/>
      <c r="F553" s="1031"/>
      <c r="G553" s="1031"/>
    </row>
    <row r="554" spans="1:7" s="1007" customFormat="1" ht="11.25" customHeight="1" x14ac:dyDescent="0.2">
      <c r="A554" s="1269" t="s">
        <v>4254</v>
      </c>
      <c r="B554" s="1018">
        <v>100</v>
      </c>
      <c r="C554" s="1018">
        <v>0</v>
      </c>
      <c r="D554" s="1024" t="s">
        <v>4183</v>
      </c>
      <c r="E554" s="1031"/>
      <c r="F554" s="1031"/>
      <c r="G554" s="1031"/>
    </row>
    <row r="555" spans="1:7" s="1007" customFormat="1" ht="11.25" customHeight="1" x14ac:dyDescent="0.2">
      <c r="A555" s="1270"/>
      <c r="B555" s="1020">
        <v>100</v>
      </c>
      <c r="C555" s="1020">
        <v>0</v>
      </c>
      <c r="D555" s="1026" t="s">
        <v>11</v>
      </c>
      <c r="E555" s="1031"/>
      <c r="F555" s="1031"/>
      <c r="G555" s="1031"/>
    </row>
    <row r="556" spans="1:7" s="1007" customFormat="1" ht="11.25" customHeight="1" x14ac:dyDescent="0.2">
      <c r="A556" s="1269" t="s">
        <v>4255</v>
      </c>
      <c r="B556" s="1018">
        <v>100</v>
      </c>
      <c r="C556" s="1018">
        <v>0</v>
      </c>
      <c r="D556" s="1024" t="s">
        <v>4183</v>
      </c>
      <c r="E556" s="1031"/>
      <c r="F556" s="1031"/>
      <c r="G556" s="1031"/>
    </row>
    <row r="557" spans="1:7" s="1007" customFormat="1" ht="11.25" customHeight="1" x14ac:dyDescent="0.2">
      <c r="A557" s="1270"/>
      <c r="B557" s="1020">
        <v>100</v>
      </c>
      <c r="C557" s="1020">
        <v>0</v>
      </c>
      <c r="D557" s="1026" t="s">
        <v>11</v>
      </c>
      <c r="E557" s="1031"/>
      <c r="F557" s="1031"/>
      <c r="G557" s="1031"/>
    </row>
    <row r="558" spans="1:7" s="1007" customFormat="1" ht="11.25" customHeight="1" x14ac:dyDescent="0.2">
      <c r="A558" s="1268" t="s">
        <v>3687</v>
      </c>
      <c r="B558" s="1019">
        <v>400</v>
      </c>
      <c r="C558" s="1019">
        <v>400</v>
      </c>
      <c r="D558" s="1025" t="s">
        <v>524</v>
      </c>
      <c r="E558" s="1031"/>
      <c r="F558" s="1031"/>
      <c r="G558" s="1031"/>
    </row>
    <row r="559" spans="1:7" s="1007" customFormat="1" ht="11.25" customHeight="1" x14ac:dyDescent="0.2">
      <c r="A559" s="1268"/>
      <c r="B559" s="1019">
        <v>400</v>
      </c>
      <c r="C559" s="1019">
        <v>400</v>
      </c>
      <c r="D559" s="1025" t="s">
        <v>11</v>
      </c>
      <c r="E559" s="1031"/>
      <c r="F559" s="1031"/>
      <c r="G559" s="1031"/>
    </row>
    <row r="560" spans="1:7" s="1007" customFormat="1" ht="11.25" customHeight="1" x14ac:dyDescent="0.2">
      <c r="A560" s="1269" t="s">
        <v>4256</v>
      </c>
      <c r="B560" s="1018">
        <v>95.1</v>
      </c>
      <c r="C560" s="1018">
        <v>95.1</v>
      </c>
      <c r="D560" s="1024" t="s">
        <v>943</v>
      </c>
      <c r="E560" s="1031"/>
      <c r="F560" s="1031"/>
      <c r="G560" s="1031"/>
    </row>
    <row r="561" spans="1:7" s="1007" customFormat="1" ht="11.25" customHeight="1" x14ac:dyDescent="0.2">
      <c r="A561" s="1270"/>
      <c r="B561" s="1020">
        <v>95.1</v>
      </c>
      <c r="C561" s="1020">
        <v>95.1</v>
      </c>
      <c r="D561" s="1026" t="s">
        <v>11</v>
      </c>
      <c r="E561" s="1031"/>
      <c r="F561" s="1031"/>
      <c r="G561" s="1031"/>
    </row>
    <row r="562" spans="1:7" s="1007" customFormat="1" ht="11.25" customHeight="1" x14ac:dyDescent="0.2">
      <c r="A562" s="1268" t="s">
        <v>2265</v>
      </c>
      <c r="B562" s="1019">
        <v>1176.8900000000001</v>
      </c>
      <c r="C562" s="1019">
        <v>1176.894</v>
      </c>
      <c r="D562" s="1025" t="s">
        <v>2188</v>
      </c>
      <c r="E562" s="1031"/>
      <c r="F562" s="1031"/>
      <c r="G562" s="1031"/>
    </row>
    <row r="563" spans="1:7" s="1007" customFormat="1" ht="11.25" customHeight="1" x14ac:dyDescent="0.2">
      <c r="A563" s="1268"/>
      <c r="B563" s="1019">
        <v>1176.8900000000001</v>
      </c>
      <c r="C563" s="1019">
        <v>1176.894</v>
      </c>
      <c r="D563" s="1025" t="s">
        <v>11</v>
      </c>
      <c r="E563" s="1031"/>
      <c r="F563" s="1031"/>
      <c r="G563" s="1031"/>
    </row>
    <row r="564" spans="1:7" s="1007" customFormat="1" ht="11.25" customHeight="1" x14ac:dyDescent="0.2">
      <c r="A564" s="1269" t="s">
        <v>4257</v>
      </c>
      <c r="B564" s="1018">
        <v>100</v>
      </c>
      <c r="C564" s="1018">
        <v>0</v>
      </c>
      <c r="D564" s="1024" t="s">
        <v>4183</v>
      </c>
      <c r="E564" s="1031"/>
      <c r="F564" s="1031"/>
      <c r="G564" s="1031"/>
    </row>
    <row r="565" spans="1:7" s="1007" customFormat="1" ht="11.25" customHeight="1" x14ac:dyDescent="0.2">
      <c r="A565" s="1270"/>
      <c r="B565" s="1020">
        <v>100</v>
      </c>
      <c r="C565" s="1020">
        <v>0</v>
      </c>
      <c r="D565" s="1026" t="s">
        <v>11</v>
      </c>
      <c r="E565" s="1031"/>
      <c r="F565" s="1031"/>
      <c r="G565" s="1031"/>
    </row>
    <row r="566" spans="1:7" s="1007" customFormat="1" ht="11.25" customHeight="1" x14ac:dyDescent="0.2">
      <c r="A566" s="1268" t="s">
        <v>4258</v>
      </c>
      <c r="B566" s="1019">
        <v>350</v>
      </c>
      <c r="C566" s="1019">
        <v>350</v>
      </c>
      <c r="D566" s="1025" t="s">
        <v>911</v>
      </c>
      <c r="E566" s="1031"/>
      <c r="F566" s="1031"/>
      <c r="G566" s="1031"/>
    </row>
    <row r="567" spans="1:7" s="1007" customFormat="1" ht="11.25" customHeight="1" x14ac:dyDescent="0.2">
      <c r="A567" s="1268"/>
      <c r="B567" s="1019">
        <v>350</v>
      </c>
      <c r="C567" s="1019">
        <v>350</v>
      </c>
      <c r="D567" s="1025" t="s">
        <v>11</v>
      </c>
      <c r="E567" s="1031"/>
      <c r="F567" s="1031"/>
      <c r="G567" s="1031"/>
    </row>
    <row r="568" spans="1:7" s="1007" customFormat="1" ht="11.25" customHeight="1" x14ac:dyDescent="0.2">
      <c r="A568" s="1269" t="s">
        <v>2266</v>
      </c>
      <c r="B568" s="1018">
        <v>771.1</v>
      </c>
      <c r="C568" s="1018">
        <v>771.1</v>
      </c>
      <c r="D568" s="1024" t="s">
        <v>997</v>
      </c>
      <c r="E568" s="1031"/>
      <c r="F568" s="1031"/>
      <c r="G568" s="1031"/>
    </row>
    <row r="569" spans="1:7" s="1007" customFormat="1" ht="11.25" customHeight="1" x14ac:dyDescent="0.2">
      <c r="A569" s="1270"/>
      <c r="B569" s="1020">
        <v>771.1</v>
      </c>
      <c r="C569" s="1020">
        <v>771.1</v>
      </c>
      <c r="D569" s="1026" t="s">
        <v>11</v>
      </c>
      <c r="E569" s="1031"/>
      <c r="F569" s="1031"/>
      <c r="G569" s="1031"/>
    </row>
    <row r="570" spans="1:7" s="1007" customFormat="1" ht="11.25" customHeight="1" x14ac:dyDescent="0.2">
      <c r="A570" s="1268" t="s">
        <v>3472</v>
      </c>
      <c r="B570" s="1019">
        <v>3855.4</v>
      </c>
      <c r="C570" s="1019">
        <v>3855.4</v>
      </c>
      <c r="D570" s="1025" t="s">
        <v>997</v>
      </c>
      <c r="E570" s="1031"/>
      <c r="F570" s="1031"/>
      <c r="G570" s="1031"/>
    </row>
    <row r="571" spans="1:7" s="1007" customFormat="1" ht="11.25" customHeight="1" x14ac:dyDescent="0.2">
      <c r="A571" s="1268"/>
      <c r="B571" s="1019">
        <v>94.95</v>
      </c>
      <c r="C571" s="1019">
        <v>94.947000000000003</v>
      </c>
      <c r="D571" s="1025" t="s">
        <v>610</v>
      </c>
      <c r="E571" s="1031"/>
      <c r="F571" s="1031"/>
      <c r="G571" s="1031"/>
    </row>
    <row r="572" spans="1:7" s="1007" customFormat="1" ht="11.25" customHeight="1" x14ac:dyDescent="0.2">
      <c r="A572" s="1268"/>
      <c r="B572" s="1019">
        <v>3950.35</v>
      </c>
      <c r="C572" s="1019">
        <v>3950.3470000000002</v>
      </c>
      <c r="D572" s="1025" t="s">
        <v>11</v>
      </c>
      <c r="E572" s="1031"/>
      <c r="F572" s="1031"/>
      <c r="G572" s="1031"/>
    </row>
    <row r="573" spans="1:7" s="1007" customFormat="1" ht="11.25" customHeight="1" x14ac:dyDescent="0.2">
      <c r="A573" s="1269" t="s">
        <v>3688</v>
      </c>
      <c r="B573" s="1018">
        <v>3000</v>
      </c>
      <c r="C573" s="1018">
        <v>3000</v>
      </c>
      <c r="D573" s="1024" t="s">
        <v>524</v>
      </c>
      <c r="E573" s="1031"/>
      <c r="F573" s="1031"/>
      <c r="G573" s="1031"/>
    </row>
    <row r="574" spans="1:7" s="1007" customFormat="1" ht="11.25" customHeight="1" x14ac:dyDescent="0.2">
      <c r="A574" s="1270"/>
      <c r="B574" s="1020">
        <v>3000</v>
      </c>
      <c r="C574" s="1020">
        <v>3000</v>
      </c>
      <c r="D574" s="1026" t="s">
        <v>11</v>
      </c>
      <c r="E574" s="1031"/>
      <c r="F574" s="1031"/>
      <c r="G574" s="1031"/>
    </row>
    <row r="575" spans="1:7" s="1007" customFormat="1" ht="11.25" customHeight="1" x14ac:dyDescent="0.2">
      <c r="A575" s="1268" t="s">
        <v>3704</v>
      </c>
      <c r="B575" s="1019">
        <v>20</v>
      </c>
      <c r="C575" s="1019">
        <v>20</v>
      </c>
      <c r="D575" s="1025" t="s">
        <v>4259</v>
      </c>
      <c r="E575" s="1031"/>
      <c r="F575" s="1031"/>
      <c r="G575" s="1031"/>
    </row>
    <row r="576" spans="1:7" s="1007" customFormat="1" ht="11.25" customHeight="1" x14ac:dyDescent="0.2">
      <c r="A576" s="1268"/>
      <c r="B576" s="1019">
        <v>180</v>
      </c>
      <c r="C576" s="1019">
        <v>180</v>
      </c>
      <c r="D576" s="1025" t="s">
        <v>561</v>
      </c>
      <c r="E576" s="1031"/>
      <c r="F576" s="1031"/>
      <c r="G576" s="1031"/>
    </row>
    <row r="577" spans="1:7" s="1007" customFormat="1" ht="11.25" customHeight="1" x14ac:dyDescent="0.2">
      <c r="A577" s="1268"/>
      <c r="B577" s="1019">
        <v>200</v>
      </c>
      <c r="C577" s="1019">
        <v>200</v>
      </c>
      <c r="D577" s="1025" t="s">
        <v>11</v>
      </c>
      <c r="E577" s="1031"/>
      <c r="F577" s="1031"/>
      <c r="G577" s="1031"/>
    </row>
    <row r="578" spans="1:7" s="1007" customFormat="1" ht="21" x14ac:dyDescent="0.2">
      <c r="A578" s="1269" t="s">
        <v>2267</v>
      </c>
      <c r="B578" s="1018">
        <v>128</v>
      </c>
      <c r="C578" s="1018">
        <v>128</v>
      </c>
      <c r="D578" s="1024" t="s">
        <v>972</v>
      </c>
      <c r="E578" s="1031"/>
      <c r="F578" s="1031"/>
      <c r="G578" s="1031"/>
    </row>
    <row r="579" spans="1:7" s="1007" customFormat="1" ht="11.25" customHeight="1" x14ac:dyDescent="0.2">
      <c r="A579" s="1268"/>
      <c r="B579" s="1019">
        <v>1761</v>
      </c>
      <c r="C579" s="1019">
        <v>1761</v>
      </c>
      <c r="D579" s="1025" t="s">
        <v>973</v>
      </c>
      <c r="E579" s="1031"/>
      <c r="F579" s="1031"/>
      <c r="G579" s="1031"/>
    </row>
    <row r="580" spans="1:7" s="1007" customFormat="1" ht="11.25" customHeight="1" x14ac:dyDescent="0.2">
      <c r="A580" s="1270"/>
      <c r="B580" s="1020">
        <v>1889</v>
      </c>
      <c r="C580" s="1020">
        <v>1889</v>
      </c>
      <c r="D580" s="1026" t="s">
        <v>11</v>
      </c>
      <c r="E580" s="1031"/>
      <c r="F580" s="1031"/>
      <c r="G580" s="1031"/>
    </row>
    <row r="581" spans="1:7" s="1007" customFormat="1" ht="11.25" customHeight="1" x14ac:dyDescent="0.2">
      <c r="A581" s="1268" t="s">
        <v>3473</v>
      </c>
      <c r="B581" s="1019">
        <v>61.45</v>
      </c>
      <c r="C581" s="1019">
        <v>0</v>
      </c>
      <c r="D581" s="1025" t="s">
        <v>943</v>
      </c>
      <c r="E581" s="1031"/>
      <c r="F581" s="1031"/>
      <c r="G581" s="1031"/>
    </row>
    <row r="582" spans="1:7" s="1007" customFormat="1" ht="11.25" customHeight="1" x14ac:dyDescent="0.2">
      <c r="A582" s="1268"/>
      <c r="B582" s="1019">
        <v>61.45</v>
      </c>
      <c r="C582" s="1019">
        <v>0</v>
      </c>
      <c r="D582" s="1025" t="s">
        <v>11</v>
      </c>
      <c r="E582" s="1031"/>
      <c r="F582" s="1031"/>
      <c r="G582" s="1031"/>
    </row>
    <row r="583" spans="1:7" s="1007" customFormat="1" ht="11.25" customHeight="1" x14ac:dyDescent="0.2">
      <c r="A583" s="1269" t="s">
        <v>2268</v>
      </c>
      <c r="B583" s="1018">
        <v>550</v>
      </c>
      <c r="C583" s="1018">
        <v>458.41559000000001</v>
      </c>
      <c r="D583" s="1024" t="s">
        <v>973</v>
      </c>
      <c r="E583" s="1031"/>
      <c r="F583" s="1031"/>
      <c r="G583" s="1031"/>
    </row>
    <row r="584" spans="1:7" s="1007" customFormat="1" ht="11.25" customHeight="1" x14ac:dyDescent="0.2">
      <c r="A584" s="1268"/>
      <c r="B584" s="1019">
        <v>300</v>
      </c>
      <c r="C584" s="1019">
        <v>300</v>
      </c>
      <c r="D584" s="1025" t="s">
        <v>970</v>
      </c>
      <c r="E584" s="1031"/>
      <c r="F584" s="1031"/>
      <c r="G584" s="1031"/>
    </row>
    <row r="585" spans="1:7" s="1007" customFormat="1" ht="21" x14ac:dyDescent="0.2">
      <c r="A585" s="1268"/>
      <c r="B585" s="1019">
        <v>289</v>
      </c>
      <c r="C585" s="1019">
        <v>289</v>
      </c>
      <c r="D585" s="1025" t="s">
        <v>969</v>
      </c>
      <c r="E585" s="1031"/>
      <c r="F585" s="1031"/>
      <c r="G585" s="1031"/>
    </row>
    <row r="586" spans="1:7" s="1007" customFormat="1" ht="11.25" customHeight="1" x14ac:dyDescent="0.2">
      <c r="A586" s="1268"/>
      <c r="B586" s="1019">
        <v>7982.51</v>
      </c>
      <c r="C586" s="1019">
        <v>7385.4735199999996</v>
      </c>
      <c r="D586" s="1025" t="s">
        <v>992</v>
      </c>
      <c r="E586" s="1031"/>
      <c r="F586" s="1031"/>
      <c r="G586" s="1031"/>
    </row>
    <row r="587" spans="1:7" s="1007" customFormat="1" ht="11.25" customHeight="1" x14ac:dyDescent="0.2">
      <c r="A587" s="1270"/>
      <c r="B587" s="1020">
        <v>9121.51</v>
      </c>
      <c r="C587" s="1020">
        <v>8432.8891100000001</v>
      </c>
      <c r="D587" s="1026" t="s">
        <v>11</v>
      </c>
      <c r="E587" s="1031"/>
      <c r="F587" s="1031"/>
      <c r="G587" s="1031"/>
    </row>
    <row r="588" spans="1:7" s="1007" customFormat="1" ht="11.25" customHeight="1" x14ac:dyDescent="0.2">
      <c r="A588" s="1268" t="s">
        <v>2269</v>
      </c>
      <c r="B588" s="1019">
        <v>270</v>
      </c>
      <c r="C588" s="1019">
        <v>270</v>
      </c>
      <c r="D588" s="1025" t="s">
        <v>912</v>
      </c>
      <c r="E588" s="1031"/>
      <c r="F588" s="1031"/>
      <c r="G588" s="1031"/>
    </row>
    <row r="589" spans="1:7" s="1007" customFormat="1" ht="11.25" customHeight="1" x14ac:dyDescent="0.2">
      <c r="A589" s="1268"/>
      <c r="B589" s="1019">
        <v>270</v>
      </c>
      <c r="C589" s="1019">
        <v>270</v>
      </c>
      <c r="D589" s="1025" t="s">
        <v>11</v>
      </c>
      <c r="E589" s="1031"/>
      <c r="F589" s="1031"/>
      <c r="G589" s="1031"/>
    </row>
    <row r="590" spans="1:7" s="1007" customFormat="1" ht="11.25" customHeight="1" x14ac:dyDescent="0.2">
      <c r="A590" s="1269" t="s">
        <v>4260</v>
      </c>
      <c r="B590" s="1018">
        <v>40</v>
      </c>
      <c r="C590" s="1018">
        <v>40</v>
      </c>
      <c r="D590" s="1024" t="s">
        <v>910</v>
      </c>
      <c r="E590" s="1031"/>
      <c r="F590" s="1031"/>
      <c r="G590" s="1031"/>
    </row>
    <row r="591" spans="1:7" s="1007" customFormat="1" ht="11.25" customHeight="1" x14ac:dyDescent="0.2">
      <c r="A591" s="1270"/>
      <c r="B591" s="1020">
        <v>40</v>
      </c>
      <c r="C591" s="1020">
        <v>40</v>
      </c>
      <c r="D591" s="1026" t="s">
        <v>11</v>
      </c>
      <c r="E591" s="1031"/>
      <c r="F591" s="1031"/>
      <c r="G591" s="1031"/>
    </row>
    <row r="592" spans="1:7" s="1007" customFormat="1" ht="11.25" customHeight="1" x14ac:dyDescent="0.2">
      <c r="A592" s="1268" t="s">
        <v>2270</v>
      </c>
      <c r="B592" s="1019">
        <v>2949.56</v>
      </c>
      <c r="C592" s="1019">
        <v>2949.56</v>
      </c>
      <c r="D592" s="1025" t="s">
        <v>841</v>
      </c>
      <c r="E592" s="1031"/>
      <c r="F592" s="1031"/>
      <c r="G592" s="1031"/>
    </row>
    <row r="593" spans="1:7" s="1007" customFormat="1" ht="11.25" customHeight="1" x14ac:dyDescent="0.2">
      <c r="A593" s="1268"/>
      <c r="B593" s="1019">
        <v>2949.56</v>
      </c>
      <c r="C593" s="1019">
        <v>2949.56</v>
      </c>
      <c r="D593" s="1025" t="s">
        <v>11</v>
      </c>
      <c r="E593" s="1031"/>
      <c r="F593" s="1031"/>
      <c r="G593" s="1031"/>
    </row>
    <row r="594" spans="1:7" s="1007" customFormat="1" ht="11.25" customHeight="1" x14ac:dyDescent="0.2">
      <c r="A594" s="1269" t="s">
        <v>540</v>
      </c>
      <c r="B594" s="1018">
        <v>100</v>
      </c>
      <c r="C594" s="1018">
        <v>100</v>
      </c>
      <c r="D594" s="1024" t="s">
        <v>4261</v>
      </c>
      <c r="E594" s="1031"/>
      <c r="F594" s="1031"/>
      <c r="G594" s="1031"/>
    </row>
    <row r="595" spans="1:7" s="1007" customFormat="1" ht="11.25" customHeight="1" x14ac:dyDescent="0.2">
      <c r="A595" s="1270"/>
      <c r="B595" s="1020">
        <v>100</v>
      </c>
      <c r="C595" s="1020">
        <v>100</v>
      </c>
      <c r="D595" s="1026" t="s">
        <v>11</v>
      </c>
      <c r="E595" s="1031"/>
      <c r="F595" s="1031"/>
      <c r="G595" s="1031"/>
    </row>
    <row r="596" spans="1:7" s="1007" customFormat="1" ht="11.25" customHeight="1" x14ac:dyDescent="0.2">
      <c r="A596" s="1268" t="s">
        <v>4262</v>
      </c>
      <c r="B596" s="1019">
        <v>80</v>
      </c>
      <c r="C596" s="1019">
        <v>80</v>
      </c>
      <c r="D596" s="1025" t="s">
        <v>941</v>
      </c>
      <c r="E596" s="1031"/>
      <c r="F596" s="1031"/>
      <c r="G596" s="1031"/>
    </row>
    <row r="597" spans="1:7" s="1007" customFormat="1" ht="11.25" customHeight="1" x14ac:dyDescent="0.2">
      <c r="A597" s="1268"/>
      <c r="B597" s="1019">
        <v>80</v>
      </c>
      <c r="C597" s="1019">
        <v>80</v>
      </c>
      <c r="D597" s="1025" t="s">
        <v>11</v>
      </c>
      <c r="E597" s="1031"/>
      <c r="F597" s="1031"/>
      <c r="G597" s="1031"/>
    </row>
    <row r="598" spans="1:7" s="1007" customFormat="1" ht="11.25" customHeight="1" x14ac:dyDescent="0.2">
      <c r="A598" s="1269" t="s">
        <v>3474</v>
      </c>
      <c r="B598" s="1018">
        <v>125</v>
      </c>
      <c r="C598" s="1018">
        <v>125</v>
      </c>
      <c r="D598" s="1024" t="s">
        <v>941</v>
      </c>
      <c r="E598" s="1031"/>
      <c r="F598" s="1031"/>
      <c r="G598" s="1031"/>
    </row>
    <row r="599" spans="1:7" s="1007" customFormat="1" ht="11.25" customHeight="1" x14ac:dyDescent="0.2">
      <c r="A599" s="1270"/>
      <c r="B599" s="1020">
        <v>125</v>
      </c>
      <c r="C599" s="1020">
        <v>125</v>
      </c>
      <c r="D599" s="1026" t="s">
        <v>11</v>
      </c>
      <c r="E599" s="1031"/>
      <c r="F599" s="1031"/>
      <c r="G599" s="1031"/>
    </row>
    <row r="600" spans="1:7" s="1007" customFormat="1" ht="21" x14ac:dyDescent="0.2">
      <c r="A600" s="1268" t="s">
        <v>4263</v>
      </c>
      <c r="B600" s="1019">
        <v>100</v>
      </c>
      <c r="C600" s="1019">
        <v>100</v>
      </c>
      <c r="D600" s="1025" t="s">
        <v>996</v>
      </c>
      <c r="E600" s="1031"/>
      <c r="F600" s="1031"/>
      <c r="G600" s="1031"/>
    </row>
    <row r="601" spans="1:7" s="1007" customFormat="1" ht="11.25" customHeight="1" x14ac:dyDescent="0.2">
      <c r="A601" s="1268"/>
      <c r="B601" s="1019">
        <v>100</v>
      </c>
      <c r="C601" s="1019">
        <v>100</v>
      </c>
      <c r="D601" s="1025" t="s">
        <v>11</v>
      </c>
      <c r="E601" s="1031"/>
      <c r="F601" s="1031"/>
      <c r="G601" s="1031"/>
    </row>
    <row r="602" spans="1:7" s="1007" customFormat="1" ht="11.25" customHeight="1" x14ac:dyDescent="0.2">
      <c r="A602" s="1269" t="s">
        <v>2271</v>
      </c>
      <c r="B602" s="1018">
        <v>96.4</v>
      </c>
      <c r="C602" s="1018">
        <v>40.300000000000004</v>
      </c>
      <c r="D602" s="1024" t="s">
        <v>997</v>
      </c>
      <c r="E602" s="1031"/>
      <c r="F602" s="1031"/>
      <c r="G602" s="1031"/>
    </row>
    <row r="603" spans="1:7" s="1007" customFormat="1" ht="11.25" customHeight="1" x14ac:dyDescent="0.2">
      <c r="A603" s="1270"/>
      <c r="B603" s="1020">
        <v>96.4</v>
      </c>
      <c r="C603" s="1020">
        <v>40.300000000000004</v>
      </c>
      <c r="D603" s="1026" t="s">
        <v>11</v>
      </c>
      <c r="E603" s="1031"/>
      <c r="F603" s="1031"/>
      <c r="G603" s="1031"/>
    </row>
    <row r="604" spans="1:7" s="1007" customFormat="1" ht="11.25" customHeight="1" x14ac:dyDescent="0.2">
      <c r="A604" s="1268" t="s">
        <v>2272</v>
      </c>
      <c r="B604" s="1019">
        <v>2306</v>
      </c>
      <c r="C604" s="1019">
        <v>2305.6113599999999</v>
      </c>
      <c r="D604" s="1025" t="s">
        <v>973</v>
      </c>
      <c r="E604" s="1031"/>
      <c r="F604" s="1031"/>
      <c r="G604" s="1031"/>
    </row>
    <row r="605" spans="1:7" s="1007" customFormat="1" ht="11.25" customHeight="1" x14ac:dyDescent="0.2">
      <c r="A605" s="1268"/>
      <c r="B605" s="1019">
        <v>2306</v>
      </c>
      <c r="C605" s="1019">
        <v>2305.6113599999999</v>
      </c>
      <c r="D605" s="1025" t="s">
        <v>11</v>
      </c>
      <c r="E605" s="1031"/>
      <c r="F605" s="1031"/>
      <c r="G605" s="1031"/>
    </row>
    <row r="606" spans="1:7" s="1007" customFormat="1" ht="21" x14ac:dyDescent="0.2">
      <c r="A606" s="1269" t="s">
        <v>2273</v>
      </c>
      <c r="B606" s="1018">
        <v>77</v>
      </c>
      <c r="C606" s="1018">
        <v>77</v>
      </c>
      <c r="D606" s="1024" t="s">
        <v>996</v>
      </c>
      <c r="E606" s="1031"/>
      <c r="F606" s="1031"/>
      <c r="G606" s="1031"/>
    </row>
    <row r="607" spans="1:7" s="1007" customFormat="1" ht="11.25" customHeight="1" x14ac:dyDescent="0.2">
      <c r="A607" s="1270"/>
      <c r="B607" s="1020">
        <v>77</v>
      </c>
      <c r="C607" s="1020">
        <v>77</v>
      </c>
      <c r="D607" s="1026" t="s">
        <v>11</v>
      </c>
      <c r="E607" s="1031"/>
      <c r="F607" s="1031"/>
      <c r="G607" s="1031"/>
    </row>
    <row r="608" spans="1:7" s="1007" customFormat="1" ht="11.25" customHeight="1" x14ac:dyDescent="0.2">
      <c r="A608" s="1268" t="s">
        <v>507</v>
      </c>
      <c r="B608" s="1019">
        <v>523.6</v>
      </c>
      <c r="C608" s="1019">
        <v>294</v>
      </c>
      <c r="D608" s="1025" t="s">
        <v>1078</v>
      </c>
      <c r="E608" s="1031"/>
      <c r="F608" s="1031"/>
      <c r="G608" s="1031"/>
    </row>
    <row r="609" spans="1:7" s="1007" customFormat="1" ht="11.25" customHeight="1" x14ac:dyDescent="0.2">
      <c r="A609" s="1268"/>
      <c r="B609" s="1019">
        <v>2108.02</v>
      </c>
      <c r="C609" s="1019">
        <v>932.99900000000002</v>
      </c>
      <c r="D609" s="1025" t="s">
        <v>1079</v>
      </c>
      <c r="E609" s="1031"/>
      <c r="F609" s="1031"/>
      <c r="G609" s="1031"/>
    </row>
    <row r="610" spans="1:7" s="1007" customFormat="1" ht="11.25" customHeight="1" x14ac:dyDescent="0.2">
      <c r="A610" s="1268"/>
      <c r="B610" s="1019">
        <v>2629.3</v>
      </c>
      <c r="C610" s="1019">
        <v>2626.498</v>
      </c>
      <c r="D610" s="1025" t="s">
        <v>911</v>
      </c>
      <c r="E610" s="1031"/>
      <c r="F610" s="1031"/>
      <c r="G610" s="1031"/>
    </row>
    <row r="611" spans="1:7" s="1007" customFormat="1" ht="11.25" customHeight="1" x14ac:dyDescent="0.2">
      <c r="A611" s="1268"/>
      <c r="B611" s="1019">
        <v>366</v>
      </c>
      <c r="C611" s="1019">
        <v>366</v>
      </c>
      <c r="D611" s="1025" t="s">
        <v>495</v>
      </c>
      <c r="E611" s="1031"/>
      <c r="F611" s="1031"/>
      <c r="G611" s="1031"/>
    </row>
    <row r="612" spans="1:7" s="1007" customFormat="1" ht="11.25" customHeight="1" x14ac:dyDescent="0.2">
      <c r="A612" s="1268"/>
      <c r="B612" s="1019">
        <v>287.48</v>
      </c>
      <c r="C612" s="1019">
        <v>287.48</v>
      </c>
      <c r="D612" s="1025" t="s">
        <v>610</v>
      </c>
      <c r="E612" s="1031"/>
      <c r="F612" s="1031"/>
      <c r="G612" s="1031"/>
    </row>
    <row r="613" spans="1:7" s="1007" customFormat="1" ht="11.25" customHeight="1" x14ac:dyDescent="0.2">
      <c r="A613" s="1268"/>
      <c r="B613" s="1019">
        <v>150</v>
      </c>
      <c r="C613" s="1019">
        <v>100</v>
      </c>
      <c r="D613" s="1025" t="s">
        <v>644</v>
      </c>
      <c r="E613" s="1031"/>
      <c r="F613" s="1031"/>
      <c r="G613" s="1031"/>
    </row>
    <row r="614" spans="1:7" s="1007" customFormat="1" ht="11.25" customHeight="1" x14ac:dyDescent="0.2">
      <c r="A614" s="1268"/>
      <c r="B614" s="1019">
        <v>600</v>
      </c>
      <c r="C614" s="1019">
        <v>600</v>
      </c>
      <c r="D614" s="1025" t="s">
        <v>524</v>
      </c>
      <c r="E614" s="1031"/>
      <c r="F614" s="1031"/>
      <c r="G614" s="1031"/>
    </row>
    <row r="615" spans="1:7" s="1007" customFormat="1" ht="11.25" customHeight="1" x14ac:dyDescent="0.2">
      <c r="A615" s="1268"/>
      <c r="B615" s="1019">
        <v>60</v>
      </c>
      <c r="C615" s="1019">
        <v>60</v>
      </c>
      <c r="D615" s="1025" t="s">
        <v>649</v>
      </c>
      <c r="E615" s="1031"/>
      <c r="F615" s="1031"/>
      <c r="G615" s="1031"/>
    </row>
    <row r="616" spans="1:7" s="1007" customFormat="1" ht="11.25" customHeight="1" x14ac:dyDescent="0.2">
      <c r="A616" s="1268"/>
      <c r="B616" s="1019">
        <v>6724.4</v>
      </c>
      <c r="C616" s="1019">
        <v>5266.9770000000008</v>
      </c>
      <c r="D616" s="1025" t="s">
        <v>11</v>
      </c>
      <c r="E616" s="1031"/>
      <c r="F616" s="1031"/>
      <c r="G616" s="1031"/>
    </row>
    <row r="617" spans="1:7" s="1007" customFormat="1" ht="21" x14ac:dyDescent="0.2">
      <c r="A617" s="1269" t="s">
        <v>2274</v>
      </c>
      <c r="B617" s="1018">
        <v>150</v>
      </c>
      <c r="C617" s="1018">
        <v>150</v>
      </c>
      <c r="D617" s="1024" t="s">
        <v>972</v>
      </c>
      <c r="E617" s="1031"/>
      <c r="F617" s="1031"/>
      <c r="G617" s="1031"/>
    </row>
    <row r="618" spans="1:7" s="1007" customFormat="1" ht="11.25" customHeight="1" x14ac:dyDescent="0.2">
      <c r="A618" s="1268"/>
      <c r="B618" s="1019">
        <v>3510</v>
      </c>
      <c r="C618" s="1019">
        <v>3452.9769999999999</v>
      </c>
      <c r="D618" s="1025" t="s">
        <v>973</v>
      </c>
      <c r="E618" s="1031"/>
      <c r="F618" s="1031"/>
      <c r="G618" s="1031"/>
    </row>
    <row r="619" spans="1:7" s="1007" customFormat="1" ht="11.25" customHeight="1" x14ac:dyDescent="0.2">
      <c r="A619" s="1270"/>
      <c r="B619" s="1020">
        <v>3660</v>
      </c>
      <c r="C619" s="1020">
        <v>3602.9769999999999</v>
      </c>
      <c r="D619" s="1026" t="s">
        <v>11</v>
      </c>
      <c r="E619" s="1031"/>
      <c r="F619" s="1031"/>
      <c r="G619" s="1031"/>
    </row>
    <row r="620" spans="1:7" s="1007" customFormat="1" ht="11.25" customHeight="1" x14ac:dyDescent="0.2">
      <c r="A620" s="1268" t="s">
        <v>4264</v>
      </c>
      <c r="B620" s="1019">
        <v>299</v>
      </c>
      <c r="C620" s="1019">
        <v>299</v>
      </c>
      <c r="D620" s="1025" t="s">
        <v>912</v>
      </c>
      <c r="E620" s="1031"/>
      <c r="F620" s="1031"/>
      <c r="G620" s="1031"/>
    </row>
    <row r="621" spans="1:7" s="1007" customFormat="1" ht="11.25" customHeight="1" x14ac:dyDescent="0.2">
      <c r="A621" s="1268"/>
      <c r="B621" s="1019">
        <v>299</v>
      </c>
      <c r="C621" s="1019">
        <v>299</v>
      </c>
      <c r="D621" s="1025" t="s">
        <v>11</v>
      </c>
      <c r="E621" s="1031"/>
      <c r="F621" s="1031"/>
      <c r="G621" s="1031"/>
    </row>
    <row r="622" spans="1:7" s="1007" customFormat="1" ht="11.25" customHeight="1" x14ac:dyDescent="0.2">
      <c r="A622" s="1269" t="s">
        <v>3475</v>
      </c>
      <c r="B622" s="1018">
        <v>50</v>
      </c>
      <c r="C622" s="1018">
        <v>50</v>
      </c>
      <c r="D622" s="1024" t="s">
        <v>912</v>
      </c>
      <c r="E622" s="1031"/>
      <c r="F622" s="1031"/>
      <c r="G622" s="1031"/>
    </row>
    <row r="623" spans="1:7" s="1007" customFormat="1" ht="11.25" customHeight="1" x14ac:dyDescent="0.2">
      <c r="A623" s="1270"/>
      <c r="B623" s="1020">
        <v>50</v>
      </c>
      <c r="C623" s="1020">
        <v>50</v>
      </c>
      <c r="D623" s="1026" t="s">
        <v>11</v>
      </c>
      <c r="E623" s="1031"/>
      <c r="F623" s="1031"/>
      <c r="G623" s="1031"/>
    </row>
    <row r="624" spans="1:7" s="1007" customFormat="1" ht="11.25" customHeight="1" x14ac:dyDescent="0.2">
      <c r="A624" s="1268" t="s">
        <v>2275</v>
      </c>
      <c r="B624" s="1019">
        <v>12920.13</v>
      </c>
      <c r="C624" s="1019">
        <v>12920.128000000001</v>
      </c>
      <c r="D624" s="1025" t="s">
        <v>2188</v>
      </c>
      <c r="E624" s="1031"/>
      <c r="F624" s="1031"/>
      <c r="G624" s="1031"/>
    </row>
    <row r="625" spans="1:7" s="1007" customFormat="1" ht="11.25" customHeight="1" x14ac:dyDescent="0.2">
      <c r="A625" s="1268"/>
      <c r="B625" s="1019">
        <v>58.2</v>
      </c>
      <c r="C625" s="1019">
        <v>58.2</v>
      </c>
      <c r="D625" s="1025" t="s">
        <v>4108</v>
      </c>
      <c r="E625" s="1031"/>
      <c r="F625" s="1031"/>
      <c r="G625" s="1031"/>
    </row>
    <row r="626" spans="1:7" s="1007" customFormat="1" ht="11.25" customHeight="1" x14ac:dyDescent="0.2">
      <c r="A626" s="1268"/>
      <c r="B626" s="1019">
        <v>38.6</v>
      </c>
      <c r="C626" s="1019">
        <v>38.6</v>
      </c>
      <c r="D626" s="1025" t="s">
        <v>3996</v>
      </c>
      <c r="E626" s="1031"/>
      <c r="F626" s="1031"/>
      <c r="G626" s="1031"/>
    </row>
    <row r="627" spans="1:7" s="1007" customFormat="1" ht="11.25" customHeight="1" x14ac:dyDescent="0.2">
      <c r="A627" s="1268"/>
      <c r="B627" s="1019">
        <v>13016.93</v>
      </c>
      <c r="C627" s="1019">
        <v>13016.928000000002</v>
      </c>
      <c r="D627" s="1025" t="s">
        <v>11</v>
      </c>
      <c r="E627" s="1031"/>
      <c r="F627" s="1031"/>
      <c r="G627" s="1031"/>
    </row>
    <row r="628" spans="1:7" s="1007" customFormat="1" ht="11.25" customHeight="1" x14ac:dyDescent="0.2">
      <c r="A628" s="1269" t="s">
        <v>3718</v>
      </c>
      <c r="B628" s="1018">
        <v>200</v>
      </c>
      <c r="C628" s="1018">
        <v>200</v>
      </c>
      <c r="D628" s="1024" t="s">
        <v>561</v>
      </c>
      <c r="E628" s="1031"/>
      <c r="F628" s="1031"/>
      <c r="G628" s="1031"/>
    </row>
    <row r="629" spans="1:7" s="1007" customFormat="1" ht="11.25" customHeight="1" x14ac:dyDescent="0.2">
      <c r="A629" s="1270"/>
      <c r="B629" s="1020">
        <v>200</v>
      </c>
      <c r="C629" s="1020">
        <v>200</v>
      </c>
      <c r="D629" s="1026" t="s">
        <v>11</v>
      </c>
      <c r="E629" s="1031"/>
      <c r="F629" s="1031"/>
      <c r="G629" s="1031"/>
    </row>
    <row r="630" spans="1:7" s="1007" customFormat="1" ht="11.25" customHeight="1" x14ac:dyDescent="0.2">
      <c r="A630" s="1268" t="s">
        <v>2276</v>
      </c>
      <c r="B630" s="1019">
        <v>99.7</v>
      </c>
      <c r="C630" s="1019">
        <v>99.7</v>
      </c>
      <c r="D630" s="1025" t="s">
        <v>943</v>
      </c>
      <c r="E630" s="1031"/>
      <c r="F630" s="1031"/>
      <c r="G630" s="1031"/>
    </row>
    <row r="631" spans="1:7" s="1007" customFormat="1" ht="11.25" customHeight="1" x14ac:dyDescent="0.2">
      <c r="A631" s="1268"/>
      <c r="B631" s="1019">
        <v>99.7</v>
      </c>
      <c r="C631" s="1019">
        <v>99.7</v>
      </c>
      <c r="D631" s="1025" t="s">
        <v>11</v>
      </c>
      <c r="E631" s="1031"/>
      <c r="F631" s="1031"/>
      <c r="G631" s="1031"/>
    </row>
    <row r="632" spans="1:7" s="1007" customFormat="1" ht="11.25" customHeight="1" x14ac:dyDescent="0.2">
      <c r="A632" s="1269" t="s">
        <v>3476</v>
      </c>
      <c r="B632" s="1018">
        <v>175</v>
      </c>
      <c r="C632" s="1018">
        <v>0</v>
      </c>
      <c r="D632" s="1024" t="s">
        <v>3229</v>
      </c>
      <c r="E632" s="1031"/>
      <c r="F632" s="1031"/>
      <c r="G632" s="1031"/>
    </row>
    <row r="633" spans="1:7" s="1007" customFormat="1" ht="11.25" customHeight="1" x14ac:dyDescent="0.2">
      <c r="A633" s="1270"/>
      <c r="B633" s="1020">
        <v>175</v>
      </c>
      <c r="C633" s="1020">
        <v>0</v>
      </c>
      <c r="D633" s="1026" t="s">
        <v>11</v>
      </c>
      <c r="E633" s="1031"/>
      <c r="F633" s="1031"/>
      <c r="G633" s="1031"/>
    </row>
    <row r="634" spans="1:7" s="1007" customFormat="1" ht="11.25" customHeight="1" x14ac:dyDescent="0.2">
      <c r="A634" s="1268" t="s">
        <v>4265</v>
      </c>
      <c r="B634" s="1019">
        <v>45</v>
      </c>
      <c r="C634" s="1019">
        <v>27.24</v>
      </c>
      <c r="D634" s="1025" t="s">
        <v>1039</v>
      </c>
      <c r="E634" s="1031"/>
      <c r="F634" s="1031"/>
      <c r="G634" s="1031"/>
    </row>
    <row r="635" spans="1:7" s="1007" customFormat="1" ht="11.25" customHeight="1" x14ac:dyDescent="0.2">
      <c r="A635" s="1268"/>
      <c r="B635" s="1019">
        <v>45</v>
      </c>
      <c r="C635" s="1019">
        <v>27.24</v>
      </c>
      <c r="D635" s="1025" t="s">
        <v>11</v>
      </c>
      <c r="E635" s="1031"/>
      <c r="F635" s="1031"/>
      <c r="G635" s="1031"/>
    </row>
    <row r="636" spans="1:7" s="1007" customFormat="1" ht="11.25" customHeight="1" x14ac:dyDescent="0.2">
      <c r="A636" s="1269" t="s">
        <v>2277</v>
      </c>
      <c r="B636" s="1018">
        <v>150</v>
      </c>
      <c r="C636" s="1018">
        <v>150</v>
      </c>
      <c r="D636" s="1024" t="s">
        <v>4266</v>
      </c>
      <c r="E636" s="1031"/>
      <c r="F636" s="1031"/>
      <c r="G636" s="1031"/>
    </row>
    <row r="637" spans="1:7" s="1007" customFormat="1" ht="11.25" customHeight="1" x14ac:dyDescent="0.2">
      <c r="A637" s="1270"/>
      <c r="B637" s="1020">
        <v>150</v>
      </c>
      <c r="C637" s="1020">
        <v>150</v>
      </c>
      <c r="D637" s="1026" t="s">
        <v>11</v>
      </c>
      <c r="E637" s="1031"/>
      <c r="F637" s="1031"/>
      <c r="G637" s="1031"/>
    </row>
    <row r="638" spans="1:7" s="1007" customFormat="1" ht="11.25" customHeight="1" x14ac:dyDescent="0.2">
      <c r="A638" s="1268" t="s">
        <v>2278</v>
      </c>
      <c r="B638" s="1019">
        <v>5612.25</v>
      </c>
      <c r="C638" s="1019">
        <v>5612.2460000000001</v>
      </c>
      <c r="D638" s="1025" t="s">
        <v>2188</v>
      </c>
      <c r="E638" s="1031"/>
      <c r="F638" s="1031"/>
      <c r="G638" s="1031"/>
    </row>
    <row r="639" spans="1:7" s="1007" customFormat="1" ht="11.25" customHeight="1" x14ac:dyDescent="0.2">
      <c r="A639" s="1268"/>
      <c r="B639" s="1019">
        <v>71.790000000000006</v>
      </c>
      <c r="C639" s="1019">
        <v>71.785999999999987</v>
      </c>
      <c r="D639" s="1025" t="s">
        <v>3855</v>
      </c>
      <c r="E639" s="1031"/>
      <c r="F639" s="1031"/>
      <c r="G639" s="1031"/>
    </row>
    <row r="640" spans="1:7" s="1007" customFormat="1" ht="11.25" customHeight="1" x14ac:dyDescent="0.2">
      <c r="A640" s="1268"/>
      <c r="B640" s="1019">
        <v>5684.04</v>
      </c>
      <c r="C640" s="1019">
        <v>5684.0320000000002</v>
      </c>
      <c r="D640" s="1025" t="s">
        <v>11</v>
      </c>
      <c r="E640" s="1031"/>
      <c r="F640" s="1031"/>
      <c r="G640" s="1031"/>
    </row>
    <row r="641" spans="1:7" s="1007" customFormat="1" ht="11.25" customHeight="1" x14ac:dyDescent="0.2">
      <c r="A641" s="1269" t="s">
        <v>4267</v>
      </c>
      <c r="B641" s="1018">
        <v>240.24</v>
      </c>
      <c r="C641" s="1018">
        <v>240.24</v>
      </c>
      <c r="D641" s="1024" t="s">
        <v>941</v>
      </c>
      <c r="E641" s="1031"/>
      <c r="F641" s="1031"/>
      <c r="G641" s="1031"/>
    </row>
    <row r="642" spans="1:7" s="1007" customFormat="1" ht="11.25" customHeight="1" x14ac:dyDescent="0.2">
      <c r="A642" s="1270"/>
      <c r="B642" s="1020">
        <v>240.24</v>
      </c>
      <c r="C642" s="1020">
        <v>240.24</v>
      </c>
      <c r="D642" s="1026" t="s">
        <v>11</v>
      </c>
      <c r="E642" s="1031"/>
      <c r="F642" s="1031"/>
      <c r="G642" s="1031"/>
    </row>
    <row r="643" spans="1:7" s="1007" customFormat="1" ht="11.25" customHeight="1" x14ac:dyDescent="0.2">
      <c r="A643" s="1268" t="s">
        <v>620</v>
      </c>
      <c r="B643" s="1019">
        <v>674.7</v>
      </c>
      <c r="C643" s="1019">
        <v>674.7</v>
      </c>
      <c r="D643" s="1025" t="s">
        <v>997</v>
      </c>
      <c r="E643" s="1031"/>
      <c r="F643" s="1031"/>
      <c r="G643" s="1031"/>
    </row>
    <row r="644" spans="1:7" s="1007" customFormat="1" ht="11.25" customHeight="1" x14ac:dyDescent="0.2">
      <c r="A644" s="1268"/>
      <c r="B644" s="1019">
        <v>674.7</v>
      </c>
      <c r="C644" s="1019">
        <v>674.7</v>
      </c>
      <c r="D644" s="1025" t="s">
        <v>11</v>
      </c>
      <c r="E644" s="1031"/>
      <c r="F644" s="1031"/>
      <c r="G644" s="1031"/>
    </row>
    <row r="645" spans="1:7" s="1007" customFormat="1" ht="11.25" customHeight="1" x14ac:dyDescent="0.15">
      <c r="A645" s="1265" t="s">
        <v>3477</v>
      </c>
      <c r="B645" s="1034">
        <v>10669.34</v>
      </c>
      <c r="C645" s="1034">
        <v>10669.333000000001</v>
      </c>
      <c r="D645" s="1035" t="s">
        <v>875</v>
      </c>
      <c r="E645" s="1031"/>
      <c r="F645" s="1031"/>
      <c r="G645" s="1031"/>
    </row>
    <row r="646" spans="1:7" s="1007" customFormat="1" ht="11.25" customHeight="1" x14ac:dyDescent="0.15">
      <c r="A646" s="1267"/>
      <c r="B646" s="1037">
        <v>10669.34</v>
      </c>
      <c r="C646" s="1037">
        <v>10669.333000000001</v>
      </c>
      <c r="D646" s="1038" t="s">
        <v>11</v>
      </c>
      <c r="E646" s="1031"/>
      <c r="F646" s="1031"/>
      <c r="G646" s="1031"/>
    </row>
    <row r="647" spans="1:7" s="1007" customFormat="1" ht="11.25" customHeight="1" x14ac:dyDescent="0.2">
      <c r="A647" s="1269" t="s">
        <v>2279</v>
      </c>
      <c r="B647" s="1018">
        <v>8672.6200000000008</v>
      </c>
      <c r="C647" s="1018">
        <v>8672.6219999999994</v>
      </c>
      <c r="D647" s="1024" t="s">
        <v>2188</v>
      </c>
      <c r="E647" s="1031"/>
      <c r="F647" s="1031"/>
      <c r="G647" s="1031"/>
    </row>
    <row r="648" spans="1:7" s="1007" customFormat="1" ht="11.25" customHeight="1" x14ac:dyDescent="0.2">
      <c r="A648" s="1270"/>
      <c r="B648" s="1020">
        <v>8672.6200000000008</v>
      </c>
      <c r="C648" s="1020">
        <v>8672.6219999999994</v>
      </c>
      <c r="D648" s="1026" t="s">
        <v>11</v>
      </c>
      <c r="E648" s="1031"/>
      <c r="F648" s="1031"/>
      <c r="G648" s="1031"/>
    </row>
    <row r="649" spans="1:7" s="1007" customFormat="1" ht="11.25" customHeight="1" x14ac:dyDescent="0.2">
      <c r="A649" s="1268" t="s">
        <v>2280</v>
      </c>
      <c r="B649" s="1019">
        <v>2229.29</v>
      </c>
      <c r="C649" s="1019">
        <v>2229.2890000000002</v>
      </c>
      <c r="D649" s="1025" t="s">
        <v>2188</v>
      </c>
      <c r="E649" s="1031"/>
      <c r="F649" s="1031"/>
      <c r="G649" s="1031"/>
    </row>
    <row r="650" spans="1:7" s="1007" customFormat="1" ht="11.25" customHeight="1" x14ac:dyDescent="0.2">
      <c r="A650" s="1268"/>
      <c r="B650" s="1019">
        <v>2229.29</v>
      </c>
      <c r="C650" s="1019">
        <v>2229.2890000000002</v>
      </c>
      <c r="D650" s="1025" t="s">
        <v>11</v>
      </c>
      <c r="E650" s="1031"/>
      <c r="F650" s="1031"/>
      <c r="G650" s="1031"/>
    </row>
    <row r="651" spans="1:7" s="1007" customFormat="1" ht="11.25" customHeight="1" x14ac:dyDescent="0.2">
      <c r="A651" s="1269" t="s">
        <v>2281</v>
      </c>
      <c r="B651" s="1018">
        <v>21190.230000000003</v>
      </c>
      <c r="C651" s="1018">
        <v>21190.224999999999</v>
      </c>
      <c r="D651" s="1024" t="s">
        <v>2188</v>
      </c>
      <c r="E651" s="1031"/>
      <c r="F651" s="1031"/>
      <c r="G651" s="1031"/>
    </row>
    <row r="652" spans="1:7" s="1007" customFormat="1" ht="11.25" customHeight="1" x14ac:dyDescent="0.2">
      <c r="A652" s="1268"/>
      <c r="B652" s="1019">
        <v>75.570000000000007</v>
      </c>
      <c r="C652" s="1019">
        <v>75.563999999999993</v>
      </c>
      <c r="D652" s="1025" t="s">
        <v>3855</v>
      </c>
      <c r="E652" s="1031"/>
      <c r="F652" s="1031"/>
      <c r="G652" s="1031"/>
    </row>
    <row r="653" spans="1:7" s="1007" customFormat="1" ht="11.25" customHeight="1" x14ac:dyDescent="0.2">
      <c r="A653" s="1270"/>
      <c r="B653" s="1020">
        <v>21265.800000000003</v>
      </c>
      <c r="C653" s="1020">
        <v>21265.788999999997</v>
      </c>
      <c r="D653" s="1026" t="s">
        <v>11</v>
      </c>
      <c r="E653" s="1031"/>
      <c r="F653" s="1031"/>
      <c r="G653" s="1031"/>
    </row>
    <row r="654" spans="1:7" s="1007" customFormat="1" ht="11.25" customHeight="1" x14ac:dyDescent="0.2">
      <c r="A654" s="1268" t="s">
        <v>3334</v>
      </c>
      <c r="B654" s="1019">
        <v>30</v>
      </c>
      <c r="C654" s="1019">
        <v>30</v>
      </c>
      <c r="D654" s="1025" t="s">
        <v>3478</v>
      </c>
      <c r="E654" s="1031"/>
      <c r="F654" s="1031"/>
      <c r="G654" s="1031"/>
    </row>
    <row r="655" spans="1:7" s="1007" customFormat="1" ht="11.25" customHeight="1" x14ac:dyDescent="0.2">
      <c r="A655" s="1268"/>
      <c r="B655" s="1019">
        <v>30</v>
      </c>
      <c r="C655" s="1019">
        <v>30</v>
      </c>
      <c r="D655" s="1025" t="s">
        <v>11</v>
      </c>
      <c r="E655" s="1031"/>
      <c r="F655" s="1031"/>
      <c r="G655" s="1031"/>
    </row>
    <row r="656" spans="1:7" s="1007" customFormat="1" ht="11.25" customHeight="1" x14ac:dyDescent="0.2">
      <c r="A656" s="1269" t="s">
        <v>4268</v>
      </c>
      <c r="B656" s="1018">
        <v>49</v>
      </c>
      <c r="C656" s="1018">
        <v>0</v>
      </c>
      <c r="D656" s="1024" t="s">
        <v>4183</v>
      </c>
      <c r="E656" s="1031"/>
      <c r="F656" s="1031"/>
      <c r="G656" s="1031"/>
    </row>
    <row r="657" spans="1:7" s="1007" customFormat="1" ht="11.25" customHeight="1" x14ac:dyDescent="0.2">
      <c r="A657" s="1270"/>
      <c r="B657" s="1020">
        <v>49</v>
      </c>
      <c r="C657" s="1020">
        <v>0</v>
      </c>
      <c r="D657" s="1026" t="s">
        <v>11</v>
      </c>
      <c r="E657" s="1031"/>
      <c r="F657" s="1031"/>
      <c r="G657" s="1031"/>
    </row>
    <row r="658" spans="1:7" s="1007" customFormat="1" ht="11.25" customHeight="1" x14ac:dyDescent="0.2">
      <c r="A658" s="1268" t="s">
        <v>2282</v>
      </c>
      <c r="B658" s="1019">
        <v>550</v>
      </c>
      <c r="C658" s="1019">
        <v>550</v>
      </c>
      <c r="D658" s="1025" t="s">
        <v>610</v>
      </c>
      <c r="E658" s="1031"/>
      <c r="F658" s="1031"/>
      <c r="G658" s="1031"/>
    </row>
    <row r="659" spans="1:7" s="1007" customFormat="1" ht="11.25" customHeight="1" x14ac:dyDescent="0.2">
      <c r="A659" s="1268"/>
      <c r="B659" s="1019">
        <v>550</v>
      </c>
      <c r="C659" s="1019">
        <v>550</v>
      </c>
      <c r="D659" s="1025" t="s">
        <v>11</v>
      </c>
      <c r="E659" s="1031"/>
      <c r="F659" s="1031"/>
      <c r="G659" s="1031"/>
    </row>
    <row r="660" spans="1:7" s="1007" customFormat="1" ht="11.25" customHeight="1" x14ac:dyDescent="0.2">
      <c r="A660" s="1269" t="s">
        <v>621</v>
      </c>
      <c r="B660" s="1018">
        <v>674.7</v>
      </c>
      <c r="C660" s="1018">
        <v>674.7</v>
      </c>
      <c r="D660" s="1024" t="s">
        <v>997</v>
      </c>
      <c r="E660" s="1031"/>
      <c r="F660" s="1031"/>
      <c r="G660" s="1031"/>
    </row>
    <row r="661" spans="1:7" s="1007" customFormat="1" ht="11.25" customHeight="1" x14ac:dyDescent="0.2">
      <c r="A661" s="1270"/>
      <c r="B661" s="1020">
        <v>674.7</v>
      </c>
      <c r="C661" s="1020">
        <v>674.7</v>
      </c>
      <c r="D661" s="1026" t="s">
        <v>11</v>
      </c>
      <c r="E661" s="1031"/>
      <c r="F661" s="1031"/>
      <c r="G661" s="1031"/>
    </row>
    <row r="662" spans="1:7" s="1007" customFormat="1" ht="11.25" customHeight="1" x14ac:dyDescent="0.2">
      <c r="A662" s="1268" t="s">
        <v>2283</v>
      </c>
      <c r="B662" s="1019">
        <v>1844</v>
      </c>
      <c r="C662" s="1019">
        <v>1844</v>
      </c>
      <c r="D662" s="1025" t="s">
        <v>973</v>
      </c>
      <c r="E662" s="1031"/>
      <c r="F662" s="1031"/>
      <c r="G662" s="1031"/>
    </row>
    <row r="663" spans="1:7" s="1007" customFormat="1" ht="11.25" customHeight="1" x14ac:dyDescent="0.2">
      <c r="A663" s="1268"/>
      <c r="B663" s="1019">
        <v>1844</v>
      </c>
      <c r="C663" s="1019">
        <v>1844</v>
      </c>
      <c r="D663" s="1025" t="s">
        <v>11</v>
      </c>
      <c r="E663" s="1031"/>
      <c r="F663" s="1031"/>
      <c r="G663" s="1031"/>
    </row>
    <row r="664" spans="1:7" s="1007" customFormat="1" ht="11.25" customHeight="1" x14ac:dyDescent="0.2">
      <c r="A664" s="1269" t="s">
        <v>3719</v>
      </c>
      <c r="B664" s="1018">
        <v>199</v>
      </c>
      <c r="C664" s="1018">
        <v>199</v>
      </c>
      <c r="D664" s="1024" t="s">
        <v>561</v>
      </c>
      <c r="E664" s="1031"/>
      <c r="F664" s="1031"/>
      <c r="G664" s="1031"/>
    </row>
    <row r="665" spans="1:7" s="1007" customFormat="1" ht="11.25" customHeight="1" x14ac:dyDescent="0.2">
      <c r="A665" s="1270"/>
      <c r="B665" s="1020">
        <v>199</v>
      </c>
      <c r="C665" s="1020">
        <v>199</v>
      </c>
      <c r="D665" s="1026" t="s">
        <v>11</v>
      </c>
      <c r="E665" s="1031"/>
      <c r="F665" s="1031"/>
      <c r="G665" s="1031"/>
    </row>
    <row r="666" spans="1:7" s="1007" customFormat="1" ht="11.25" customHeight="1" x14ac:dyDescent="0.2">
      <c r="A666" s="1268" t="s">
        <v>4269</v>
      </c>
      <c r="B666" s="1019">
        <v>100</v>
      </c>
      <c r="C666" s="1019">
        <v>100</v>
      </c>
      <c r="D666" s="1025" t="s">
        <v>3231</v>
      </c>
      <c r="E666" s="1031"/>
      <c r="F666" s="1031"/>
      <c r="G666" s="1031"/>
    </row>
    <row r="667" spans="1:7" s="1007" customFormat="1" ht="11.25" customHeight="1" x14ac:dyDescent="0.2">
      <c r="A667" s="1268"/>
      <c r="B667" s="1019">
        <v>100</v>
      </c>
      <c r="C667" s="1019">
        <v>100</v>
      </c>
      <c r="D667" s="1025" t="s">
        <v>11</v>
      </c>
      <c r="E667" s="1031"/>
      <c r="F667" s="1031"/>
      <c r="G667" s="1031"/>
    </row>
    <row r="668" spans="1:7" s="1007" customFormat="1" ht="11.25" customHeight="1" x14ac:dyDescent="0.2">
      <c r="A668" s="1269" t="s">
        <v>2284</v>
      </c>
      <c r="B668" s="1018">
        <v>96.4</v>
      </c>
      <c r="C668" s="1018">
        <v>96.4</v>
      </c>
      <c r="D668" s="1024" t="s">
        <v>997</v>
      </c>
      <c r="E668" s="1031"/>
      <c r="F668" s="1031"/>
      <c r="G668" s="1031"/>
    </row>
    <row r="669" spans="1:7" s="1007" customFormat="1" ht="11.25" customHeight="1" x14ac:dyDescent="0.2">
      <c r="A669" s="1270"/>
      <c r="B669" s="1020">
        <v>96.4</v>
      </c>
      <c r="C669" s="1020">
        <v>96.4</v>
      </c>
      <c r="D669" s="1026" t="s">
        <v>11</v>
      </c>
      <c r="E669" s="1031"/>
      <c r="F669" s="1031"/>
      <c r="G669" s="1031"/>
    </row>
    <row r="670" spans="1:7" s="1007" customFormat="1" ht="11.25" customHeight="1" x14ac:dyDescent="0.2">
      <c r="A670" s="1268" t="s">
        <v>622</v>
      </c>
      <c r="B670" s="1019">
        <v>480</v>
      </c>
      <c r="C670" s="1019">
        <v>480</v>
      </c>
      <c r="D670" s="1025" t="s">
        <v>610</v>
      </c>
      <c r="E670" s="1031"/>
      <c r="F670" s="1031"/>
      <c r="G670" s="1031"/>
    </row>
    <row r="671" spans="1:7" s="1007" customFormat="1" ht="11.25" customHeight="1" x14ac:dyDescent="0.2">
      <c r="A671" s="1268"/>
      <c r="B671" s="1019">
        <v>480</v>
      </c>
      <c r="C671" s="1019">
        <v>480</v>
      </c>
      <c r="D671" s="1025" t="s">
        <v>11</v>
      </c>
      <c r="E671" s="1031"/>
      <c r="F671" s="1031"/>
      <c r="G671" s="1031"/>
    </row>
    <row r="672" spans="1:7" s="1007" customFormat="1" ht="11.25" customHeight="1" x14ac:dyDescent="0.2">
      <c r="A672" s="1269" t="s">
        <v>3479</v>
      </c>
      <c r="B672" s="1018">
        <v>3855.4</v>
      </c>
      <c r="C672" s="1018">
        <v>3855.4</v>
      </c>
      <c r="D672" s="1024" t="s">
        <v>997</v>
      </c>
      <c r="E672" s="1031"/>
      <c r="F672" s="1031"/>
      <c r="G672" s="1031"/>
    </row>
    <row r="673" spans="1:7" s="1007" customFormat="1" ht="11.25" customHeight="1" x14ac:dyDescent="0.2">
      <c r="A673" s="1268"/>
      <c r="B673" s="1019">
        <v>89.05</v>
      </c>
      <c r="C673" s="1019">
        <v>89.05</v>
      </c>
      <c r="D673" s="1025" t="s">
        <v>943</v>
      </c>
      <c r="E673" s="1031"/>
      <c r="F673" s="1031"/>
      <c r="G673" s="1031"/>
    </row>
    <row r="674" spans="1:7" s="1007" customFormat="1" ht="11.25" customHeight="1" x14ac:dyDescent="0.2">
      <c r="A674" s="1268"/>
      <c r="B674" s="1019">
        <v>78.489999999999995</v>
      </c>
      <c r="C674" s="1019">
        <v>78.483999999999995</v>
      </c>
      <c r="D674" s="1025" t="s">
        <v>610</v>
      </c>
      <c r="E674" s="1031"/>
      <c r="F674" s="1031"/>
      <c r="G674" s="1031"/>
    </row>
    <row r="675" spans="1:7" s="1007" customFormat="1" ht="11.25" customHeight="1" x14ac:dyDescent="0.2">
      <c r="A675" s="1270"/>
      <c r="B675" s="1020">
        <v>4022.94</v>
      </c>
      <c r="C675" s="1020">
        <v>4022.9340000000002</v>
      </c>
      <c r="D675" s="1026" t="s">
        <v>11</v>
      </c>
      <c r="E675" s="1031"/>
      <c r="F675" s="1031"/>
      <c r="G675" s="1031"/>
    </row>
    <row r="676" spans="1:7" s="1007" customFormat="1" ht="11.25" customHeight="1" x14ac:dyDescent="0.2">
      <c r="A676" s="1268" t="s">
        <v>2285</v>
      </c>
      <c r="B676" s="1019">
        <v>195</v>
      </c>
      <c r="C676" s="1019">
        <v>195</v>
      </c>
      <c r="D676" s="1025" t="s">
        <v>610</v>
      </c>
      <c r="E676" s="1031"/>
      <c r="F676" s="1031"/>
      <c r="G676" s="1031"/>
    </row>
    <row r="677" spans="1:7" s="1007" customFormat="1" ht="11.25" customHeight="1" x14ac:dyDescent="0.2">
      <c r="A677" s="1268"/>
      <c r="B677" s="1019">
        <v>195</v>
      </c>
      <c r="C677" s="1019">
        <v>195</v>
      </c>
      <c r="D677" s="1025" t="s">
        <v>11</v>
      </c>
      <c r="E677" s="1031"/>
      <c r="F677" s="1031"/>
      <c r="G677" s="1031"/>
    </row>
    <row r="678" spans="1:7" s="1007" customFormat="1" ht="11.25" customHeight="1" x14ac:dyDescent="0.2">
      <c r="A678" s="1269" t="s">
        <v>660</v>
      </c>
      <c r="B678" s="1018">
        <v>50</v>
      </c>
      <c r="C678" s="1018">
        <v>50</v>
      </c>
      <c r="D678" s="1024" t="s">
        <v>659</v>
      </c>
      <c r="E678" s="1031"/>
      <c r="F678" s="1031"/>
      <c r="G678" s="1031"/>
    </row>
    <row r="679" spans="1:7" s="1007" customFormat="1" ht="11.25" customHeight="1" x14ac:dyDescent="0.2">
      <c r="A679" s="1270"/>
      <c r="B679" s="1020">
        <v>50</v>
      </c>
      <c r="C679" s="1020">
        <v>50</v>
      </c>
      <c r="D679" s="1026" t="s">
        <v>11</v>
      </c>
      <c r="E679" s="1031"/>
      <c r="F679" s="1031"/>
      <c r="G679" s="1031"/>
    </row>
    <row r="680" spans="1:7" s="1007" customFormat="1" ht="11.25" customHeight="1" x14ac:dyDescent="0.2">
      <c r="A680" s="1268" t="s">
        <v>4270</v>
      </c>
      <c r="B680" s="1019">
        <v>50.7</v>
      </c>
      <c r="C680" s="1019">
        <v>50.7</v>
      </c>
      <c r="D680" s="1025" t="s">
        <v>943</v>
      </c>
      <c r="E680" s="1031"/>
      <c r="F680" s="1031"/>
      <c r="G680" s="1031"/>
    </row>
    <row r="681" spans="1:7" s="1007" customFormat="1" ht="11.25" customHeight="1" x14ac:dyDescent="0.2">
      <c r="A681" s="1268"/>
      <c r="B681" s="1019">
        <v>50.7</v>
      </c>
      <c r="C681" s="1019">
        <v>50.7</v>
      </c>
      <c r="D681" s="1025" t="s">
        <v>11</v>
      </c>
      <c r="E681" s="1031"/>
      <c r="F681" s="1031"/>
      <c r="G681" s="1031"/>
    </row>
    <row r="682" spans="1:7" s="1007" customFormat="1" ht="11.25" customHeight="1" x14ac:dyDescent="0.2">
      <c r="A682" s="1269" t="s">
        <v>4271</v>
      </c>
      <c r="B682" s="1018">
        <v>200</v>
      </c>
      <c r="C682" s="1018">
        <v>0</v>
      </c>
      <c r="D682" s="1024" t="s">
        <v>4183</v>
      </c>
      <c r="E682" s="1031"/>
      <c r="F682" s="1031"/>
      <c r="G682" s="1031"/>
    </row>
    <row r="683" spans="1:7" s="1007" customFormat="1" ht="11.25" customHeight="1" x14ac:dyDescent="0.2">
      <c r="A683" s="1270"/>
      <c r="B683" s="1020">
        <v>200</v>
      </c>
      <c r="C683" s="1020">
        <v>0</v>
      </c>
      <c r="D683" s="1026" t="s">
        <v>11</v>
      </c>
      <c r="E683" s="1031"/>
      <c r="F683" s="1031"/>
      <c r="G683" s="1031"/>
    </row>
    <row r="684" spans="1:7" s="1007" customFormat="1" ht="21" x14ac:dyDescent="0.2">
      <c r="A684" s="1269" t="s">
        <v>4272</v>
      </c>
      <c r="B684" s="1018">
        <v>295</v>
      </c>
      <c r="C684" s="1018">
        <v>295</v>
      </c>
      <c r="D684" s="1024" t="s">
        <v>972</v>
      </c>
      <c r="E684" s="1031"/>
      <c r="F684" s="1031"/>
      <c r="G684" s="1031"/>
    </row>
    <row r="685" spans="1:7" s="1007" customFormat="1" ht="11.25" customHeight="1" x14ac:dyDescent="0.2">
      <c r="A685" s="1268"/>
      <c r="B685" s="1019">
        <v>3677</v>
      </c>
      <c r="C685" s="1019">
        <v>3677</v>
      </c>
      <c r="D685" s="1025" t="s">
        <v>973</v>
      </c>
      <c r="E685" s="1031"/>
      <c r="F685" s="1031"/>
      <c r="G685" s="1031"/>
    </row>
    <row r="686" spans="1:7" s="1007" customFormat="1" ht="11.25" customHeight="1" x14ac:dyDescent="0.2">
      <c r="A686" s="1268"/>
      <c r="B686" s="1019">
        <v>300</v>
      </c>
      <c r="C686" s="1019">
        <v>300</v>
      </c>
      <c r="D686" s="1025" t="s">
        <v>970</v>
      </c>
      <c r="E686" s="1031"/>
      <c r="F686" s="1031"/>
      <c r="G686" s="1031"/>
    </row>
    <row r="687" spans="1:7" s="1007" customFormat="1" ht="11.25" customHeight="1" x14ac:dyDescent="0.2">
      <c r="A687" s="1270"/>
      <c r="B687" s="1020">
        <v>4272</v>
      </c>
      <c r="C687" s="1020">
        <v>4272</v>
      </c>
      <c r="D687" s="1026" t="s">
        <v>11</v>
      </c>
      <c r="E687" s="1031"/>
      <c r="F687" s="1031"/>
      <c r="G687" s="1031"/>
    </row>
    <row r="688" spans="1:7" s="1007" customFormat="1" ht="11.25" customHeight="1" x14ac:dyDescent="0.2">
      <c r="A688" s="1269" t="s">
        <v>650</v>
      </c>
      <c r="B688" s="1018">
        <v>80</v>
      </c>
      <c r="C688" s="1018">
        <v>80</v>
      </c>
      <c r="D688" s="1024" t="s">
        <v>610</v>
      </c>
      <c r="E688" s="1031"/>
      <c r="F688" s="1031"/>
      <c r="G688" s="1031"/>
    </row>
    <row r="689" spans="1:7" s="1007" customFormat="1" ht="11.25" customHeight="1" x14ac:dyDescent="0.2">
      <c r="A689" s="1270"/>
      <c r="B689" s="1020">
        <v>80</v>
      </c>
      <c r="C689" s="1020">
        <v>80</v>
      </c>
      <c r="D689" s="1026" t="s">
        <v>11</v>
      </c>
      <c r="E689" s="1031"/>
      <c r="F689" s="1031"/>
      <c r="G689" s="1031"/>
    </row>
    <row r="690" spans="1:7" s="1007" customFormat="1" ht="11.25" customHeight="1" x14ac:dyDescent="0.2">
      <c r="A690" s="1268" t="s">
        <v>4273</v>
      </c>
      <c r="B690" s="1019">
        <v>352</v>
      </c>
      <c r="C690" s="1019">
        <v>352</v>
      </c>
      <c r="D690" s="1025" t="s">
        <v>941</v>
      </c>
      <c r="E690" s="1031"/>
      <c r="F690" s="1031"/>
      <c r="G690" s="1031"/>
    </row>
    <row r="691" spans="1:7" s="1007" customFormat="1" ht="11.25" customHeight="1" x14ac:dyDescent="0.2">
      <c r="A691" s="1268"/>
      <c r="B691" s="1019">
        <v>352</v>
      </c>
      <c r="C691" s="1019">
        <v>352</v>
      </c>
      <c r="D691" s="1025" t="s">
        <v>11</v>
      </c>
      <c r="E691" s="1031"/>
      <c r="F691" s="1031"/>
      <c r="G691" s="1031"/>
    </row>
    <row r="692" spans="1:7" s="1007" customFormat="1" ht="11.25" customHeight="1" x14ac:dyDescent="0.2">
      <c r="A692" s="1269" t="s">
        <v>2286</v>
      </c>
      <c r="B692" s="1018">
        <v>280</v>
      </c>
      <c r="C692" s="1018">
        <v>280</v>
      </c>
      <c r="D692" s="1024" t="s">
        <v>911</v>
      </c>
      <c r="E692" s="1031"/>
      <c r="F692" s="1031"/>
      <c r="G692" s="1031"/>
    </row>
    <row r="693" spans="1:7" s="1007" customFormat="1" ht="11.25" customHeight="1" x14ac:dyDescent="0.2">
      <c r="A693" s="1270"/>
      <c r="B693" s="1020">
        <v>280</v>
      </c>
      <c r="C693" s="1020">
        <v>280</v>
      </c>
      <c r="D693" s="1026" t="s">
        <v>11</v>
      </c>
      <c r="E693" s="1031"/>
      <c r="F693" s="1031"/>
      <c r="G693" s="1031"/>
    </row>
    <row r="694" spans="1:7" s="1007" customFormat="1" ht="11.25" customHeight="1" x14ac:dyDescent="0.2">
      <c r="A694" s="1268" t="s">
        <v>4274</v>
      </c>
      <c r="B694" s="1019">
        <v>128.4</v>
      </c>
      <c r="C694" s="1019">
        <v>128.4</v>
      </c>
      <c r="D694" s="1025" t="s">
        <v>1083</v>
      </c>
      <c r="E694" s="1031"/>
      <c r="F694" s="1031"/>
      <c r="G694" s="1031"/>
    </row>
    <row r="695" spans="1:7" s="1007" customFormat="1" ht="11.25" customHeight="1" x14ac:dyDescent="0.2">
      <c r="A695" s="1268"/>
      <c r="B695" s="1019">
        <v>128.4</v>
      </c>
      <c r="C695" s="1019">
        <v>128.4</v>
      </c>
      <c r="D695" s="1025" t="s">
        <v>11</v>
      </c>
      <c r="E695" s="1031"/>
      <c r="F695" s="1031"/>
      <c r="G695" s="1031"/>
    </row>
    <row r="696" spans="1:7" s="1007" customFormat="1" ht="11.25" customHeight="1" x14ac:dyDescent="0.2">
      <c r="A696" s="1269" t="s">
        <v>4275</v>
      </c>
      <c r="B696" s="1018">
        <v>100</v>
      </c>
      <c r="C696" s="1018">
        <v>0</v>
      </c>
      <c r="D696" s="1024" t="s">
        <v>4183</v>
      </c>
      <c r="E696" s="1031"/>
      <c r="F696" s="1031"/>
      <c r="G696" s="1031"/>
    </row>
    <row r="697" spans="1:7" s="1007" customFormat="1" ht="11.25" customHeight="1" x14ac:dyDescent="0.2">
      <c r="A697" s="1270"/>
      <c r="B697" s="1020">
        <v>100</v>
      </c>
      <c r="C697" s="1020">
        <v>0</v>
      </c>
      <c r="D697" s="1026" t="s">
        <v>11</v>
      </c>
      <c r="E697" s="1031"/>
      <c r="F697" s="1031"/>
      <c r="G697" s="1031"/>
    </row>
    <row r="698" spans="1:7" s="1007" customFormat="1" ht="11.25" customHeight="1" x14ac:dyDescent="0.2">
      <c r="A698" s="1268" t="s">
        <v>623</v>
      </c>
      <c r="B698" s="1019">
        <v>3855.4</v>
      </c>
      <c r="C698" s="1019">
        <v>3855.4</v>
      </c>
      <c r="D698" s="1025" t="s">
        <v>997</v>
      </c>
      <c r="E698" s="1031"/>
      <c r="F698" s="1031"/>
      <c r="G698" s="1031"/>
    </row>
    <row r="699" spans="1:7" s="1007" customFormat="1" ht="11.25" customHeight="1" x14ac:dyDescent="0.2">
      <c r="A699" s="1268"/>
      <c r="B699" s="1019">
        <v>608</v>
      </c>
      <c r="C699" s="1019">
        <v>608</v>
      </c>
      <c r="D699" s="1025" t="s">
        <v>610</v>
      </c>
      <c r="E699" s="1031"/>
      <c r="F699" s="1031"/>
      <c r="G699" s="1031"/>
    </row>
    <row r="700" spans="1:7" s="1007" customFormat="1" ht="11.25" customHeight="1" x14ac:dyDescent="0.2">
      <c r="A700" s="1268"/>
      <c r="B700" s="1019">
        <v>4463.3999999999996</v>
      </c>
      <c r="C700" s="1019">
        <v>4463.3999999999996</v>
      </c>
      <c r="D700" s="1025" t="s">
        <v>11</v>
      </c>
      <c r="E700" s="1031"/>
      <c r="F700" s="1031"/>
      <c r="G700" s="1031"/>
    </row>
    <row r="701" spans="1:7" s="1007" customFormat="1" ht="11.25" customHeight="1" x14ac:dyDescent="0.2">
      <c r="A701" s="1269" t="s">
        <v>2287</v>
      </c>
      <c r="B701" s="1018">
        <v>29.53</v>
      </c>
      <c r="C701" s="1018">
        <v>29.524999999999999</v>
      </c>
      <c r="D701" s="1024" t="s">
        <v>941</v>
      </c>
      <c r="E701" s="1031"/>
      <c r="F701" s="1031"/>
      <c r="G701" s="1031"/>
    </row>
    <row r="702" spans="1:7" s="1007" customFormat="1" ht="11.25" customHeight="1" x14ac:dyDescent="0.2">
      <c r="A702" s="1270"/>
      <c r="B702" s="1020">
        <v>29.53</v>
      </c>
      <c r="C702" s="1020">
        <v>29.524999999999999</v>
      </c>
      <c r="D702" s="1026" t="s">
        <v>11</v>
      </c>
      <c r="E702" s="1031"/>
      <c r="F702" s="1031"/>
      <c r="G702" s="1031"/>
    </row>
    <row r="703" spans="1:7" s="1007" customFormat="1" ht="11.25" customHeight="1" x14ac:dyDescent="0.2">
      <c r="A703" s="1268" t="s">
        <v>2288</v>
      </c>
      <c r="B703" s="1019">
        <v>1015</v>
      </c>
      <c r="C703" s="1019">
        <v>1015</v>
      </c>
      <c r="D703" s="1025" t="s">
        <v>973</v>
      </c>
      <c r="E703" s="1031"/>
      <c r="F703" s="1031"/>
      <c r="G703" s="1031"/>
    </row>
    <row r="704" spans="1:7" s="1007" customFormat="1" ht="11.25" customHeight="1" x14ac:dyDescent="0.2">
      <c r="A704" s="1268"/>
      <c r="B704" s="1019">
        <v>1015</v>
      </c>
      <c r="C704" s="1019">
        <v>1015</v>
      </c>
      <c r="D704" s="1025" t="s">
        <v>11</v>
      </c>
      <c r="E704" s="1031"/>
      <c r="F704" s="1031"/>
      <c r="G704" s="1031"/>
    </row>
    <row r="705" spans="1:7" s="1007" customFormat="1" ht="11.25" customHeight="1" x14ac:dyDescent="0.2">
      <c r="A705" s="1269" t="s">
        <v>432</v>
      </c>
      <c r="B705" s="1018">
        <v>1300</v>
      </c>
      <c r="C705" s="1018">
        <v>1300</v>
      </c>
      <c r="D705" s="1024" t="s">
        <v>431</v>
      </c>
      <c r="E705" s="1031"/>
      <c r="F705" s="1031"/>
      <c r="G705" s="1031"/>
    </row>
    <row r="706" spans="1:7" s="1007" customFormat="1" ht="11.25" customHeight="1" x14ac:dyDescent="0.2">
      <c r="A706" s="1270"/>
      <c r="B706" s="1020">
        <v>1300</v>
      </c>
      <c r="C706" s="1020">
        <v>1300</v>
      </c>
      <c r="D706" s="1026" t="s">
        <v>11</v>
      </c>
      <c r="E706" s="1031"/>
      <c r="F706" s="1031"/>
      <c r="G706" s="1031"/>
    </row>
    <row r="707" spans="1:7" s="1007" customFormat="1" ht="11.25" customHeight="1" x14ac:dyDescent="0.2">
      <c r="A707" s="1268" t="s">
        <v>565</v>
      </c>
      <c r="B707" s="1019">
        <v>250</v>
      </c>
      <c r="C707" s="1019">
        <v>247.25461999999999</v>
      </c>
      <c r="D707" s="1025" t="s">
        <v>959</v>
      </c>
      <c r="E707" s="1031"/>
      <c r="F707" s="1031"/>
      <c r="G707" s="1031"/>
    </row>
    <row r="708" spans="1:7" s="1007" customFormat="1" ht="11.25" customHeight="1" x14ac:dyDescent="0.2">
      <c r="A708" s="1268"/>
      <c r="B708" s="1019">
        <v>250</v>
      </c>
      <c r="C708" s="1019">
        <v>247.25461999999999</v>
      </c>
      <c r="D708" s="1025" t="s">
        <v>11</v>
      </c>
      <c r="E708" s="1031"/>
      <c r="F708" s="1031"/>
      <c r="G708" s="1031"/>
    </row>
    <row r="709" spans="1:7" s="1007" customFormat="1" ht="21" x14ac:dyDescent="0.2">
      <c r="A709" s="1269" t="s">
        <v>4276</v>
      </c>
      <c r="B709" s="1018">
        <v>200</v>
      </c>
      <c r="C709" s="1018">
        <v>200</v>
      </c>
      <c r="D709" s="1024" t="s">
        <v>971</v>
      </c>
      <c r="E709" s="1031"/>
      <c r="F709" s="1031"/>
      <c r="G709" s="1031"/>
    </row>
    <row r="710" spans="1:7" s="1007" customFormat="1" ht="11.25" customHeight="1" x14ac:dyDescent="0.2">
      <c r="A710" s="1270"/>
      <c r="B710" s="1020">
        <v>200</v>
      </c>
      <c r="C710" s="1020">
        <v>200</v>
      </c>
      <c r="D710" s="1026" t="s">
        <v>11</v>
      </c>
      <c r="E710" s="1031"/>
      <c r="F710" s="1031"/>
      <c r="G710" s="1031"/>
    </row>
    <row r="711" spans="1:7" s="1007" customFormat="1" ht="11.25" customHeight="1" x14ac:dyDescent="0.2">
      <c r="A711" s="1268" t="s">
        <v>2289</v>
      </c>
      <c r="B711" s="1019">
        <v>27457.89</v>
      </c>
      <c r="C711" s="1019">
        <v>27457.894</v>
      </c>
      <c r="D711" s="1025" t="s">
        <v>2188</v>
      </c>
      <c r="E711" s="1031"/>
      <c r="F711" s="1031"/>
      <c r="G711" s="1031"/>
    </row>
    <row r="712" spans="1:7" s="1007" customFormat="1" ht="11.25" customHeight="1" x14ac:dyDescent="0.2">
      <c r="A712" s="1268"/>
      <c r="B712" s="1019">
        <v>27457.89</v>
      </c>
      <c r="C712" s="1019">
        <v>27457.894</v>
      </c>
      <c r="D712" s="1025" t="s">
        <v>11</v>
      </c>
      <c r="E712" s="1031"/>
      <c r="F712" s="1031"/>
      <c r="G712" s="1031"/>
    </row>
    <row r="713" spans="1:7" s="1007" customFormat="1" ht="11.25" customHeight="1" x14ac:dyDescent="0.2">
      <c r="A713" s="1269" t="s">
        <v>3480</v>
      </c>
      <c r="B713" s="1018">
        <v>285</v>
      </c>
      <c r="C713" s="1018">
        <v>285</v>
      </c>
      <c r="D713" s="1024" t="s">
        <v>912</v>
      </c>
      <c r="E713" s="1031"/>
      <c r="F713" s="1031"/>
      <c r="G713" s="1031"/>
    </row>
    <row r="714" spans="1:7" s="1007" customFormat="1" ht="11.25" customHeight="1" x14ac:dyDescent="0.2">
      <c r="A714" s="1270"/>
      <c r="B714" s="1020">
        <v>285</v>
      </c>
      <c r="C714" s="1020">
        <v>285</v>
      </c>
      <c r="D714" s="1026" t="s">
        <v>11</v>
      </c>
      <c r="E714" s="1031"/>
      <c r="F714" s="1031"/>
      <c r="G714" s="1031"/>
    </row>
    <row r="715" spans="1:7" s="1007" customFormat="1" ht="11.25" customHeight="1" x14ac:dyDescent="0.2">
      <c r="A715" s="1268" t="s">
        <v>4277</v>
      </c>
      <c r="B715" s="1019">
        <v>50</v>
      </c>
      <c r="C715" s="1019">
        <v>0</v>
      </c>
      <c r="D715" s="1025" t="s">
        <v>4183</v>
      </c>
      <c r="E715" s="1031"/>
      <c r="F715" s="1031"/>
      <c r="G715" s="1031"/>
    </row>
    <row r="716" spans="1:7" s="1007" customFormat="1" ht="11.25" customHeight="1" x14ac:dyDescent="0.2">
      <c r="A716" s="1268"/>
      <c r="B716" s="1019">
        <v>50</v>
      </c>
      <c r="C716" s="1019">
        <v>0</v>
      </c>
      <c r="D716" s="1025" t="s">
        <v>11</v>
      </c>
      <c r="E716" s="1031"/>
      <c r="F716" s="1031"/>
      <c r="G716" s="1031"/>
    </row>
    <row r="717" spans="1:7" s="1007" customFormat="1" ht="11.25" customHeight="1" x14ac:dyDescent="0.2">
      <c r="A717" s="1269" t="s">
        <v>4278</v>
      </c>
      <c r="B717" s="1018">
        <v>356.8</v>
      </c>
      <c r="C717" s="1018">
        <v>356.8</v>
      </c>
      <c r="D717" s="1024" t="s">
        <v>941</v>
      </c>
      <c r="E717" s="1031"/>
      <c r="F717" s="1031"/>
      <c r="G717" s="1031"/>
    </row>
    <row r="718" spans="1:7" s="1007" customFormat="1" ht="11.25" customHeight="1" x14ac:dyDescent="0.2">
      <c r="A718" s="1270"/>
      <c r="B718" s="1020">
        <v>356.8</v>
      </c>
      <c r="C718" s="1020">
        <v>356.8</v>
      </c>
      <c r="D718" s="1026" t="s">
        <v>11</v>
      </c>
      <c r="E718" s="1031"/>
      <c r="F718" s="1031"/>
      <c r="G718" s="1031"/>
    </row>
    <row r="719" spans="1:7" s="1007" customFormat="1" ht="21" x14ac:dyDescent="0.2">
      <c r="A719" s="1268" t="s">
        <v>2290</v>
      </c>
      <c r="B719" s="1019">
        <v>577</v>
      </c>
      <c r="C719" s="1019">
        <v>577</v>
      </c>
      <c r="D719" s="1025" t="s">
        <v>972</v>
      </c>
      <c r="E719" s="1031"/>
      <c r="F719" s="1031"/>
      <c r="G719" s="1031"/>
    </row>
    <row r="720" spans="1:7" s="1007" customFormat="1" ht="11.25" customHeight="1" x14ac:dyDescent="0.2">
      <c r="A720" s="1268"/>
      <c r="B720" s="1019">
        <v>8530</v>
      </c>
      <c r="C720" s="1019">
        <v>8530</v>
      </c>
      <c r="D720" s="1025" t="s">
        <v>973</v>
      </c>
      <c r="E720" s="1031"/>
      <c r="F720" s="1031"/>
      <c r="G720" s="1031"/>
    </row>
    <row r="721" spans="1:7" s="1007" customFormat="1" ht="11.25" customHeight="1" x14ac:dyDescent="0.2">
      <c r="A721" s="1268"/>
      <c r="B721" s="1019">
        <v>190</v>
      </c>
      <c r="C721" s="1019">
        <v>115.73</v>
      </c>
      <c r="D721" s="1025" t="s">
        <v>970</v>
      </c>
      <c r="E721" s="1031"/>
      <c r="F721" s="1031"/>
      <c r="G721" s="1031"/>
    </row>
    <row r="722" spans="1:7" s="1007" customFormat="1" ht="11.25" customHeight="1" x14ac:dyDescent="0.2">
      <c r="A722" s="1268"/>
      <c r="B722" s="1019">
        <v>9297</v>
      </c>
      <c r="C722" s="1019">
        <v>9222.73</v>
      </c>
      <c r="D722" s="1025" t="s">
        <v>11</v>
      </c>
      <c r="E722" s="1031"/>
      <c r="F722" s="1031"/>
      <c r="G722" s="1031"/>
    </row>
    <row r="723" spans="1:7" s="1007" customFormat="1" ht="21" x14ac:dyDescent="0.2">
      <c r="A723" s="1269" t="s">
        <v>2291</v>
      </c>
      <c r="B723" s="1018">
        <v>2869</v>
      </c>
      <c r="C723" s="1018">
        <v>2869</v>
      </c>
      <c r="D723" s="1024" t="s">
        <v>972</v>
      </c>
      <c r="E723" s="1031"/>
      <c r="F723" s="1031"/>
      <c r="G723" s="1031"/>
    </row>
    <row r="724" spans="1:7" s="1007" customFormat="1" ht="11.25" customHeight="1" x14ac:dyDescent="0.2">
      <c r="A724" s="1268"/>
      <c r="B724" s="1019">
        <v>30700</v>
      </c>
      <c r="C724" s="1019">
        <v>30700</v>
      </c>
      <c r="D724" s="1025" t="s">
        <v>973</v>
      </c>
      <c r="E724" s="1031"/>
      <c r="F724" s="1031"/>
      <c r="G724" s="1031"/>
    </row>
    <row r="725" spans="1:7" s="1007" customFormat="1" ht="11.25" customHeight="1" x14ac:dyDescent="0.2">
      <c r="A725" s="1268"/>
      <c r="B725" s="1019">
        <v>94.2</v>
      </c>
      <c r="C725" s="1019">
        <v>94.2</v>
      </c>
      <c r="D725" s="1025" t="s">
        <v>968</v>
      </c>
      <c r="E725" s="1031"/>
      <c r="F725" s="1031"/>
      <c r="G725" s="1031"/>
    </row>
    <row r="726" spans="1:7" s="1007" customFormat="1" ht="11.25" customHeight="1" x14ac:dyDescent="0.2">
      <c r="A726" s="1268"/>
      <c r="B726" s="1019">
        <v>555</v>
      </c>
      <c r="C726" s="1019">
        <v>555</v>
      </c>
      <c r="D726" s="1025" t="s">
        <v>970</v>
      </c>
      <c r="E726" s="1031"/>
      <c r="F726" s="1031"/>
      <c r="G726" s="1031"/>
    </row>
    <row r="727" spans="1:7" s="1007" customFormat="1" ht="21" x14ac:dyDescent="0.2">
      <c r="A727" s="1268"/>
      <c r="B727" s="1019">
        <v>200</v>
      </c>
      <c r="C727" s="1019">
        <v>171.923</v>
      </c>
      <c r="D727" s="1025" t="s">
        <v>969</v>
      </c>
      <c r="E727" s="1031"/>
      <c r="F727" s="1031"/>
      <c r="G727" s="1031"/>
    </row>
    <row r="728" spans="1:7" s="1007" customFormat="1" ht="11.25" customHeight="1" x14ac:dyDescent="0.2">
      <c r="A728" s="1268"/>
      <c r="B728" s="1019">
        <v>5898.0199999999995</v>
      </c>
      <c r="C728" s="1019">
        <v>5897.9999999999991</v>
      </c>
      <c r="D728" s="1025" t="s">
        <v>992</v>
      </c>
      <c r="E728" s="1031"/>
      <c r="F728" s="1031"/>
      <c r="G728" s="1031"/>
    </row>
    <row r="729" spans="1:7" s="1007" customFormat="1" ht="11.25" customHeight="1" x14ac:dyDescent="0.2">
      <c r="A729" s="1270"/>
      <c r="B729" s="1020">
        <v>40316.219999999994</v>
      </c>
      <c r="C729" s="1020">
        <v>40288.123</v>
      </c>
      <c r="D729" s="1026" t="s">
        <v>11</v>
      </c>
      <c r="E729" s="1031"/>
      <c r="F729" s="1031"/>
      <c r="G729" s="1031"/>
    </row>
    <row r="730" spans="1:7" s="1007" customFormat="1" ht="21" x14ac:dyDescent="0.2">
      <c r="A730" s="1268" t="s">
        <v>2292</v>
      </c>
      <c r="B730" s="1019">
        <v>343</v>
      </c>
      <c r="C730" s="1019">
        <v>343</v>
      </c>
      <c r="D730" s="1025" t="s">
        <v>972</v>
      </c>
      <c r="E730" s="1031"/>
      <c r="F730" s="1031"/>
      <c r="G730" s="1031"/>
    </row>
    <row r="731" spans="1:7" s="1007" customFormat="1" ht="11.25" customHeight="1" x14ac:dyDescent="0.2">
      <c r="A731" s="1268"/>
      <c r="B731" s="1019">
        <v>5221</v>
      </c>
      <c r="C731" s="1019">
        <v>5221</v>
      </c>
      <c r="D731" s="1025" t="s">
        <v>973</v>
      </c>
      <c r="E731" s="1031"/>
      <c r="F731" s="1031"/>
      <c r="G731" s="1031"/>
    </row>
    <row r="732" spans="1:7" s="1007" customFormat="1" ht="11.25" customHeight="1" x14ac:dyDescent="0.2">
      <c r="A732" s="1268"/>
      <c r="B732" s="1019">
        <v>5564</v>
      </c>
      <c r="C732" s="1019">
        <v>5564</v>
      </c>
      <c r="D732" s="1025" t="s">
        <v>11</v>
      </c>
      <c r="E732" s="1031"/>
      <c r="F732" s="1031"/>
      <c r="G732" s="1031"/>
    </row>
    <row r="733" spans="1:7" s="1007" customFormat="1" ht="11.25" customHeight="1" x14ac:dyDescent="0.2">
      <c r="A733" s="1269" t="s">
        <v>590</v>
      </c>
      <c r="B733" s="1018">
        <v>300</v>
      </c>
      <c r="C733" s="1018">
        <v>300</v>
      </c>
      <c r="D733" s="1024" t="s">
        <v>1040</v>
      </c>
      <c r="E733" s="1031"/>
      <c r="F733" s="1031"/>
      <c r="G733" s="1031"/>
    </row>
    <row r="734" spans="1:7" s="1007" customFormat="1" ht="21" x14ac:dyDescent="0.2">
      <c r="A734" s="1268"/>
      <c r="B734" s="1019">
        <v>3730</v>
      </c>
      <c r="C734" s="1019">
        <v>3730</v>
      </c>
      <c r="D734" s="1025" t="s">
        <v>972</v>
      </c>
      <c r="E734" s="1031"/>
      <c r="F734" s="1031"/>
      <c r="G734" s="1031"/>
    </row>
    <row r="735" spans="1:7" s="1007" customFormat="1" ht="11.25" customHeight="1" x14ac:dyDescent="0.2">
      <c r="A735" s="1268"/>
      <c r="B735" s="1019">
        <v>49459</v>
      </c>
      <c r="C735" s="1019">
        <v>49459</v>
      </c>
      <c r="D735" s="1025" t="s">
        <v>973</v>
      </c>
      <c r="E735" s="1031"/>
      <c r="F735" s="1031"/>
      <c r="G735" s="1031"/>
    </row>
    <row r="736" spans="1:7" s="1007" customFormat="1" ht="11.25" customHeight="1" x14ac:dyDescent="0.2">
      <c r="A736" s="1268"/>
      <c r="B736" s="1019">
        <v>79</v>
      </c>
      <c r="C736" s="1019">
        <v>79</v>
      </c>
      <c r="D736" s="1025" t="s">
        <v>3443</v>
      </c>
      <c r="E736" s="1031"/>
      <c r="F736" s="1031"/>
      <c r="G736" s="1031"/>
    </row>
    <row r="737" spans="1:7" s="1007" customFormat="1" ht="21" x14ac:dyDescent="0.2">
      <c r="A737" s="1268"/>
      <c r="B737" s="1019">
        <v>33</v>
      </c>
      <c r="C737" s="1019">
        <v>31.864999999999998</v>
      </c>
      <c r="D737" s="1025" t="s">
        <v>969</v>
      </c>
      <c r="E737" s="1031"/>
      <c r="F737" s="1031"/>
      <c r="G737" s="1031"/>
    </row>
    <row r="738" spans="1:7" s="1007" customFormat="1" ht="11.25" customHeight="1" x14ac:dyDescent="0.2">
      <c r="A738" s="1268"/>
      <c r="B738" s="1019">
        <v>70</v>
      </c>
      <c r="C738" s="1019">
        <v>63.247</v>
      </c>
      <c r="D738" s="1025" t="s">
        <v>589</v>
      </c>
      <c r="E738" s="1031"/>
      <c r="F738" s="1031"/>
      <c r="G738" s="1031"/>
    </row>
    <row r="739" spans="1:7" s="1007" customFormat="1" ht="11.25" customHeight="1" x14ac:dyDescent="0.2">
      <c r="A739" s="1270"/>
      <c r="B739" s="1020">
        <v>53671</v>
      </c>
      <c r="C739" s="1020">
        <v>53663.112000000001</v>
      </c>
      <c r="D739" s="1026" t="s">
        <v>11</v>
      </c>
      <c r="E739" s="1031"/>
      <c r="F739" s="1031"/>
      <c r="G739" s="1031"/>
    </row>
    <row r="740" spans="1:7" s="1007" customFormat="1" ht="21" x14ac:dyDescent="0.2">
      <c r="A740" s="1268" t="s">
        <v>2293</v>
      </c>
      <c r="B740" s="1019">
        <v>1015</v>
      </c>
      <c r="C740" s="1019">
        <v>1015</v>
      </c>
      <c r="D740" s="1025" t="s">
        <v>972</v>
      </c>
      <c r="E740" s="1031"/>
      <c r="F740" s="1031"/>
      <c r="G740" s="1031"/>
    </row>
    <row r="741" spans="1:7" s="1007" customFormat="1" ht="11.25" customHeight="1" x14ac:dyDescent="0.2">
      <c r="A741" s="1268"/>
      <c r="B741" s="1019">
        <v>12955</v>
      </c>
      <c r="C741" s="1019">
        <v>12955</v>
      </c>
      <c r="D741" s="1025" t="s">
        <v>973</v>
      </c>
      <c r="E741" s="1031"/>
      <c r="F741" s="1031"/>
      <c r="G741" s="1031"/>
    </row>
    <row r="742" spans="1:7" s="1007" customFormat="1" ht="11.25" customHeight="1" x14ac:dyDescent="0.2">
      <c r="A742" s="1268"/>
      <c r="B742" s="1019">
        <v>797.8</v>
      </c>
      <c r="C742" s="1019">
        <v>797.8</v>
      </c>
      <c r="D742" s="1025" t="s">
        <v>970</v>
      </c>
      <c r="E742" s="1031"/>
      <c r="F742" s="1031"/>
      <c r="G742" s="1031"/>
    </row>
    <row r="743" spans="1:7" s="1007" customFormat="1" ht="11.25" customHeight="1" x14ac:dyDescent="0.2">
      <c r="A743" s="1268"/>
      <c r="B743" s="1019">
        <v>14767.8</v>
      </c>
      <c r="C743" s="1019">
        <v>14767.8</v>
      </c>
      <c r="D743" s="1025" t="s">
        <v>11</v>
      </c>
      <c r="E743" s="1031"/>
      <c r="F743" s="1031"/>
      <c r="G743" s="1031"/>
    </row>
    <row r="744" spans="1:7" s="1007" customFormat="1" ht="21" x14ac:dyDescent="0.2">
      <c r="A744" s="1269" t="s">
        <v>2294</v>
      </c>
      <c r="B744" s="1018">
        <v>289</v>
      </c>
      <c r="C744" s="1018">
        <v>289</v>
      </c>
      <c r="D744" s="1024" t="s">
        <v>972</v>
      </c>
      <c r="E744" s="1031"/>
      <c r="F744" s="1031"/>
      <c r="G744" s="1031"/>
    </row>
    <row r="745" spans="1:7" s="1007" customFormat="1" ht="11.25" customHeight="1" x14ac:dyDescent="0.2">
      <c r="A745" s="1268"/>
      <c r="B745" s="1019">
        <v>6008</v>
      </c>
      <c r="C745" s="1019">
        <v>6008</v>
      </c>
      <c r="D745" s="1025" t="s">
        <v>973</v>
      </c>
      <c r="E745" s="1031"/>
      <c r="F745" s="1031"/>
      <c r="G745" s="1031"/>
    </row>
    <row r="746" spans="1:7" s="1007" customFormat="1" ht="11.25" customHeight="1" x14ac:dyDescent="0.2">
      <c r="A746" s="1268"/>
      <c r="B746" s="1019">
        <v>200</v>
      </c>
      <c r="C746" s="1019">
        <v>130.32999999999998</v>
      </c>
      <c r="D746" s="1025" t="s">
        <v>970</v>
      </c>
      <c r="E746" s="1031"/>
      <c r="F746" s="1031"/>
      <c r="G746" s="1031"/>
    </row>
    <row r="747" spans="1:7" s="1007" customFormat="1" ht="11.25" customHeight="1" x14ac:dyDescent="0.2">
      <c r="A747" s="1270"/>
      <c r="B747" s="1020">
        <v>6497</v>
      </c>
      <c r="C747" s="1020">
        <v>6427.33</v>
      </c>
      <c r="D747" s="1026" t="s">
        <v>11</v>
      </c>
      <c r="E747" s="1031"/>
      <c r="F747" s="1031"/>
      <c r="G747" s="1031"/>
    </row>
    <row r="748" spans="1:7" s="1007" customFormat="1" ht="11.25" customHeight="1" x14ac:dyDescent="0.2">
      <c r="A748" s="1268" t="s">
        <v>598</v>
      </c>
      <c r="B748" s="1019">
        <v>120</v>
      </c>
      <c r="C748" s="1019">
        <v>120</v>
      </c>
      <c r="D748" s="1025" t="s">
        <v>597</v>
      </c>
      <c r="E748" s="1031"/>
      <c r="F748" s="1031"/>
      <c r="G748" s="1031"/>
    </row>
    <row r="749" spans="1:7" s="1007" customFormat="1" ht="11.25" customHeight="1" x14ac:dyDescent="0.2">
      <c r="A749" s="1268"/>
      <c r="B749" s="1019">
        <v>120</v>
      </c>
      <c r="C749" s="1019">
        <v>120</v>
      </c>
      <c r="D749" s="1025" t="s">
        <v>11</v>
      </c>
      <c r="E749" s="1031"/>
      <c r="F749" s="1031"/>
      <c r="G749" s="1031"/>
    </row>
    <row r="750" spans="1:7" s="1007" customFormat="1" ht="11.25" customHeight="1" x14ac:dyDescent="0.2">
      <c r="A750" s="1269" t="s">
        <v>2295</v>
      </c>
      <c r="B750" s="1018">
        <v>560</v>
      </c>
      <c r="C750" s="1018">
        <v>560</v>
      </c>
      <c r="D750" s="1024" t="s">
        <v>973</v>
      </c>
      <c r="E750" s="1031"/>
      <c r="F750" s="1031"/>
      <c r="G750" s="1031"/>
    </row>
    <row r="751" spans="1:7" s="1007" customFormat="1" ht="11.25" customHeight="1" x14ac:dyDescent="0.2">
      <c r="A751" s="1268"/>
      <c r="B751" s="1019">
        <v>240</v>
      </c>
      <c r="C751" s="1019">
        <v>240</v>
      </c>
      <c r="D751" s="1025" t="s">
        <v>970</v>
      </c>
      <c r="E751" s="1031"/>
      <c r="F751" s="1031"/>
      <c r="G751" s="1031"/>
    </row>
    <row r="752" spans="1:7" s="1007" customFormat="1" ht="11.25" customHeight="1" x14ac:dyDescent="0.2">
      <c r="A752" s="1270"/>
      <c r="B752" s="1020">
        <v>800</v>
      </c>
      <c r="C752" s="1020">
        <v>800</v>
      </c>
      <c r="D752" s="1026" t="s">
        <v>11</v>
      </c>
      <c r="E752" s="1031"/>
      <c r="F752" s="1031"/>
      <c r="G752" s="1031"/>
    </row>
    <row r="753" spans="1:7" s="1007" customFormat="1" ht="21" x14ac:dyDescent="0.2">
      <c r="A753" s="1268" t="s">
        <v>2296</v>
      </c>
      <c r="B753" s="1019">
        <v>837</v>
      </c>
      <c r="C753" s="1019">
        <v>837</v>
      </c>
      <c r="D753" s="1025" t="s">
        <v>972</v>
      </c>
      <c r="E753" s="1031"/>
      <c r="F753" s="1031"/>
      <c r="G753" s="1031"/>
    </row>
    <row r="754" spans="1:7" s="1007" customFormat="1" ht="11.25" customHeight="1" x14ac:dyDescent="0.2">
      <c r="A754" s="1268"/>
      <c r="B754" s="1019">
        <v>8042</v>
      </c>
      <c r="C754" s="1019">
        <v>8042</v>
      </c>
      <c r="D754" s="1025" t="s">
        <v>973</v>
      </c>
      <c r="E754" s="1031"/>
      <c r="F754" s="1031"/>
      <c r="G754" s="1031"/>
    </row>
    <row r="755" spans="1:7" s="1007" customFormat="1" ht="11.25" customHeight="1" x14ac:dyDescent="0.2">
      <c r="A755" s="1268"/>
      <c r="B755" s="1019">
        <v>200</v>
      </c>
      <c r="C755" s="1019">
        <v>200</v>
      </c>
      <c r="D755" s="1025" t="s">
        <v>970</v>
      </c>
      <c r="E755" s="1031"/>
      <c r="F755" s="1031"/>
      <c r="G755" s="1031"/>
    </row>
    <row r="756" spans="1:7" s="1007" customFormat="1" ht="11.25" customHeight="1" x14ac:dyDescent="0.2">
      <c r="A756" s="1268"/>
      <c r="B756" s="1019">
        <v>9079</v>
      </c>
      <c r="C756" s="1019">
        <v>9079</v>
      </c>
      <c r="D756" s="1025" t="s">
        <v>11</v>
      </c>
      <c r="E756" s="1031"/>
      <c r="F756" s="1031"/>
      <c r="G756" s="1031"/>
    </row>
    <row r="757" spans="1:7" s="1007" customFormat="1" ht="21" x14ac:dyDescent="0.2">
      <c r="A757" s="1269" t="s">
        <v>2297</v>
      </c>
      <c r="B757" s="1018">
        <v>1284</v>
      </c>
      <c r="C757" s="1018">
        <v>1284</v>
      </c>
      <c r="D757" s="1024" t="s">
        <v>972</v>
      </c>
      <c r="E757" s="1031"/>
      <c r="F757" s="1031"/>
      <c r="G757" s="1031"/>
    </row>
    <row r="758" spans="1:7" s="1007" customFormat="1" ht="11.25" customHeight="1" x14ac:dyDescent="0.2">
      <c r="A758" s="1268"/>
      <c r="B758" s="1019">
        <v>4230</v>
      </c>
      <c r="C758" s="1019">
        <v>4230</v>
      </c>
      <c r="D758" s="1025" t="s">
        <v>973</v>
      </c>
      <c r="E758" s="1031"/>
      <c r="F758" s="1031"/>
      <c r="G758" s="1031"/>
    </row>
    <row r="759" spans="1:7" s="1007" customFormat="1" ht="11.25" customHeight="1" x14ac:dyDescent="0.2">
      <c r="A759" s="1268"/>
      <c r="B759" s="1019">
        <v>7363</v>
      </c>
      <c r="C759" s="1019">
        <v>7363</v>
      </c>
      <c r="D759" s="1025" t="s">
        <v>992</v>
      </c>
      <c r="E759" s="1031"/>
      <c r="F759" s="1031"/>
      <c r="G759" s="1031"/>
    </row>
    <row r="760" spans="1:7" s="1007" customFormat="1" ht="11.25" customHeight="1" x14ac:dyDescent="0.2">
      <c r="A760" s="1270"/>
      <c r="B760" s="1020">
        <v>12877</v>
      </c>
      <c r="C760" s="1020">
        <v>12877</v>
      </c>
      <c r="D760" s="1026" t="s">
        <v>11</v>
      </c>
      <c r="E760" s="1031"/>
      <c r="F760" s="1031"/>
      <c r="G760" s="1031"/>
    </row>
    <row r="761" spans="1:7" s="1007" customFormat="1" ht="21" x14ac:dyDescent="0.2">
      <c r="A761" s="1268" t="s">
        <v>2298</v>
      </c>
      <c r="B761" s="1019">
        <v>700</v>
      </c>
      <c r="C761" s="1019">
        <v>700</v>
      </c>
      <c r="D761" s="1025" t="s">
        <v>972</v>
      </c>
      <c r="E761" s="1031"/>
      <c r="F761" s="1031"/>
      <c r="G761" s="1031"/>
    </row>
    <row r="762" spans="1:7" s="1007" customFormat="1" ht="11.25" customHeight="1" x14ac:dyDescent="0.2">
      <c r="A762" s="1268"/>
      <c r="B762" s="1019">
        <v>8920</v>
      </c>
      <c r="C762" s="1019">
        <v>8920</v>
      </c>
      <c r="D762" s="1025" t="s">
        <v>973</v>
      </c>
      <c r="E762" s="1031"/>
      <c r="F762" s="1031"/>
      <c r="G762" s="1031"/>
    </row>
    <row r="763" spans="1:7" s="1007" customFormat="1" ht="11.25" customHeight="1" x14ac:dyDescent="0.2">
      <c r="A763" s="1268"/>
      <c r="B763" s="1019">
        <v>93</v>
      </c>
      <c r="C763" s="1019">
        <v>93</v>
      </c>
      <c r="D763" s="1025" t="s">
        <v>970</v>
      </c>
      <c r="E763" s="1031"/>
      <c r="F763" s="1031"/>
      <c r="G763" s="1031"/>
    </row>
    <row r="764" spans="1:7" s="1007" customFormat="1" ht="11.25" customHeight="1" x14ac:dyDescent="0.2">
      <c r="A764" s="1268"/>
      <c r="B764" s="1019">
        <v>9713</v>
      </c>
      <c r="C764" s="1019">
        <v>9713</v>
      </c>
      <c r="D764" s="1025" t="s">
        <v>11</v>
      </c>
      <c r="E764" s="1031"/>
      <c r="F764" s="1031"/>
      <c r="G764" s="1031"/>
    </row>
    <row r="765" spans="1:7" s="1007" customFormat="1" ht="11.25" customHeight="1" x14ac:dyDescent="0.2">
      <c r="A765" s="1269" t="s">
        <v>585</v>
      </c>
      <c r="B765" s="1018">
        <v>300</v>
      </c>
      <c r="C765" s="1018">
        <v>300</v>
      </c>
      <c r="D765" s="1024" t="s">
        <v>1040</v>
      </c>
      <c r="E765" s="1031"/>
      <c r="F765" s="1031"/>
      <c r="G765" s="1031"/>
    </row>
    <row r="766" spans="1:7" s="1007" customFormat="1" ht="11.25" customHeight="1" x14ac:dyDescent="0.2">
      <c r="A766" s="1268"/>
      <c r="B766" s="1019">
        <v>300</v>
      </c>
      <c r="C766" s="1019">
        <v>300</v>
      </c>
      <c r="D766" s="1025" t="s">
        <v>3231</v>
      </c>
      <c r="E766" s="1031"/>
      <c r="F766" s="1031"/>
      <c r="G766" s="1031"/>
    </row>
    <row r="767" spans="1:7" s="1007" customFormat="1" ht="21" x14ac:dyDescent="0.2">
      <c r="A767" s="1268"/>
      <c r="B767" s="1019">
        <v>1673</v>
      </c>
      <c r="C767" s="1019">
        <v>1673</v>
      </c>
      <c r="D767" s="1025" t="s">
        <v>972</v>
      </c>
      <c r="E767" s="1031"/>
      <c r="F767" s="1031"/>
      <c r="G767" s="1031"/>
    </row>
    <row r="768" spans="1:7" s="1007" customFormat="1" ht="11.25" customHeight="1" x14ac:dyDescent="0.2">
      <c r="A768" s="1268"/>
      <c r="B768" s="1019">
        <v>22223</v>
      </c>
      <c r="C768" s="1019">
        <v>22223</v>
      </c>
      <c r="D768" s="1025" t="s">
        <v>973</v>
      </c>
      <c r="E768" s="1031"/>
      <c r="F768" s="1031"/>
      <c r="G768" s="1031"/>
    </row>
    <row r="769" spans="1:7" s="1007" customFormat="1" ht="11.25" customHeight="1" x14ac:dyDescent="0.2">
      <c r="A769" s="1268"/>
      <c r="B769" s="1019">
        <v>80</v>
      </c>
      <c r="C769" s="1019">
        <v>80</v>
      </c>
      <c r="D769" s="1025" t="s">
        <v>3443</v>
      </c>
      <c r="E769" s="1031"/>
      <c r="F769" s="1031"/>
      <c r="G769" s="1031"/>
    </row>
    <row r="770" spans="1:7" s="1007" customFormat="1" ht="11.25" customHeight="1" x14ac:dyDescent="0.2">
      <c r="A770" s="1268"/>
      <c r="B770" s="1019">
        <v>1106.8</v>
      </c>
      <c r="C770" s="1019">
        <v>1106.8</v>
      </c>
      <c r="D770" s="1025" t="s">
        <v>970</v>
      </c>
      <c r="E770" s="1031"/>
      <c r="F770" s="1031"/>
      <c r="G770" s="1031"/>
    </row>
    <row r="771" spans="1:7" s="1007" customFormat="1" ht="11.25" customHeight="1" x14ac:dyDescent="0.2">
      <c r="A771" s="1268"/>
      <c r="B771" s="1019">
        <v>7491.0000000000009</v>
      </c>
      <c r="C771" s="1019">
        <v>7491.0000000000009</v>
      </c>
      <c r="D771" s="1025" t="s">
        <v>992</v>
      </c>
      <c r="E771" s="1031"/>
      <c r="F771" s="1031"/>
      <c r="G771" s="1031"/>
    </row>
    <row r="772" spans="1:7" s="1007" customFormat="1" ht="11.25" customHeight="1" x14ac:dyDescent="0.2">
      <c r="A772" s="1270"/>
      <c r="B772" s="1020">
        <v>33173.800000000003</v>
      </c>
      <c r="C772" s="1020">
        <v>33173.800000000003</v>
      </c>
      <c r="D772" s="1026" t="s">
        <v>11</v>
      </c>
      <c r="E772" s="1031"/>
      <c r="F772" s="1031"/>
      <c r="G772" s="1031"/>
    </row>
    <row r="773" spans="1:7" s="1007" customFormat="1" ht="11.25" customHeight="1" x14ac:dyDescent="0.2">
      <c r="A773" s="1268" t="s">
        <v>599</v>
      </c>
      <c r="B773" s="1019">
        <v>600</v>
      </c>
      <c r="C773" s="1019">
        <v>600</v>
      </c>
      <c r="D773" s="1025" t="s">
        <v>1040</v>
      </c>
      <c r="E773" s="1031"/>
      <c r="F773" s="1031"/>
      <c r="G773" s="1031"/>
    </row>
    <row r="774" spans="1:7" s="1007" customFormat="1" ht="21" x14ac:dyDescent="0.2">
      <c r="A774" s="1268"/>
      <c r="B774" s="1019">
        <v>5399</v>
      </c>
      <c r="C774" s="1019">
        <v>5399</v>
      </c>
      <c r="D774" s="1025" t="s">
        <v>972</v>
      </c>
      <c r="E774" s="1031"/>
      <c r="F774" s="1031"/>
      <c r="G774" s="1031"/>
    </row>
    <row r="775" spans="1:7" s="1007" customFormat="1" ht="11.25" customHeight="1" x14ac:dyDescent="0.2">
      <c r="A775" s="1268"/>
      <c r="B775" s="1019">
        <v>53694</v>
      </c>
      <c r="C775" s="1019">
        <v>53684</v>
      </c>
      <c r="D775" s="1025" t="s">
        <v>973</v>
      </c>
      <c r="E775" s="1031"/>
      <c r="F775" s="1031"/>
      <c r="G775" s="1031"/>
    </row>
    <row r="776" spans="1:7" s="1007" customFormat="1" ht="11.25" customHeight="1" x14ac:dyDescent="0.2">
      <c r="A776" s="1268"/>
      <c r="B776" s="1019">
        <v>1494</v>
      </c>
      <c r="C776" s="1019">
        <v>1489.7670000000001</v>
      </c>
      <c r="D776" s="1025" t="s">
        <v>970</v>
      </c>
      <c r="E776" s="1031"/>
      <c r="F776" s="1031"/>
      <c r="G776" s="1031"/>
    </row>
    <row r="777" spans="1:7" s="1007" customFormat="1" ht="11.25" customHeight="1" x14ac:dyDescent="0.2">
      <c r="A777" s="1268"/>
      <c r="B777" s="1019">
        <v>11638</v>
      </c>
      <c r="C777" s="1019">
        <v>11638</v>
      </c>
      <c r="D777" s="1025" t="s">
        <v>992</v>
      </c>
      <c r="E777" s="1031"/>
      <c r="F777" s="1031"/>
      <c r="G777" s="1031"/>
    </row>
    <row r="778" spans="1:7" s="1007" customFormat="1" ht="11.25" customHeight="1" x14ac:dyDescent="0.2">
      <c r="A778" s="1268"/>
      <c r="B778" s="1019">
        <v>85</v>
      </c>
      <c r="C778" s="1019">
        <v>85</v>
      </c>
      <c r="D778" s="1025" t="s">
        <v>524</v>
      </c>
      <c r="E778" s="1031"/>
      <c r="F778" s="1031"/>
      <c r="G778" s="1031"/>
    </row>
    <row r="779" spans="1:7" s="1007" customFormat="1" ht="11.25" customHeight="1" x14ac:dyDescent="0.2">
      <c r="A779" s="1268"/>
      <c r="B779" s="1019">
        <v>72910</v>
      </c>
      <c r="C779" s="1019">
        <v>72895.767000000007</v>
      </c>
      <c r="D779" s="1025" t="s">
        <v>11</v>
      </c>
      <c r="E779" s="1031"/>
      <c r="F779" s="1031"/>
      <c r="G779" s="1031"/>
    </row>
    <row r="780" spans="1:7" s="1007" customFormat="1" ht="21" x14ac:dyDescent="0.2">
      <c r="A780" s="1269" t="s">
        <v>2299</v>
      </c>
      <c r="B780" s="1018">
        <v>633</v>
      </c>
      <c r="C780" s="1018">
        <v>633</v>
      </c>
      <c r="D780" s="1024" t="s">
        <v>972</v>
      </c>
      <c r="E780" s="1031"/>
      <c r="F780" s="1031"/>
      <c r="G780" s="1031"/>
    </row>
    <row r="781" spans="1:7" s="1007" customFormat="1" ht="11.25" customHeight="1" x14ac:dyDescent="0.2">
      <c r="A781" s="1268"/>
      <c r="B781" s="1019">
        <v>8047</v>
      </c>
      <c r="C781" s="1019">
        <v>8047</v>
      </c>
      <c r="D781" s="1025" t="s">
        <v>973</v>
      </c>
      <c r="E781" s="1031"/>
      <c r="F781" s="1031"/>
      <c r="G781" s="1031"/>
    </row>
    <row r="782" spans="1:7" s="1007" customFormat="1" ht="11.25" customHeight="1" x14ac:dyDescent="0.2">
      <c r="A782" s="1268"/>
      <c r="B782" s="1019">
        <v>900</v>
      </c>
      <c r="C782" s="1019">
        <v>900</v>
      </c>
      <c r="D782" s="1025" t="s">
        <v>970</v>
      </c>
      <c r="E782" s="1031"/>
      <c r="F782" s="1031"/>
      <c r="G782" s="1031"/>
    </row>
    <row r="783" spans="1:7" s="1007" customFormat="1" ht="11.25" customHeight="1" x14ac:dyDescent="0.2">
      <c r="A783" s="1268"/>
      <c r="B783" s="1019">
        <v>505.51</v>
      </c>
      <c r="C783" s="1019">
        <v>505.5</v>
      </c>
      <c r="D783" s="1025" t="s">
        <v>992</v>
      </c>
      <c r="E783" s="1031"/>
      <c r="F783" s="1031"/>
      <c r="G783" s="1031"/>
    </row>
    <row r="784" spans="1:7" s="1007" customFormat="1" ht="11.25" customHeight="1" x14ac:dyDescent="0.2">
      <c r="A784" s="1270"/>
      <c r="B784" s="1020">
        <v>10085.51</v>
      </c>
      <c r="C784" s="1020">
        <v>10085.5</v>
      </c>
      <c r="D784" s="1026" t="s">
        <v>11</v>
      </c>
      <c r="E784" s="1031"/>
      <c r="F784" s="1031"/>
      <c r="G784" s="1031"/>
    </row>
    <row r="785" spans="1:7" s="1007" customFormat="1" ht="11.25" customHeight="1" x14ac:dyDescent="0.2">
      <c r="A785" s="1268" t="s">
        <v>2300</v>
      </c>
      <c r="B785" s="1019">
        <v>3667</v>
      </c>
      <c r="C785" s="1019">
        <v>3430.7859800000001</v>
      </c>
      <c r="D785" s="1025" t="s">
        <v>973</v>
      </c>
      <c r="E785" s="1031"/>
      <c r="F785" s="1031"/>
      <c r="G785" s="1031"/>
    </row>
    <row r="786" spans="1:7" s="1007" customFormat="1" ht="21" x14ac:dyDescent="0.2">
      <c r="A786" s="1268"/>
      <c r="B786" s="1019">
        <v>500</v>
      </c>
      <c r="C786" s="1019">
        <v>466.97969000000001</v>
      </c>
      <c r="D786" s="1025" t="s">
        <v>969</v>
      </c>
      <c r="E786" s="1031"/>
      <c r="F786" s="1031"/>
      <c r="G786" s="1031"/>
    </row>
    <row r="787" spans="1:7" s="1007" customFormat="1" ht="11.25" customHeight="1" x14ac:dyDescent="0.2">
      <c r="A787" s="1268"/>
      <c r="B787" s="1019">
        <v>4167</v>
      </c>
      <c r="C787" s="1019">
        <v>3897.7656699999998</v>
      </c>
      <c r="D787" s="1025" t="s">
        <v>11</v>
      </c>
      <c r="E787" s="1031"/>
      <c r="F787" s="1031"/>
      <c r="G787" s="1031"/>
    </row>
    <row r="788" spans="1:7" s="1007" customFormat="1" ht="21" x14ac:dyDescent="0.2">
      <c r="A788" s="1269" t="s">
        <v>2301</v>
      </c>
      <c r="B788" s="1018">
        <v>81</v>
      </c>
      <c r="C788" s="1018">
        <v>81</v>
      </c>
      <c r="D788" s="1024" t="s">
        <v>972</v>
      </c>
      <c r="E788" s="1031"/>
      <c r="F788" s="1031"/>
      <c r="G788" s="1031"/>
    </row>
    <row r="789" spans="1:7" s="1007" customFormat="1" ht="11.25" customHeight="1" x14ac:dyDescent="0.2">
      <c r="A789" s="1268"/>
      <c r="B789" s="1019">
        <v>1263</v>
      </c>
      <c r="C789" s="1019">
        <v>1263</v>
      </c>
      <c r="D789" s="1025" t="s">
        <v>973</v>
      </c>
      <c r="E789" s="1031"/>
      <c r="F789" s="1031"/>
      <c r="G789" s="1031"/>
    </row>
    <row r="790" spans="1:7" s="1007" customFormat="1" ht="11.25" customHeight="1" x14ac:dyDescent="0.2">
      <c r="A790" s="1270"/>
      <c r="B790" s="1020">
        <v>1344</v>
      </c>
      <c r="C790" s="1020">
        <v>1344</v>
      </c>
      <c r="D790" s="1026" t="s">
        <v>11</v>
      </c>
      <c r="E790" s="1031"/>
      <c r="F790" s="1031"/>
      <c r="G790" s="1031"/>
    </row>
    <row r="791" spans="1:7" s="1007" customFormat="1" ht="21" x14ac:dyDescent="0.2">
      <c r="A791" s="1268" t="s">
        <v>2302</v>
      </c>
      <c r="B791" s="1019">
        <v>620</v>
      </c>
      <c r="C791" s="1019">
        <v>620</v>
      </c>
      <c r="D791" s="1025" t="s">
        <v>972</v>
      </c>
      <c r="E791" s="1031"/>
      <c r="F791" s="1031"/>
      <c r="G791" s="1031"/>
    </row>
    <row r="792" spans="1:7" s="1007" customFormat="1" ht="11.25" customHeight="1" x14ac:dyDescent="0.2">
      <c r="A792" s="1268"/>
      <c r="B792" s="1019">
        <v>8409.26</v>
      </c>
      <c r="C792" s="1019">
        <v>8409.2639999999992</v>
      </c>
      <c r="D792" s="1025" t="s">
        <v>973</v>
      </c>
      <c r="E792" s="1031"/>
      <c r="F792" s="1031"/>
      <c r="G792" s="1031"/>
    </row>
    <row r="793" spans="1:7" s="1007" customFormat="1" ht="11.25" customHeight="1" x14ac:dyDescent="0.2">
      <c r="A793" s="1268"/>
      <c r="B793" s="1019">
        <v>82</v>
      </c>
      <c r="C793" s="1019">
        <v>82</v>
      </c>
      <c r="D793" s="1025" t="s">
        <v>968</v>
      </c>
      <c r="E793" s="1031"/>
      <c r="F793" s="1031"/>
      <c r="G793" s="1031"/>
    </row>
    <row r="794" spans="1:7" s="1007" customFormat="1" ht="11.25" customHeight="1" x14ac:dyDescent="0.2">
      <c r="A794" s="1268"/>
      <c r="B794" s="1019">
        <v>446</v>
      </c>
      <c r="C794" s="1019">
        <v>430</v>
      </c>
      <c r="D794" s="1025" t="s">
        <v>970</v>
      </c>
      <c r="E794" s="1031"/>
      <c r="F794" s="1031"/>
      <c r="G794" s="1031"/>
    </row>
    <row r="795" spans="1:7" s="1007" customFormat="1" ht="11.25" customHeight="1" x14ac:dyDescent="0.2">
      <c r="A795" s="1268"/>
      <c r="B795" s="1019">
        <v>9557.26</v>
      </c>
      <c r="C795" s="1019">
        <v>9541.2639999999992</v>
      </c>
      <c r="D795" s="1025" t="s">
        <v>11</v>
      </c>
      <c r="E795" s="1031"/>
      <c r="F795" s="1031"/>
      <c r="G795" s="1031"/>
    </row>
    <row r="796" spans="1:7" s="1007" customFormat="1" ht="11.25" customHeight="1" x14ac:dyDescent="0.2">
      <c r="A796" s="1269" t="s">
        <v>4279</v>
      </c>
      <c r="B796" s="1018">
        <v>36.200000000000003</v>
      </c>
      <c r="C796" s="1018">
        <v>36.200000000000003</v>
      </c>
      <c r="D796" s="1024" t="s">
        <v>943</v>
      </c>
      <c r="E796" s="1031"/>
      <c r="F796" s="1031"/>
      <c r="G796" s="1031"/>
    </row>
    <row r="797" spans="1:7" s="1007" customFormat="1" ht="11.25" customHeight="1" x14ac:dyDescent="0.2">
      <c r="A797" s="1270"/>
      <c r="B797" s="1020">
        <v>36.200000000000003</v>
      </c>
      <c r="C797" s="1020">
        <v>36.200000000000003</v>
      </c>
      <c r="D797" s="1026" t="s">
        <v>11</v>
      </c>
      <c r="E797" s="1031"/>
      <c r="F797" s="1031"/>
      <c r="G797" s="1031"/>
    </row>
    <row r="798" spans="1:7" s="1007" customFormat="1" ht="11.25" customHeight="1" x14ac:dyDescent="0.2">
      <c r="A798" s="1268" t="s">
        <v>3689</v>
      </c>
      <c r="B798" s="1019">
        <v>150</v>
      </c>
      <c r="C798" s="1019">
        <v>150</v>
      </c>
      <c r="D798" s="1025" t="s">
        <v>524</v>
      </c>
      <c r="E798" s="1031"/>
      <c r="F798" s="1031"/>
      <c r="G798" s="1031"/>
    </row>
    <row r="799" spans="1:7" s="1007" customFormat="1" ht="11.25" customHeight="1" x14ac:dyDescent="0.2">
      <c r="A799" s="1268"/>
      <c r="B799" s="1019">
        <v>150</v>
      </c>
      <c r="C799" s="1019">
        <v>150</v>
      </c>
      <c r="D799" s="1025" t="s">
        <v>11</v>
      </c>
      <c r="E799" s="1031"/>
      <c r="F799" s="1031"/>
      <c r="G799" s="1031"/>
    </row>
    <row r="800" spans="1:7" s="1007" customFormat="1" ht="11.25" customHeight="1" x14ac:dyDescent="0.2">
      <c r="A800" s="1269" t="s">
        <v>550</v>
      </c>
      <c r="B800" s="1018">
        <v>109.88</v>
      </c>
      <c r="C800" s="1018">
        <v>109.88</v>
      </c>
      <c r="D800" s="1024" t="s">
        <v>549</v>
      </c>
      <c r="E800" s="1031"/>
      <c r="F800" s="1031"/>
      <c r="G800" s="1031"/>
    </row>
    <row r="801" spans="1:7" s="1007" customFormat="1" ht="11.25" customHeight="1" x14ac:dyDescent="0.2">
      <c r="A801" s="1270"/>
      <c r="B801" s="1020">
        <v>109.88</v>
      </c>
      <c r="C801" s="1020">
        <v>109.88</v>
      </c>
      <c r="D801" s="1026" t="s">
        <v>11</v>
      </c>
      <c r="E801" s="1031"/>
      <c r="F801" s="1031"/>
      <c r="G801" s="1031"/>
    </row>
    <row r="802" spans="1:7" s="1007" customFormat="1" ht="11.25" customHeight="1" x14ac:dyDescent="0.2">
      <c r="A802" s="1268" t="s">
        <v>4280</v>
      </c>
      <c r="B802" s="1019">
        <v>266.48</v>
      </c>
      <c r="C802" s="1019">
        <v>266.48</v>
      </c>
      <c r="D802" s="1025" t="s">
        <v>941</v>
      </c>
      <c r="E802" s="1031"/>
      <c r="F802" s="1031"/>
      <c r="G802" s="1031"/>
    </row>
    <row r="803" spans="1:7" s="1007" customFormat="1" ht="11.25" customHeight="1" x14ac:dyDescent="0.2">
      <c r="A803" s="1268"/>
      <c r="B803" s="1019">
        <v>93.8</v>
      </c>
      <c r="C803" s="1019">
        <v>93.8</v>
      </c>
      <c r="D803" s="1025" t="s">
        <v>943</v>
      </c>
      <c r="E803" s="1031"/>
      <c r="F803" s="1031"/>
      <c r="G803" s="1031"/>
    </row>
    <row r="804" spans="1:7" s="1007" customFormat="1" ht="11.25" customHeight="1" x14ac:dyDescent="0.2">
      <c r="A804" s="1268"/>
      <c r="B804" s="1019">
        <v>360.28000000000003</v>
      </c>
      <c r="C804" s="1019">
        <v>360.28000000000003</v>
      </c>
      <c r="D804" s="1025" t="s">
        <v>11</v>
      </c>
      <c r="E804" s="1031"/>
      <c r="F804" s="1031"/>
      <c r="G804" s="1031"/>
    </row>
    <row r="805" spans="1:7" s="1007" customFormat="1" ht="11.25" customHeight="1" x14ac:dyDescent="0.2">
      <c r="A805" s="1269" t="s">
        <v>4281</v>
      </c>
      <c r="B805" s="1018">
        <v>100</v>
      </c>
      <c r="C805" s="1018">
        <v>0</v>
      </c>
      <c r="D805" s="1024" t="s">
        <v>4183</v>
      </c>
      <c r="E805" s="1031"/>
      <c r="F805" s="1031"/>
      <c r="G805" s="1031"/>
    </row>
    <row r="806" spans="1:7" s="1007" customFormat="1" ht="11.25" customHeight="1" x14ac:dyDescent="0.2">
      <c r="A806" s="1270"/>
      <c r="B806" s="1020">
        <v>100</v>
      </c>
      <c r="C806" s="1020">
        <v>0</v>
      </c>
      <c r="D806" s="1026" t="s">
        <v>11</v>
      </c>
      <c r="E806" s="1031"/>
      <c r="F806" s="1031"/>
      <c r="G806" s="1031"/>
    </row>
    <row r="807" spans="1:7" s="1007" customFormat="1" ht="11.25" customHeight="1" x14ac:dyDescent="0.2">
      <c r="A807" s="1269" t="s">
        <v>2303</v>
      </c>
      <c r="B807" s="1018">
        <v>88</v>
      </c>
      <c r="C807" s="1018">
        <v>88</v>
      </c>
      <c r="D807" s="1024" t="s">
        <v>1083</v>
      </c>
      <c r="E807" s="1031"/>
      <c r="F807" s="1031"/>
      <c r="G807" s="1031"/>
    </row>
    <row r="808" spans="1:7" s="1007" customFormat="1" ht="11.25" customHeight="1" x14ac:dyDescent="0.2">
      <c r="A808" s="1270"/>
      <c r="B808" s="1020">
        <v>88</v>
      </c>
      <c r="C808" s="1020">
        <v>88</v>
      </c>
      <c r="D808" s="1026" t="s">
        <v>11</v>
      </c>
      <c r="E808" s="1031"/>
      <c r="F808" s="1031"/>
      <c r="G808" s="1031"/>
    </row>
    <row r="809" spans="1:7" s="1007" customFormat="1" ht="11.25" customHeight="1" x14ac:dyDescent="0.2">
      <c r="A809" s="1269" t="s">
        <v>2304</v>
      </c>
      <c r="B809" s="1018">
        <v>67.2</v>
      </c>
      <c r="C809" s="1018">
        <v>67.2</v>
      </c>
      <c r="D809" s="1024" t="s">
        <v>943</v>
      </c>
      <c r="E809" s="1031"/>
      <c r="F809" s="1031"/>
      <c r="G809" s="1031"/>
    </row>
    <row r="810" spans="1:7" s="1007" customFormat="1" ht="11.25" customHeight="1" x14ac:dyDescent="0.2">
      <c r="A810" s="1270"/>
      <c r="B810" s="1020">
        <v>67.2</v>
      </c>
      <c r="C810" s="1020">
        <v>67.2</v>
      </c>
      <c r="D810" s="1026" t="s">
        <v>11</v>
      </c>
      <c r="E810" s="1031"/>
      <c r="F810" s="1031"/>
      <c r="G810" s="1031"/>
    </row>
    <row r="811" spans="1:7" s="1007" customFormat="1" ht="11.25" customHeight="1" x14ac:dyDescent="0.2">
      <c r="A811" s="1268" t="s">
        <v>2305</v>
      </c>
      <c r="B811" s="1019">
        <v>150</v>
      </c>
      <c r="C811" s="1019">
        <v>150</v>
      </c>
      <c r="D811" s="1025" t="s">
        <v>3231</v>
      </c>
      <c r="E811" s="1031"/>
      <c r="F811" s="1031"/>
      <c r="G811" s="1031"/>
    </row>
    <row r="812" spans="1:7" s="1007" customFormat="1" ht="11.25" customHeight="1" x14ac:dyDescent="0.2">
      <c r="A812" s="1268"/>
      <c r="B812" s="1019">
        <v>150</v>
      </c>
      <c r="C812" s="1019">
        <v>150</v>
      </c>
      <c r="D812" s="1025" t="s">
        <v>11</v>
      </c>
      <c r="E812" s="1031"/>
      <c r="F812" s="1031"/>
      <c r="G812" s="1031"/>
    </row>
    <row r="813" spans="1:7" s="1007" customFormat="1" ht="11.25" customHeight="1" x14ac:dyDescent="0.2">
      <c r="A813" s="1269" t="s">
        <v>3690</v>
      </c>
      <c r="B813" s="1018">
        <v>12.1</v>
      </c>
      <c r="C813" s="1018">
        <v>12.1</v>
      </c>
      <c r="D813" s="1024" t="s">
        <v>524</v>
      </c>
      <c r="E813" s="1031"/>
      <c r="F813" s="1031"/>
      <c r="G813" s="1031"/>
    </row>
    <row r="814" spans="1:7" s="1007" customFormat="1" ht="11.25" customHeight="1" x14ac:dyDescent="0.2">
      <c r="A814" s="1270"/>
      <c r="B814" s="1020">
        <v>12.1</v>
      </c>
      <c r="C814" s="1020">
        <v>12.1</v>
      </c>
      <c r="D814" s="1026" t="s">
        <v>11</v>
      </c>
      <c r="E814" s="1031"/>
      <c r="F814" s="1031"/>
      <c r="G814" s="1031"/>
    </row>
    <row r="815" spans="1:7" s="1007" customFormat="1" ht="11.25" customHeight="1" x14ac:dyDescent="0.2">
      <c r="A815" s="1268" t="s">
        <v>2306</v>
      </c>
      <c r="B815" s="1019">
        <v>112.85</v>
      </c>
      <c r="C815" s="1019">
        <v>112.85</v>
      </c>
      <c r="D815" s="1025" t="s">
        <v>957</v>
      </c>
      <c r="E815" s="1031"/>
      <c r="F815" s="1031"/>
      <c r="G815" s="1031"/>
    </row>
    <row r="816" spans="1:7" s="1007" customFormat="1" ht="11.25" customHeight="1" x14ac:dyDescent="0.2">
      <c r="A816" s="1268"/>
      <c r="B816" s="1019">
        <v>100.83</v>
      </c>
      <c r="C816" s="1019">
        <v>50.417000000000002</v>
      </c>
      <c r="D816" s="1025" t="s">
        <v>561</v>
      </c>
      <c r="E816" s="1031"/>
      <c r="F816" s="1031"/>
      <c r="G816" s="1031"/>
    </row>
    <row r="817" spans="1:7" s="1007" customFormat="1" ht="11.25" customHeight="1" x14ac:dyDescent="0.2">
      <c r="A817" s="1268"/>
      <c r="B817" s="1019">
        <v>213.68</v>
      </c>
      <c r="C817" s="1019">
        <v>163.267</v>
      </c>
      <c r="D817" s="1025" t="s">
        <v>11</v>
      </c>
      <c r="E817" s="1031"/>
      <c r="F817" s="1031"/>
      <c r="G817" s="1031"/>
    </row>
    <row r="818" spans="1:7" s="1007" customFormat="1" ht="11.25" customHeight="1" x14ac:dyDescent="0.2">
      <c r="A818" s="1269" t="s">
        <v>4282</v>
      </c>
      <c r="B818" s="1018">
        <v>95.95</v>
      </c>
      <c r="C818" s="1018">
        <v>95.95</v>
      </c>
      <c r="D818" s="1024" t="s">
        <v>943</v>
      </c>
      <c r="E818" s="1031"/>
      <c r="F818" s="1031"/>
      <c r="G818" s="1031"/>
    </row>
    <row r="819" spans="1:7" s="1007" customFormat="1" ht="11.25" customHeight="1" x14ac:dyDescent="0.2">
      <c r="A819" s="1270"/>
      <c r="B819" s="1020">
        <v>95.95</v>
      </c>
      <c r="C819" s="1020">
        <v>95.95</v>
      </c>
      <c r="D819" s="1026" t="s">
        <v>11</v>
      </c>
      <c r="E819" s="1031"/>
      <c r="F819" s="1031"/>
      <c r="G819" s="1031"/>
    </row>
    <row r="820" spans="1:7" s="1007" customFormat="1" ht="11.25" customHeight="1" x14ac:dyDescent="0.2">
      <c r="A820" s="1268" t="s">
        <v>4283</v>
      </c>
      <c r="B820" s="1019">
        <v>100</v>
      </c>
      <c r="C820" s="1019">
        <v>0</v>
      </c>
      <c r="D820" s="1025" t="s">
        <v>4183</v>
      </c>
      <c r="E820" s="1031"/>
      <c r="F820" s="1031"/>
      <c r="G820" s="1031"/>
    </row>
    <row r="821" spans="1:7" s="1007" customFormat="1" ht="11.25" customHeight="1" x14ac:dyDescent="0.2">
      <c r="A821" s="1268"/>
      <c r="B821" s="1019">
        <v>100</v>
      </c>
      <c r="C821" s="1019">
        <v>0</v>
      </c>
      <c r="D821" s="1025" t="s">
        <v>11</v>
      </c>
      <c r="E821" s="1031"/>
      <c r="F821" s="1031"/>
      <c r="G821" s="1031"/>
    </row>
    <row r="822" spans="1:7" s="1007" customFormat="1" ht="11.25" customHeight="1" x14ac:dyDescent="0.2">
      <c r="A822" s="1269" t="s">
        <v>2307</v>
      </c>
      <c r="B822" s="1018">
        <v>0.01</v>
      </c>
      <c r="C822" s="1018">
        <v>0</v>
      </c>
      <c r="D822" s="1024" t="s">
        <v>957</v>
      </c>
      <c r="E822" s="1031"/>
      <c r="F822" s="1031"/>
      <c r="G822" s="1031"/>
    </row>
    <row r="823" spans="1:7" s="1007" customFormat="1" ht="11.25" customHeight="1" x14ac:dyDescent="0.2">
      <c r="A823" s="1270"/>
      <c r="B823" s="1020">
        <v>0.01</v>
      </c>
      <c r="C823" s="1020">
        <v>0</v>
      </c>
      <c r="D823" s="1026" t="s">
        <v>11</v>
      </c>
      <c r="E823" s="1031"/>
      <c r="F823" s="1031"/>
      <c r="G823" s="1031"/>
    </row>
    <row r="824" spans="1:7" s="1007" customFormat="1" ht="11.25" customHeight="1" x14ac:dyDescent="0.2">
      <c r="A824" s="1268" t="s">
        <v>4284</v>
      </c>
      <c r="B824" s="1019">
        <v>80</v>
      </c>
      <c r="C824" s="1019">
        <v>80</v>
      </c>
      <c r="D824" s="1025" t="s">
        <v>941</v>
      </c>
      <c r="E824" s="1031"/>
      <c r="F824" s="1031"/>
      <c r="G824" s="1031"/>
    </row>
    <row r="825" spans="1:7" s="1007" customFormat="1" ht="11.25" customHeight="1" x14ac:dyDescent="0.2">
      <c r="A825" s="1268"/>
      <c r="B825" s="1019">
        <v>80</v>
      </c>
      <c r="C825" s="1019">
        <v>80</v>
      </c>
      <c r="D825" s="1025" t="s">
        <v>11</v>
      </c>
      <c r="E825" s="1031"/>
      <c r="F825" s="1031"/>
      <c r="G825" s="1031"/>
    </row>
    <row r="826" spans="1:7" s="1007" customFormat="1" ht="11.25" customHeight="1" x14ac:dyDescent="0.2">
      <c r="A826" s="1269" t="s">
        <v>3481</v>
      </c>
      <c r="B826" s="1018">
        <v>72.599999999999994</v>
      </c>
      <c r="C826" s="1018">
        <v>52.951879999999996</v>
      </c>
      <c r="D826" s="1024" t="s">
        <v>4232</v>
      </c>
      <c r="E826" s="1031"/>
      <c r="F826" s="1031"/>
      <c r="G826" s="1031"/>
    </row>
    <row r="827" spans="1:7" s="1007" customFormat="1" ht="11.25" customHeight="1" x14ac:dyDescent="0.2">
      <c r="A827" s="1270"/>
      <c r="B827" s="1020">
        <v>72.599999999999994</v>
      </c>
      <c r="C827" s="1020">
        <v>52.951879999999996</v>
      </c>
      <c r="D827" s="1026" t="s">
        <v>11</v>
      </c>
      <c r="E827" s="1031"/>
      <c r="F827" s="1031"/>
      <c r="G827" s="1031"/>
    </row>
    <row r="828" spans="1:7" s="1007" customFormat="1" ht="11.25" customHeight="1" x14ac:dyDescent="0.2">
      <c r="A828" s="1268" t="s">
        <v>2308</v>
      </c>
      <c r="B828" s="1019">
        <v>2722.73</v>
      </c>
      <c r="C828" s="1019">
        <v>2722.7249999999999</v>
      </c>
      <c r="D828" s="1025" t="s">
        <v>2188</v>
      </c>
      <c r="E828" s="1031"/>
      <c r="F828" s="1031"/>
      <c r="G828" s="1031"/>
    </row>
    <row r="829" spans="1:7" s="1007" customFormat="1" ht="11.25" customHeight="1" x14ac:dyDescent="0.2">
      <c r="A829" s="1268"/>
      <c r="B829" s="1019">
        <v>2722.73</v>
      </c>
      <c r="C829" s="1019">
        <v>2722.7249999999999</v>
      </c>
      <c r="D829" s="1025" t="s">
        <v>11</v>
      </c>
      <c r="E829" s="1031"/>
      <c r="F829" s="1031"/>
      <c r="G829" s="1031"/>
    </row>
    <row r="830" spans="1:7" s="1007" customFormat="1" ht="11.25" customHeight="1" x14ac:dyDescent="0.2">
      <c r="A830" s="1269" t="s">
        <v>602</v>
      </c>
      <c r="B830" s="1018">
        <v>360</v>
      </c>
      <c r="C830" s="1018">
        <v>360</v>
      </c>
      <c r="D830" s="1024" t="s">
        <v>973</v>
      </c>
      <c r="E830" s="1031"/>
      <c r="F830" s="1031"/>
      <c r="G830" s="1031"/>
    </row>
    <row r="831" spans="1:7" s="1007" customFormat="1" ht="11.25" customHeight="1" x14ac:dyDescent="0.2">
      <c r="A831" s="1270"/>
      <c r="B831" s="1020">
        <v>360</v>
      </c>
      <c r="C831" s="1020">
        <v>360</v>
      </c>
      <c r="D831" s="1026" t="s">
        <v>11</v>
      </c>
      <c r="E831" s="1031"/>
      <c r="F831" s="1031"/>
      <c r="G831" s="1031"/>
    </row>
    <row r="832" spans="1:7" s="1007" customFormat="1" ht="11.25" customHeight="1" x14ac:dyDescent="0.2">
      <c r="A832" s="1268" t="s">
        <v>2309</v>
      </c>
      <c r="B832" s="1019">
        <v>25049.14</v>
      </c>
      <c r="C832" s="1019">
        <v>25049.142</v>
      </c>
      <c r="D832" s="1025" t="s">
        <v>2188</v>
      </c>
      <c r="E832" s="1031"/>
      <c r="F832" s="1031"/>
      <c r="G832" s="1031"/>
    </row>
    <row r="833" spans="1:7" s="1007" customFormat="1" ht="11.25" customHeight="1" x14ac:dyDescent="0.2">
      <c r="A833" s="1268"/>
      <c r="B833" s="1019">
        <v>25049.14</v>
      </c>
      <c r="C833" s="1019">
        <v>25049.142</v>
      </c>
      <c r="D833" s="1025" t="s">
        <v>11</v>
      </c>
      <c r="E833" s="1031"/>
      <c r="F833" s="1031"/>
      <c r="G833" s="1031"/>
    </row>
    <row r="834" spans="1:7" s="1007" customFormat="1" ht="11.25" customHeight="1" x14ac:dyDescent="0.2">
      <c r="A834" s="1269" t="s">
        <v>3729</v>
      </c>
      <c r="B834" s="1018">
        <v>200</v>
      </c>
      <c r="C834" s="1018">
        <v>200</v>
      </c>
      <c r="D834" s="1024" t="s">
        <v>589</v>
      </c>
      <c r="E834" s="1031"/>
      <c r="F834" s="1031"/>
      <c r="G834" s="1031"/>
    </row>
    <row r="835" spans="1:7" s="1007" customFormat="1" ht="11.25" customHeight="1" x14ac:dyDescent="0.2">
      <c r="A835" s="1270"/>
      <c r="B835" s="1020">
        <v>200</v>
      </c>
      <c r="C835" s="1020">
        <v>200</v>
      </c>
      <c r="D835" s="1026" t="s">
        <v>11</v>
      </c>
      <c r="E835" s="1031"/>
      <c r="F835" s="1031"/>
      <c r="G835" s="1031"/>
    </row>
    <row r="836" spans="1:7" s="1007" customFormat="1" ht="11.25" customHeight="1" x14ac:dyDescent="0.2">
      <c r="A836" s="1268" t="s">
        <v>4285</v>
      </c>
      <c r="B836" s="1019">
        <v>98.2</v>
      </c>
      <c r="C836" s="1019">
        <v>0</v>
      </c>
      <c r="D836" s="1025" t="s">
        <v>4183</v>
      </c>
      <c r="E836" s="1031"/>
      <c r="F836" s="1031"/>
      <c r="G836" s="1031"/>
    </row>
    <row r="837" spans="1:7" s="1007" customFormat="1" ht="11.25" customHeight="1" x14ac:dyDescent="0.2">
      <c r="A837" s="1268"/>
      <c r="B837" s="1019">
        <v>98.2</v>
      </c>
      <c r="C837" s="1019">
        <v>0</v>
      </c>
      <c r="D837" s="1025" t="s">
        <v>11</v>
      </c>
      <c r="E837" s="1031"/>
      <c r="F837" s="1031"/>
      <c r="G837" s="1031"/>
    </row>
    <row r="838" spans="1:7" s="1007" customFormat="1" ht="11.25" customHeight="1" x14ac:dyDescent="0.2">
      <c r="A838" s="1269" t="s">
        <v>3708</v>
      </c>
      <c r="B838" s="1018">
        <v>4000</v>
      </c>
      <c r="C838" s="1018">
        <v>4000</v>
      </c>
      <c r="D838" s="1024" t="s">
        <v>544</v>
      </c>
      <c r="E838" s="1031"/>
      <c r="F838" s="1031"/>
      <c r="G838" s="1031"/>
    </row>
    <row r="839" spans="1:7" s="1007" customFormat="1" ht="11.25" customHeight="1" x14ac:dyDescent="0.2">
      <c r="A839" s="1270"/>
      <c r="B839" s="1020">
        <v>4000</v>
      </c>
      <c r="C839" s="1020">
        <v>4000</v>
      </c>
      <c r="D839" s="1026" t="s">
        <v>11</v>
      </c>
      <c r="E839" s="1031"/>
      <c r="F839" s="1031"/>
      <c r="G839" s="1031"/>
    </row>
    <row r="840" spans="1:7" s="1007" customFormat="1" ht="11.25" customHeight="1" x14ac:dyDescent="0.2">
      <c r="A840" s="1268" t="s">
        <v>4286</v>
      </c>
      <c r="B840" s="1019">
        <v>40.1</v>
      </c>
      <c r="C840" s="1019">
        <v>0</v>
      </c>
      <c r="D840" s="1025" t="s">
        <v>1079</v>
      </c>
      <c r="E840" s="1031"/>
      <c r="F840" s="1031"/>
      <c r="G840" s="1031"/>
    </row>
    <row r="841" spans="1:7" s="1007" customFormat="1" ht="11.25" customHeight="1" x14ac:dyDescent="0.2">
      <c r="A841" s="1268"/>
      <c r="B841" s="1019">
        <v>40.1</v>
      </c>
      <c r="C841" s="1019">
        <v>0</v>
      </c>
      <c r="D841" s="1025" t="s">
        <v>11</v>
      </c>
      <c r="E841" s="1031"/>
      <c r="F841" s="1031"/>
      <c r="G841" s="1031"/>
    </row>
    <row r="842" spans="1:7" s="1007" customFormat="1" ht="11.25" customHeight="1" x14ac:dyDescent="0.2">
      <c r="A842" s="1269" t="s">
        <v>4287</v>
      </c>
      <c r="B842" s="1018">
        <v>45</v>
      </c>
      <c r="C842" s="1018">
        <v>0</v>
      </c>
      <c r="D842" s="1024" t="s">
        <v>1079</v>
      </c>
      <c r="E842" s="1031"/>
      <c r="F842" s="1031"/>
      <c r="G842" s="1031"/>
    </row>
    <row r="843" spans="1:7" s="1007" customFormat="1" ht="11.25" customHeight="1" x14ac:dyDescent="0.2">
      <c r="A843" s="1270"/>
      <c r="B843" s="1020">
        <v>45</v>
      </c>
      <c r="C843" s="1020">
        <v>0</v>
      </c>
      <c r="D843" s="1026" t="s">
        <v>11</v>
      </c>
      <c r="E843" s="1031"/>
      <c r="F843" s="1031"/>
      <c r="G843" s="1031"/>
    </row>
    <row r="844" spans="1:7" s="1007" customFormat="1" ht="11.25" customHeight="1" x14ac:dyDescent="0.2">
      <c r="A844" s="1268" t="s">
        <v>3655</v>
      </c>
      <c r="B844" s="1019">
        <v>3500</v>
      </c>
      <c r="C844" s="1019">
        <v>3500</v>
      </c>
      <c r="D844" s="1025" t="s">
        <v>495</v>
      </c>
      <c r="E844" s="1031"/>
      <c r="F844" s="1031"/>
      <c r="G844" s="1031"/>
    </row>
    <row r="845" spans="1:7" s="1007" customFormat="1" ht="11.25" customHeight="1" x14ac:dyDescent="0.2">
      <c r="A845" s="1268"/>
      <c r="B845" s="1019">
        <v>3500</v>
      </c>
      <c r="C845" s="1019">
        <v>3500</v>
      </c>
      <c r="D845" s="1025" t="s">
        <v>11</v>
      </c>
      <c r="E845" s="1031"/>
      <c r="F845" s="1031"/>
      <c r="G845" s="1031"/>
    </row>
    <row r="846" spans="1:7" s="1007" customFormat="1" ht="11.25" customHeight="1" x14ac:dyDescent="0.2">
      <c r="A846" s="1269" t="s">
        <v>4288</v>
      </c>
      <c r="B846" s="1018">
        <v>80</v>
      </c>
      <c r="C846" s="1018">
        <v>80</v>
      </c>
      <c r="D846" s="1024" t="s">
        <v>941</v>
      </c>
      <c r="E846" s="1031"/>
      <c r="F846" s="1031"/>
      <c r="G846" s="1031"/>
    </row>
    <row r="847" spans="1:7" s="1007" customFormat="1" ht="11.25" customHeight="1" x14ac:dyDescent="0.2">
      <c r="A847" s="1270"/>
      <c r="B847" s="1020">
        <v>80</v>
      </c>
      <c r="C847" s="1020">
        <v>80</v>
      </c>
      <c r="D847" s="1026" t="s">
        <v>11</v>
      </c>
      <c r="E847" s="1031"/>
      <c r="F847" s="1031"/>
      <c r="G847" s="1031"/>
    </row>
    <row r="848" spans="1:7" s="1007" customFormat="1" ht="11.25" customHeight="1" x14ac:dyDescent="0.2">
      <c r="A848" s="1268" t="s">
        <v>2310</v>
      </c>
      <c r="B848" s="1019">
        <v>15437.47</v>
      </c>
      <c r="C848" s="1019">
        <v>15437.467000000001</v>
      </c>
      <c r="D848" s="1025" t="s">
        <v>2188</v>
      </c>
      <c r="E848" s="1031"/>
      <c r="F848" s="1031"/>
      <c r="G848" s="1031"/>
    </row>
    <row r="849" spans="1:7" s="1007" customFormat="1" ht="11.25" customHeight="1" x14ac:dyDescent="0.2">
      <c r="A849" s="1268"/>
      <c r="B849" s="1019">
        <v>15437.47</v>
      </c>
      <c r="C849" s="1019">
        <v>15437.467000000001</v>
      </c>
      <c r="D849" s="1025" t="s">
        <v>11</v>
      </c>
      <c r="E849" s="1031"/>
      <c r="F849" s="1031"/>
      <c r="G849" s="1031"/>
    </row>
    <row r="850" spans="1:7" s="1007" customFormat="1" ht="11.25" customHeight="1" x14ac:dyDescent="0.2">
      <c r="A850" s="1269" t="s">
        <v>4289</v>
      </c>
      <c r="B850" s="1018">
        <v>900</v>
      </c>
      <c r="C850" s="1018">
        <v>0</v>
      </c>
      <c r="D850" s="1024" t="s">
        <v>4183</v>
      </c>
      <c r="E850" s="1031"/>
      <c r="F850" s="1031"/>
      <c r="G850" s="1031"/>
    </row>
    <row r="851" spans="1:7" s="1007" customFormat="1" ht="11.25" customHeight="1" x14ac:dyDescent="0.2">
      <c r="A851" s="1270"/>
      <c r="B851" s="1020">
        <v>900</v>
      </c>
      <c r="C851" s="1020">
        <v>0</v>
      </c>
      <c r="D851" s="1026" t="s">
        <v>11</v>
      </c>
      <c r="E851" s="1031"/>
      <c r="F851" s="1031"/>
      <c r="G851" s="1031"/>
    </row>
    <row r="852" spans="1:7" s="1007" customFormat="1" ht="11.25" customHeight="1" x14ac:dyDescent="0.2">
      <c r="A852" s="1269" t="s">
        <v>4290</v>
      </c>
      <c r="B852" s="1018">
        <v>175</v>
      </c>
      <c r="C852" s="1018">
        <v>0</v>
      </c>
      <c r="D852" s="1024" t="s">
        <v>4183</v>
      </c>
      <c r="E852" s="1031"/>
      <c r="F852" s="1031"/>
      <c r="G852" s="1031"/>
    </row>
    <row r="853" spans="1:7" s="1007" customFormat="1" ht="11.25" customHeight="1" x14ac:dyDescent="0.2">
      <c r="A853" s="1270"/>
      <c r="B853" s="1020">
        <v>175</v>
      </c>
      <c r="C853" s="1020">
        <v>0</v>
      </c>
      <c r="D853" s="1026" t="s">
        <v>11</v>
      </c>
      <c r="E853" s="1031"/>
      <c r="F853" s="1031"/>
      <c r="G853" s="1031"/>
    </row>
    <row r="854" spans="1:7" s="1007" customFormat="1" ht="11.25" customHeight="1" x14ac:dyDescent="0.2">
      <c r="A854" s="1269" t="s">
        <v>566</v>
      </c>
      <c r="B854" s="1018">
        <v>150</v>
      </c>
      <c r="C854" s="1018">
        <v>150</v>
      </c>
      <c r="D854" s="1024" t="s">
        <v>561</v>
      </c>
      <c r="E854" s="1031"/>
      <c r="F854" s="1031"/>
      <c r="G854" s="1031"/>
    </row>
    <row r="855" spans="1:7" s="1007" customFormat="1" ht="11.25" customHeight="1" x14ac:dyDescent="0.2">
      <c r="A855" s="1270"/>
      <c r="B855" s="1020">
        <v>150</v>
      </c>
      <c r="C855" s="1020">
        <v>150</v>
      </c>
      <c r="D855" s="1026" t="s">
        <v>11</v>
      </c>
      <c r="E855" s="1031"/>
      <c r="F855" s="1031"/>
      <c r="G855" s="1031"/>
    </row>
    <row r="856" spans="1:7" s="1007" customFormat="1" ht="21" x14ac:dyDescent="0.2">
      <c r="A856" s="1268" t="s">
        <v>3482</v>
      </c>
      <c r="B856" s="1019">
        <v>100</v>
      </c>
      <c r="C856" s="1019">
        <v>100</v>
      </c>
      <c r="D856" s="1025" t="s">
        <v>996</v>
      </c>
      <c r="E856" s="1031"/>
      <c r="F856" s="1031"/>
      <c r="G856" s="1031"/>
    </row>
    <row r="857" spans="1:7" s="1007" customFormat="1" ht="11.25" customHeight="1" x14ac:dyDescent="0.2">
      <c r="A857" s="1268"/>
      <c r="B857" s="1019">
        <v>100</v>
      </c>
      <c r="C857" s="1019">
        <v>100</v>
      </c>
      <c r="D857" s="1025" t="s">
        <v>11</v>
      </c>
      <c r="E857" s="1031"/>
      <c r="F857" s="1031"/>
      <c r="G857" s="1031"/>
    </row>
    <row r="858" spans="1:7" s="1007" customFormat="1" ht="11.25" customHeight="1" x14ac:dyDescent="0.2">
      <c r="A858" s="1269" t="s">
        <v>4291</v>
      </c>
      <c r="B858" s="1018">
        <v>20</v>
      </c>
      <c r="C858" s="1018">
        <v>20</v>
      </c>
      <c r="D858" s="1024" t="s">
        <v>3443</v>
      </c>
      <c r="E858" s="1031"/>
      <c r="F858" s="1031"/>
      <c r="G858" s="1031"/>
    </row>
    <row r="859" spans="1:7" s="1007" customFormat="1" ht="11.25" customHeight="1" x14ac:dyDescent="0.2">
      <c r="A859" s="1270"/>
      <c r="B859" s="1020">
        <v>20</v>
      </c>
      <c r="C859" s="1020">
        <v>20</v>
      </c>
      <c r="D859" s="1026" t="s">
        <v>11</v>
      </c>
      <c r="E859" s="1031"/>
      <c r="F859" s="1031"/>
      <c r="G859" s="1031"/>
    </row>
    <row r="860" spans="1:7" s="1007" customFormat="1" ht="11.25" customHeight="1" x14ac:dyDescent="0.2">
      <c r="A860" s="1268" t="s">
        <v>4292</v>
      </c>
      <c r="B860" s="1019">
        <v>4793</v>
      </c>
      <c r="C860" s="1019">
        <v>4793</v>
      </c>
      <c r="D860" s="1025" t="s">
        <v>973</v>
      </c>
      <c r="E860" s="1031"/>
      <c r="F860" s="1031"/>
      <c r="G860" s="1031"/>
    </row>
    <row r="861" spans="1:7" s="1007" customFormat="1" ht="11.25" customHeight="1" x14ac:dyDescent="0.2">
      <c r="A861" s="1268"/>
      <c r="B861" s="1019">
        <v>14853</v>
      </c>
      <c r="C861" s="1019">
        <v>14853</v>
      </c>
      <c r="D861" s="1025" t="s">
        <v>992</v>
      </c>
      <c r="E861" s="1031"/>
      <c r="F861" s="1031"/>
      <c r="G861" s="1031"/>
    </row>
    <row r="862" spans="1:7" s="1007" customFormat="1" ht="11.25" customHeight="1" x14ac:dyDescent="0.2">
      <c r="A862" s="1268"/>
      <c r="B862" s="1019">
        <v>19646</v>
      </c>
      <c r="C862" s="1019">
        <v>19646</v>
      </c>
      <c r="D862" s="1025" t="s">
        <v>11</v>
      </c>
      <c r="E862" s="1031"/>
      <c r="F862" s="1031"/>
      <c r="G862" s="1031"/>
    </row>
    <row r="863" spans="1:7" s="1007" customFormat="1" ht="11.25" customHeight="1" x14ac:dyDescent="0.2">
      <c r="A863" s="1269" t="s">
        <v>2311</v>
      </c>
      <c r="B863" s="1018">
        <v>166.5</v>
      </c>
      <c r="C863" s="1018">
        <v>83.5</v>
      </c>
      <c r="D863" s="1024" t="s">
        <v>1078</v>
      </c>
      <c r="E863" s="1031"/>
      <c r="F863" s="1031"/>
      <c r="G863" s="1031"/>
    </row>
    <row r="864" spans="1:7" s="1007" customFormat="1" ht="11.25" customHeight="1" x14ac:dyDescent="0.2">
      <c r="A864" s="1270"/>
      <c r="B864" s="1020">
        <v>166.5</v>
      </c>
      <c r="C864" s="1020">
        <v>83.5</v>
      </c>
      <c r="D864" s="1026" t="s">
        <v>11</v>
      </c>
      <c r="E864" s="1031"/>
      <c r="F864" s="1031"/>
      <c r="G864" s="1031"/>
    </row>
    <row r="865" spans="1:7" s="1007" customFormat="1" ht="11.25" customHeight="1" x14ac:dyDescent="0.2">
      <c r="A865" s="1268" t="s">
        <v>2312</v>
      </c>
      <c r="B865" s="1019">
        <v>70</v>
      </c>
      <c r="C865" s="1019">
        <v>70</v>
      </c>
      <c r="D865" s="1025" t="s">
        <v>941</v>
      </c>
      <c r="E865" s="1031"/>
      <c r="F865" s="1031"/>
      <c r="G865" s="1031"/>
    </row>
    <row r="866" spans="1:7" s="1007" customFormat="1" ht="11.25" customHeight="1" x14ac:dyDescent="0.2">
      <c r="A866" s="1268"/>
      <c r="B866" s="1019">
        <v>70</v>
      </c>
      <c r="C866" s="1019">
        <v>70</v>
      </c>
      <c r="D866" s="1025" t="s">
        <v>11</v>
      </c>
      <c r="E866" s="1031"/>
      <c r="F866" s="1031"/>
      <c r="G866" s="1031"/>
    </row>
    <row r="867" spans="1:7" s="1007" customFormat="1" ht="11.25" customHeight="1" x14ac:dyDescent="0.2">
      <c r="A867" s="1269" t="s">
        <v>4293</v>
      </c>
      <c r="B867" s="1018">
        <v>80</v>
      </c>
      <c r="C867" s="1018">
        <v>80</v>
      </c>
      <c r="D867" s="1024" t="s">
        <v>941</v>
      </c>
      <c r="E867" s="1031"/>
      <c r="F867" s="1031"/>
      <c r="G867" s="1031"/>
    </row>
    <row r="868" spans="1:7" s="1007" customFormat="1" ht="11.25" customHeight="1" x14ac:dyDescent="0.2">
      <c r="A868" s="1270"/>
      <c r="B868" s="1020">
        <v>80</v>
      </c>
      <c r="C868" s="1020">
        <v>80</v>
      </c>
      <c r="D868" s="1026" t="s">
        <v>11</v>
      </c>
      <c r="E868" s="1031"/>
      <c r="F868" s="1031"/>
      <c r="G868" s="1031"/>
    </row>
    <row r="869" spans="1:7" s="1007" customFormat="1" ht="11.25" customHeight="1" x14ac:dyDescent="0.2">
      <c r="A869" s="1268" t="s">
        <v>2313</v>
      </c>
      <c r="B869" s="1019">
        <v>100</v>
      </c>
      <c r="C869" s="1019">
        <v>100</v>
      </c>
      <c r="D869" s="1025" t="s">
        <v>610</v>
      </c>
      <c r="E869" s="1031"/>
      <c r="F869" s="1031"/>
      <c r="G869" s="1031"/>
    </row>
    <row r="870" spans="1:7" s="1007" customFormat="1" ht="11.25" customHeight="1" x14ac:dyDescent="0.2">
      <c r="A870" s="1268"/>
      <c r="B870" s="1019">
        <v>100</v>
      </c>
      <c r="C870" s="1019">
        <v>100</v>
      </c>
      <c r="D870" s="1025" t="s">
        <v>11</v>
      </c>
      <c r="E870" s="1031"/>
      <c r="F870" s="1031"/>
      <c r="G870" s="1031"/>
    </row>
    <row r="871" spans="1:7" s="1007" customFormat="1" ht="11.25" customHeight="1" x14ac:dyDescent="0.2">
      <c r="A871" s="1269" t="s">
        <v>2314</v>
      </c>
      <c r="B871" s="1018">
        <v>200</v>
      </c>
      <c r="C871" s="1018">
        <v>200</v>
      </c>
      <c r="D871" s="1024" t="s">
        <v>3774</v>
      </c>
      <c r="E871" s="1031"/>
      <c r="F871" s="1031"/>
      <c r="G871" s="1031"/>
    </row>
    <row r="872" spans="1:7" s="1007" customFormat="1" ht="11.25" customHeight="1" x14ac:dyDescent="0.2">
      <c r="A872" s="1270"/>
      <c r="B872" s="1020">
        <v>200</v>
      </c>
      <c r="C872" s="1020">
        <v>200</v>
      </c>
      <c r="D872" s="1026" t="s">
        <v>11</v>
      </c>
      <c r="E872" s="1031"/>
      <c r="F872" s="1031"/>
      <c r="G872" s="1031"/>
    </row>
    <row r="873" spans="1:7" s="1007" customFormat="1" ht="11.25" customHeight="1" x14ac:dyDescent="0.2">
      <c r="A873" s="1268" t="s">
        <v>4294</v>
      </c>
      <c r="B873" s="1019">
        <v>33.1</v>
      </c>
      <c r="C873" s="1019">
        <v>33.1</v>
      </c>
      <c r="D873" s="1025" t="s">
        <v>3245</v>
      </c>
      <c r="E873" s="1031"/>
      <c r="F873" s="1031"/>
      <c r="G873" s="1031"/>
    </row>
    <row r="874" spans="1:7" s="1007" customFormat="1" ht="11.25" customHeight="1" x14ac:dyDescent="0.2">
      <c r="A874" s="1268"/>
      <c r="B874" s="1019">
        <v>33.1</v>
      </c>
      <c r="C874" s="1019">
        <v>33.1</v>
      </c>
      <c r="D874" s="1025" t="s">
        <v>11</v>
      </c>
      <c r="E874" s="1031"/>
      <c r="F874" s="1031"/>
      <c r="G874" s="1031"/>
    </row>
    <row r="875" spans="1:7" s="1007" customFormat="1" ht="11.25" customHeight="1" x14ac:dyDescent="0.2">
      <c r="A875" s="1269" t="s">
        <v>2315</v>
      </c>
      <c r="B875" s="1018">
        <v>40</v>
      </c>
      <c r="C875" s="1018">
        <v>40</v>
      </c>
      <c r="D875" s="1024" t="s">
        <v>3245</v>
      </c>
      <c r="E875" s="1031"/>
      <c r="F875" s="1031"/>
      <c r="G875" s="1031"/>
    </row>
    <row r="876" spans="1:7" s="1007" customFormat="1" ht="11.25" customHeight="1" x14ac:dyDescent="0.2">
      <c r="A876" s="1270"/>
      <c r="B876" s="1020">
        <v>40</v>
      </c>
      <c r="C876" s="1020">
        <v>40</v>
      </c>
      <c r="D876" s="1026" t="s">
        <v>11</v>
      </c>
      <c r="E876" s="1031"/>
      <c r="F876" s="1031"/>
      <c r="G876" s="1031"/>
    </row>
    <row r="877" spans="1:7" s="1007" customFormat="1" ht="11.25" customHeight="1" x14ac:dyDescent="0.2">
      <c r="A877" s="1268" t="s">
        <v>2316</v>
      </c>
      <c r="B877" s="1019">
        <v>40</v>
      </c>
      <c r="C877" s="1019">
        <v>40</v>
      </c>
      <c r="D877" s="1025" t="s">
        <v>3245</v>
      </c>
      <c r="E877" s="1031"/>
      <c r="F877" s="1031"/>
      <c r="G877" s="1031"/>
    </row>
    <row r="878" spans="1:7" s="1007" customFormat="1" ht="11.25" customHeight="1" x14ac:dyDescent="0.2">
      <c r="A878" s="1268"/>
      <c r="B878" s="1019">
        <v>40</v>
      </c>
      <c r="C878" s="1019">
        <v>40</v>
      </c>
      <c r="D878" s="1025" t="s">
        <v>11</v>
      </c>
      <c r="E878" s="1031"/>
      <c r="F878" s="1031"/>
      <c r="G878" s="1031"/>
    </row>
    <row r="879" spans="1:7" s="1007" customFormat="1" ht="11.25" customHeight="1" x14ac:dyDescent="0.2">
      <c r="A879" s="1269" t="s">
        <v>4295</v>
      </c>
      <c r="B879" s="1018">
        <v>40</v>
      </c>
      <c r="C879" s="1018">
        <v>40</v>
      </c>
      <c r="D879" s="1024" t="s">
        <v>3245</v>
      </c>
      <c r="E879" s="1031"/>
      <c r="F879" s="1031"/>
      <c r="G879" s="1031"/>
    </row>
    <row r="880" spans="1:7" s="1007" customFormat="1" ht="11.25" customHeight="1" x14ac:dyDescent="0.2">
      <c r="A880" s="1270"/>
      <c r="B880" s="1020">
        <v>40</v>
      </c>
      <c r="C880" s="1020">
        <v>40</v>
      </c>
      <c r="D880" s="1026" t="s">
        <v>11</v>
      </c>
      <c r="E880" s="1031"/>
      <c r="F880" s="1031"/>
      <c r="G880" s="1031"/>
    </row>
    <row r="881" spans="1:7" s="1007" customFormat="1" ht="11.25" customHeight="1" x14ac:dyDescent="0.2">
      <c r="A881" s="1268" t="s">
        <v>4296</v>
      </c>
      <c r="B881" s="1019">
        <v>40</v>
      </c>
      <c r="C881" s="1019">
        <v>40</v>
      </c>
      <c r="D881" s="1025" t="s">
        <v>3245</v>
      </c>
      <c r="E881" s="1031"/>
      <c r="F881" s="1031"/>
      <c r="G881" s="1031"/>
    </row>
    <row r="882" spans="1:7" s="1007" customFormat="1" ht="11.25" customHeight="1" x14ac:dyDescent="0.2">
      <c r="A882" s="1268"/>
      <c r="B882" s="1019">
        <v>40</v>
      </c>
      <c r="C882" s="1019">
        <v>40</v>
      </c>
      <c r="D882" s="1025" t="s">
        <v>11</v>
      </c>
      <c r="E882" s="1031"/>
      <c r="F882" s="1031"/>
      <c r="G882" s="1031"/>
    </row>
    <row r="883" spans="1:7" s="1007" customFormat="1" ht="11.25" customHeight="1" x14ac:dyDescent="0.2">
      <c r="A883" s="1269" t="s">
        <v>3483</v>
      </c>
      <c r="B883" s="1018">
        <v>40</v>
      </c>
      <c r="C883" s="1018">
        <v>40</v>
      </c>
      <c r="D883" s="1024" t="s">
        <v>3245</v>
      </c>
      <c r="E883" s="1031"/>
      <c r="F883" s="1031"/>
      <c r="G883" s="1031"/>
    </row>
    <row r="884" spans="1:7" s="1007" customFormat="1" ht="11.25" customHeight="1" x14ac:dyDescent="0.2">
      <c r="A884" s="1270"/>
      <c r="B884" s="1020">
        <v>40</v>
      </c>
      <c r="C884" s="1020">
        <v>40</v>
      </c>
      <c r="D884" s="1026" t="s">
        <v>11</v>
      </c>
      <c r="E884" s="1031"/>
      <c r="F884" s="1031"/>
      <c r="G884" s="1031"/>
    </row>
    <row r="885" spans="1:7" s="1007" customFormat="1" ht="11.25" customHeight="1" x14ac:dyDescent="0.2">
      <c r="A885" s="1268" t="s">
        <v>2317</v>
      </c>
      <c r="B885" s="1019">
        <v>39</v>
      </c>
      <c r="C885" s="1019">
        <v>39</v>
      </c>
      <c r="D885" s="1025" t="s">
        <v>3245</v>
      </c>
      <c r="E885" s="1031"/>
      <c r="F885" s="1031"/>
      <c r="G885" s="1031"/>
    </row>
    <row r="886" spans="1:7" s="1007" customFormat="1" ht="11.25" customHeight="1" x14ac:dyDescent="0.2">
      <c r="A886" s="1268"/>
      <c r="B886" s="1019">
        <v>39</v>
      </c>
      <c r="C886" s="1019">
        <v>39</v>
      </c>
      <c r="D886" s="1025" t="s">
        <v>11</v>
      </c>
      <c r="E886" s="1031"/>
      <c r="F886" s="1031"/>
      <c r="G886" s="1031"/>
    </row>
    <row r="887" spans="1:7" s="1007" customFormat="1" ht="11.25" customHeight="1" x14ac:dyDescent="0.2">
      <c r="A887" s="1269" t="s">
        <v>2318</v>
      </c>
      <c r="B887" s="1018">
        <v>25</v>
      </c>
      <c r="C887" s="1018">
        <v>25</v>
      </c>
      <c r="D887" s="1024" t="s">
        <v>3245</v>
      </c>
      <c r="E887" s="1031"/>
      <c r="F887" s="1031"/>
      <c r="G887" s="1031"/>
    </row>
    <row r="888" spans="1:7" s="1007" customFormat="1" ht="11.25" customHeight="1" x14ac:dyDescent="0.2">
      <c r="A888" s="1270"/>
      <c r="B888" s="1020">
        <v>25</v>
      </c>
      <c r="C888" s="1020">
        <v>25</v>
      </c>
      <c r="D888" s="1026" t="s">
        <v>11</v>
      </c>
      <c r="E888" s="1031"/>
      <c r="F888" s="1031"/>
      <c r="G888" s="1031"/>
    </row>
    <row r="889" spans="1:7" s="1007" customFormat="1" ht="11.25" customHeight="1" x14ac:dyDescent="0.2">
      <c r="A889" s="1268" t="s">
        <v>651</v>
      </c>
      <c r="B889" s="1019">
        <v>40</v>
      </c>
      <c r="C889" s="1019">
        <v>40</v>
      </c>
      <c r="D889" s="1025" t="s">
        <v>3245</v>
      </c>
      <c r="E889" s="1031"/>
      <c r="F889" s="1031"/>
      <c r="G889" s="1031"/>
    </row>
    <row r="890" spans="1:7" s="1007" customFormat="1" ht="11.25" customHeight="1" x14ac:dyDescent="0.2">
      <c r="A890" s="1268"/>
      <c r="B890" s="1019">
        <v>40</v>
      </c>
      <c r="C890" s="1019">
        <v>40</v>
      </c>
      <c r="D890" s="1025" t="s">
        <v>11</v>
      </c>
      <c r="E890" s="1031"/>
      <c r="F890" s="1031"/>
      <c r="G890" s="1031"/>
    </row>
    <row r="891" spans="1:7" s="1007" customFormat="1" ht="11.25" customHeight="1" x14ac:dyDescent="0.2">
      <c r="A891" s="1269" t="s">
        <v>3484</v>
      </c>
      <c r="B891" s="1018">
        <v>40</v>
      </c>
      <c r="C891" s="1018">
        <v>40</v>
      </c>
      <c r="D891" s="1024" t="s">
        <v>3245</v>
      </c>
      <c r="E891" s="1031"/>
      <c r="F891" s="1031"/>
      <c r="G891" s="1031"/>
    </row>
    <row r="892" spans="1:7" s="1007" customFormat="1" ht="11.25" customHeight="1" x14ac:dyDescent="0.2">
      <c r="A892" s="1270"/>
      <c r="B892" s="1020">
        <v>40</v>
      </c>
      <c r="C892" s="1020">
        <v>40</v>
      </c>
      <c r="D892" s="1026" t="s">
        <v>11</v>
      </c>
      <c r="E892" s="1031"/>
      <c r="F892" s="1031"/>
      <c r="G892" s="1031"/>
    </row>
    <row r="893" spans="1:7" s="1007" customFormat="1" ht="11.25" customHeight="1" x14ac:dyDescent="0.2">
      <c r="A893" s="1268" t="s">
        <v>3485</v>
      </c>
      <c r="B893" s="1019">
        <v>27.8</v>
      </c>
      <c r="C893" s="1019">
        <v>27.8</v>
      </c>
      <c r="D893" s="1025" t="s">
        <v>3245</v>
      </c>
      <c r="E893" s="1031"/>
      <c r="F893" s="1031"/>
      <c r="G893" s="1031"/>
    </row>
    <row r="894" spans="1:7" s="1007" customFormat="1" ht="11.25" customHeight="1" x14ac:dyDescent="0.2">
      <c r="A894" s="1268"/>
      <c r="B894" s="1019">
        <v>27.8</v>
      </c>
      <c r="C894" s="1019">
        <v>27.8</v>
      </c>
      <c r="D894" s="1025" t="s">
        <v>11</v>
      </c>
      <c r="E894" s="1031"/>
      <c r="F894" s="1031"/>
      <c r="G894" s="1031"/>
    </row>
    <row r="895" spans="1:7" s="1007" customFormat="1" ht="11.25" customHeight="1" x14ac:dyDescent="0.2">
      <c r="A895" s="1269" t="s">
        <v>3775</v>
      </c>
      <c r="B895" s="1018">
        <v>195</v>
      </c>
      <c r="C895" s="1018">
        <v>195</v>
      </c>
      <c r="D895" s="1024" t="s">
        <v>3774</v>
      </c>
      <c r="E895" s="1031"/>
      <c r="F895" s="1031"/>
      <c r="G895" s="1031"/>
    </row>
    <row r="896" spans="1:7" s="1007" customFormat="1" ht="11.25" customHeight="1" x14ac:dyDescent="0.2">
      <c r="A896" s="1270"/>
      <c r="B896" s="1020">
        <v>195</v>
      </c>
      <c r="C896" s="1020">
        <v>195</v>
      </c>
      <c r="D896" s="1026" t="s">
        <v>11</v>
      </c>
      <c r="E896" s="1031"/>
      <c r="F896" s="1031"/>
      <c r="G896" s="1031"/>
    </row>
    <row r="897" spans="1:7" s="1007" customFormat="1" ht="11.25" customHeight="1" x14ac:dyDescent="0.2">
      <c r="A897" s="1269" t="s">
        <v>4297</v>
      </c>
      <c r="B897" s="1018">
        <v>40</v>
      </c>
      <c r="C897" s="1018">
        <v>40</v>
      </c>
      <c r="D897" s="1024" t="s">
        <v>3245</v>
      </c>
      <c r="E897" s="1031"/>
      <c r="F897" s="1031"/>
      <c r="G897" s="1031"/>
    </row>
    <row r="898" spans="1:7" s="1007" customFormat="1" ht="11.25" customHeight="1" x14ac:dyDescent="0.2">
      <c r="A898" s="1270"/>
      <c r="B898" s="1020">
        <v>40</v>
      </c>
      <c r="C898" s="1020">
        <v>40</v>
      </c>
      <c r="D898" s="1026" t="s">
        <v>11</v>
      </c>
      <c r="E898" s="1031"/>
      <c r="F898" s="1031"/>
      <c r="G898" s="1031"/>
    </row>
    <row r="899" spans="1:7" s="1007" customFormat="1" ht="11.25" customHeight="1" x14ac:dyDescent="0.2">
      <c r="A899" s="1269" t="s">
        <v>3486</v>
      </c>
      <c r="B899" s="1018">
        <v>40</v>
      </c>
      <c r="C899" s="1018">
        <v>40</v>
      </c>
      <c r="D899" s="1024" t="s">
        <v>3245</v>
      </c>
      <c r="E899" s="1031"/>
      <c r="F899" s="1031"/>
      <c r="G899" s="1031"/>
    </row>
    <row r="900" spans="1:7" s="1007" customFormat="1" ht="11.25" customHeight="1" x14ac:dyDescent="0.2">
      <c r="A900" s="1270"/>
      <c r="B900" s="1020">
        <v>40</v>
      </c>
      <c r="C900" s="1020">
        <v>40</v>
      </c>
      <c r="D900" s="1026" t="s">
        <v>11</v>
      </c>
      <c r="E900" s="1031"/>
      <c r="F900" s="1031"/>
      <c r="G900" s="1031"/>
    </row>
    <row r="901" spans="1:7" s="1007" customFormat="1" ht="11.25" customHeight="1" x14ac:dyDescent="0.2">
      <c r="A901" s="1268" t="s">
        <v>2319</v>
      </c>
      <c r="B901" s="1019">
        <v>40</v>
      </c>
      <c r="C901" s="1019">
        <v>40</v>
      </c>
      <c r="D901" s="1025" t="s">
        <v>3245</v>
      </c>
      <c r="E901" s="1031"/>
      <c r="F901" s="1031"/>
      <c r="G901" s="1031"/>
    </row>
    <row r="902" spans="1:7" s="1007" customFormat="1" ht="11.25" customHeight="1" x14ac:dyDescent="0.2">
      <c r="A902" s="1268"/>
      <c r="B902" s="1019">
        <v>40</v>
      </c>
      <c r="C902" s="1019">
        <v>40</v>
      </c>
      <c r="D902" s="1025" t="s">
        <v>11</v>
      </c>
      <c r="E902" s="1031"/>
      <c r="F902" s="1031"/>
      <c r="G902" s="1031"/>
    </row>
    <row r="903" spans="1:7" s="1007" customFormat="1" ht="11.25" customHeight="1" x14ac:dyDescent="0.2">
      <c r="A903" s="1269" t="s">
        <v>4298</v>
      </c>
      <c r="B903" s="1018">
        <v>38.4</v>
      </c>
      <c r="C903" s="1018">
        <v>38.4</v>
      </c>
      <c r="D903" s="1024" t="s">
        <v>3245</v>
      </c>
      <c r="E903" s="1031"/>
      <c r="F903" s="1031"/>
      <c r="G903" s="1031"/>
    </row>
    <row r="904" spans="1:7" s="1007" customFormat="1" ht="11.25" customHeight="1" x14ac:dyDescent="0.2">
      <c r="A904" s="1270"/>
      <c r="B904" s="1020">
        <v>38.4</v>
      </c>
      <c r="C904" s="1020">
        <v>38.4</v>
      </c>
      <c r="D904" s="1026" t="s">
        <v>11</v>
      </c>
      <c r="E904" s="1031"/>
      <c r="F904" s="1031"/>
      <c r="G904" s="1031"/>
    </row>
    <row r="905" spans="1:7" s="1007" customFormat="1" ht="11.25" customHeight="1" x14ac:dyDescent="0.2">
      <c r="A905" s="1268" t="s">
        <v>4299</v>
      </c>
      <c r="B905" s="1019">
        <v>34.5</v>
      </c>
      <c r="C905" s="1019">
        <v>34.5</v>
      </c>
      <c r="D905" s="1025" t="s">
        <v>1083</v>
      </c>
      <c r="E905" s="1031"/>
      <c r="F905" s="1031"/>
      <c r="G905" s="1031"/>
    </row>
    <row r="906" spans="1:7" s="1007" customFormat="1" ht="11.25" customHeight="1" x14ac:dyDescent="0.2">
      <c r="A906" s="1268"/>
      <c r="B906" s="1019">
        <v>34.5</v>
      </c>
      <c r="C906" s="1019">
        <v>34.5</v>
      </c>
      <c r="D906" s="1025" t="s">
        <v>11</v>
      </c>
      <c r="E906" s="1031"/>
      <c r="F906" s="1031"/>
      <c r="G906" s="1031"/>
    </row>
    <row r="907" spans="1:7" s="1007" customFormat="1" ht="21" x14ac:dyDescent="0.2">
      <c r="A907" s="1269" t="s">
        <v>4300</v>
      </c>
      <c r="B907" s="1018">
        <v>90</v>
      </c>
      <c r="C907" s="1018">
        <v>90</v>
      </c>
      <c r="D907" s="1024" t="s">
        <v>996</v>
      </c>
      <c r="E907" s="1031"/>
      <c r="F907" s="1031"/>
      <c r="G907" s="1031"/>
    </row>
    <row r="908" spans="1:7" s="1007" customFormat="1" ht="11.25" customHeight="1" x14ac:dyDescent="0.2">
      <c r="A908" s="1270"/>
      <c r="B908" s="1020">
        <v>90</v>
      </c>
      <c r="C908" s="1020">
        <v>90</v>
      </c>
      <c r="D908" s="1026" t="s">
        <v>11</v>
      </c>
      <c r="E908" s="1031"/>
      <c r="F908" s="1031"/>
      <c r="G908" s="1031"/>
    </row>
    <row r="909" spans="1:7" s="1007" customFormat="1" ht="21" x14ac:dyDescent="0.2">
      <c r="A909" s="1268" t="s">
        <v>2320</v>
      </c>
      <c r="B909" s="1019">
        <v>297</v>
      </c>
      <c r="C909" s="1019">
        <v>297</v>
      </c>
      <c r="D909" s="1025" t="s">
        <v>972</v>
      </c>
      <c r="E909" s="1031"/>
      <c r="F909" s="1031"/>
      <c r="G909" s="1031"/>
    </row>
    <row r="910" spans="1:7" s="1007" customFormat="1" ht="11.25" customHeight="1" x14ac:dyDescent="0.2">
      <c r="A910" s="1268"/>
      <c r="B910" s="1019">
        <v>5915</v>
      </c>
      <c r="C910" s="1019">
        <v>5915</v>
      </c>
      <c r="D910" s="1025" t="s">
        <v>973</v>
      </c>
      <c r="E910" s="1031"/>
      <c r="F910" s="1031"/>
      <c r="G910" s="1031"/>
    </row>
    <row r="911" spans="1:7" s="1007" customFormat="1" ht="11.25" customHeight="1" x14ac:dyDescent="0.2">
      <c r="A911" s="1268"/>
      <c r="B911" s="1019">
        <v>200</v>
      </c>
      <c r="C911" s="1019">
        <v>200</v>
      </c>
      <c r="D911" s="1025" t="s">
        <v>970</v>
      </c>
      <c r="E911" s="1031"/>
      <c r="F911" s="1031"/>
      <c r="G911" s="1031"/>
    </row>
    <row r="912" spans="1:7" s="1007" customFormat="1" ht="11.25" customHeight="1" x14ac:dyDescent="0.2">
      <c r="A912" s="1268"/>
      <c r="B912" s="1019">
        <v>2293</v>
      </c>
      <c r="C912" s="1019">
        <v>2293</v>
      </c>
      <c r="D912" s="1025" t="s">
        <v>992</v>
      </c>
      <c r="E912" s="1031"/>
      <c r="F912" s="1031"/>
      <c r="G912" s="1031"/>
    </row>
    <row r="913" spans="1:7" s="1007" customFormat="1" ht="11.25" customHeight="1" x14ac:dyDescent="0.2">
      <c r="A913" s="1268"/>
      <c r="B913" s="1019">
        <v>8705</v>
      </c>
      <c r="C913" s="1019">
        <v>8705</v>
      </c>
      <c r="D913" s="1025" t="s">
        <v>11</v>
      </c>
      <c r="E913" s="1031"/>
      <c r="F913" s="1031"/>
      <c r="G913" s="1031"/>
    </row>
    <row r="914" spans="1:7" s="1007" customFormat="1" ht="11.25" customHeight="1" x14ac:dyDescent="0.2">
      <c r="A914" s="1269" t="s">
        <v>3656</v>
      </c>
      <c r="B914" s="1018">
        <v>200</v>
      </c>
      <c r="C914" s="1018">
        <v>200</v>
      </c>
      <c r="D914" s="1024" t="s">
        <v>495</v>
      </c>
      <c r="E914" s="1031"/>
      <c r="F914" s="1031"/>
      <c r="G914" s="1031"/>
    </row>
    <row r="915" spans="1:7" s="1007" customFormat="1" ht="11.25" customHeight="1" x14ac:dyDescent="0.2">
      <c r="A915" s="1270"/>
      <c r="B915" s="1020">
        <v>200</v>
      </c>
      <c r="C915" s="1020">
        <v>200</v>
      </c>
      <c r="D915" s="1026" t="s">
        <v>11</v>
      </c>
      <c r="E915" s="1031"/>
      <c r="F915" s="1031"/>
      <c r="G915" s="1031"/>
    </row>
    <row r="916" spans="1:7" s="1007" customFormat="1" ht="11.25" customHeight="1" x14ac:dyDescent="0.2">
      <c r="A916" s="1271" t="s">
        <v>2321</v>
      </c>
      <c r="B916" s="1019">
        <v>127.6</v>
      </c>
      <c r="C916" s="1019">
        <v>127.12</v>
      </c>
      <c r="D916" s="1025" t="s">
        <v>524</v>
      </c>
      <c r="E916" s="1031"/>
      <c r="F916" s="1031"/>
      <c r="G916" s="1031"/>
    </row>
    <row r="917" spans="1:7" s="1007" customFormat="1" ht="11.25" customHeight="1" x14ac:dyDescent="0.2">
      <c r="A917" s="1273"/>
      <c r="B917" s="1019">
        <v>127.6</v>
      </c>
      <c r="C917" s="1019">
        <v>127.12</v>
      </c>
      <c r="D917" s="1025" t="s">
        <v>11</v>
      </c>
      <c r="E917" s="1031"/>
      <c r="F917" s="1031"/>
      <c r="G917" s="1031"/>
    </row>
    <row r="918" spans="1:7" s="1007" customFormat="1" ht="11.25" customHeight="1" x14ac:dyDescent="0.2">
      <c r="A918" s="1269" t="s">
        <v>582</v>
      </c>
      <c r="B918" s="1018">
        <v>500</v>
      </c>
      <c r="C918" s="1018">
        <v>500</v>
      </c>
      <c r="D918" s="1024" t="s">
        <v>581</v>
      </c>
      <c r="E918" s="1031"/>
      <c r="F918" s="1031"/>
      <c r="G918" s="1031"/>
    </row>
    <row r="919" spans="1:7" s="1007" customFormat="1" ht="11.25" customHeight="1" x14ac:dyDescent="0.2">
      <c r="A919" s="1270"/>
      <c r="B919" s="1020">
        <v>500</v>
      </c>
      <c r="C919" s="1020">
        <v>500</v>
      </c>
      <c r="D919" s="1026" t="s">
        <v>11</v>
      </c>
      <c r="E919" s="1031"/>
      <c r="F919" s="1031"/>
      <c r="G919" s="1031"/>
    </row>
    <row r="920" spans="1:7" s="1007" customFormat="1" ht="11.25" customHeight="1" x14ac:dyDescent="0.2">
      <c r="A920" s="1268" t="s">
        <v>567</v>
      </c>
      <c r="B920" s="1019">
        <v>200</v>
      </c>
      <c r="C920" s="1019">
        <v>200</v>
      </c>
      <c r="D920" s="1025" t="s">
        <v>561</v>
      </c>
      <c r="E920" s="1031"/>
      <c r="F920" s="1031"/>
      <c r="G920" s="1031"/>
    </row>
    <row r="921" spans="1:7" s="1007" customFormat="1" ht="11.25" customHeight="1" x14ac:dyDescent="0.2">
      <c r="A921" s="1268"/>
      <c r="B921" s="1019">
        <v>200</v>
      </c>
      <c r="C921" s="1019">
        <v>200</v>
      </c>
      <c r="D921" s="1025" t="s">
        <v>11</v>
      </c>
      <c r="E921" s="1031"/>
      <c r="F921" s="1031"/>
      <c r="G921" s="1031"/>
    </row>
    <row r="922" spans="1:7" s="1007" customFormat="1" ht="11.25" customHeight="1" x14ac:dyDescent="0.2">
      <c r="A922" s="1269" t="s">
        <v>2322</v>
      </c>
      <c r="B922" s="1018">
        <v>81.2</v>
      </c>
      <c r="C922" s="1018">
        <v>61.689</v>
      </c>
      <c r="D922" s="1024" t="s">
        <v>959</v>
      </c>
      <c r="E922" s="1031"/>
      <c r="F922" s="1031"/>
      <c r="G922" s="1031"/>
    </row>
    <row r="923" spans="1:7" s="1007" customFormat="1" ht="11.25" customHeight="1" x14ac:dyDescent="0.2">
      <c r="A923" s="1270"/>
      <c r="B923" s="1020">
        <v>81.2</v>
      </c>
      <c r="C923" s="1020">
        <v>61.689</v>
      </c>
      <c r="D923" s="1026" t="s">
        <v>11</v>
      </c>
      <c r="E923" s="1031"/>
      <c r="F923" s="1031"/>
      <c r="G923" s="1031"/>
    </row>
    <row r="924" spans="1:7" s="1007" customFormat="1" ht="11.25" customHeight="1" x14ac:dyDescent="0.2">
      <c r="A924" s="1268" t="s">
        <v>2323</v>
      </c>
      <c r="B924" s="1019">
        <v>40</v>
      </c>
      <c r="C924" s="1019">
        <v>40</v>
      </c>
      <c r="D924" s="1025" t="s">
        <v>3245</v>
      </c>
      <c r="E924" s="1031"/>
      <c r="F924" s="1031"/>
      <c r="G924" s="1031"/>
    </row>
    <row r="925" spans="1:7" s="1007" customFormat="1" ht="11.25" customHeight="1" x14ac:dyDescent="0.2">
      <c r="A925" s="1268"/>
      <c r="B925" s="1019">
        <v>40</v>
      </c>
      <c r="C925" s="1019">
        <v>40</v>
      </c>
      <c r="D925" s="1025" t="s">
        <v>11</v>
      </c>
      <c r="E925" s="1031"/>
      <c r="F925" s="1031"/>
      <c r="G925" s="1031"/>
    </row>
    <row r="926" spans="1:7" s="1007" customFormat="1" ht="11.25" customHeight="1" x14ac:dyDescent="0.2">
      <c r="A926" s="1269" t="s">
        <v>586</v>
      </c>
      <c r="B926" s="1018">
        <v>300</v>
      </c>
      <c r="C926" s="1018">
        <v>300</v>
      </c>
      <c r="D926" s="1024" t="s">
        <v>584</v>
      </c>
      <c r="E926" s="1031"/>
      <c r="F926" s="1031"/>
      <c r="G926" s="1031"/>
    </row>
    <row r="927" spans="1:7" s="1007" customFormat="1" ht="11.25" customHeight="1" x14ac:dyDescent="0.2">
      <c r="A927" s="1270"/>
      <c r="B927" s="1020">
        <v>300</v>
      </c>
      <c r="C927" s="1020">
        <v>300</v>
      </c>
      <c r="D927" s="1026" t="s">
        <v>11</v>
      </c>
      <c r="E927" s="1031"/>
      <c r="F927" s="1031"/>
      <c r="G927" s="1031"/>
    </row>
    <row r="928" spans="1:7" s="1007" customFormat="1" ht="11.25" customHeight="1" x14ac:dyDescent="0.2">
      <c r="A928" s="1268" t="s">
        <v>2324</v>
      </c>
      <c r="B928" s="1019">
        <v>34.26</v>
      </c>
      <c r="C928" s="1019">
        <v>34.256999999999998</v>
      </c>
      <c r="D928" s="1025" t="s">
        <v>957</v>
      </c>
      <c r="E928" s="1031"/>
      <c r="F928" s="1031"/>
      <c r="G928" s="1031"/>
    </row>
    <row r="929" spans="1:7" s="1007" customFormat="1" ht="11.25" customHeight="1" x14ac:dyDescent="0.2">
      <c r="A929" s="1268"/>
      <c r="B929" s="1019">
        <v>34.26</v>
      </c>
      <c r="C929" s="1019">
        <v>34.256999999999998</v>
      </c>
      <c r="D929" s="1025" t="s">
        <v>11</v>
      </c>
      <c r="E929" s="1031"/>
      <c r="F929" s="1031"/>
      <c r="G929" s="1031"/>
    </row>
    <row r="930" spans="1:7" s="1007" customFormat="1" ht="11.25" customHeight="1" x14ac:dyDescent="0.2">
      <c r="A930" s="1269" t="s">
        <v>3325</v>
      </c>
      <c r="B930" s="1018">
        <v>26.65</v>
      </c>
      <c r="C930" s="1018">
        <v>26.646999999999998</v>
      </c>
      <c r="D930" s="1024" t="s">
        <v>561</v>
      </c>
      <c r="E930" s="1031"/>
      <c r="F930" s="1031"/>
      <c r="G930" s="1031"/>
    </row>
    <row r="931" spans="1:7" s="1007" customFormat="1" ht="11.25" customHeight="1" x14ac:dyDescent="0.2">
      <c r="A931" s="1270"/>
      <c r="B931" s="1020">
        <v>26.65</v>
      </c>
      <c r="C931" s="1020">
        <v>26.646999999999998</v>
      </c>
      <c r="D931" s="1026" t="s">
        <v>11</v>
      </c>
      <c r="E931" s="1031"/>
      <c r="F931" s="1031"/>
      <c r="G931" s="1031"/>
    </row>
    <row r="932" spans="1:7" s="1007" customFormat="1" ht="11.25" customHeight="1" x14ac:dyDescent="0.2">
      <c r="A932" s="1268" t="s">
        <v>2325</v>
      </c>
      <c r="B932" s="1019">
        <v>674.7</v>
      </c>
      <c r="C932" s="1019">
        <v>674.7</v>
      </c>
      <c r="D932" s="1025" t="s">
        <v>997</v>
      </c>
      <c r="E932" s="1031"/>
      <c r="F932" s="1031"/>
      <c r="G932" s="1031"/>
    </row>
    <row r="933" spans="1:7" s="1007" customFormat="1" ht="11.25" customHeight="1" x14ac:dyDescent="0.2">
      <c r="A933" s="1268"/>
      <c r="B933" s="1019">
        <v>100</v>
      </c>
      <c r="C933" s="1019">
        <v>100</v>
      </c>
      <c r="D933" s="1025" t="s">
        <v>610</v>
      </c>
      <c r="E933" s="1031"/>
      <c r="F933" s="1031"/>
      <c r="G933" s="1031"/>
    </row>
    <row r="934" spans="1:7" s="1007" customFormat="1" ht="11.25" customHeight="1" x14ac:dyDescent="0.2">
      <c r="A934" s="1268"/>
      <c r="B934" s="1019">
        <v>774.7</v>
      </c>
      <c r="C934" s="1019">
        <v>774.7</v>
      </c>
      <c r="D934" s="1025" t="s">
        <v>11</v>
      </c>
      <c r="E934" s="1031"/>
      <c r="F934" s="1031"/>
      <c r="G934" s="1031"/>
    </row>
    <row r="935" spans="1:7" s="1007" customFormat="1" ht="11.25" customHeight="1" x14ac:dyDescent="0.2">
      <c r="A935" s="1269" t="s">
        <v>2326</v>
      </c>
      <c r="B935" s="1018">
        <v>385.5</v>
      </c>
      <c r="C935" s="1018">
        <v>385.5</v>
      </c>
      <c r="D935" s="1024" t="s">
        <v>997</v>
      </c>
      <c r="E935" s="1031"/>
      <c r="F935" s="1031"/>
      <c r="G935" s="1031"/>
    </row>
    <row r="936" spans="1:7" s="1007" customFormat="1" ht="11.25" customHeight="1" x14ac:dyDescent="0.2">
      <c r="A936" s="1270"/>
      <c r="B936" s="1020">
        <v>385.5</v>
      </c>
      <c r="C936" s="1020">
        <v>385.5</v>
      </c>
      <c r="D936" s="1026" t="s">
        <v>11</v>
      </c>
      <c r="E936" s="1031"/>
      <c r="F936" s="1031"/>
      <c r="G936" s="1031"/>
    </row>
    <row r="937" spans="1:7" s="1007" customFormat="1" ht="11.25" customHeight="1" x14ac:dyDescent="0.2">
      <c r="A937" s="1268" t="s">
        <v>3646</v>
      </c>
      <c r="B937" s="1019">
        <v>60</v>
      </c>
      <c r="C937" s="1019">
        <v>60</v>
      </c>
      <c r="D937" s="1025" t="s">
        <v>4301</v>
      </c>
      <c r="E937" s="1031"/>
      <c r="F937" s="1031"/>
      <c r="G937" s="1031"/>
    </row>
    <row r="938" spans="1:7" s="1007" customFormat="1" ht="11.25" customHeight="1" x14ac:dyDescent="0.2">
      <c r="A938" s="1268"/>
      <c r="B938" s="1019">
        <v>60</v>
      </c>
      <c r="C938" s="1019">
        <v>60</v>
      </c>
      <c r="D938" s="1025" t="s">
        <v>11</v>
      </c>
      <c r="E938" s="1031"/>
      <c r="F938" s="1031"/>
      <c r="G938" s="1031"/>
    </row>
    <row r="939" spans="1:7" s="1007" customFormat="1" ht="11.25" customHeight="1" x14ac:dyDescent="0.2">
      <c r="A939" s="1269" t="s">
        <v>652</v>
      </c>
      <c r="B939" s="1018">
        <v>400</v>
      </c>
      <c r="C939" s="1018">
        <v>400</v>
      </c>
      <c r="D939" s="1024" t="s">
        <v>3774</v>
      </c>
      <c r="E939" s="1031"/>
      <c r="F939" s="1031"/>
      <c r="G939" s="1031"/>
    </row>
    <row r="940" spans="1:7" s="1007" customFormat="1" ht="11.25" customHeight="1" x14ac:dyDescent="0.2">
      <c r="A940" s="1270"/>
      <c r="B940" s="1020">
        <v>400</v>
      </c>
      <c r="C940" s="1020">
        <v>400</v>
      </c>
      <c r="D940" s="1026" t="s">
        <v>11</v>
      </c>
      <c r="E940" s="1031"/>
      <c r="F940" s="1031"/>
      <c r="G940" s="1031"/>
    </row>
    <row r="941" spans="1:7" s="1007" customFormat="1" ht="11.25" customHeight="1" x14ac:dyDescent="0.2">
      <c r="A941" s="1269" t="s">
        <v>3487</v>
      </c>
      <c r="B941" s="1018">
        <v>144.5</v>
      </c>
      <c r="C941" s="1018">
        <v>144.5</v>
      </c>
      <c r="D941" s="1024" t="s">
        <v>997</v>
      </c>
      <c r="E941" s="1031"/>
      <c r="F941" s="1031"/>
      <c r="G941" s="1031"/>
    </row>
    <row r="942" spans="1:7" s="1007" customFormat="1" ht="11.25" customHeight="1" x14ac:dyDescent="0.2">
      <c r="A942" s="1270"/>
      <c r="B942" s="1020">
        <v>144.5</v>
      </c>
      <c r="C942" s="1020">
        <v>144.5</v>
      </c>
      <c r="D942" s="1026" t="s">
        <v>11</v>
      </c>
      <c r="E942" s="1031"/>
      <c r="F942" s="1031"/>
      <c r="G942" s="1031"/>
    </row>
    <row r="943" spans="1:7" s="1007" customFormat="1" ht="11.25" customHeight="1" x14ac:dyDescent="0.2">
      <c r="A943" s="1269" t="s">
        <v>2327</v>
      </c>
      <c r="B943" s="1018">
        <v>125</v>
      </c>
      <c r="C943" s="1018">
        <v>117</v>
      </c>
      <c r="D943" s="1024" t="s">
        <v>960</v>
      </c>
      <c r="E943" s="1031"/>
      <c r="F943" s="1031"/>
      <c r="G943" s="1031"/>
    </row>
    <row r="944" spans="1:7" s="1007" customFormat="1" ht="11.25" customHeight="1" x14ac:dyDescent="0.2">
      <c r="A944" s="1270"/>
      <c r="B944" s="1020">
        <v>125</v>
      </c>
      <c r="C944" s="1020">
        <v>117</v>
      </c>
      <c r="D944" s="1026" t="s">
        <v>11</v>
      </c>
      <c r="E944" s="1031"/>
      <c r="F944" s="1031"/>
      <c r="G944" s="1031"/>
    </row>
    <row r="945" spans="1:7" s="1007" customFormat="1" ht="11.25" customHeight="1" x14ac:dyDescent="0.2">
      <c r="A945" s="1268" t="s">
        <v>3710</v>
      </c>
      <c r="B945" s="1019">
        <v>50</v>
      </c>
      <c r="C945" s="1019">
        <v>0</v>
      </c>
      <c r="D945" s="1025" t="s">
        <v>4302</v>
      </c>
      <c r="E945" s="1031"/>
      <c r="F945" s="1031"/>
      <c r="G945" s="1031"/>
    </row>
    <row r="946" spans="1:7" s="1007" customFormat="1" ht="11.25" customHeight="1" x14ac:dyDescent="0.2">
      <c r="A946" s="1268"/>
      <c r="B946" s="1019">
        <v>50</v>
      </c>
      <c r="C946" s="1019">
        <v>0</v>
      </c>
      <c r="D946" s="1025" t="s">
        <v>11</v>
      </c>
      <c r="E946" s="1031"/>
      <c r="F946" s="1031"/>
      <c r="G946" s="1031"/>
    </row>
    <row r="947" spans="1:7" s="1007" customFormat="1" ht="11.25" customHeight="1" x14ac:dyDescent="0.2">
      <c r="A947" s="1269" t="s">
        <v>3691</v>
      </c>
      <c r="B947" s="1018">
        <v>190</v>
      </c>
      <c r="C947" s="1018">
        <v>190</v>
      </c>
      <c r="D947" s="1024" t="s">
        <v>524</v>
      </c>
      <c r="E947" s="1031"/>
      <c r="F947" s="1031"/>
      <c r="G947" s="1031"/>
    </row>
    <row r="948" spans="1:7" s="1007" customFormat="1" ht="11.25" customHeight="1" x14ac:dyDescent="0.2">
      <c r="A948" s="1270"/>
      <c r="B948" s="1020">
        <v>190</v>
      </c>
      <c r="C948" s="1020">
        <v>190</v>
      </c>
      <c r="D948" s="1026" t="s">
        <v>11</v>
      </c>
      <c r="E948" s="1031"/>
      <c r="F948" s="1031"/>
      <c r="G948" s="1031"/>
    </row>
    <row r="949" spans="1:7" s="1007" customFormat="1" ht="11.25" customHeight="1" x14ac:dyDescent="0.2">
      <c r="A949" s="1268" t="s">
        <v>3488</v>
      </c>
      <c r="B949" s="1019">
        <v>67.599999999999994</v>
      </c>
      <c r="C949" s="1019">
        <v>67.599999999999994</v>
      </c>
      <c r="D949" s="1025" t="s">
        <v>4232</v>
      </c>
      <c r="E949" s="1031"/>
      <c r="F949" s="1031"/>
      <c r="G949" s="1031"/>
    </row>
    <row r="950" spans="1:7" s="1007" customFormat="1" ht="11.25" customHeight="1" x14ac:dyDescent="0.2">
      <c r="A950" s="1268"/>
      <c r="B950" s="1019">
        <v>67.599999999999994</v>
      </c>
      <c r="C950" s="1019">
        <v>67.599999999999994</v>
      </c>
      <c r="D950" s="1025" t="s">
        <v>11</v>
      </c>
      <c r="E950" s="1031"/>
      <c r="F950" s="1031"/>
      <c r="G950" s="1031"/>
    </row>
    <row r="951" spans="1:7" s="1007" customFormat="1" ht="11.25" customHeight="1" x14ac:dyDescent="0.2">
      <c r="A951" s="1269" t="s">
        <v>3489</v>
      </c>
      <c r="B951" s="1018">
        <v>50</v>
      </c>
      <c r="C951" s="1018">
        <v>50</v>
      </c>
      <c r="D951" s="1024" t="s">
        <v>610</v>
      </c>
      <c r="E951" s="1031"/>
      <c r="F951" s="1031"/>
      <c r="G951" s="1031"/>
    </row>
    <row r="952" spans="1:7" s="1007" customFormat="1" ht="11.25" customHeight="1" x14ac:dyDescent="0.2">
      <c r="A952" s="1270"/>
      <c r="B952" s="1020">
        <v>50</v>
      </c>
      <c r="C952" s="1020">
        <v>50</v>
      </c>
      <c r="D952" s="1026" t="s">
        <v>11</v>
      </c>
      <c r="E952" s="1031"/>
      <c r="F952" s="1031"/>
      <c r="G952" s="1031"/>
    </row>
    <row r="953" spans="1:7" s="1007" customFormat="1" ht="11.25" customHeight="1" x14ac:dyDescent="0.2">
      <c r="A953" s="1268" t="s">
        <v>4303</v>
      </c>
      <c r="B953" s="1019">
        <v>360</v>
      </c>
      <c r="C953" s="1019">
        <v>360</v>
      </c>
      <c r="D953" s="1025" t="s">
        <v>941</v>
      </c>
      <c r="E953" s="1031"/>
      <c r="F953" s="1031"/>
      <c r="G953" s="1031"/>
    </row>
    <row r="954" spans="1:7" s="1007" customFormat="1" ht="11.25" customHeight="1" x14ac:dyDescent="0.2">
      <c r="A954" s="1268"/>
      <c r="B954" s="1019">
        <v>360</v>
      </c>
      <c r="C954" s="1019">
        <v>360</v>
      </c>
      <c r="D954" s="1025" t="s">
        <v>11</v>
      </c>
      <c r="E954" s="1031"/>
      <c r="F954" s="1031"/>
      <c r="G954" s="1031"/>
    </row>
    <row r="955" spans="1:7" s="1007" customFormat="1" ht="11.25" customHeight="1" x14ac:dyDescent="0.2">
      <c r="A955" s="1268" t="s">
        <v>4304</v>
      </c>
      <c r="B955" s="1019">
        <v>36.4</v>
      </c>
      <c r="C955" s="1019">
        <v>36.4</v>
      </c>
      <c r="D955" s="1025" t="s">
        <v>3245</v>
      </c>
      <c r="E955" s="1031"/>
      <c r="F955" s="1031"/>
      <c r="G955" s="1031"/>
    </row>
    <row r="956" spans="1:7" s="1007" customFormat="1" ht="11.25" customHeight="1" x14ac:dyDescent="0.2">
      <c r="A956" s="1268"/>
      <c r="B956" s="1019">
        <v>36.4</v>
      </c>
      <c r="C956" s="1019">
        <v>36.4</v>
      </c>
      <c r="D956" s="1025" t="s">
        <v>11</v>
      </c>
      <c r="E956" s="1031"/>
      <c r="F956" s="1031"/>
      <c r="G956" s="1031"/>
    </row>
    <row r="957" spans="1:7" s="1007" customFormat="1" ht="11.25" customHeight="1" x14ac:dyDescent="0.2">
      <c r="A957" s="1269" t="s">
        <v>4305</v>
      </c>
      <c r="B957" s="1018">
        <v>160</v>
      </c>
      <c r="C957" s="1018">
        <v>160</v>
      </c>
      <c r="D957" s="1024" t="s">
        <v>910</v>
      </c>
      <c r="E957" s="1031"/>
      <c r="F957" s="1031"/>
      <c r="G957" s="1031"/>
    </row>
    <row r="958" spans="1:7" s="1007" customFormat="1" ht="11.25" customHeight="1" x14ac:dyDescent="0.2">
      <c r="A958" s="1270"/>
      <c r="B958" s="1020">
        <v>160</v>
      </c>
      <c r="C958" s="1020">
        <v>160</v>
      </c>
      <c r="D958" s="1026" t="s">
        <v>11</v>
      </c>
      <c r="E958" s="1031"/>
      <c r="F958" s="1031"/>
      <c r="G958" s="1031"/>
    </row>
    <row r="959" spans="1:7" s="1007" customFormat="1" ht="11.25" customHeight="1" x14ac:dyDescent="0.2">
      <c r="A959" s="1268" t="s">
        <v>3782</v>
      </c>
      <c r="B959" s="1019">
        <v>249</v>
      </c>
      <c r="C959" s="1019">
        <v>249</v>
      </c>
      <c r="D959" s="1025" t="s">
        <v>659</v>
      </c>
      <c r="E959" s="1031"/>
      <c r="F959" s="1031"/>
      <c r="G959" s="1031"/>
    </row>
    <row r="960" spans="1:7" s="1007" customFormat="1" ht="11.25" customHeight="1" x14ac:dyDescent="0.2">
      <c r="A960" s="1268"/>
      <c r="B960" s="1019">
        <v>249</v>
      </c>
      <c r="C960" s="1019">
        <v>249</v>
      </c>
      <c r="D960" s="1025" t="s">
        <v>11</v>
      </c>
      <c r="E960" s="1031"/>
      <c r="F960" s="1031"/>
      <c r="G960" s="1031"/>
    </row>
    <row r="961" spans="1:7" s="1007" customFormat="1" ht="11.25" customHeight="1" x14ac:dyDescent="0.2">
      <c r="A961" s="1269" t="s">
        <v>508</v>
      </c>
      <c r="B961" s="1018">
        <v>150</v>
      </c>
      <c r="C961" s="1018">
        <v>150</v>
      </c>
      <c r="D961" s="1024" t="s">
        <v>505</v>
      </c>
      <c r="E961" s="1031"/>
      <c r="F961" s="1031"/>
      <c r="G961" s="1031"/>
    </row>
    <row r="962" spans="1:7" s="1007" customFormat="1" ht="11.25" customHeight="1" x14ac:dyDescent="0.2">
      <c r="A962" s="1270"/>
      <c r="B962" s="1020">
        <v>150</v>
      </c>
      <c r="C962" s="1020">
        <v>150</v>
      </c>
      <c r="D962" s="1026" t="s">
        <v>11</v>
      </c>
      <c r="E962" s="1031"/>
      <c r="F962" s="1031"/>
      <c r="G962" s="1031"/>
    </row>
    <row r="963" spans="1:7" s="1007" customFormat="1" ht="21" x14ac:dyDescent="0.2">
      <c r="A963" s="1268" t="s">
        <v>2328</v>
      </c>
      <c r="B963" s="1019">
        <v>1347</v>
      </c>
      <c r="C963" s="1019">
        <v>1347</v>
      </c>
      <c r="D963" s="1025" t="s">
        <v>972</v>
      </c>
      <c r="E963" s="1031"/>
      <c r="F963" s="1031"/>
      <c r="G963" s="1031"/>
    </row>
    <row r="964" spans="1:7" s="1007" customFormat="1" ht="11.25" customHeight="1" x14ac:dyDescent="0.2">
      <c r="A964" s="1268"/>
      <c r="B964" s="1019">
        <v>18156.27</v>
      </c>
      <c r="C964" s="1019">
        <v>18156.271000000001</v>
      </c>
      <c r="D964" s="1025" t="s">
        <v>973</v>
      </c>
      <c r="E964" s="1031"/>
      <c r="F964" s="1031"/>
      <c r="G964" s="1031"/>
    </row>
    <row r="965" spans="1:7" s="1007" customFormat="1" ht="11.25" customHeight="1" x14ac:dyDescent="0.2">
      <c r="A965" s="1268"/>
      <c r="B965" s="1019">
        <v>19503.27</v>
      </c>
      <c r="C965" s="1019">
        <v>19503.271000000001</v>
      </c>
      <c r="D965" s="1025" t="s">
        <v>11</v>
      </c>
      <c r="E965" s="1031"/>
      <c r="F965" s="1031"/>
      <c r="G965" s="1031"/>
    </row>
    <row r="966" spans="1:7" s="1007" customFormat="1" ht="11.25" customHeight="1" x14ac:dyDescent="0.2">
      <c r="A966" s="1269" t="s">
        <v>4306</v>
      </c>
      <c r="B966" s="1018">
        <v>80</v>
      </c>
      <c r="C966" s="1018">
        <v>80</v>
      </c>
      <c r="D966" s="1024" t="s">
        <v>941</v>
      </c>
      <c r="E966" s="1031"/>
      <c r="F966" s="1031"/>
      <c r="G966" s="1031"/>
    </row>
    <row r="967" spans="1:7" s="1007" customFormat="1" ht="11.25" customHeight="1" x14ac:dyDescent="0.2">
      <c r="A967" s="1270"/>
      <c r="B967" s="1020">
        <v>80</v>
      </c>
      <c r="C967" s="1020">
        <v>80</v>
      </c>
      <c r="D967" s="1026" t="s">
        <v>11</v>
      </c>
      <c r="E967" s="1031"/>
      <c r="F967" s="1031"/>
      <c r="G967" s="1031"/>
    </row>
    <row r="968" spans="1:7" s="1007" customFormat="1" ht="11.25" customHeight="1" x14ac:dyDescent="0.2">
      <c r="A968" s="1268" t="s">
        <v>4307</v>
      </c>
      <c r="B968" s="1019">
        <v>4453.3600000000006</v>
      </c>
      <c r="C968" s="1019">
        <v>4453.3289999999997</v>
      </c>
      <c r="D968" s="1025" t="s">
        <v>3855</v>
      </c>
      <c r="E968" s="1031"/>
      <c r="F968" s="1031"/>
      <c r="G968" s="1031"/>
    </row>
    <row r="969" spans="1:7" s="1007" customFormat="1" ht="11.25" customHeight="1" x14ac:dyDescent="0.2">
      <c r="A969" s="1268"/>
      <c r="B969" s="1019">
        <v>4453.3600000000006</v>
      </c>
      <c r="C969" s="1019">
        <v>4453.3289999999997</v>
      </c>
      <c r="D969" s="1025" t="s">
        <v>11</v>
      </c>
      <c r="E969" s="1031"/>
      <c r="F969" s="1031"/>
      <c r="G969" s="1031"/>
    </row>
    <row r="970" spans="1:7" s="1007" customFormat="1" ht="11.25" customHeight="1" x14ac:dyDescent="0.2">
      <c r="A970" s="1269" t="s">
        <v>528</v>
      </c>
      <c r="B970" s="1018">
        <v>200</v>
      </c>
      <c r="C970" s="1018">
        <v>200</v>
      </c>
      <c r="D970" s="1024" t="s">
        <v>524</v>
      </c>
      <c r="E970" s="1031"/>
      <c r="F970" s="1031"/>
      <c r="G970" s="1031"/>
    </row>
    <row r="971" spans="1:7" s="1007" customFormat="1" ht="11.25" customHeight="1" x14ac:dyDescent="0.2">
      <c r="A971" s="1270"/>
      <c r="B971" s="1020">
        <v>200</v>
      </c>
      <c r="C971" s="1020">
        <v>200</v>
      </c>
      <c r="D971" s="1026" t="s">
        <v>11</v>
      </c>
      <c r="E971" s="1031"/>
      <c r="F971" s="1031"/>
      <c r="G971" s="1031"/>
    </row>
    <row r="972" spans="1:7" s="1007" customFormat="1" ht="11.25" customHeight="1" x14ac:dyDescent="0.2">
      <c r="A972" s="1268" t="s">
        <v>568</v>
      </c>
      <c r="B972" s="1019">
        <v>200</v>
      </c>
      <c r="C972" s="1019">
        <v>200</v>
      </c>
      <c r="D972" s="1025" t="s">
        <v>561</v>
      </c>
      <c r="E972" s="1031"/>
      <c r="F972" s="1031"/>
      <c r="G972" s="1031"/>
    </row>
    <row r="973" spans="1:7" s="1007" customFormat="1" ht="11.25" customHeight="1" x14ac:dyDescent="0.2">
      <c r="A973" s="1268"/>
      <c r="B973" s="1019">
        <v>200</v>
      </c>
      <c r="C973" s="1019">
        <v>200</v>
      </c>
      <c r="D973" s="1025" t="s">
        <v>11</v>
      </c>
      <c r="E973" s="1031"/>
      <c r="F973" s="1031"/>
      <c r="G973" s="1031"/>
    </row>
    <row r="974" spans="1:7" s="1007" customFormat="1" ht="11.25" customHeight="1" x14ac:dyDescent="0.2">
      <c r="A974" s="1269" t="s">
        <v>3749</v>
      </c>
      <c r="B974" s="1018">
        <v>1500</v>
      </c>
      <c r="C974" s="1018">
        <v>1500</v>
      </c>
      <c r="D974" s="1024" t="s">
        <v>610</v>
      </c>
      <c r="E974" s="1031"/>
      <c r="F974" s="1031"/>
      <c r="G974" s="1031"/>
    </row>
    <row r="975" spans="1:7" s="1007" customFormat="1" ht="11.25" customHeight="1" x14ac:dyDescent="0.2">
      <c r="A975" s="1270"/>
      <c r="B975" s="1020">
        <v>1500</v>
      </c>
      <c r="C975" s="1020">
        <v>1500</v>
      </c>
      <c r="D975" s="1026" t="s">
        <v>11</v>
      </c>
      <c r="E975" s="1031"/>
      <c r="F975" s="1031"/>
      <c r="G975" s="1031"/>
    </row>
    <row r="976" spans="1:7" s="1007" customFormat="1" ht="11.25" customHeight="1" x14ac:dyDescent="0.2">
      <c r="A976" s="1268" t="s">
        <v>591</v>
      </c>
      <c r="B976" s="1019">
        <v>80</v>
      </c>
      <c r="C976" s="1019">
        <v>79.138000000000005</v>
      </c>
      <c r="D976" s="1025" t="s">
        <v>968</v>
      </c>
      <c r="E976" s="1031"/>
      <c r="F976" s="1031"/>
      <c r="G976" s="1031"/>
    </row>
    <row r="977" spans="1:7" s="1007" customFormat="1" ht="11.25" customHeight="1" x14ac:dyDescent="0.2">
      <c r="A977" s="1268"/>
      <c r="B977" s="1019">
        <v>200</v>
      </c>
      <c r="C977" s="1019">
        <v>182.14500000000001</v>
      </c>
      <c r="D977" s="1025" t="s">
        <v>589</v>
      </c>
      <c r="E977" s="1031"/>
      <c r="F977" s="1031"/>
      <c r="G977" s="1031"/>
    </row>
    <row r="978" spans="1:7" s="1007" customFormat="1" ht="11.25" customHeight="1" x14ac:dyDescent="0.2">
      <c r="A978" s="1268"/>
      <c r="B978" s="1019">
        <v>280</v>
      </c>
      <c r="C978" s="1019">
        <v>261.28300000000002</v>
      </c>
      <c r="D978" s="1025" t="s">
        <v>11</v>
      </c>
      <c r="E978" s="1031"/>
      <c r="F978" s="1031"/>
      <c r="G978" s="1031"/>
    </row>
    <row r="979" spans="1:7" s="1007" customFormat="1" ht="11.25" customHeight="1" x14ac:dyDescent="0.2">
      <c r="A979" s="1269" t="s">
        <v>624</v>
      </c>
      <c r="B979" s="1018">
        <v>90</v>
      </c>
      <c r="C979" s="1018">
        <v>90</v>
      </c>
      <c r="D979" s="1024" t="s">
        <v>610</v>
      </c>
      <c r="E979" s="1031"/>
      <c r="F979" s="1031"/>
      <c r="G979" s="1031"/>
    </row>
    <row r="980" spans="1:7" s="1007" customFormat="1" ht="11.25" customHeight="1" x14ac:dyDescent="0.2">
      <c r="A980" s="1270"/>
      <c r="B980" s="1020">
        <v>90</v>
      </c>
      <c r="C980" s="1020">
        <v>90</v>
      </c>
      <c r="D980" s="1026" t="s">
        <v>11</v>
      </c>
      <c r="E980" s="1031"/>
      <c r="F980" s="1031"/>
      <c r="G980" s="1031"/>
    </row>
    <row r="981" spans="1:7" s="1007" customFormat="1" ht="11.25" customHeight="1" x14ac:dyDescent="0.2">
      <c r="A981" s="1268" t="s">
        <v>3750</v>
      </c>
      <c r="B981" s="1019">
        <v>300</v>
      </c>
      <c r="C981" s="1019">
        <v>299.78944000000001</v>
      </c>
      <c r="D981" s="1025" t="s">
        <v>610</v>
      </c>
      <c r="E981" s="1031"/>
      <c r="F981" s="1031"/>
      <c r="G981" s="1031"/>
    </row>
    <row r="982" spans="1:7" s="1007" customFormat="1" ht="11.25" customHeight="1" x14ac:dyDescent="0.2">
      <c r="A982" s="1268"/>
      <c r="B982" s="1019">
        <v>300</v>
      </c>
      <c r="C982" s="1019">
        <v>299.78944000000001</v>
      </c>
      <c r="D982" s="1025" t="s">
        <v>11</v>
      </c>
      <c r="E982" s="1031"/>
      <c r="F982" s="1031"/>
      <c r="G982" s="1031"/>
    </row>
    <row r="983" spans="1:7" s="1007" customFormat="1" ht="21" x14ac:dyDescent="0.2">
      <c r="A983" s="1269" t="s">
        <v>3490</v>
      </c>
      <c r="B983" s="1018">
        <v>393</v>
      </c>
      <c r="C983" s="1018">
        <v>393</v>
      </c>
      <c r="D983" s="1024" t="s">
        <v>972</v>
      </c>
      <c r="E983" s="1031"/>
      <c r="F983" s="1031"/>
      <c r="G983" s="1031"/>
    </row>
    <row r="984" spans="1:7" s="1007" customFormat="1" ht="11.25" customHeight="1" x14ac:dyDescent="0.2">
      <c r="A984" s="1268"/>
      <c r="B984" s="1019">
        <v>1137</v>
      </c>
      <c r="C984" s="1019">
        <v>1137</v>
      </c>
      <c r="D984" s="1025" t="s">
        <v>973</v>
      </c>
      <c r="E984" s="1031"/>
      <c r="F984" s="1031"/>
      <c r="G984" s="1031"/>
    </row>
    <row r="985" spans="1:7" s="1007" customFormat="1" ht="11.25" customHeight="1" x14ac:dyDescent="0.2">
      <c r="A985" s="1270"/>
      <c r="B985" s="1020">
        <v>1530</v>
      </c>
      <c r="C985" s="1020">
        <v>1530</v>
      </c>
      <c r="D985" s="1026" t="s">
        <v>11</v>
      </c>
      <c r="E985" s="1031"/>
      <c r="F985" s="1031"/>
      <c r="G985" s="1031"/>
    </row>
    <row r="986" spans="1:7" s="1007" customFormat="1" ht="11.25" customHeight="1" x14ac:dyDescent="0.2">
      <c r="A986" s="1268" t="s">
        <v>2329</v>
      </c>
      <c r="B986" s="1019">
        <v>6942</v>
      </c>
      <c r="C986" s="1019">
        <v>6942</v>
      </c>
      <c r="D986" s="1025" t="s">
        <v>973</v>
      </c>
      <c r="E986" s="1031"/>
      <c r="F986" s="1031"/>
      <c r="G986" s="1031"/>
    </row>
    <row r="987" spans="1:7" s="1007" customFormat="1" ht="11.25" customHeight="1" x14ac:dyDescent="0.2">
      <c r="A987" s="1268"/>
      <c r="B987" s="1019">
        <v>6942</v>
      </c>
      <c r="C987" s="1019">
        <v>6942</v>
      </c>
      <c r="D987" s="1025" t="s">
        <v>11</v>
      </c>
      <c r="E987" s="1031"/>
      <c r="F987" s="1031"/>
      <c r="G987" s="1031"/>
    </row>
    <row r="988" spans="1:7" s="1007" customFormat="1" ht="21" x14ac:dyDescent="0.2">
      <c r="A988" s="1269" t="s">
        <v>2330</v>
      </c>
      <c r="B988" s="1018">
        <v>635</v>
      </c>
      <c r="C988" s="1018">
        <v>635</v>
      </c>
      <c r="D988" s="1024" t="s">
        <v>972</v>
      </c>
      <c r="E988" s="1031"/>
      <c r="F988" s="1031"/>
      <c r="G988" s="1031"/>
    </row>
    <row r="989" spans="1:7" s="1007" customFormat="1" ht="11.25" customHeight="1" x14ac:dyDescent="0.2">
      <c r="A989" s="1268"/>
      <c r="B989" s="1019">
        <v>3191</v>
      </c>
      <c r="C989" s="1019">
        <v>3191</v>
      </c>
      <c r="D989" s="1025" t="s">
        <v>973</v>
      </c>
      <c r="E989" s="1031"/>
      <c r="F989" s="1031"/>
      <c r="G989" s="1031"/>
    </row>
    <row r="990" spans="1:7" s="1007" customFormat="1" ht="11.25" customHeight="1" x14ac:dyDescent="0.2">
      <c r="A990" s="1268"/>
      <c r="B990" s="1019">
        <v>104</v>
      </c>
      <c r="C990" s="1019">
        <v>104</v>
      </c>
      <c r="D990" s="1025" t="s">
        <v>970</v>
      </c>
      <c r="E990" s="1031"/>
      <c r="F990" s="1031"/>
      <c r="G990" s="1031"/>
    </row>
    <row r="991" spans="1:7" s="1007" customFormat="1" ht="11.25" customHeight="1" x14ac:dyDescent="0.2">
      <c r="A991" s="1270"/>
      <c r="B991" s="1020">
        <v>3930</v>
      </c>
      <c r="C991" s="1020">
        <v>3930</v>
      </c>
      <c r="D991" s="1026" t="s">
        <v>11</v>
      </c>
      <c r="E991" s="1031"/>
      <c r="F991" s="1031"/>
      <c r="G991" s="1031"/>
    </row>
    <row r="992" spans="1:7" s="1007" customFormat="1" ht="11.25" customHeight="1" x14ac:dyDescent="0.2">
      <c r="A992" s="1268" t="s">
        <v>3679</v>
      </c>
      <c r="B992" s="1019">
        <v>110</v>
      </c>
      <c r="C992" s="1019">
        <v>110</v>
      </c>
      <c r="D992" s="1025" t="s">
        <v>521</v>
      </c>
      <c r="E992" s="1031"/>
      <c r="F992" s="1031"/>
      <c r="G992" s="1031"/>
    </row>
    <row r="993" spans="1:7" s="1007" customFormat="1" ht="11.25" customHeight="1" x14ac:dyDescent="0.2">
      <c r="A993" s="1268"/>
      <c r="B993" s="1019">
        <v>110</v>
      </c>
      <c r="C993" s="1019">
        <v>110</v>
      </c>
      <c r="D993" s="1025" t="s">
        <v>11</v>
      </c>
      <c r="E993" s="1031"/>
      <c r="F993" s="1031"/>
      <c r="G993" s="1031"/>
    </row>
    <row r="994" spans="1:7" s="1007" customFormat="1" ht="11.25" customHeight="1" x14ac:dyDescent="0.2">
      <c r="A994" s="1269" t="s">
        <v>4308</v>
      </c>
      <c r="B994" s="1018">
        <v>100</v>
      </c>
      <c r="C994" s="1018">
        <v>0</v>
      </c>
      <c r="D994" s="1024" t="s">
        <v>4183</v>
      </c>
      <c r="E994" s="1031"/>
      <c r="F994" s="1031"/>
      <c r="G994" s="1031"/>
    </row>
    <row r="995" spans="1:7" s="1007" customFormat="1" ht="11.25" customHeight="1" x14ac:dyDescent="0.2">
      <c r="A995" s="1270"/>
      <c r="B995" s="1020">
        <v>100</v>
      </c>
      <c r="C995" s="1020">
        <v>0</v>
      </c>
      <c r="D995" s="1026" t="s">
        <v>11</v>
      </c>
      <c r="E995" s="1031"/>
      <c r="F995" s="1031"/>
      <c r="G995" s="1031"/>
    </row>
    <row r="996" spans="1:7" s="1007" customFormat="1" ht="11.25" customHeight="1" x14ac:dyDescent="0.2">
      <c r="A996" s="1268" t="s">
        <v>2331</v>
      </c>
      <c r="B996" s="1019">
        <v>3772</v>
      </c>
      <c r="C996" s="1019">
        <v>3772</v>
      </c>
      <c r="D996" s="1025" t="s">
        <v>973</v>
      </c>
      <c r="E996" s="1031"/>
      <c r="F996" s="1031"/>
      <c r="G996" s="1031"/>
    </row>
    <row r="997" spans="1:7" s="1007" customFormat="1" ht="11.25" customHeight="1" x14ac:dyDescent="0.2">
      <c r="A997" s="1268"/>
      <c r="B997" s="1019">
        <v>3772</v>
      </c>
      <c r="C997" s="1019">
        <v>3772</v>
      </c>
      <c r="D997" s="1025" t="s">
        <v>11</v>
      </c>
      <c r="E997" s="1031"/>
      <c r="F997" s="1031"/>
      <c r="G997" s="1031"/>
    </row>
    <row r="998" spans="1:7" s="1007" customFormat="1" ht="11.25" customHeight="1" x14ac:dyDescent="0.2">
      <c r="A998" s="1269" t="s">
        <v>569</v>
      </c>
      <c r="B998" s="1018">
        <v>250</v>
      </c>
      <c r="C998" s="1018">
        <v>220.12797</v>
      </c>
      <c r="D998" s="1024" t="s">
        <v>959</v>
      </c>
      <c r="E998" s="1031"/>
      <c r="F998" s="1031"/>
      <c r="G998" s="1031"/>
    </row>
    <row r="999" spans="1:7" s="1007" customFormat="1" ht="11.25" customHeight="1" x14ac:dyDescent="0.2">
      <c r="A999" s="1270"/>
      <c r="B999" s="1020">
        <v>250</v>
      </c>
      <c r="C999" s="1020">
        <v>220.12797</v>
      </c>
      <c r="D999" s="1026" t="s">
        <v>11</v>
      </c>
      <c r="E999" s="1031"/>
      <c r="F999" s="1031"/>
      <c r="G999" s="1031"/>
    </row>
    <row r="1000" spans="1:7" s="1007" customFormat="1" ht="21" x14ac:dyDescent="0.2">
      <c r="A1000" s="1268" t="s">
        <v>2332</v>
      </c>
      <c r="B1000" s="1019">
        <v>1132</v>
      </c>
      <c r="C1000" s="1019">
        <v>1132</v>
      </c>
      <c r="D1000" s="1025" t="s">
        <v>972</v>
      </c>
      <c r="E1000" s="1031"/>
      <c r="F1000" s="1031"/>
      <c r="G1000" s="1031"/>
    </row>
    <row r="1001" spans="1:7" s="1007" customFormat="1" ht="11.25" customHeight="1" x14ac:dyDescent="0.2">
      <c r="A1001" s="1268"/>
      <c r="B1001" s="1019">
        <v>7537</v>
      </c>
      <c r="C1001" s="1019">
        <v>7537</v>
      </c>
      <c r="D1001" s="1025" t="s">
        <v>973</v>
      </c>
      <c r="E1001" s="1031"/>
      <c r="F1001" s="1031"/>
      <c r="G1001" s="1031"/>
    </row>
    <row r="1002" spans="1:7" s="1007" customFormat="1" ht="11.25" customHeight="1" x14ac:dyDescent="0.2">
      <c r="A1002" s="1268"/>
      <c r="B1002" s="1019">
        <v>135</v>
      </c>
      <c r="C1002" s="1019">
        <v>134.815</v>
      </c>
      <c r="D1002" s="1025" t="s">
        <v>970</v>
      </c>
      <c r="E1002" s="1031"/>
      <c r="F1002" s="1031"/>
      <c r="G1002" s="1031"/>
    </row>
    <row r="1003" spans="1:7" s="1007" customFormat="1" ht="11.25" customHeight="1" x14ac:dyDescent="0.2">
      <c r="A1003" s="1268"/>
      <c r="B1003" s="1019">
        <v>8804</v>
      </c>
      <c r="C1003" s="1019">
        <v>8803.8150000000005</v>
      </c>
      <c r="D1003" s="1025" t="s">
        <v>11</v>
      </c>
      <c r="E1003" s="1031"/>
      <c r="F1003" s="1031"/>
      <c r="G1003" s="1031"/>
    </row>
    <row r="1004" spans="1:7" s="1007" customFormat="1" ht="11.25" customHeight="1" x14ac:dyDescent="0.2">
      <c r="A1004" s="1269" t="s">
        <v>509</v>
      </c>
      <c r="B1004" s="1018">
        <v>150</v>
      </c>
      <c r="C1004" s="1018">
        <v>150</v>
      </c>
      <c r="D1004" s="1024" t="s">
        <v>943</v>
      </c>
      <c r="E1004" s="1031"/>
      <c r="F1004" s="1031"/>
      <c r="G1004" s="1031"/>
    </row>
    <row r="1005" spans="1:7" s="1007" customFormat="1" ht="11.25" customHeight="1" x14ac:dyDescent="0.2">
      <c r="A1005" s="1268"/>
      <c r="B1005" s="1019">
        <v>4496.8</v>
      </c>
      <c r="C1005" s="1019">
        <v>4496.7449999999999</v>
      </c>
      <c r="D1005" s="1025" t="s">
        <v>505</v>
      </c>
      <c r="E1005" s="1031"/>
      <c r="F1005" s="1031"/>
      <c r="G1005" s="1031"/>
    </row>
    <row r="1006" spans="1:7" s="1007" customFormat="1" ht="11.25" customHeight="1" x14ac:dyDescent="0.2">
      <c r="A1006" s="1270"/>
      <c r="B1006" s="1020">
        <v>4646.8</v>
      </c>
      <c r="C1006" s="1020">
        <v>4646.7449999999999</v>
      </c>
      <c r="D1006" s="1026" t="s">
        <v>11</v>
      </c>
      <c r="E1006" s="1031"/>
      <c r="F1006" s="1031"/>
      <c r="G1006" s="1031"/>
    </row>
    <row r="1007" spans="1:7" s="1007" customFormat="1" ht="11.25" customHeight="1" x14ac:dyDescent="0.2">
      <c r="A1007" s="1268" t="s">
        <v>3491</v>
      </c>
      <c r="B1007" s="1019">
        <v>90</v>
      </c>
      <c r="C1007" s="1019">
        <v>90</v>
      </c>
      <c r="D1007" s="1025" t="s">
        <v>3231</v>
      </c>
      <c r="E1007" s="1031"/>
      <c r="F1007" s="1031"/>
      <c r="G1007" s="1031"/>
    </row>
    <row r="1008" spans="1:7" s="1007" customFormat="1" ht="11.25" customHeight="1" x14ac:dyDescent="0.2">
      <c r="A1008" s="1268"/>
      <c r="B1008" s="1019">
        <v>90</v>
      </c>
      <c r="C1008" s="1019">
        <v>90</v>
      </c>
      <c r="D1008" s="1025" t="s">
        <v>11</v>
      </c>
      <c r="E1008" s="1031"/>
      <c r="F1008" s="1031"/>
      <c r="G1008" s="1031"/>
    </row>
    <row r="1009" spans="1:7" s="1007" customFormat="1" ht="11.25" customHeight="1" x14ac:dyDescent="0.2">
      <c r="A1009" s="1269" t="s">
        <v>4309</v>
      </c>
      <c r="B1009" s="1018">
        <v>189.19</v>
      </c>
      <c r="C1009" s="1018">
        <v>189.19399999999999</v>
      </c>
      <c r="D1009" s="1024" t="s">
        <v>2188</v>
      </c>
      <c r="E1009" s="1031"/>
      <c r="F1009" s="1031"/>
      <c r="G1009" s="1031"/>
    </row>
    <row r="1010" spans="1:7" s="1007" customFormat="1" ht="11.25" customHeight="1" x14ac:dyDescent="0.2">
      <c r="A1010" s="1270"/>
      <c r="B1010" s="1020">
        <v>189.19</v>
      </c>
      <c r="C1010" s="1020">
        <v>189.19399999999999</v>
      </c>
      <c r="D1010" s="1026" t="s">
        <v>11</v>
      </c>
      <c r="E1010" s="1031"/>
      <c r="F1010" s="1031"/>
      <c r="G1010" s="1031"/>
    </row>
    <row r="1011" spans="1:7" s="1007" customFormat="1" ht="11.25" customHeight="1" x14ac:dyDescent="0.2">
      <c r="A1011" s="1268" t="s">
        <v>2333</v>
      </c>
      <c r="B1011" s="1019">
        <v>1580.6399999999999</v>
      </c>
      <c r="C1011" s="1019">
        <v>1580.6379999999999</v>
      </c>
      <c r="D1011" s="1025" t="s">
        <v>2188</v>
      </c>
      <c r="E1011" s="1031"/>
      <c r="F1011" s="1031"/>
      <c r="G1011" s="1031"/>
    </row>
    <row r="1012" spans="1:7" s="1007" customFormat="1" ht="11.25" customHeight="1" x14ac:dyDescent="0.2">
      <c r="A1012" s="1268"/>
      <c r="B1012" s="1019">
        <v>1580.6399999999999</v>
      </c>
      <c r="C1012" s="1019">
        <v>1580.6379999999999</v>
      </c>
      <c r="D1012" s="1025" t="s">
        <v>11</v>
      </c>
      <c r="E1012" s="1031"/>
      <c r="F1012" s="1031"/>
      <c r="G1012" s="1031"/>
    </row>
    <row r="1013" spans="1:7" s="1007" customFormat="1" ht="11.25" customHeight="1" x14ac:dyDescent="0.2">
      <c r="A1013" s="1269" t="s">
        <v>3492</v>
      </c>
      <c r="B1013" s="1018">
        <v>1189.68</v>
      </c>
      <c r="C1013" s="1018">
        <v>1189.683</v>
      </c>
      <c r="D1013" s="1024" t="s">
        <v>2188</v>
      </c>
      <c r="E1013" s="1031"/>
      <c r="F1013" s="1031"/>
      <c r="G1013" s="1031"/>
    </row>
    <row r="1014" spans="1:7" s="1007" customFormat="1" ht="11.25" customHeight="1" x14ac:dyDescent="0.2">
      <c r="A1014" s="1270"/>
      <c r="B1014" s="1020">
        <v>1189.68</v>
      </c>
      <c r="C1014" s="1020">
        <v>1189.683</v>
      </c>
      <c r="D1014" s="1026" t="s">
        <v>11</v>
      </c>
      <c r="E1014" s="1031"/>
      <c r="F1014" s="1031"/>
      <c r="G1014" s="1031"/>
    </row>
    <row r="1015" spans="1:7" s="1007" customFormat="1" ht="11.25" customHeight="1" x14ac:dyDescent="0.2">
      <c r="A1015" s="1268" t="s">
        <v>2334</v>
      </c>
      <c r="B1015" s="1019">
        <v>20000</v>
      </c>
      <c r="C1015" s="1019">
        <v>20000</v>
      </c>
      <c r="D1015" s="1025" t="s">
        <v>905</v>
      </c>
      <c r="E1015" s="1031"/>
      <c r="F1015" s="1031"/>
      <c r="G1015" s="1031"/>
    </row>
    <row r="1016" spans="1:7" s="1007" customFormat="1" ht="11.25" customHeight="1" x14ac:dyDescent="0.2">
      <c r="A1016" s="1268"/>
      <c r="B1016" s="1019">
        <v>57288</v>
      </c>
      <c r="C1016" s="1019">
        <v>54128.104269999996</v>
      </c>
      <c r="D1016" s="1025" t="s">
        <v>879</v>
      </c>
      <c r="E1016" s="1031"/>
      <c r="F1016" s="1031"/>
      <c r="G1016" s="1031"/>
    </row>
    <row r="1017" spans="1:7" s="1007" customFormat="1" ht="11.25" customHeight="1" x14ac:dyDescent="0.2">
      <c r="A1017" s="1268"/>
      <c r="B1017" s="1019">
        <v>77288</v>
      </c>
      <c r="C1017" s="1019">
        <v>74128.104270000011</v>
      </c>
      <c r="D1017" s="1025" t="s">
        <v>11</v>
      </c>
      <c r="E1017" s="1031"/>
      <c r="F1017" s="1031"/>
      <c r="G1017" s="1031"/>
    </row>
    <row r="1018" spans="1:7" s="1007" customFormat="1" ht="11.25" customHeight="1" x14ac:dyDescent="0.2">
      <c r="A1018" s="1269" t="s">
        <v>4310</v>
      </c>
      <c r="B1018" s="1018">
        <v>80</v>
      </c>
      <c r="C1018" s="1018">
        <v>80</v>
      </c>
      <c r="D1018" s="1024" t="s">
        <v>941</v>
      </c>
      <c r="E1018" s="1031"/>
      <c r="F1018" s="1031"/>
      <c r="G1018" s="1031"/>
    </row>
    <row r="1019" spans="1:7" s="1007" customFormat="1" ht="11.25" customHeight="1" x14ac:dyDescent="0.2">
      <c r="A1019" s="1270"/>
      <c r="B1019" s="1020">
        <v>80</v>
      </c>
      <c r="C1019" s="1020">
        <v>80</v>
      </c>
      <c r="D1019" s="1026" t="s">
        <v>11</v>
      </c>
      <c r="E1019" s="1031"/>
      <c r="F1019" s="1031"/>
      <c r="G1019" s="1031"/>
    </row>
    <row r="1020" spans="1:7" s="1007" customFormat="1" ht="11.25" customHeight="1" x14ac:dyDescent="0.2">
      <c r="A1020" s="1268" t="s">
        <v>2335</v>
      </c>
      <c r="B1020" s="1019">
        <v>618</v>
      </c>
      <c r="C1020" s="1019">
        <v>610.35199999999998</v>
      </c>
      <c r="D1020" s="1025" t="s">
        <v>973</v>
      </c>
      <c r="E1020" s="1031"/>
      <c r="F1020" s="1031"/>
      <c r="G1020" s="1031"/>
    </row>
    <row r="1021" spans="1:7" s="1007" customFormat="1" ht="11.25" customHeight="1" x14ac:dyDescent="0.2">
      <c r="A1021" s="1268"/>
      <c r="B1021" s="1019">
        <v>618</v>
      </c>
      <c r="C1021" s="1019">
        <v>610.35199999999998</v>
      </c>
      <c r="D1021" s="1025" t="s">
        <v>11</v>
      </c>
      <c r="E1021" s="1031"/>
      <c r="F1021" s="1031"/>
      <c r="G1021" s="1031"/>
    </row>
    <row r="1022" spans="1:7" s="1007" customFormat="1" ht="11.25" customHeight="1" x14ac:dyDescent="0.2">
      <c r="A1022" s="1269" t="s">
        <v>2336</v>
      </c>
      <c r="B1022" s="1018">
        <v>96.4</v>
      </c>
      <c r="C1022" s="1018">
        <v>96.4</v>
      </c>
      <c r="D1022" s="1024" t="s">
        <v>997</v>
      </c>
      <c r="E1022" s="1031"/>
      <c r="F1022" s="1031"/>
      <c r="G1022" s="1031"/>
    </row>
    <row r="1023" spans="1:7" s="1007" customFormat="1" ht="11.25" customHeight="1" x14ac:dyDescent="0.2">
      <c r="A1023" s="1270"/>
      <c r="B1023" s="1020">
        <v>96.4</v>
      </c>
      <c r="C1023" s="1020">
        <v>96.4</v>
      </c>
      <c r="D1023" s="1026" t="s">
        <v>11</v>
      </c>
      <c r="E1023" s="1031"/>
      <c r="F1023" s="1031"/>
      <c r="G1023" s="1031"/>
    </row>
    <row r="1024" spans="1:7" s="1007" customFormat="1" ht="11.25" customHeight="1" x14ac:dyDescent="0.2">
      <c r="A1024" s="1268" t="s">
        <v>4311</v>
      </c>
      <c r="B1024" s="1019">
        <v>80</v>
      </c>
      <c r="C1024" s="1019">
        <v>80</v>
      </c>
      <c r="D1024" s="1025" t="s">
        <v>941</v>
      </c>
      <c r="E1024" s="1031"/>
      <c r="F1024" s="1031"/>
      <c r="G1024" s="1031"/>
    </row>
    <row r="1025" spans="1:7" s="1007" customFormat="1" ht="11.25" customHeight="1" x14ac:dyDescent="0.2">
      <c r="A1025" s="1268"/>
      <c r="B1025" s="1019">
        <v>80</v>
      </c>
      <c r="C1025" s="1019">
        <v>80</v>
      </c>
      <c r="D1025" s="1025" t="s">
        <v>11</v>
      </c>
      <c r="E1025" s="1031"/>
      <c r="F1025" s="1031"/>
      <c r="G1025" s="1031"/>
    </row>
    <row r="1026" spans="1:7" s="1007" customFormat="1" ht="11.25" customHeight="1" x14ac:dyDescent="0.2">
      <c r="A1026" s="1269" t="s">
        <v>499</v>
      </c>
      <c r="B1026" s="1018">
        <v>1500</v>
      </c>
      <c r="C1026" s="1018">
        <v>1500</v>
      </c>
      <c r="D1026" s="1024" t="s">
        <v>495</v>
      </c>
      <c r="E1026" s="1031"/>
      <c r="F1026" s="1031"/>
      <c r="G1026" s="1031"/>
    </row>
    <row r="1027" spans="1:7" s="1007" customFormat="1" ht="11.25" customHeight="1" x14ac:dyDescent="0.2">
      <c r="A1027" s="1270"/>
      <c r="B1027" s="1020">
        <v>1500</v>
      </c>
      <c r="C1027" s="1020">
        <v>1500</v>
      </c>
      <c r="D1027" s="1026" t="s">
        <v>11</v>
      </c>
      <c r="E1027" s="1031"/>
      <c r="F1027" s="1031"/>
      <c r="G1027" s="1031"/>
    </row>
    <row r="1028" spans="1:7" s="1007" customFormat="1" ht="11.25" customHeight="1" x14ac:dyDescent="0.2">
      <c r="A1028" s="1269" t="s">
        <v>3493</v>
      </c>
      <c r="B1028" s="1018">
        <v>24.81</v>
      </c>
      <c r="C1028" s="1018">
        <v>24.79663</v>
      </c>
      <c r="D1028" s="1024" t="s">
        <v>941</v>
      </c>
      <c r="E1028" s="1031"/>
      <c r="F1028" s="1031"/>
      <c r="G1028" s="1031"/>
    </row>
    <row r="1029" spans="1:7" s="1007" customFormat="1" ht="11.25" customHeight="1" x14ac:dyDescent="0.2">
      <c r="A1029" s="1270"/>
      <c r="B1029" s="1020">
        <v>24.81</v>
      </c>
      <c r="C1029" s="1020">
        <v>24.79663</v>
      </c>
      <c r="D1029" s="1026" t="s">
        <v>11</v>
      </c>
      <c r="E1029" s="1031"/>
      <c r="F1029" s="1031"/>
      <c r="G1029" s="1031"/>
    </row>
    <row r="1030" spans="1:7" s="1007" customFormat="1" ht="11.25" customHeight="1" x14ac:dyDescent="0.2">
      <c r="A1030" s="1269" t="s">
        <v>4312</v>
      </c>
      <c r="B1030" s="1018">
        <v>70.400000000000006</v>
      </c>
      <c r="C1030" s="1018">
        <v>70.400000000000006</v>
      </c>
      <c r="D1030" s="1024" t="s">
        <v>943</v>
      </c>
      <c r="E1030" s="1031"/>
      <c r="F1030" s="1031"/>
      <c r="G1030" s="1031"/>
    </row>
    <row r="1031" spans="1:7" s="1007" customFormat="1" ht="11.25" customHeight="1" x14ac:dyDescent="0.2">
      <c r="A1031" s="1270"/>
      <c r="B1031" s="1020">
        <v>70.400000000000006</v>
      </c>
      <c r="C1031" s="1020">
        <v>70.400000000000006</v>
      </c>
      <c r="D1031" s="1026" t="s">
        <v>11</v>
      </c>
      <c r="E1031" s="1031"/>
      <c r="F1031" s="1031"/>
      <c r="G1031" s="1031"/>
    </row>
    <row r="1032" spans="1:7" s="1007" customFormat="1" ht="11.25" customHeight="1" x14ac:dyDescent="0.2">
      <c r="A1032" s="1268" t="s">
        <v>3494</v>
      </c>
      <c r="B1032" s="1019">
        <v>150</v>
      </c>
      <c r="C1032" s="1019">
        <v>70.811000000000007</v>
      </c>
      <c r="D1032" s="1025" t="s">
        <v>943</v>
      </c>
      <c r="E1032" s="1031"/>
      <c r="F1032" s="1031"/>
      <c r="G1032" s="1031"/>
    </row>
    <row r="1033" spans="1:7" s="1007" customFormat="1" ht="11.25" customHeight="1" x14ac:dyDescent="0.2">
      <c r="A1033" s="1268"/>
      <c r="B1033" s="1019">
        <v>150</v>
      </c>
      <c r="C1033" s="1019">
        <v>70.811000000000007</v>
      </c>
      <c r="D1033" s="1025" t="s">
        <v>11</v>
      </c>
      <c r="E1033" s="1031"/>
      <c r="F1033" s="1031"/>
      <c r="G1033" s="1031"/>
    </row>
    <row r="1034" spans="1:7" s="1007" customFormat="1" ht="11.25" customHeight="1" x14ac:dyDescent="0.2">
      <c r="A1034" s="1269" t="s">
        <v>2337</v>
      </c>
      <c r="B1034" s="1018">
        <v>167.92</v>
      </c>
      <c r="C1034" s="1018">
        <v>167.917</v>
      </c>
      <c r="D1034" s="1024" t="s">
        <v>957</v>
      </c>
      <c r="E1034" s="1031"/>
      <c r="F1034" s="1031"/>
      <c r="G1034" s="1031"/>
    </row>
    <row r="1035" spans="1:7" s="1007" customFormat="1" ht="11.25" customHeight="1" x14ac:dyDescent="0.2">
      <c r="A1035" s="1270"/>
      <c r="B1035" s="1020">
        <v>167.92</v>
      </c>
      <c r="C1035" s="1020">
        <v>167.917</v>
      </c>
      <c r="D1035" s="1026" t="s">
        <v>11</v>
      </c>
      <c r="E1035" s="1031"/>
      <c r="F1035" s="1031"/>
      <c r="G1035" s="1031"/>
    </row>
    <row r="1036" spans="1:7" s="1007" customFormat="1" ht="11.25" customHeight="1" x14ac:dyDescent="0.2">
      <c r="A1036" s="1268" t="s">
        <v>4313</v>
      </c>
      <c r="B1036" s="1019">
        <v>36.6</v>
      </c>
      <c r="C1036" s="1019">
        <v>0</v>
      </c>
      <c r="D1036" s="1025" t="s">
        <v>4183</v>
      </c>
      <c r="E1036" s="1031"/>
      <c r="F1036" s="1031"/>
      <c r="G1036" s="1031"/>
    </row>
    <row r="1037" spans="1:7" s="1007" customFormat="1" ht="11.25" customHeight="1" x14ac:dyDescent="0.2">
      <c r="A1037" s="1268"/>
      <c r="B1037" s="1019">
        <v>36.6</v>
      </c>
      <c r="C1037" s="1019">
        <v>0</v>
      </c>
      <c r="D1037" s="1025" t="s">
        <v>11</v>
      </c>
      <c r="E1037" s="1031"/>
      <c r="F1037" s="1031"/>
      <c r="G1037" s="1031"/>
    </row>
    <row r="1038" spans="1:7" s="1007" customFormat="1" ht="11.25" customHeight="1" x14ac:dyDescent="0.2">
      <c r="A1038" s="1269" t="s">
        <v>3720</v>
      </c>
      <c r="B1038" s="1018">
        <v>150</v>
      </c>
      <c r="C1038" s="1018">
        <v>150</v>
      </c>
      <c r="D1038" s="1024" t="s">
        <v>561</v>
      </c>
      <c r="E1038" s="1031"/>
      <c r="F1038" s="1031"/>
      <c r="G1038" s="1031"/>
    </row>
    <row r="1039" spans="1:7" s="1007" customFormat="1" ht="11.25" customHeight="1" x14ac:dyDescent="0.2">
      <c r="A1039" s="1270"/>
      <c r="B1039" s="1020">
        <v>150</v>
      </c>
      <c r="C1039" s="1020">
        <v>150</v>
      </c>
      <c r="D1039" s="1026" t="s">
        <v>11</v>
      </c>
      <c r="E1039" s="1031"/>
      <c r="F1039" s="1031"/>
      <c r="G1039" s="1031"/>
    </row>
    <row r="1040" spans="1:7" s="1007" customFormat="1" ht="11.25" customHeight="1" x14ac:dyDescent="0.2">
      <c r="A1040" s="1268" t="s">
        <v>3495</v>
      </c>
      <c r="B1040" s="1019">
        <v>50</v>
      </c>
      <c r="C1040" s="1019">
        <v>50</v>
      </c>
      <c r="D1040" s="1025" t="s">
        <v>3229</v>
      </c>
      <c r="E1040" s="1031"/>
      <c r="F1040" s="1031"/>
      <c r="G1040" s="1031"/>
    </row>
    <row r="1041" spans="1:7" s="1007" customFormat="1" ht="11.25" customHeight="1" x14ac:dyDescent="0.2">
      <c r="A1041" s="1268"/>
      <c r="B1041" s="1019">
        <v>50</v>
      </c>
      <c r="C1041" s="1019">
        <v>50</v>
      </c>
      <c r="D1041" s="1025" t="s">
        <v>11</v>
      </c>
      <c r="E1041" s="1031"/>
      <c r="F1041" s="1031"/>
      <c r="G1041" s="1031"/>
    </row>
    <row r="1042" spans="1:7" s="1007" customFormat="1" ht="21" x14ac:dyDescent="0.2">
      <c r="A1042" s="1269" t="s">
        <v>3496</v>
      </c>
      <c r="B1042" s="1018">
        <v>100</v>
      </c>
      <c r="C1042" s="1018">
        <v>100</v>
      </c>
      <c r="D1042" s="1024" t="s">
        <v>996</v>
      </c>
      <c r="E1042" s="1031"/>
      <c r="F1042" s="1031"/>
      <c r="G1042" s="1031"/>
    </row>
    <row r="1043" spans="1:7" s="1007" customFormat="1" ht="11.25" customHeight="1" x14ac:dyDescent="0.2">
      <c r="A1043" s="1270"/>
      <c r="B1043" s="1020">
        <v>100</v>
      </c>
      <c r="C1043" s="1020">
        <v>100</v>
      </c>
      <c r="D1043" s="1026" t="s">
        <v>11</v>
      </c>
      <c r="E1043" s="1031"/>
      <c r="F1043" s="1031"/>
      <c r="G1043" s="1031"/>
    </row>
    <row r="1044" spans="1:7" s="1007" customFormat="1" ht="11.25" customHeight="1" x14ac:dyDescent="0.2">
      <c r="A1044" s="1268" t="s">
        <v>4314</v>
      </c>
      <c r="B1044" s="1019">
        <v>100</v>
      </c>
      <c r="C1044" s="1019">
        <v>0</v>
      </c>
      <c r="D1044" s="1025" t="s">
        <v>4183</v>
      </c>
      <c r="E1044" s="1031"/>
      <c r="F1044" s="1031"/>
      <c r="G1044" s="1031"/>
    </row>
    <row r="1045" spans="1:7" s="1007" customFormat="1" ht="11.25" customHeight="1" x14ac:dyDescent="0.2">
      <c r="A1045" s="1268"/>
      <c r="B1045" s="1019">
        <v>100</v>
      </c>
      <c r="C1045" s="1019">
        <v>0</v>
      </c>
      <c r="D1045" s="1025" t="s">
        <v>11</v>
      </c>
      <c r="E1045" s="1031"/>
      <c r="F1045" s="1031"/>
      <c r="G1045" s="1031"/>
    </row>
    <row r="1046" spans="1:7" s="1007" customFormat="1" ht="11.25" customHeight="1" x14ac:dyDescent="0.2">
      <c r="A1046" s="1269" t="s">
        <v>4315</v>
      </c>
      <c r="B1046" s="1018">
        <v>80.5</v>
      </c>
      <c r="C1046" s="1018">
        <v>80.5</v>
      </c>
      <c r="D1046" s="1024" t="s">
        <v>943</v>
      </c>
      <c r="E1046" s="1031"/>
      <c r="F1046" s="1031"/>
      <c r="G1046" s="1031"/>
    </row>
    <row r="1047" spans="1:7" s="1007" customFormat="1" ht="11.25" customHeight="1" x14ac:dyDescent="0.2">
      <c r="A1047" s="1270"/>
      <c r="B1047" s="1020">
        <v>80.5</v>
      </c>
      <c r="C1047" s="1020">
        <v>80.5</v>
      </c>
      <c r="D1047" s="1026" t="s">
        <v>11</v>
      </c>
      <c r="E1047" s="1031"/>
      <c r="F1047" s="1031"/>
      <c r="G1047" s="1031"/>
    </row>
    <row r="1048" spans="1:7" s="1007" customFormat="1" ht="11.25" customHeight="1" x14ac:dyDescent="0.2">
      <c r="A1048" s="1268" t="s">
        <v>4316</v>
      </c>
      <c r="B1048" s="1019">
        <v>61.95</v>
      </c>
      <c r="C1048" s="1019">
        <v>61.95</v>
      </c>
      <c r="D1048" s="1025" t="s">
        <v>943</v>
      </c>
      <c r="E1048" s="1031"/>
      <c r="F1048" s="1031"/>
      <c r="G1048" s="1031"/>
    </row>
    <row r="1049" spans="1:7" s="1007" customFormat="1" ht="11.25" customHeight="1" x14ac:dyDescent="0.2">
      <c r="A1049" s="1268"/>
      <c r="B1049" s="1019">
        <v>61.95</v>
      </c>
      <c r="C1049" s="1019">
        <v>61.95</v>
      </c>
      <c r="D1049" s="1025" t="s">
        <v>11</v>
      </c>
      <c r="E1049" s="1031"/>
      <c r="F1049" s="1031"/>
      <c r="G1049" s="1031"/>
    </row>
    <row r="1050" spans="1:7" s="1007" customFormat="1" ht="11.25" customHeight="1" x14ac:dyDescent="0.2">
      <c r="A1050" s="1269" t="s">
        <v>3497</v>
      </c>
      <c r="B1050" s="1018">
        <v>51.82</v>
      </c>
      <c r="C1050" s="1018">
        <v>51.82</v>
      </c>
      <c r="D1050" s="1024" t="s">
        <v>3227</v>
      </c>
      <c r="E1050" s="1031"/>
      <c r="F1050" s="1031"/>
      <c r="G1050" s="1031"/>
    </row>
    <row r="1051" spans="1:7" s="1007" customFormat="1" ht="11.25" customHeight="1" x14ac:dyDescent="0.2">
      <c r="A1051" s="1270"/>
      <c r="B1051" s="1020">
        <v>51.82</v>
      </c>
      <c r="C1051" s="1020">
        <v>51.82</v>
      </c>
      <c r="D1051" s="1026" t="s">
        <v>11</v>
      </c>
      <c r="E1051" s="1031"/>
      <c r="F1051" s="1031"/>
      <c r="G1051" s="1031"/>
    </row>
    <row r="1052" spans="1:7" s="1007" customFormat="1" ht="11.25" customHeight="1" x14ac:dyDescent="0.2">
      <c r="A1052" s="1268" t="s">
        <v>3498</v>
      </c>
      <c r="B1052" s="1019">
        <v>54.44</v>
      </c>
      <c r="C1052" s="1019">
        <v>54.44</v>
      </c>
      <c r="D1052" s="1025" t="s">
        <v>3227</v>
      </c>
      <c r="E1052" s="1031"/>
      <c r="F1052" s="1031"/>
      <c r="G1052" s="1031"/>
    </row>
    <row r="1053" spans="1:7" s="1007" customFormat="1" ht="11.25" customHeight="1" x14ac:dyDescent="0.2">
      <c r="A1053" s="1268"/>
      <c r="B1053" s="1019">
        <v>232.95000000000002</v>
      </c>
      <c r="C1053" s="1019">
        <v>232.922</v>
      </c>
      <c r="D1053" s="1025" t="s">
        <v>3855</v>
      </c>
      <c r="E1053" s="1031"/>
      <c r="F1053" s="1031"/>
      <c r="G1053" s="1031"/>
    </row>
    <row r="1054" spans="1:7" s="1007" customFormat="1" ht="11.25" customHeight="1" x14ac:dyDescent="0.2">
      <c r="A1054" s="1268"/>
      <c r="B1054" s="1019">
        <v>287.39</v>
      </c>
      <c r="C1054" s="1019">
        <v>287.36199999999997</v>
      </c>
      <c r="D1054" s="1025" t="s">
        <v>11</v>
      </c>
      <c r="E1054" s="1031"/>
      <c r="F1054" s="1031"/>
      <c r="G1054" s="1031"/>
    </row>
    <row r="1055" spans="1:7" s="1007" customFormat="1" ht="11.25" customHeight="1" x14ac:dyDescent="0.2">
      <c r="A1055" s="1269" t="s">
        <v>3499</v>
      </c>
      <c r="B1055" s="1018">
        <v>50.18</v>
      </c>
      <c r="C1055" s="1018">
        <v>50.172710000000002</v>
      </c>
      <c r="D1055" s="1024" t="s">
        <v>3227</v>
      </c>
      <c r="E1055" s="1031"/>
      <c r="F1055" s="1031"/>
      <c r="G1055" s="1031"/>
    </row>
    <row r="1056" spans="1:7" s="1007" customFormat="1" ht="11.25" customHeight="1" x14ac:dyDescent="0.2">
      <c r="A1056" s="1268"/>
      <c r="B1056" s="1019">
        <v>80</v>
      </c>
      <c r="C1056" s="1019">
        <v>80</v>
      </c>
      <c r="D1056" s="1025" t="s">
        <v>549</v>
      </c>
      <c r="E1056" s="1031"/>
      <c r="F1056" s="1031"/>
      <c r="G1056" s="1031"/>
    </row>
    <row r="1057" spans="1:7" s="1007" customFormat="1" ht="11.25" customHeight="1" x14ac:dyDescent="0.2">
      <c r="A1057" s="1270"/>
      <c r="B1057" s="1020">
        <v>130.18</v>
      </c>
      <c r="C1057" s="1020">
        <v>130.17271</v>
      </c>
      <c r="D1057" s="1026" t="s">
        <v>11</v>
      </c>
      <c r="E1057" s="1031"/>
      <c r="F1057" s="1031"/>
      <c r="G1057" s="1031"/>
    </row>
    <row r="1058" spans="1:7" s="1007" customFormat="1" ht="11.25" customHeight="1" x14ac:dyDescent="0.2">
      <c r="A1058" s="1268" t="s">
        <v>3500</v>
      </c>
      <c r="B1058" s="1019">
        <v>69.3</v>
      </c>
      <c r="C1058" s="1019">
        <v>69.295810000000003</v>
      </c>
      <c r="D1058" s="1025" t="s">
        <v>3227</v>
      </c>
      <c r="E1058" s="1031"/>
      <c r="F1058" s="1031"/>
      <c r="G1058" s="1031"/>
    </row>
    <row r="1059" spans="1:7" s="1007" customFormat="1" ht="11.25" customHeight="1" x14ac:dyDescent="0.2">
      <c r="A1059" s="1268"/>
      <c r="B1059" s="1019">
        <v>69.3</v>
      </c>
      <c r="C1059" s="1019">
        <v>69.295810000000003</v>
      </c>
      <c r="D1059" s="1025" t="s">
        <v>11</v>
      </c>
      <c r="E1059" s="1031"/>
      <c r="F1059" s="1031"/>
      <c r="G1059" s="1031"/>
    </row>
    <row r="1060" spans="1:7" s="1007" customFormat="1" ht="11.25" customHeight="1" x14ac:dyDescent="0.2">
      <c r="A1060" s="1269" t="s">
        <v>3501</v>
      </c>
      <c r="B1060" s="1018">
        <v>68.459999999999994</v>
      </c>
      <c r="C1060" s="1018">
        <v>68.459999999999994</v>
      </c>
      <c r="D1060" s="1024" t="s">
        <v>3227</v>
      </c>
      <c r="E1060" s="1031"/>
      <c r="F1060" s="1031"/>
      <c r="G1060" s="1031"/>
    </row>
    <row r="1061" spans="1:7" s="1007" customFormat="1" ht="11.25" customHeight="1" x14ac:dyDescent="0.2">
      <c r="A1061" s="1270"/>
      <c r="B1061" s="1020">
        <v>68.459999999999994</v>
      </c>
      <c r="C1061" s="1020">
        <v>68.459999999999994</v>
      </c>
      <c r="D1061" s="1026" t="s">
        <v>11</v>
      </c>
      <c r="E1061" s="1031"/>
      <c r="F1061" s="1031"/>
      <c r="G1061" s="1031"/>
    </row>
    <row r="1062" spans="1:7" s="1007" customFormat="1" ht="11.25" customHeight="1" x14ac:dyDescent="0.2">
      <c r="A1062" s="1268" t="s">
        <v>681</v>
      </c>
      <c r="B1062" s="1019">
        <v>68.2</v>
      </c>
      <c r="C1062" s="1019">
        <v>68.2</v>
      </c>
      <c r="D1062" s="1025" t="s">
        <v>3227</v>
      </c>
      <c r="E1062" s="1031"/>
      <c r="F1062" s="1031"/>
      <c r="G1062" s="1031"/>
    </row>
    <row r="1063" spans="1:7" s="1007" customFormat="1" ht="11.25" customHeight="1" x14ac:dyDescent="0.2">
      <c r="A1063" s="1268"/>
      <c r="B1063" s="1019">
        <v>66.5</v>
      </c>
      <c r="C1063" s="1019">
        <v>66.5</v>
      </c>
      <c r="D1063" s="1025" t="s">
        <v>4317</v>
      </c>
      <c r="E1063" s="1031"/>
      <c r="F1063" s="1031"/>
      <c r="G1063" s="1031"/>
    </row>
    <row r="1064" spans="1:7" s="1007" customFormat="1" ht="11.25" customHeight="1" x14ac:dyDescent="0.2">
      <c r="A1064" s="1268"/>
      <c r="B1064" s="1019">
        <v>134.69999999999999</v>
      </c>
      <c r="C1064" s="1019">
        <v>134.69999999999999</v>
      </c>
      <c r="D1064" s="1025" t="s">
        <v>11</v>
      </c>
      <c r="E1064" s="1031"/>
      <c r="F1064" s="1031"/>
      <c r="G1064" s="1031"/>
    </row>
    <row r="1065" spans="1:7" s="1007" customFormat="1" ht="11.25" customHeight="1" x14ac:dyDescent="0.2">
      <c r="A1065" s="1269" t="s">
        <v>3502</v>
      </c>
      <c r="B1065" s="1018">
        <v>50.78</v>
      </c>
      <c r="C1065" s="1018">
        <v>50.7742</v>
      </c>
      <c r="D1065" s="1024" t="s">
        <v>3227</v>
      </c>
      <c r="E1065" s="1031"/>
      <c r="F1065" s="1031"/>
      <c r="G1065" s="1031"/>
    </row>
    <row r="1066" spans="1:7" s="1007" customFormat="1" ht="11.25" customHeight="1" x14ac:dyDescent="0.2">
      <c r="A1066" s="1270"/>
      <c r="B1066" s="1020">
        <v>50.78</v>
      </c>
      <c r="C1066" s="1020">
        <v>50.7742</v>
      </c>
      <c r="D1066" s="1026" t="s">
        <v>11</v>
      </c>
      <c r="E1066" s="1031"/>
      <c r="F1066" s="1031"/>
      <c r="G1066" s="1031"/>
    </row>
    <row r="1067" spans="1:7" s="1007" customFormat="1" ht="11.25" customHeight="1" x14ac:dyDescent="0.2">
      <c r="A1067" s="1268" t="s">
        <v>3503</v>
      </c>
      <c r="B1067" s="1019">
        <v>1000</v>
      </c>
      <c r="C1067" s="1019">
        <v>500</v>
      </c>
      <c r="D1067" s="1025" t="s">
        <v>3229</v>
      </c>
      <c r="E1067" s="1031"/>
      <c r="F1067" s="1031"/>
      <c r="G1067" s="1031"/>
    </row>
    <row r="1068" spans="1:7" s="1007" customFormat="1" ht="11.25" customHeight="1" x14ac:dyDescent="0.2">
      <c r="A1068" s="1268"/>
      <c r="B1068" s="1019">
        <v>1000</v>
      </c>
      <c r="C1068" s="1019">
        <v>500</v>
      </c>
      <c r="D1068" s="1025" t="s">
        <v>11</v>
      </c>
      <c r="E1068" s="1031"/>
      <c r="F1068" s="1031"/>
      <c r="G1068" s="1031"/>
    </row>
    <row r="1069" spans="1:7" s="1007" customFormat="1" ht="11.25" customHeight="1" x14ac:dyDescent="0.2">
      <c r="A1069" s="1269" t="s">
        <v>2338</v>
      </c>
      <c r="B1069" s="1018">
        <v>1215</v>
      </c>
      <c r="C1069" s="1018">
        <v>1215</v>
      </c>
      <c r="D1069" s="1024" t="s">
        <v>973</v>
      </c>
      <c r="E1069" s="1031"/>
      <c r="F1069" s="1031"/>
      <c r="G1069" s="1031"/>
    </row>
    <row r="1070" spans="1:7" s="1007" customFormat="1" ht="11.25" customHeight="1" x14ac:dyDescent="0.2">
      <c r="A1070" s="1270"/>
      <c r="B1070" s="1020">
        <v>1215</v>
      </c>
      <c r="C1070" s="1020">
        <v>1215</v>
      </c>
      <c r="D1070" s="1026" t="s">
        <v>11</v>
      </c>
      <c r="E1070" s="1031"/>
      <c r="F1070" s="1031"/>
      <c r="G1070" s="1031"/>
    </row>
    <row r="1071" spans="1:7" s="1007" customFormat="1" ht="11.25" customHeight="1" x14ac:dyDescent="0.2">
      <c r="A1071" s="1268" t="s">
        <v>2339</v>
      </c>
      <c r="B1071" s="1019">
        <v>1610.99</v>
      </c>
      <c r="C1071" s="1019">
        <v>1610.9880000000001</v>
      </c>
      <c r="D1071" s="1025" t="s">
        <v>2188</v>
      </c>
      <c r="E1071" s="1031"/>
      <c r="F1071" s="1031"/>
      <c r="G1071" s="1031"/>
    </row>
    <row r="1072" spans="1:7" s="1007" customFormat="1" ht="11.25" customHeight="1" x14ac:dyDescent="0.2">
      <c r="A1072" s="1268"/>
      <c r="B1072" s="1019">
        <v>1610.99</v>
      </c>
      <c r="C1072" s="1019">
        <v>1610.9880000000001</v>
      </c>
      <c r="D1072" s="1025" t="s">
        <v>11</v>
      </c>
      <c r="E1072" s="1031"/>
      <c r="F1072" s="1031"/>
      <c r="G1072" s="1031"/>
    </row>
    <row r="1073" spans="1:7" s="1007" customFormat="1" ht="11.25" customHeight="1" x14ac:dyDescent="0.2">
      <c r="A1073" s="1269" t="s">
        <v>2340</v>
      </c>
      <c r="B1073" s="1018">
        <v>1864.66</v>
      </c>
      <c r="C1073" s="1018">
        <v>1864.654</v>
      </c>
      <c r="D1073" s="1024" t="s">
        <v>2188</v>
      </c>
      <c r="E1073" s="1031"/>
      <c r="F1073" s="1031"/>
      <c r="G1073" s="1031"/>
    </row>
    <row r="1074" spans="1:7" s="1007" customFormat="1" ht="11.25" customHeight="1" x14ac:dyDescent="0.2">
      <c r="A1074" s="1270"/>
      <c r="B1074" s="1020">
        <v>1864.66</v>
      </c>
      <c r="C1074" s="1020">
        <v>1864.654</v>
      </c>
      <c r="D1074" s="1026" t="s">
        <v>11</v>
      </c>
      <c r="E1074" s="1031"/>
      <c r="F1074" s="1031"/>
      <c r="G1074" s="1031"/>
    </row>
    <row r="1075" spans="1:7" s="1007" customFormat="1" ht="11.25" customHeight="1" x14ac:dyDescent="0.2">
      <c r="A1075" s="1268" t="s">
        <v>2341</v>
      </c>
      <c r="B1075" s="1019">
        <v>3809.3100000000004</v>
      </c>
      <c r="C1075" s="1019">
        <v>3809.3049999999998</v>
      </c>
      <c r="D1075" s="1025" t="s">
        <v>2188</v>
      </c>
      <c r="E1075" s="1031"/>
      <c r="F1075" s="1031"/>
      <c r="G1075" s="1031"/>
    </row>
    <row r="1076" spans="1:7" s="1007" customFormat="1" ht="11.25" customHeight="1" x14ac:dyDescent="0.2">
      <c r="A1076" s="1268"/>
      <c r="B1076" s="1019">
        <v>3809.3100000000004</v>
      </c>
      <c r="C1076" s="1019">
        <v>3809.3049999999998</v>
      </c>
      <c r="D1076" s="1025" t="s">
        <v>11</v>
      </c>
      <c r="E1076" s="1031"/>
      <c r="F1076" s="1031"/>
      <c r="G1076" s="1031"/>
    </row>
    <row r="1077" spans="1:7" s="1007" customFormat="1" ht="11.25" customHeight="1" x14ac:dyDescent="0.2">
      <c r="A1077" s="1269" t="s">
        <v>2342</v>
      </c>
      <c r="B1077" s="1018">
        <v>1695.83</v>
      </c>
      <c r="C1077" s="1018">
        <v>1695.8300000000002</v>
      </c>
      <c r="D1077" s="1024" t="s">
        <v>2188</v>
      </c>
      <c r="E1077" s="1031"/>
      <c r="F1077" s="1031"/>
      <c r="G1077" s="1031"/>
    </row>
    <row r="1078" spans="1:7" s="1007" customFormat="1" ht="11.25" customHeight="1" x14ac:dyDescent="0.2">
      <c r="A1078" s="1270"/>
      <c r="B1078" s="1020">
        <v>1695.83</v>
      </c>
      <c r="C1078" s="1020">
        <v>1695.8300000000002</v>
      </c>
      <c r="D1078" s="1026" t="s">
        <v>11</v>
      </c>
      <c r="E1078" s="1031"/>
      <c r="F1078" s="1031"/>
      <c r="G1078" s="1031"/>
    </row>
    <row r="1079" spans="1:7" s="1007" customFormat="1" ht="11.25" customHeight="1" x14ac:dyDescent="0.2">
      <c r="A1079" s="1268" t="s">
        <v>2343</v>
      </c>
      <c r="B1079" s="1019">
        <v>5579.21</v>
      </c>
      <c r="C1079" s="1019">
        <v>5579.2060000000001</v>
      </c>
      <c r="D1079" s="1025" t="s">
        <v>2188</v>
      </c>
      <c r="E1079" s="1031"/>
      <c r="F1079" s="1031"/>
      <c r="G1079" s="1031"/>
    </row>
    <row r="1080" spans="1:7" s="1007" customFormat="1" ht="11.25" customHeight="1" x14ac:dyDescent="0.2">
      <c r="A1080" s="1268"/>
      <c r="B1080" s="1019">
        <v>206.01999999999998</v>
      </c>
      <c r="C1080" s="1019">
        <v>205.988</v>
      </c>
      <c r="D1080" s="1025" t="s">
        <v>3855</v>
      </c>
      <c r="E1080" s="1031"/>
      <c r="F1080" s="1031"/>
      <c r="G1080" s="1031"/>
    </row>
    <row r="1081" spans="1:7" s="1007" customFormat="1" ht="11.25" customHeight="1" x14ac:dyDescent="0.2">
      <c r="A1081" s="1268"/>
      <c r="B1081" s="1019">
        <v>5785.23</v>
      </c>
      <c r="C1081" s="1019">
        <v>5785.1940000000004</v>
      </c>
      <c r="D1081" s="1025" t="s">
        <v>11</v>
      </c>
      <c r="E1081" s="1031"/>
      <c r="F1081" s="1031"/>
      <c r="G1081" s="1031"/>
    </row>
    <row r="1082" spans="1:7" s="1007" customFormat="1" ht="11.25" customHeight="1" x14ac:dyDescent="0.2">
      <c r="A1082" s="1269" t="s">
        <v>2344</v>
      </c>
      <c r="B1082" s="1018">
        <v>3492.7799999999997</v>
      </c>
      <c r="C1082" s="1018">
        <v>3492.7720000000004</v>
      </c>
      <c r="D1082" s="1024" t="s">
        <v>2188</v>
      </c>
      <c r="E1082" s="1031"/>
      <c r="F1082" s="1031"/>
      <c r="G1082" s="1031"/>
    </row>
    <row r="1083" spans="1:7" s="1007" customFormat="1" ht="11.25" customHeight="1" x14ac:dyDescent="0.2">
      <c r="A1083" s="1270"/>
      <c r="B1083" s="1020">
        <v>3492.7799999999997</v>
      </c>
      <c r="C1083" s="1020">
        <v>3492.7720000000004</v>
      </c>
      <c r="D1083" s="1026" t="s">
        <v>11</v>
      </c>
      <c r="E1083" s="1031"/>
      <c r="F1083" s="1031"/>
      <c r="G1083" s="1031"/>
    </row>
    <row r="1084" spans="1:7" s="1007" customFormat="1" ht="11.25" customHeight="1" x14ac:dyDescent="0.2">
      <c r="A1084" s="1268" t="s">
        <v>2345</v>
      </c>
      <c r="B1084" s="1019">
        <v>1573.84</v>
      </c>
      <c r="C1084" s="1019">
        <v>1573.836</v>
      </c>
      <c r="D1084" s="1025" t="s">
        <v>2188</v>
      </c>
      <c r="E1084" s="1031"/>
      <c r="F1084" s="1031"/>
      <c r="G1084" s="1031"/>
    </row>
    <row r="1085" spans="1:7" s="1007" customFormat="1" ht="11.25" customHeight="1" x14ac:dyDescent="0.2">
      <c r="A1085" s="1268"/>
      <c r="B1085" s="1019">
        <v>1573.84</v>
      </c>
      <c r="C1085" s="1019">
        <v>1573.836</v>
      </c>
      <c r="D1085" s="1025" t="s">
        <v>11</v>
      </c>
      <c r="E1085" s="1031"/>
      <c r="F1085" s="1031"/>
      <c r="G1085" s="1031"/>
    </row>
    <row r="1086" spans="1:7" s="1007" customFormat="1" ht="11.25" customHeight="1" x14ac:dyDescent="0.2">
      <c r="A1086" s="1269" t="s">
        <v>2346</v>
      </c>
      <c r="B1086" s="1018">
        <v>5137.5999999999995</v>
      </c>
      <c r="C1086" s="1018">
        <v>5137.5960000000005</v>
      </c>
      <c r="D1086" s="1024" t="s">
        <v>2188</v>
      </c>
      <c r="E1086" s="1031"/>
      <c r="F1086" s="1031"/>
      <c r="G1086" s="1031"/>
    </row>
    <row r="1087" spans="1:7" s="1007" customFormat="1" ht="11.25" customHeight="1" x14ac:dyDescent="0.2">
      <c r="A1087" s="1270"/>
      <c r="B1087" s="1020">
        <v>5137.5999999999995</v>
      </c>
      <c r="C1087" s="1020">
        <v>5137.5960000000005</v>
      </c>
      <c r="D1087" s="1026" t="s">
        <v>11</v>
      </c>
      <c r="E1087" s="1031"/>
      <c r="F1087" s="1031"/>
      <c r="G1087" s="1031"/>
    </row>
    <row r="1088" spans="1:7" s="1007" customFormat="1" ht="11.25" customHeight="1" x14ac:dyDescent="0.2">
      <c r="A1088" s="1268" t="s">
        <v>4318</v>
      </c>
      <c r="B1088" s="1019">
        <v>208.5</v>
      </c>
      <c r="C1088" s="1019">
        <v>208.49099999999999</v>
      </c>
      <c r="D1088" s="1025" t="s">
        <v>2188</v>
      </c>
      <c r="E1088" s="1031"/>
      <c r="F1088" s="1031"/>
      <c r="G1088" s="1031"/>
    </row>
    <row r="1089" spans="1:7" s="1007" customFormat="1" ht="11.25" customHeight="1" x14ac:dyDescent="0.2">
      <c r="A1089" s="1268"/>
      <c r="B1089" s="1019">
        <v>208.5</v>
      </c>
      <c r="C1089" s="1019">
        <v>208.49099999999999</v>
      </c>
      <c r="D1089" s="1025" t="s">
        <v>11</v>
      </c>
      <c r="E1089" s="1031"/>
      <c r="F1089" s="1031"/>
      <c r="G1089" s="1031"/>
    </row>
    <row r="1090" spans="1:7" s="1007" customFormat="1" ht="11.25" customHeight="1" x14ac:dyDescent="0.2">
      <c r="A1090" s="1269" t="s">
        <v>2347</v>
      </c>
      <c r="B1090" s="1018">
        <v>1165.9100000000001</v>
      </c>
      <c r="C1090" s="1018">
        <v>1165.9090000000001</v>
      </c>
      <c r="D1090" s="1024" t="s">
        <v>2188</v>
      </c>
      <c r="E1090" s="1031"/>
      <c r="F1090" s="1031"/>
      <c r="G1090" s="1031"/>
    </row>
    <row r="1091" spans="1:7" s="1007" customFormat="1" ht="11.25" customHeight="1" x14ac:dyDescent="0.2">
      <c r="A1091" s="1270"/>
      <c r="B1091" s="1020">
        <v>1165.9100000000001</v>
      </c>
      <c r="C1091" s="1020">
        <v>1165.9090000000001</v>
      </c>
      <c r="D1091" s="1026" t="s">
        <v>11</v>
      </c>
      <c r="E1091" s="1031"/>
      <c r="F1091" s="1031"/>
      <c r="G1091" s="1031"/>
    </row>
    <row r="1092" spans="1:7" s="1007" customFormat="1" ht="11.25" customHeight="1" x14ac:dyDescent="0.2">
      <c r="A1092" s="1268" t="s">
        <v>2348</v>
      </c>
      <c r="B1092" s="1019">
        <v>3553.06</v>
      </c>
      <c r="C1092" s="1019">
        <v>3553.0540000000001</v>
      </c>
      <c r="D1092" s="1025" t="s">
        <v>2188</v>
      </c>
      <c r="E1092" s="1031"/>
      <c r="F1092" s="1031"/>
      <c r="G1092" s="1031"/>
    </row>
    <row r="1093" spans="1:7" s="1007" customFormat="1" ht="11.25" customHeight="1" x14ac:dyDescent="0.2">
      <c r="A1093" s="1268"/>
      <c r="B1093" s="1019">
        <v>3553.06</v>
      </c>
      <c r="C1093" s="1019">
        <v>3553.0540000000001</v>
      </c>
      <c r="D1093" s="1025" t="s">
        <v>11</v>
      </c>
      <c r="E1093" s="1031"/>
      <c r="F1093" s="1031"/>
      <c r="G1093" s="1031"/>
    </row>
    <row r="1094" spans="1:7" s="1007" customFormat="1" ht="11.25" customHeight="1" x14ac:dyDescent="0.2">
      <c r="A1094" s="1269" t="s">
        <v>2349</v>
      </c>
      <c r="B1094" s="1018">
        <v>5507.32</v>
      </c>
      <c r="C1094" s="1018">
        <v>5507.32</v>
      </c>
      <c r="D1094" s="1024" t="s">
        <v>2188</v>
      </c>
      <c r="E1094" s="1031"/>
      <c r="F1094" s="1031"/>
      <c r="G1094" s="1031"/>
    </row>
    <row r="1095" spans="1:7" s="1007" customFormat="1" ht="11.25" customHeight="1" x14ac:dyDescent="0.2">
      <c r="A1095" s="1270"/>
      <c r="B1095" s="1020">
        <v>5507.32</v>
      </c>
      <c r="C1095" s="1020">
        <v>5507.32</v>
      </c>
      <c r="D1095" s="1026" t="s">
        <v>11</v>
      </c>
      <c r="E1095" s="1031"/>
      <c r="F1095" s="1031"/>
      <c r="G1095" s="1031"/>
    </row>
    <row r="1096" spans="1:7" s="1007" customFormat="1" ht="11.25" customHeight="1" x14ac:dyDescent="0.2">
      <c r="A1096" s="1268" t="s">
        <v>2350</v>
      </c>
      <c r="B1096" s="1019">
        <v>4228.84</v>
      </c>
      <c r="C1096" s="1019">
        <v>4228.8419999999996</v>
      </c>
      <c r="D1096" s="1025" t="s">
        <v>2188</v>
      </c>
      <c r="E1096" s="1031"/>
      <c r="F1096" s="1031"/>
      <c r="G1096" s="1031"/>
    </row>
    <row r="1097" spans="1:7" s="1007" customFormat="1" ht="11.25" customHeight="1" x14ac:dyDescent="0.2">
      <c r="A1097" s="1268"/>
      <c r="B1097" s="1019">
        <v>4228.84</v>
      </c>
      <c r="C1097" s="1019">
        <v>4228.8419999999996</v>
      </c>
      <c r="D1097" s="1025" t="s">
        <v>11</v>
      </c>
      <c r="E1097" s="1031"/>
      <c r="F1097" s="1031"/>
      <c r="G1097" s="1031"/>
    </row>
    <row r="1098" spans="1:7" s="1007" customFormat="1" ht="11.25" customHeight="1" x14ac:dyDescent="0.2">
      <c r="A1098" s="1269" t="s">
        <v>2351</v>
      </c>
      <c r="B1098" s="1018">
        <v>336</v>
      </c>
      <c r="C1098" s="1018">
        <v>0</v>
      </c>
      <c r="D1098" s="1024" t="s">
        <v>1081</v>
      </c>
      <c r="E1098" s="1031"/>
      <c r="F1098" s="1031"/>
      <c r="G1098" s="1031"/>
    </row>
    <row r="1099" spans="1:7" s="1007" customFormat="1" ht="11.25" customHeight="1" x14ac:dyDescent="0.2">
      <c r="A1099" s="1270"/>
      <c r="B1099" s="1020">
        <v>336</v>
      </c>
      <c r="C1099" s="1020">
        <v>0</v>
      </c>
      <c r="D1099" s="1026" t="s">
        <v>11</v>
      </c>
      <c r="E1099" s="1031"/>
      <c r="F1099" s="1031"/>
      <c r="G1099" s="1031"/>
    </row>
    <row r="1100" spans="1:7" s="1007" customFormat="1" ht="11.25" customHeight="1" x14ac:dyDescent="0.2">
      <c r="A1100" s="1268" t="s">
        <v>2352</v>
      </c>
      <c r="B1100" s="1019">
        <v>4913.3600000000006</v>
      </c>
      <c r="C1100" s="1019">
        <v>4913.3629999999994</v>
      </c>
      <c r="D1100" s="1025" t="s">
        <v>2188</v>
      </c>
      <c r="E1100" s="1031"/>
      <c r="F1100" s="1031"/>
      <c r="G1100" s="1031"/>
    </row>
    <row r="1101" spans="1:7" s="1007" customFormat="1" ht="11.25" customHeight="1" x14ac:dyDescent="0.2">
      <c r="A1101" s="1268"/>
      <c r="B1101" s="1019">
        <v>4913.3600000000006</v>
      </c>
      <c r="C1101" s="1019">
        <v>4913.3629999999994</v>
      </c>
      <c r="D1101" s="1025" t="s">
        <v>11</v>
      </c>
      <c r="E1101" s="1031"/>
      <c r="F1101" s="1031"/>
      <c r="G1101" s="1031"/>
    </row>
    <row r="1102" spans="1:7" s="1007" customFormat="1" ht="11.25" customHeight="1" x14ac:dyDescent="0.2">
      <c r="A1102" s="1269" t="s">
        <v>2353</v>
      </c>
      <c r="B1102" s="1018">
        <v>1960.99</v>
      </c>
      <c r="C1102" s="1018">
        <v>1960.989</v>
      </c>
      <c r="D1102" s="1024" t="s">
        <v>2188</v>
      </c>
      <c r="E1102" s="1031"/>
      <c r="F1102" s="1031"/>
      <c r="G1102" s="1031"/>
    </row>
    <row r="1103" spans="1:7" s="1007" customFormat="1" ht="11.25" customHeight="1" x14ac:dyDescent="0.2">
      <c r="A1103" s="1270"/>
      <c r="B1103" s="1020">
        <v>1960.99</v>
      </c>
      <c r="C1103" s="1020">
        <v>1960.989</v>
      </c>
      <c r="D1103" s="1026" t="s">
        <v>11</v>
      </c>
      <c r="E1103" s="1031"/>
      <c r="F1103" s="1031"/>
      <c r="G1103" s="1031"/>
    </row>
    <row r="1104" spans="1:7" s="1007" customFormat="1" ht="11.25" customHeight="1" x14ac:dyDescent="0.2">
      <c r="A1104" s="1268" t="s">
        <v>2354</v>
      </c>
      <c r="B1104" s="1019">
        <v>28.2</v>
      </c>
      <c r="C1104" s="1019">
        <v>28.194599999999998</v>
      </c>
      <c r="D1104" s="1025" t="s">
        <v>3857</v>
      </c>
      <c r="E1104" s="1031"/>
      <c r="F1104" s="1031"/>
      <c r="G1104" s="1031"/>
    </row>
    <row r="1105" spans="1:7" s="1007" customFormat="1" ht="11.25" customHeight="1" x14ac:dyDescent="0.2">
      <c r="A1105" s="1268"/>
      <c r="B1105" s="1019">
        <v>28.2</v>
      </c>
      <c r="C1105" s="1019">
        <v>28.194599999999998</v>
      </c>
      <c r="D1105" s="1025" t="s">
        <v>11</v>
      </c>
      <c r="E1105" s="1031"/>
      <c r="F1105" s="1031"/>
      <c r="G1105" s="1031"/>
    </row>
    <row r="1106" spans="1:7" s="1007" customFormat="1" ht="11.25" customHeight="1" x14ac:dyDescent="0.2">
      <c r="A1106" s="1269" t="s">
        <v>500</v>
      </c>
      <c r="B1106" s="1018">
        <v>300</v>
      </c>
      <c r="C1106" s="1018">
        <v>300</v>
      </c>
      <c r="D1106" s="1024" t="s">
        <v>495</v>
      </c>
      <c r="E1106" s="1031"/>
      <c r="F1106" s="1031"/>
      <c r="G1106" s="1031"/>
    </row>
    <row r="1107" spans="1:7" s="1007" customFormat="1" ht="11.25" customHeight="1" x14ac:dyDescent="0.2">
      <c r="A1107" s="1270"/>
      <c r="B1107" s="1020">
        <v>300</v>
      </c>
      <c r="C1107" s="1020">
        <v>300</v>
      </c>
      <c r="D1107" s="1026" t="s">
        <v>11</v>
      </c>
      <c r="E1107" s="1031"/>
      <c r="F1107" s="1031"/>
      <c r="G1107" s="1031"/>
    </row>
    <row r="1108" spans="1:7" s="1007" customFormat="1" ht="11.25" customHeight="1" x14ac:dyDescent="0.2">
      <c r="A1108" s="1268" t="s">
        <v>3785</v>
      </c>
      <c r="B1108" s="1019">
        <v>800</v>
      </c>
      <c r="C1108" s="1019">
        <v>800</v>
      </c>
      <c r="D1108" s="1025" t="s">
        <v>663</v>
      </c>
      <c r="E1108" s="1031"/>
      <c r="F1108" s="1031"/>
      <c r="G1108" s="1031"/>
    </row>
    <row r="1109" spans="1:7" s="1007" customFormat="1" ht="11.25" customHeight="1" x14ac:dyDescent="0.2">
      <c r="A1109" s="1268"/>
      <c r="B1109" s="1019">
        <v>800</v>
      </c>
      <c r="C1109" s="1019">
        <v>800</v>
      </c>
      <c r="D1109" s="1025" t="s">
        <v>11</v>
      </c>
      <c r="E1109" s="1031"/>
      <c r="F1109" s="1031"/>
      <c r="G1109" s="1031"/>
    </row>
    <row r="1110" spans="1:7" s="1007" customFormat="1" ht="11.25" customHeight="1" x14ac:dyDescent="0.15">
      <c r="A1110" s="1265" t="s">
        <v>2355</v>
      </c>
      <c r="B1110" s="1034">
        <v>791.05</v>
      </c>
      <c r="C1110" s="1034">
        <v>791.048</v>
      </c>
      <c r="D1110" s="1035" t="s">
        <v>875</v>
      </c>
      <c r="E1110" s="1031"/>
      <c r="F1110" s="1031"/>
      <c r="G1110" s="1031"/>
    </row>
    <row r="1111" spans="1:7" s="1007" customFormat="1" ht="11.25" customHeight="1" x14ac:dyDescent="0.15">
      <c r="A1111" s="1267"/>
      <c r="B1111" s="1037">
        <v>791.05</v>
      </c>
      <c r="C1111" s="1037">
        <v>791.048</v>
      </c>
      <c r="D1111" s="1038" t="s">
        <v>11</v>
      </c>
      <c r="E1111" s="1031"/>
      <c r="F1111" s="1031"/>
      <c r="G1111" s="1031"/>
    </row>
    <row r="1112" spans="1:7" s="1007" customFormat="1" ht="11.25" customHeight="1" x14ac:dyDescent="0.2">
      <c r="A1112" s="1269" t="s">
        <v>2356</v>
      </c>
      <c r="B1112" s="1018">
        <v>491</v>
      </c>
      <c r="C1112" s="1018">
        <v>491</v>
      </c>
      <c r="D1112" s="1024" t="s">
        <v>941</v>
      </c>
      <c r="E1112" s="1031"/>
      <c r="F1112" s="1031"/>
      <c r="G1112" s="1031"/>
    </row>
    <row r="1113" spans="1:7" s="1007" customFormat="1" ht="11.25" customHeight="1" x14ac:dyDescent="0.2">
      <c r="A1113" s="1268"/>
      <c r="B1113" s="1019">
        <v>99.75</v>
      </c>
      <c r="C1113" s="1019">
        <v>99.75</v>
      </c>
      <c r="D1113" s="1025" t="s">
        <v>943</v>
      </c>
      <c r="E1113" s="1031"/>
      <c r="F1113" s="1031"/>
      <c r="G1113" s="1031"/>
    </row>
    <row r="1114" spans="1:7" s="1007" customFormat="1" ht="11.25" customHeight="1" x14ac:dyDescent="0.2">
      <c r="A1114" s="1270"/>
      <c r="B1114" s="1020">
        <v>590.75</v>
      </c>
      <c r="C1114" s="1020">
        <v>590.75</v>
      </c>
      <c r="D1114" s="1026" t="s">
        <v>11</v>
      </c>
      <c r="E1114" s="1031"/>
      <c r="F1114" s="1031"/>
      <c r="G1114" s="1031"/>
    </row>
    <row r="1115" spans="1:7" s="1007" customFormat="1" ht="11.25" customHeight="1" x14ac:dyDescent="0.2">
      <c r="A1115" s="1269" t="s">
        <v>2357</v>
      </c>
      <c r="B1115" s="1018">
        <v>4492</v>
      </c>
      <c r="C1115" s="1018">
        <v>4492</v>
      </c>
      <c r="D1115" s="1024" t="s">
        <v>973</v>
      </c>
      <c r="E1115" s="1031"/>
      <c r="F1115" s="1031"/>
      <c r="G1115" s="1031"/>
    </row>
    <row r="1116" spans="1:7" s="1007" customFormat="1" ht="11.25" customHeight="1" x14ac:dyDescent="0.2">
      <c r="A1116" s="1268"/>
      <c r="B1116" s="1019">
        <v>299.7</v>
      </c>
      <c r="C1116" s="1019">
        <v>299.7</v>
      </c>
      <c r="D1116" s="1025" t="s">
        <v>970</v>
      </c>
      <c r="E1116" s="1031"/>
      <c r="F1116" s="1031"/>
      <c r="G1116" s="1031"/>
    </row>
    <row r="1117" spans="1:7" s="1007" customFormat="1" ht="11.25" customHeight="1" x14ac:dyDescent="0.2">
      <c r="A1117" s="1270"/>
      <c r="B1117" s="1020">
        <v>4791.7</v>
      </c>
      <c r="C1117" s="1020">
        <v>4791.7</v>
      </c>
      <c r="D1117" s="1026" t="s">
        <v>11</v>
      </c>
      <c r="E1117" s="1031"/>
      <c r="F1117" s="1031"/>
      <c r="G1117" s="1031"/>
    </row>
    <row r="1118" spans="1:7" s="1007" customFormat="1" ht="11.25" customHeight="1" x14ac:dyDescent="0.2">
      <c r="A1118" s="1269" t="s">
        <v>2358</v>
      </c>
      <c r="B1118" s="1018">
        <v>297.89999999999998</v>
      </c>
      <c r="C1118" s="1018">
        <v>297.89999999999998</v>
      </c>
      <c r="D1118" s="1024" t="s">
        <v>1040</v>
      </c>
      <c r="E1118" s="1031"/>
      <c r="F1118" s="1031"/>
      <c r="G1118" s="1031"/>
    </row>
    <row r="1119" spans="1:7" s="1007" customFormat="1" ht="11.25" customHeight="1" x14ac:dyDescent="0.2">
      <c r="A1119" s="1268"/>
      <c r="B1119" s="1019">
        <v>111</v>
      </c>
      <c r="C1119" s="1019">
        <v>111</v>
      </c>
      <c r="D1119" s="1025" t="s">
        <v>973</v>
      </c>
      <c r="E1119" s="1031"/>
      <c r="F1119" s="1031"/>
      <c r="G1119" s="1031"/>
    </row>
    <row r="1120" spans="1:7" s="1007" customFormat="1" ht="11.25" customHeight="1" x14ac:dyDescent="0.2">
      <c r="A1120" s="1268"/>
      <c r="B1120" s="1019">
        <v>95</v>
      </c>
      <c r="C1120" s="1019">
        <v>95</v>
      </c>
      <c r="D1120" s="1025" t="s">
        <v>968</v>
      </c>
      <c r="E1120" s="1031"/>
      <c r="F1120" s="1031"/>
      <c r="G1120" s="1031"/>
    </row>
    <row r="1121" spans="1:7" s="1007" customFormat="1" ht="11.25" customHeight="1" x14ac:dyDescent="0.2">
      <c r="A1121" s="1270"/>
      <c r="B1121" s="1020">
        <v>503.9</v>
      </c>
      <c r="C1121" s="1020">
        <v>503.9</v>
      </c>
      <c r="D1121" s="1026" t="s">
        <v>11</v>
      </c>
      <c r="E1121" s="1031"/>
      <c r="F1121" s="1031"/>
      <c r="G1121" s="1031"/>
    </row>
    <row r="1122" spans="1:7" s="1007" customFormat="1" ht="21" x14ac:dyDescent="0.2">
      <c r="A1122" s="1268" t="s">
        <v>587</v>
      </c>
      <c r="B1122" s="1019">
        <v>300</v>
      </c>
      <c r="C1122" s="1019">
        <v>211.08799999999999</v>
      </c>
      <c r="D1122" s="1025" t="s">
        <v>969</v>
      </c>
      <c r="E1122" s="1031"/>
      <c r="F1122" s="1031"/>
      <c r="G1122" s="1031"/>
    </row>
    <row r="1123" spans="1:7" s="1007" customFormat="1" ht="11.25" customHeight="1" x14ac:dyDescent="0.2">
      <c r="A1123" s="1268"/>
      <c r="B1123" s="1019">
        <v>300</v>
      </c>
      <c r="C1123" s="1019">
        <v>211.08799999999999</v>
      </c>
      <c r="D1123" s="1025" t="s">
        <v>11</v>
      </c>
      <c r="E1123" s="1031"/>
      <c r="F1123" s="1031"/>
      <c r="G1123" s="1031"/>
    </row>
    <row r="1124" spans="1:7" s="1007" customFormat="1" ht="11.25" customHeight="1" x14ac:dyDescent="0.2">
      <c r="A1124" s="1269" t="s">
        <v>4319</v>
      </c>
      <c r="B1124" s="1018">
        <v>360</v>
      </c>
      <c r="C1124" s="1018">
        <v>360</v>
      </c>
      <c r="D1124" s="1024" t="s">
        <v>941</v>
      </c>
      <c r="E1124" s="1031"/>
      <c r="F1124" s="1031"/>
      <c r="G1124" s="1031"/>
    </row>
    <row r="1125" spans="1:7" s="1007" customFormat="1" ht="11.25" customHeight="1" x14ac:dyDescent="0.2">
      <c r="A1125" s="1270"/>
      <c r="B1125" s="1020">
        <v>360</v>
      </c>
      <c r="C1125" s="1020">
        <v>360</v>
      </c>
      <c r="D1125" s="1026" t="s">
        <v>11</v>
      </c>
      <c r="E1125" s="1031"/>
      <c r="F1125" s="1031"/>
      <c r="G1125" s="1031"/>
    </row>
    <row r="1126" spans="1:7" s="1007" customFormat="1" ht="21" x14ac:dyDescent="0.2">
      <c r="A1126" s="1268" t="s">
        <v>2359</v>
      </c>
      <c r="B1126" s="1019">
        <v>431</v>
      </c>
      <c r="C1126" s="1019">
        <v>431</v>
      </c>
      <c r="D1126" s="1025" t="s">
        <v>972</v>
      </c>
      <c r="E1126" s="1031"/>
      <c r="F1126" s="1031"/>
      <c r="G1126" s="1031"/>
    </row>
    <row r="1127" spans="1:7" s="1007" customFormat="1" ht="11.25" customHeight="1" x14ac:dyDescent="0.2">
      <c r="A1127" s="1268"/>
      <c r="B1127" s="1019">
        <v>1059</v>
      </c>
      <c r="C1127" s="1019">
        <v>1059</v>
      </c>
      <c r="D1127" s="1025" t="s">
        <v>973</v>
      </c>
      <c r="E1127" s="1031"/>
      <c r="F1127" s="1031"/>
      <c r="G1127" s="1031"/>
    </row>
    <row r="1128" spans="1:7" s="1007" customFormat="1" ht="11.25" customHeight="1" x14ac:dyDescent="0.2">
      <c r="A1128" s="1268"/>
      <c r="B1128" s="1019">
        <v>100</v>
      </c>
      <c r="C1128" s="1019">
        <v>100</v>
      </c>
      <c r="D1128" s="1025" t="s">
        <v>968</v>
      </c>
      <c r="E1128" s="1031"/>
      <c r="F1128" s="1031"/>
      <c r="G1128" s="1031"/>
    </row>
    <row r="1129" spans="1:7" s="1007" customFormat="1" ht="11.25" customHeight="1" x14ac:dyDescent="0.2">
      <c r="A1129" s="1268"/>
      <c r="B1129" s="1019">
        <v>226.8</v>
      </c>
      <c r="C1129" s="1019">
        <v>226.8</v>
      </c>
      <c r="D1129" s="1025" t="s">
        <v>970</v>
      </c>
      <c r="E1129" s="1031"/>
      <c r="F1129" s="1031"/>
      <c r="G1129" s="1031"/>
    </row>
    <row r="1130" spans="1:7" s="1007" customFormat="1" ht="21" x14ac:dyDescent="0.2">
      <c r="A1130" s="1268"/>
      <c r="B1130" s="1019">
        <v>259.39999999999998</v>
      </c>
      <c r="C1130" s="1019">
        <v>259.39999999999998</v>
      </c>
      <c r="D1130" s="1025" t="s">
        <v>969</v>
      </c>
      <c r="E1130" s="1031"/>
      <c r="F1130" s="1031"/>
      <c r="G1130" s="1031"/>
    </row>
    <row r="1131" spans="1:7" s="1007" customFormat="1" ht="11.25" customHeight="1" x14ac:dyDescent="0.2">
      <c r="A1131" s="1268"/>
      <c r="B1131" s="1019">
        <v>9096.02</v>
      </c>
      <c r="C1131" s="1019">
        <v>9096</v>
      </c>
      <c r="D1131" s="1025" t="s">
        <v>992</v>
      </c>
      <c r="E1131" s="1031"/>
      <c r="F1131" s="1031"/>
      <c r="G1131" s="1031"/>
    </row>
    <row r="1132" spans="1:7" s="1007" customFormat="1" ht="11.25" customHeight="1" x14ac:dyDescent="0.2">
      <c r="A1132" s="1268"/>
      <c r="B1132" s="1019">
        <v>11172.220000000001</v>
      </c>
      <c r="C1132" s="1019">
        <v>11172.2</v>
      </c>
      <c r="D1132" s="1025" t="s">
        <v>11</v>
      </c>
      <c r="E1132" s="1031"/>
      <c r="F1132" s="1031"/>
      <c r="G1132" s="1031"/>
    </row>
    <row r="1133" spans="1:7" s="1007" customFormat="1" ht="11.25" customHeight="1" x14ac:dyDescent="0.2">
      <c r="A1133" s="1269" t="s">
        <v>609</v>
      </c>
      <c r="B1133" s="1018">
        <v>3068.3900000000003</v>
      </c>
      <c r="C1133" s="1018">
        <v>3068.3780000000002</v>
      </c>
      <c r="D1133" s="1024" t="s">
        <v>3855</v>
      </c>
      <c r="E1133" s="1031"/>
      <c r="F1133" s="1031"/>
      <c r="G1133" s="1031"/>
    </row>
    <row r="1134" spans="1:7" s="1007" customFormat="1" ht="11.25" customHeight="1" x14ac:dyDescent="0.2">
      <c r="A1134" s="1268"/>
      <c r="B1134" s="1019">
        <v>2072.4899999999998</v>
      </c>
      <c r="C1134" s="1019">
        <v>2072.4750100000001</v>
      </c>
      <c r="D1134" s="1025" t="s">
        <v>800</v>
      </c>
      <c r="E1134" s="1031"/>
      <c r="F1134" s="1031"/>
      <c r="G1134" s="1031"/>
    </row>
    <row r="1135" spans="1:7" s="1007" customFormat="1" ht="11.25" customHeight="1" x14ac:dyDescent="0.2">
      <c r="A1135" s="1268"/>
      <c r="B1135" s="1019">
        <v>30</v>
      </c>
      <c r="C1135" s="1019">
        <v>30</v>
      </c>
      <c r="D1135" s="1025" t="s">
        <v>644</v>
      </c>
      <c r="E1135" s="1031"/>
      <c r="F1135" s="1031"/>
      <c r="G1135" s="1031"/>
    </row>
    <row r="1136" spans="1:7" s="1007" customFormat="1" ht="11.25" customHeight="1" x14ac:dyDescent="0.2">
      <c r="A1136" s="1270"/>
      <c r="B1136" s="1020">
        <v>5170.88</v>
      </c>
      <c r="C1136" s="1020">
        <v>5170.8530100000007</v>
      </c>
      <c r="D1136" s="1026" t="s">
        <v>11</v>
      </c>
      <c r="E1136" s="1031"/>
      <c r="F1136" s="1031"/>
      <c r="G1136" s="1031"/>
    </row>
    <row r="1137" spans="1:7" s="1007" customFormat="1" ht="11.25" customHeight="1" x14ac:dyDescent="0.2">
      <c r="A1137" s="1268" t="s">
        <v>530</v>
      </c>
      <c r="B1137" s="1019">
        <v>120</v>
      </c>
      <c r="C1137" s="1019">
        <v>120</v>
      </c>
      <c r="D1137" s="1025" t="s">
        <v>495</v>
      </c>
      <c r="E1137" s="1031"/>
      <c r="F1137" s="1031"/>
      <c r="G1137" s="1031"/>
    </row>
    <row r="1138" spans="1:7" s="1007" customFormat="1" ht="11.25" customHeight="1" x14ac:dyDescent="0.2">
      <c r="A1138" s="1268"/>
      <c r="B1138" s="1019">
        <v>48</v>
      </c>
      <c r="C1138" s="1019">
        <v>47.976500000000001</v>
      </c>
      <c r="D1138" s="1025" t="s">
        <v>524</v>
      </c>
      <c r="E1138" s="1031"/>
      <c r="F1138" s="1031"/>
      <c r="G1138" s="1031"/>
    </row>
    <row r="1139" spans="1:7" s="1007" customFormat="1" ht="11.25" customHeight="1" x14ac:dyDescent="0.2">
      <c r="A1139" s="1268"/>
      <c r="B1139" s="1019">
        <v>168</v>
      </c>
      <c r="C1139" s="1019">
        <v>167.97649999999999</v>
      </c>
      <c r="D1139" s="1025" t="s">
        <v>11</v>
      </c>
      <c r="E1139" s="1031"/>
      <c r="F1139" s="1031"/>
      <c r="G1139" s="1031"/>
    </row>
    <row r="1140" spans="1:7" s="1007" customFormat="1" ht="11.25" customHeight="1" x14ac:dyDescent="0.2">
      <c r="A1140" s="1269" t="s">
        <v>4320</v>
      </c>
      <c r="B1140" s="1018">
        <v>3855.4</v>
      </c>
      <c r="C1140" s="1018">
        <v>3855.4</v>
      </c>
      <c r="D1140" s="1024" t="s">
        <v>997</v>
      </c>
      <c r="E1140" s="1031"/>
      <c r="F1140" s="1031"/>
      <c r="G1140" s="1031"/>
    </row>
    <row r="1141" spans="1:7" s="1007" customFormat="1" ht="11.25" customHeight="1" x14ac:dyDescent="0.2">
      <c r="A1141" s="1270"/>
      <c r="B1141" s="1020">
        <v>3855.4</v>
      </c>
      <c r="C1141" s="1020">
        <v>3855.4</v>
      </c>
      <c r="D1141" s="1026" t="s">
        <v>11</v>
      </c>
      <c r="E1141" s="1031"/>
      <c r="F1141" s="1031"/>
      <c r="G1141" s="1031"/>
    </row>
    <row r="1142" spans="1:7" s="1007" customFormat="1" ht="11.25" customHeight="1" x14ac:dyDescent="0.2">
      <c r="A1142" s="1268" t="s">
        <v>3721</v>
      </c>
      <c r="B1142" s="1019">
        <v>120</v>
      </c>
      <c r="C1142" s="1019">
        <v>120</v>
      </c>
      <c r="D1142" s="1025" t="s">
        <v>561</v>
      </c>
      <c r="E1142" s="1031"/>
      <c r="F1142" s="1031"/>
      <c r="G1142" s="1031"/>
    </row>
    <row r="1143" spans="1:7" s="1007" customFormat="1" ht="11.25" customHeight="1" x14ac:dyDescent="0.2">
      <c r="A1143" s="1268"/>
      <c r="B1143" s="1019">
        <v>120</v>
      </c>
      <c r="C1143" s="1019">
        <v>120</v>
      </c>
      <c r="D1143" s="1025" t="s">
        <v>11</v>
      </c>
      <c r="E1143" s="1031"/>
      <c r="F1143" s="1031"/>
      <c r="G1143" s="1031"/>
    </row>
    <row r="1144" spans="1:7" s="1007" customFormat="1" ht="11.25" customHeight="1" x14ac:dyDescent="0.2">
      <c r="A1144" s="1269" t="s">
        <v>3504</v>
      </c>
      <c r="B1144" s="1018">
        <v>140</v>
      </c>
      <c r="C1144" s="1018">
        <v>140</v>
      </c>
      <c r="D1144" s="1024" t="s">
        <v>912</v>
      </c>
      <c r="E1144" s="1031"/>
      <c r="F1144" s="1031"/>
      <c r="G1144" s="1031"/>
    </row>
    <row r="1145" spans="1:7" s="1007" customFormat="1" ht="11.25" customHeight="1" x14ac:dyDescent="0.2">
      <c r="A1145" s="1270"/>
      <c r="B1145" s="1020">
        <v>140</v>
      </c>
      <c r="C1145" s="1020">
        <v>140</v>
      </c>
      <c r="D1145" s="1026" t="s">
        <v>11</v>
      </c>
      <c r="E1145" s="1031"/>
      <c r="F1145" s="1031"/>
      <c r="G1145" s="1031"/>
    </row>
    <row r="1146" spans="1:7" s="1007" customFormat="1" ht="11.25" customHeight="1" x14ac:dyDescent="0.2">
      <c r="A1146" s="1268" t="s">
        <v>3692</v>
      </c>
      <c r="B1146" s="1019">
        <v>80</v>
      </c>
      <c r="C1146" s="1019">
        <v>80</v>
      </c>
      <c r="D1146" s="1025" t="s">
        <v>524</v>
      </c>
      <c r="E1146" s="1031"/>
      <c r="F1146" s="1031"/>
      <c r="G1146" s="1031"/>
    </row>
    <row r="1147" spans="1:7" s="1007" customFormat="1" ht="11.25" customHeight="1" x14ac:dyDescent="0.2">
      <c r="A1147" s="1268"/>
      <c r="B1147" s="1019">
        <v>80</v>
      </c>
      <c r="C1147" s="1019">
        <v>80</v>
      </c>
      <c r="D1147" s="1025" t="s">
        <v>11</v>
      </c>
      <c r="E1147" s="1031"/>
      <c r="F1147" s="1031"/>
      <c r="G1147" s="1031"/>
    </row>
    <row r="1148" spans="1:7" s="1007" customFormat="1" ht="11.25" customHeight="1" x14ac:dyDescent="0.2">
      <c r="A1148" s="1269" t="s">
        <v>4321</v>
      </c>
      <c r="B1148" s="1018">
        <v>100</v>
      </c>
      <c r="C1148" s="1018">
        <v>0</v>
      </c>
      <c r="D1148" s="1024" t="s">
        <v>4183</v>
      </c>
      <c r="E1148" s="1031"/>
      <c r="F1148" s="1031"/>
      <c r="G1148" s="1031"/>
    </row>
    <row r="1149" spans="1:7" s="1007" customFormat="1" ht="11.25" customHeight="1" x14ac:dyDescent="0.2">
      <c r="A1149" s="1270"/>
      <c r="B1149" s="1020">
        <v>100</v>
      </c>
      <c r="C1149" s="1020">
        <v>0</v>
      </c>
      <c r="D1149" s="1026" t="s">
        <v>11</v>
      </c>
      <c r="E1149" s="1031"/>
      <c r="F1149" s="1031"/>
      <c r="G1149" s="1031"/>
    </row>
    <row r="1150" spans="1:7" s="1007" customFormat="1" ht="11.25" customHeight="1" x14ac:dyDescent="0.2">
      <c r="A1150" s="1268" t="s">
        <v>4322</v>
      </c>
      <c r="B1150" s="1019">
        <v>192.8</v>
      </c>
      <c r="C1150" s="1019">
        <v>192.8</v>
      </c>
      <c r="D1150" s="1025" t="s">
        <v>997</v>
      </c>
      <c r="E1150" s="1031"/>
      <c r="F1150" s="1031"/>
      <c r="G1150" s="1031"/>
    </row>
    <row r="1151" spans="1:7" s="1007" customFormat="1" ht="11.25" customHeight="1" x14ac:dyDescent="0.2">
      <c r="A1151" s="1268"/>
      <c r="B1151" s="1019">
        <v>192.8</v>
      </c>
      <c r="C1151" s="1019">
        <v>192.8</v>
      </c>
      <c r="D1151" s="1025" t="s">
        <v>11</v>
      </c>
      <c r="E1151" s="1031"/>
      <c r="F1151" s="1031"/>
      <c r="G1151" s="1031"/>
    </row>
    <row r="1152" spans="1:7" s="1007" customFormat="1" ht="21" x14ac:dyDescent="0.2">
      <c r="A1152" s="1269" t="s">
        <v>2360</v>
      </c>
      <c r="B1152" s="1018">
        <v>134</v>
      </c>
      <c r="C1152" s="1018">
        <v>133.999</v>
      </c>
      <c r="D1152" s="1024" t="s">
        <v>972</v>
      </c>
      <c r="E1152" s="1031"/>
      <c r="F1152" s="1031"/>
      <c r="G1152" s="1031"/>
    </row>
    <row r="1153" spans="1:7" s="1007" customFormat="1" ht="11.25" customHeight="1" x14ac:dyDescent="0.2">
      <c r="A1153" s="1268"/>
      <c r="B1153" s="1019">
        <v>3676</v>
      </c>
      <c r="C1153" s="1019">
        <v>3632.1129299999998</v>
      </c>
      <c r="D1153" s="1025" t="s">
        <v>973</v>
      </c>
      <c r="E1153" s="1031"/>
      <c r="F1153" s="1031"/>
      <c r="G1153" s="1031"/>
    </row>
    <row r="1154" spans="1:7" s="1007" customFormat="1" ht="21" x14ac:dyDescent="0.2">
      <c r="A1154" s="1268"/>
      <c r="B1154" s="1019">
        <v>160</v>
      </c>
      <c r="C1154" s="1019">
        <v>160</v>
      </c>
      <c r="D1154" s="1025" t="s">
        <v>969</v>
      </c>
      <c r="E1154" s="1031"/>
      <c r="F1154" s="1031"/>
      <c r="G1154" s="1031"/>
    </row>
    <row r="1155" spans="1:7" s="1007" customFormat="1" ht="11.25" customHeight="1" x14ac:dyDescent="0.2">
      <c r="A1155" s="1268"/>
      <c r="B1155" s="1019">
        <v>1203.51</v>
      </c>
      <c r="C1155" s="1019">
        <v>1203.5</v>
      </c>
      <c r="D1155" s="1025" t="s">
        <v>992</v>
      </c>
      <c r="E1155" s="1031"/>
      <c r="F1155" s="1031"/>
      <c r="G1155" s="1031"/>
    </row>
    <row r="1156" spans="1:7" s="1007" customFormat="1" ht="11.25" customHeight="1" x14ac:dyDescent="0.2">
      <c r="A1156" s="1270"/>
      <c r="B1156" s="1020">
        <v>5173.51</v>
      </c>
      <c r="C1156" s="1020">
        <v>5129.61193</v>
      </c>
      <c r="D1156" s="1026" t="s">
        <v>11</v>
      </c>
      <c r="E1156" s="1031"/>
      <c r="F1156" s="1031"/>
      <c r="G1156" s="1031"/>
    </row>
    <row r="1157" spans="1:7" s="1007" customFormat="1" ht="11.25" customHeight="1" x14ac:dyDescent="0.2">
      <c r="A1157" s="1269" t="s">
        <v>3705</v>
      </c>
      <c r="B1157" s="1018">
        <v>50</v>
      </c>
      <c r="C1157" s="1018">
        <v>50</v>
      </c>
      <c r="D1157" s="1024" t="s">
        <v>4323</v>
      </c>
      <c r="E1157" s="1031"/>
      <c r="F1157" s="1031"/>
      <c r="G1157" s="1031"/>
    </row>
    <row r="1158" spans="1:7" s="1007" customFormat="1" ht="11.25" customHeight="1" x14ac:dyDescent="0.2">
      <c r="A1158" s="1270"/>
      <c r="B1158" s="1020">
        <v>50</v>
      </c>
      <c r="C1158" s="1020">
        <v>50</v>
      </c>
      <c r="D1158" s="1026" t="s">
        <v>11</v>
      </c>
      <c r="E1158" s="1031"/>
      <c r="F1158" s="1031"/>
      <c r="G1158" s="1031"/>
    </row>
    <row r="1159" spans="1:7" s="1007" customFormat="1" ht="11.25" customHeight="1" x14ac:dyDescent="0.2">
      <c r="A1159" s="1269" t="s">
        <v>2361</v>
      </c>
      <c r="B1159" s="1018">
        <v>87.5</v>
      </c>
      <c r="C1159" s="1018">
        <v>87.5</v>
      </c>
      <c r="D1159" s="1024" t="s">
        <v>941</v>
      </c>
      <c r="E1159" s="1031"/>
      <c r="F1159" s="1031"/>
      <c r="G1159" s="1031"/>
    </row>
    <row r="1160" spans="1:7" s="1007" customFormat="1" ht="11.25" customHeight="1" x14ac:dyDescent="0.2">
      <c r="A1160" s="1270"/>
      <c r="B1160" s="1020">
        <v>87.5</v>
      </c>
      <c r="C1160" s="1020">
        <v>87.5</v>
      </c>
      <c r="D1160" s="1026" t="s">
        <v>11</v>
      </c>
      <c r="E1160" s="1031"/>
      <c r="F1160" s="1031"/>
      <c r="G1160" s="1031"/>
    </row>
    <row r="1161" spans="1:7" s="1007" customFormat="1" ht="11.25" customHeight="1" x14ac:dyDescent="0.2">
      <c r="A1161" s="1268" t="s">
        <v>3506</v>
      </c>
      <c r="B1161" s="1019">
        <v>37.380000000000003</v>
      </c>
      <c r="C1161" s="1019">
        <v>37.375</v>
      </c>
      <c r="D1161" s="1025" t="s">
        <v>941</v>
      </c>
      <c r="E1161" s="1031"/>
      <c r="F1161" s="1031"/>
      <c r="G1161" s="1031"/>
    </row>
    <row r="1162" spans="1:7" s="1007" customFormat="1" ht="11.25" customHeight="1" x14ac:dyDescent="0.2">
      <c r="A1162" s="1268"/>
      <c r="B1162" s="1019">
        <v>37.380000000000003</v>
      </c>
      <c r="C1162" s="1019">
        <v>37.375</v>
      </c>
      <c r="D1162" s="1025" t="s">
        <v>11</v>
      </c>
      <c r="E1162" s="1031"/>
      <c r="F1162" s="1031"/>
      <c r="G1162" s="1031"/>
    </row>
    <row r="1163" spans="1:7" s="1007" customFormat="1" ht="11.25" customHeight="1" x14ac:dyDescent="0.2">
      <c r="A1163" s="1269" t="s">
        <v>3507</v>
      </c>
      <c r="B1163" s="1018">
        <v>61.1</v>
      </c>
      <c r="C1163" s="1018">
        <v>61.1</v>
      </c>
      <c r="D1163" s="1024" t="s">
        <v>3227</v>
      </c>
      <c r="E1163" s="1031"/>
      <c r="F1163" s="1031"/>
      <c r="G1163" s="1031"/>
    </row>
    <row r="1164" spans="1:7" s="1007" customFormat="1" ht="11.25" customHeight="1" x14ac:dyDescent="0.2">
      <c r="A1164" s="1270"/>
      <c r="B1164" s="1020">
        <v>61.1</v>
      </c>
      <c r="C1164" s="1020">
        <v>61.1</v>
      </c>
      <c r="D1164" s="1026" t="s">
        <v>11</v>
      </c>
      <c r="E1164" s="1031"/>
      <c r="F1164" s="1031"/>
      <c r="G1164" s="1031"/>
    </row>
    <row r="1165" spans="1:7" s="1007" customFormat="1" ht="11.25" customHeight="1" x14ac:dyDescent="0.2">
      <c r="A1165" s="1268" t="s">
        <v>4324</v>
      </c>
      <c r="B1165" s="1019">
        <v>987.35</v>
      </c>
      <c r="C1165" s="1019">
        <v>987.3180000000001</v>
      </c>
      <c r="D1165" s="1025" t="s">
        <v>3855</v>
      </c>
      <c r="E1165" s="1031"/>
      <c r="F1165" s="1031"/>
      <c r="G1165" s="1031"/>
    </row>
    <row r="1166" spans="1:7" s="1007" customFormat="1" ht="11.25" customHeight="1" x14ac:dyDescent="0.2">
      <c r="A1166" s="1268"/>
      <c r="B1166" s="1019">
        <v>987.35</v>
      </c>
      <c r="C1166" s="1019">
        <v>987.3180000000001</v>
      </c>
      <c r="D1166" s="1025" t="s">
        <v>11</v>
      </c>
      <c r="E1166" s="1031"/>
      <c r="F1166" s="1031"/>
      <c r="G1166" s="1031"/>
    </row>
    <row r="1167" spans="1:7" s="1007" customFormat="1" ht="11.25" customHeight="1" x14ac:dyDescent="0.2">
      <c r="A1167" s="1269" t="s">
        <v>3508</v>
      </c>
      <c r="B1167" s="1018">
        <v>64.2</v>
      </c>
      <c r="C1167" s="1018">
        <v>64.2</v>
      </c>
      <c r="D1167" s="1024" t="s">
        <v>3227</v>
      </c>
      <c r="E1167" s="1031"/>
      <c r="F1167" s="1031"/>
      <c r="G1167" s="1031"/>
    </row>
    <row r="1168" spans="1:7" s="1007" customFormat="1" ht="11.25" customHeight="1" x14ac:dyDescent="0.2">
      <c r="A1168" s="1268"/>
      <c r="B1168" s="1019">
        <v>615.5</v>
      </c>
      <c r="C1168" s="1019">
        <v>615.47400000000005</v>
      </c>
      <c r="D1168" s="1025" t="s">
        <v>3855</v>
      </c>
      <c r="E1168" s="1031"/>
      <c r="F1168" s="1031"/>
      <c r="G1168" s="1031"/>
    </row>
    <row r="1169" spans="1:7" s="1007" customFormat="1" ht="11.25" customHeight="1" x14ac:dyDescent="0.2">
      <c r="A1169" s="1270"/>
      <c r="B1169" s="1020">
        <v>679.7</v>
      </c>
      <c r="C1169" s="1020">
        <v>679.67400000000009</v>
      </c>
      <c r="D1169" s="1026" t="s">
        <v>11</v>
      </c>
      <c r="E1169" s="1031"/>
      <c r="F1169" s="1031"/>
      <c r="G1169" s="1031"/>
    </row>
    <row r="1170" spans="1:7" s="1007" customFormat="1" ht="11.25" customHeight="1" x14ac:dyDescent="0.2">
      <c r="A1170" s="1268" t="s">
        <v>3693</v>
      </c>
      <c r="B1170" s="1019">
        <v>150</v>
      </c>
      <c r="C1170" s="1019">
        <v>150</v>
      </c>
      <c r="D1170" s="1025" t="s">
        <v>524</v>
      </c>
      <c r="E1170" s="1031"/>
      <c r="F1170" s="1031"/>
      <c r="G1170" s="1031"/>
    </row>
    <row r="1171" spans="1:7" s="1007" customFormat="1" ht="11.25" customHeight="1" x14ac:dyDescent="0.2">
      <c r="A1171" s="1268"/>
      <c r="B1171" s="1019">
        <v>150</v>
      </c>
      <c r="C1171" s="1019">
        <v>150</v>
      </c>
      <c r="D1171" s="1025" t="s">
        <v>11</v>
      </c>
      <c r="E1171" s="1031"/>
      <c r="F1171" s="1031"/>
      <c r="G1171" s="1031"/>
    </row>
    <row r="1172" spans="1:7" s="1007" customFormat="1" ht="11.25" customHeight="1" x14ac:dyDescent="0.2">
      <c r="A1172" s="1269" t="s">
        <v>4325</v>
      </c>
      <c r="B1172" s="1018">
        <v>80</v>
      </c>
      <c r="C1172" s="1018">
        <v>80</v>
      </c>
      <c r="D1172" s="1024" t="s">
        <v>910</v>
      </c>
      <c r="E1172" s="1031"/>
      <c r="F1172" s="1031"/>
      <c r="G1172" s="1031"/>
    </row>
    <row r="1173" spans="1:7" s="1007" customFormat="1" ht="11.25" customHeight="1" x14ac:dyDescent="0.2">
      <c r="A1173" s="1270"/>
      <c r="B1173" s="1020">
        <v>80</v>
      </c>
      <c r="C1173" s="1020">
        <v>80</v>
      </c>
      <c r="D1173" s="1026" t="s">
        <v>11</v>
      </c>
      <c r="E1173" s="1031"/>
      <c r="F1173" s="1031"/>
      <c r="G1173" s="1031"/>
    </row>
    <row r="1174" spans="1:7" s="1007" customFormat="1" ht="11.25" customHeight="1" x14ac:dyDescent="0.2">
      <c r="A1174" s="1268" t="s">
        <v>3657</v>
      </c>
      <c r="B1174" s="1019">
        <v>250</v>
      </c>
      <c r="C1174" s="1019">
        <v>250</v>
      </c>
      <c r="D1174" s="1025" t="s">
        <v>495</v>
      </c>
      <c r="E1174" s="1031"/>
      <c r="F1174" s="1031"/>
      <c r="G1174" s="1031"/>
    </row>
    <row r="1175" spans="1:7" s="1007" customFormat="1" ht="11.25" customHeight="1" x14ac:dyDescent="0.2">
      <c r="A1175" s="1268"/>
      <c r="B1175" s="1019">
        <v>250</v>
      </c>
      <c r="C1175" s="1019">
        <v>250</v>
      </c>
      <c r="D1175" s="1025" t="s">
        <v>11</v>
      </c>
      <c r="E1175" s="1031"/>
      <c r="F1175" s="1031"/>
      <c r="G1175" s="1031"/>
    </row>
    <row r="1176" spans="1:7" s="1007" customFormat="1" ht="11.25" customHeight="1" x14ac:dyDescent="0.2">
      <c r="A1176" s="1269" t="s">
        <v>3694</v>
      </c>
      <c r="B1176" s="1018">
        <v>150</v>
      </c>
      <c r="C1176" s="1018">
        <v>150</v>
      </c>
      <c r="D1176" s="1024" t="s">
        <v>524</v>
      </c>
      <c r="E1176" s="1031"/>
      <c r="F1176" s="1031"/>
      <c r="G1176" s="1031"/>
    </row>
    <row r="1177" spans="1:7" s="1007" customFormat="1" ht="11.25" customHeight="1" x14ac:dyDescent="0.2">
      <c r="A1177" s="1270"/>
      <c r="B1177" s="1020">
        <v>150</v>
      </c>
      <c r="C1177" s="1020">
        <v>150</v>
      </c>
      <c r="D1177" s="1026" t="s">
        <v>11</v>
      </c>
      <c r="E1177" s="1031"/>
      <c r="F1177" s="1031"/>
      <c r="G1177" s="1031"/>
    </row>
    <row r="1178" spans="1:7" s="1007" customFormat="1" ht="11.25" customHeight="1" x14ac:dyDescent="0.2">
      <c r="A1178" s="1268" t="s">
        <v>571</v>
      </c>
      <c r="B1178" s="1019">
        <v>200</v>
      </c>
      <c r="C1178" s="1019">
        <v>200</v>
      </c>
      <c r="D1178" s="1025" t="s">
        <v>561</v>
      </c>
      <c r="E1178" s="1031"/>
      <c r="F1178" s="1031"/>
      <c r="G1178" s="1031"/>
    </row>
    <row r="1179" spans="1:7" s="1007" customFormat="1" ht="11.25" customHeight="1" x14ac:dyDescent="0.2">
      <c r="A1179" s="1268"/>
      <c r="B1179" s="1019">
        <v>200</v>
      </c>
      <c r="C1179" s="1019">
        <v>200</v>
      </c>
      <c r="D1179" s="1025" t="s">
        <v>11</v>
      </c>
      <c r="E1179" s="1031"/>
      <c r="F1179" s="1031"/>
      <c r="G1179" s="1031"/>
    </row>
    <row r="1180" spans="1:7" s="1007" customFormat="1" ht="11.25" customHeight="1" x14ac:dyDescent="0.2">
      <c r="A1180" s="1269" t="s">
        <v>4326</v>
      </c>
      <c r="B1180" s="1018">
        <v>31</v>
      </c>
      <c r="C1180" s="1018">
        <v>31</v>
      </c>
      <c r="D1180" s="1024" t="s">
        <v>910</v>
      </c>
      <c r="E1180" s="1031"/>
      <c r="F1180" s="1031"/>
      <c r="G1180" s="1031"/>
    </row>
    <row r="1181" spans="1:7" s="1007" customFormat="1" ht="11.25" customHeight="1" x14ac:dyDescent="0.2">
      <c r="A1181" s="1270"/>
      <c r="B1181" s="1020">
        <v>31</v>
      </c>
      <c r="C1181" s="1020">
        <v>31</v>
      </c>
      <c r="D1181" s="1026" t="s">
        <v>11</v>
      </c>
      <c r="E1181" s="1031"/>
      <c r="F1181" s="1031"/>
      <c r="G1181" s="1031"/>
    </row>
    <row r="1182" spans="1:7" s="1007" customFormat="1" ht="11.25" customHeight="1" x14ac:dyDescent="0.2">
      <c r="A1182" s="1268" t="s">
        <v>2362</v>
      </c>
      <c r="B1182" s="1019">
        <v>80</v>
      </c>
      <c r="C1182" s="1019">
        <v>30</v>
      </c>
      <c r="D1182" s="1025" t="s">
        <v>1079</v>
      </c>
      <c r="E1182" s="1031"/>
      <c r="F1182" s="1031"/>
      <c r="G1182" s="1031"/>
    </row>
    <row r="1183" spans="1:7" s="1007" customFormat="1" ht="11.25" customHeight="1" x14ac:dyDescent="0.2">
      <c r="A1183" s="1268"/>
      <c r="B1183" s="1019">
        <v>80</v>
      </c>
      <c r="C1183" s="1019">
        <v>30</v>
      </c>
      <c r="D1183" s="1025" t="s">
        <v>11</v>
      </c>
      <c r="E1183" s="1031"/>
      <c r="F1183" s="1031"/>
      <c r="G1183" s="1031"/>
    </row>
    <row r="1184" spans="1:7" s="1007" customFormat="1" ht="11.25" customHeight="1" x14ac:dyDescent="0.2">
      <c r="A1184" s="1269" t="s">
        <v>3732</v>
      </c>
      <c r="B1184" s="1018">
        <v>900</v>
      </c>
      <c r="C1184" s="1018">
        <v>900</v>
      </c>
      <c r="D1184" s="1024" t="s">
        <v>1040</v>
      </c>
      <c r="E1184" s="1031"/>
      <c r="F1184" s="1031"/>
      <c r="G1184" s="1031"/>
    </row>
    <row r="1185" spans="1:7" s="1007" customFormat="1" ht="11.25" customHeight="1" x14ac:dyDescent="0.2">
      <c r="A1185" s="1268"/>
      <c r="B1185" s="1019">
        <v>1273</v>
      </c>
      <c r="C1185" s="1019">
        <v>1273</v>
      </c>
      <c r="D1185" s="1025" t="s">
        <v>973</v>
      </c>
      <c r="E1185" s="1031"/>
      <c r="F1185" s="1031"/>
      <c r="G1185" s="1031"/>
    </row>
    <row r="1186" spans="1:7" s="1007" customFormat="1" ht="11.25" customHeight="1" x14ac:dyDescent="0.2">
      <c r="A1186" s="1268"/>
      <c r="B1186" s="1019">
        <v>78.599999999999994</v>
      </c>
      <c r="C1186" s="1019">
        <v>0</v>
      </c>
      <c r="D1186" s="1025" t="s">
        <v>968</v>
      </c>
      <c r="E1186" s="1031"/>
      <c r="F1186" s="1031"/>
      <c r="G1186" s="1031"/>
    </row>
    <row r="1187" spans="1:7" s="1007" customFormat="1" ht="11.25" customHeight="1" x14ac:dyDescent="0.2">
      <c r="A1187" s="1268"/>
      <c r="B1187" s="1019">
        <v>150</v>
      </c>
      <c r="C1187" s="1019">
        <v>150</v>
      </c>
      <c r="D1187" s="1025" t="s">
        <v>3509</v>
      </c>
      <c r="E1187" s="1031"/>
      <c r="F1187" s="1031"/>
      <c r="G1187" s="1031"/>
    </row>
    <row r="1188" spans="1:7" s="1007" customFormat="1" ht="11.25" customHeight="1" x14ac:dyDescent="0.2">
      <c r="A1188" s="1268"/>
      <c r="B1188" s="1019">
        <v>100</v>
      </c>
      <c r="C1188" s="1019">
        <v>100</v>
      </c>
      <c r="D1188" s="1025" t="s">
        <v>597</v>
      </c>
      <c r="E1188" s="1031"/>
      <c r="F1188" s="1031"/>
      <c r="G1188" s="1031"/>
    </row>
    <row r="1189" spans="1:7" s="1007" customFormat="1" ht="11.25" customHeight="1" x14ac:dyDescent="0.2">
      <c r="A1189" s="1270"/>
      <c r="B1189" s="1020">
        <v>2501.6</v>
      </c>
      <c r="C1189" s="1020">
        <v>2423</v>
      </c>
      <c r="D1189" s="1026" t="s">
        <v>11</v>
      </c>
      <c r="E1189" s="1031"/>
      <c r="F1189" s="1031"/>
      <c r="G1189" s="1031"/>
    </row>
    <row r="1190" spans="1:7" s="1007" customFormat="1" ht="21" x14ac:dyDescent="0.2">
      <c r="A1190" s="1268" t="s">
        <v>2363</v>
      </c>
      <c r="B1190" s="1019">
        <v>649</v>
      </c>
      <c r="C1190" s="1019">
        <v>649</v>
      </c>
      <c r="D1190" s="1025" t="s">
        <v>972</v>
      </c>
      <c r="E1190" s="1031"/>
      <c r="F1190" s="1031"/>
      <c r="G1190" s="1031"/>
    </row>
    <row r="1191" spans="1:7" s="1007" customFormat="1" ht="11.25" customHeight="1" x14ac:dyDescent="0.2">
      <c r="A1191" s="1268"/>
      <c r="B1191" s="1019">
        <v>8167</v>
      </c>
      <c r="C1191" s="1019">
        <v>8167</v>
      </c>
      <c r="D1191" s="1025" t="s">
        <v>973</v>
      </c>
      <c r="E1191" s="1031"/>
      <c r="F1191" s="1031"/>
      <c r="G1191" s="1031"/>
    </row>
    <row r="1192" spans="1:7" s="1007" customFormat="1" ht="11.25" customHeight="1" x14ac:dyDescent="0.2">
      <c r="A1192" s="1268"/>
      <c r="B1192" s="1019">
        <v>8816</v>
      </c>
      <c r="C1192" s="1019">
        <v>8816</v>
      </c>
      <c r="D1192" s="1025" t="s">
        <v>11</v>
      </c>
      <c r="E1192" s="1031"/>
      <c r="F1192" s="1031"/>
      <c r="G1192" s="1031"/>
    </row>
    <row r="1193" spans="1:7" s="1007" customFormat="1" ht="11.25" customHeight="1" x14ac:dyDescent="0.2">
      <c r="A1193" s="1269" t="s">
        <v>572</v>
      </c>
      <c r="B1193" s="1018">
        <v>400</v>
      </c>
      <c r="C1193" s="1018">
        <v>0</v>
      </c>
      <c r="D1193" s="1024" t="s">
        <v>3229</v>
      </c>
      <c r="E1193" s="1031"/>
      <c r="F1193" s="1031"/>
      <c r="G1193" s="1031"/>
    </row>
    <row r="1194" spans="1:7" s="1007" customFormat="1" ht="11.25" customHeight="1" x14ac:dyDescent="0.2">
      <c r="A1194" s="1270"/>
      <c r="B1194" s="1020">
        <v>400</v>
      </c>
      <c r="C1194" s="1020">
        <v>0</v>
      </c>
      <c r="D1194" s="1026" t="s">
        <v>11</v>
      </c>
      <c r="E1194" s="1031"/>
      <c r="F1194" s="1031"/>
      <c r="G1194" s="1031"/>
    </row>
    <row r="1195" spans="1:7" s="1007" customFormat="1" ht="11.25" customHeight="1" x14ac:dyDescent="0.2">
      <c r="A1195" s="1268" t="s">
        <v>4327</v>
      </c>
      <c r="B1195" s="1019">
        <v>100</v>
      </c>
      <c r="C1195" s="1019">
        <v>0</v>
      </c>
      <c r="D1195" s="1025" t="s">
        <v>4183</v>
      </c>
      <c r="E1195" s="1031"/>
      <c r="F1195" s="1031"/>
      <c r="G1195" s="1031"/>
    </row>
    <row r="1196" spans="1:7" s="1007" customFormat="1" ht="11.25" customHeight="1" x14ac:dyDescent="0.2">
      <c r="A1196" s="1268"/>
      <c r="B1196" s="1019">
        <v>100</v>
      </c>
      <c r="C1196" s="1019">
        <v>0</v>
      </c>
      <c r="D1196" s="1025" t="s">
        <v>11</v>
      </c>
      <c r="E1196" s="1031"/>
      <c r="F1196" s="1031"/>
      <c r="G1196" s="1031"/>
    </row>
    <row r="1197" spans="1:7" s="1007" customFormat="1" ht="11.25" customHeight="1" x14ac:dyDescent="0.2">
      <c r="A1197" s="1269" t="s">
        <v>2364</v>
      </c>
      <c r="B1197" s="1018">
        <v>4852.93</v>
      </c>
      <c r="C1197" s="1018">
        <v>4852.9230000000007</v>
      </c>
      <c r="D1197" s="1024" t="s">
        <v>2188</v>
      </c>
      <c r="E1197" s="1031"/>
      <c r="F1197" s="1031"/>
      <c r="G1197" s="1031"/>
    </row>
    <row r="1198" spans="1:7" s="1007" customFormat="1" ht="11.25" customHeight="1" x14ac:dyDescent="0.2">
      <c r="A1198" s="1270"/>
      <c r="B1198" s="1020">
        <v>4852.93</v>
      </c>
      <c r="C1198" s="1020">
        <v>4852.9230000000007</v>
      </c>
      <c r="D1198" s="1026" t="s">
        <v>11</v>
      </c>
      <c r="E1198" s="1031"/>
      <c r="F1198" s="1031"/>
      <c r="G1198" s="1031"/>
    </row>
    <row r="1199" spans="1:7" s="1007" customFormat="1" ht="11.25" customHeight="1" x14ac:dyDescent="0.2">
      <c r="A1199" s="1268" t="s">
        <v>3776</v>
      </c>
      <c r="B1199" s="1019">
        <v>45</v>
      </c>
      <c r="C1199" s="1019">
        <v>45</v>
      </c>
      <c r="D1199" s="1025" t="s">
        <v>3774</v>
      </c>
      <c r="E1199" s="1031"/>
      <c r="F1199" s="1031"/>
      <c r="G1199" s="1031"/>
    </row>
    <row r="1200" spans="1:7" s="1007" customFormat="1" ht="11.25" customHeight="1" x14ac:dyDescent="0.2">
      <c r="A1200" s="1268"/>
      <c r="B1200" s="1019">
        <v>45</v>
      </c>
      <c r="C1200" s="1019">
        <v>45</v>
      </c>
      <c r="D1200" s="1025" t="s">
        <v>11</v>
      </c>
      <c r="E1200" s="1031"/>
      <c r="F1200" s="1031"/>
      <c r="G1200" s="1031"/>
    </row>
    <row r="1201" spans="1:7" s="1007" customFormat="1" ht="11.25" customHeight="1" x14ac:dyDescent="0.2">
      <c r="A1201" s="1269" t="s">
        <v>606</v>
      </c>
      <c r="B1201" s="1018">
        <v>103.1</v>
      </c>
      <c r="C1201" s="1018">
        <v>103.1</v>
      </c>
      <c r="D1201" s="1024" t="s">
        <v>610</v>
      </c>
      <c r="E1201" s="1031"/>
      <c r="F1201" s="1031"/>
      <c r="G1201" s="1031"/>
    </row>
    <row r="1202" spans="1:7" s="1007" customFormat="1" ht="11.25" customHeight="1" x14ac:dyDescent="0.2">
      <c r="A1202" s="1268"/>
      <c r="B1202" s="1019">
        <v>29896.9</v>
      </c>
      <c r="C1202" s="1019">
        <v>29785</v>
      </c>
      <c r="D1202" s="1025" t="s">
        <v>643</v>
      </c>
      <c r="E1202" s="1031"/>
      <c r="F1202" s="1031"/>
      <c r="G1202" s="1031"/>
    </row>
    <row r="1203" spans="1:7" s="1007" customFormat="1" ht="11.25" customHeight="1" x14ac:dyDescent="0.2">
      <c r="A1203" s="1270"/>
      <c r="B1203" s="1020">
        <v>30000</v>
      </c>
      <c r="C1203" s="1020">
        <v>29888.1</v>
      </c>
      <c r="D1203" s="1026" t="s">
        <v>11</v>
      </c>
      <c r="E1203" s="1031"/>
      <c r="F1203" s="1031"/>
      <c r="G1203" s="1031"/>
    </row>
    <row r="1204" spans="1:7" s="1007" customFormat="1" ht="11.25" customHeight="1" x14ac:dyDescent="0.2">
      <c r="A1204" s="1268" t="s">
        <v>551</v>
      </c>
      <c r="B1204" s="1019">
        <v>1997.12</v>
      </c>
      <c r="C1204" s="1019">
        <v>1997.12</v>
      </c>
      <c r="D1204" s="1025" t="s">
        <v>3707</v>
      </c>
      <c r="E1204" s="1031"/>
      <c r="F1204" s="1031"/>
      <c r="G1204" s="1031"/>
    </row>
    <row r="1205" spans="1:7" s="1007" customFormat="1" ht="11.25" customHeight="1" x14ac:dyDescent="0.2">
      <c r="A1205" s="1268"/>
      <c r="B1205" s="1019">
        <v>199.5</v>
      </c>
      <c r="C1205" s="1019">
        <v>199.5</v>
      </c>
      <c r="D1205" s="1025" t="s">
        <v>4328</v>
      </c>
      <c r="E1205" s="1031"/>
      <c r="F1205" s="1031"/>
      <c r="G1205" s="1031"/>
    </row>
    <row r="1206" spans="1:7" s="1007" customFormat="1" ht="11.25" customHeight="1" x14ac:dyDescent="0.2">
      <c r="A1206" s="1268"/>
      <c r="B1206" s="1019">
        <v>2196.62</v>
      </c>
      <c r="C1206" s="1019">
        <v>2196.62</v>
      </c>
      <c r="D1206" s="1025" t="s">
        <v>11</v>
      </c>
      <c r="E1206" s="1031"/>
      <c r="F1206" s="1031"/>
      <c r="G1206" s="1031"/>
    </row>
    <row r="1207" spans="1:7" s="1007" customFormat="1" ht="11.25" customHeight="1" x14ac:dyDescent="0.2">
      <c r="A1207" s="1269" t="s">
        <v>2365</v>
      </c>
      <c r="B1207" s="1018">
        <v>5640.27</v>
      </c>
      <c r="C1207" s="1018">
        <v>5640.268</v>
      </c>
      <c r="D1207" s="1024" t="s">
        <v>2188</v>
      </c>
      <c r="E1207" s="1031"/>
      <c r="F1207" s="1031"/>
      <c r="G1207" s="1031"/>
    </row>
    <row r="1208" spans="1:7" s="1007" customFormat="1" ht="11.25" customHeight="1" x14ac:dyDescent="0.2">
      <c r="A1208" s="1270"/>
      <c r="B1208" s="1020">
        <v>5640.27</v>
      </c>
      <c r="C1208" s="1020">
        <v>5640.268</v>
      </c>
      <c r="D1208" s="1026" t="s">
        <v>11</v>
      </c>
      <c r="E1208" s="1031"/>
      <c r="F1208" s="1031"/>
      <c r="G1208" s="1031"/>
    </row>
    <row r="1209" spans="1:7" s="1007" customFormat="1" ht="11.25" customHeight="1" x14ac:dyDescent="0.2">
      <c r="A1209" s="1268" t="s">
        <v>558</v>
      </c>
      <c r="B1209" s="1019">
        <v>12000</v>
      </c>
      <c r="C1209" s="1019">
        <v>10000</v>
      </c>
      <c r="D1209" s="1025" t="s">
        <v>557</v>
      </c>
      <c r="E1209" s="1031"/>
      <c r="F1209" s="1031"/>
      <c r="G1209" s="1031"/>
    </row>
    <row r="1210" spans="1:7" s="1007" customFormat="1" ht="11.25" customHeight="1" x14ac:dyDescent="0.2">
      <c r="A1210" s="1268"/>
      <c r="B1210" s="1019">
        <v>6900</v>
      </c>
      <c r="C1210" s="1019">
        <v>0</v>
      </c>
      <c r="D1210" s="1025" t="s">
        <v>4329</v>
      </c>
      <c r="E1210" s="1031"/>
      <c r="F1210" s="1031"/>
      <c r="G1210" s="1031"/>
    </row>
    <row r="1211" spans="1:7" s="1007" customFormat="1" ht="11.25" customHeight="1" x14ac:dyDescent="0.2">
      <c r="A1211" s="1268"/>
      <c r="B1211" s="1019">
        <v>18900</v>
      </c>
      <c r="C1211" s="1019">
        <v>10000</v>
      </c>
      <c r="D1211" s="1025" t="s">
        <v>11</v>
      </c>
      <c r="E1211" s="1031"/>
      <c r="F1211" s="1031"/>
      <c r="G1211" s="1031"/>
    </row>
    <row r="1212" spans="1:7" s="1007" customFormat="1" ht="11.25" customHeight="1" x14ac:dyDescent="0.2">
      <c r="A1212" s="1269" t="s">
        <v>3751</v>
      </c>
      <c r="B1212" s="1018">
        <v>50</v>
      </c>
      <c r="C1212" s="1018">
        <v>50</v>
      </c>
      <c r="D1212" s="1024" t="s">
        <v>610</v>
      </c>
      <c r="E1212" s="1031"/>
      <c r="F1212" s="1031"/>
      <c r="G1212" s="1031"/>
    </row>
    <row r="1213" spans="1:7" s="1007" customFormat="1" ht="11.25" customHeight="1" x14ac:dyDescent="0.2">
      <c r="A1213" s="1270"/>
      <c r="B1213" s="1020">
        <v>50</v>
      </c>
      <c r="C1213" s="1020">
        <v>50</v>
      </c>
      <c r="D1213" s="1026" t="s">
        <v>11</v>
      </c>
      <c r="E1213" s="1031"/>
      <c r="F1213" s="1031"/>
      <c r="G1213" s="1031"/>
    </row>
    <row r="1214" spans="1:7" s="1007" customFormat="1" ht="11.25" customHeight="1" x14ac:dyDescent="0.2">
      <c r="A1214" s="1268" t="s">
        <v>2366</v>
      </c>
      <c r="B1214" s="1019">
        <v>1445.84</v>
      </c>
      <c r="C1214" s="1019">
        <v>1445.8230000000001</v>
      </c>
      <c r="D1214" s="1025" t="s">
        <v>3855</v>
      </c>
      <c r="E1214" s="1031"/>
      <c r="F1214" s="1031"/>
      <c r="G1214" s="1031"/>
    </row>
    <row r="1215" spans="1:7" s="1007" customFormat="1" ht="11.25" customHeight="1" x14ac:dyDescent="0.2">
      <c r="A1215" s="1268"/>
      <c r="B1215" s="1019">
        <v>1445.84</v>
      </c>
      <c r="C1215" s="1019">
        <v>1445.8230000000001</v>
      </c>
      <c r="D1215" s="1025" t="s">
        <v>11</v>
      </c>
      <c r="E1215" s="1031"/>
      <c r="F1215" s="1031"/>
      <c r="G1215" s="1031"/>
    </row>
    <row r="1216" spans="1:7" s="1007" customFormat="1" ht="11.25" customHeight="1" x14ac:dyDescent="0.2">
      <c r="A1216" s="1269" t="s">
        <v>625</v>
      </c>
      <c r="B1216" s="1018">
        <v>380</v>
      </c>
      <c r="C1216" s="1018">
        <v>380</v>
      </c>
      <c r="D1216" s="1024" t="s">
        <v>610</v>
      </c>
      <c r="E1216" s="1031"/>
      <c r="F1216" s="1031"/>
      <c r="G1216" s="1031"/>
    </row>
    <row r="1217" spans="1:7" s="1007" customFormat="1" ht="11.25" customHeight="1" x14ac:dyDescent="0.2">
      <c r="A1217" s="1270"/>
      <c r="B1217" s="1020">
        <v>380</v>
      </c>
      <c r="C1217" s="1020">
        <v>380</v>
      </c>
      <c r="D1217" s="1026" t="s">
        <v>11</v>
      </c>
      <c r="E1217" s="1031"/>
      <c r="F1217" s="1031"/>
      <c r="G1217" s="1031"/>
    </row>
    <row r="1218" spans="1:7" s="1007" customFormat="1" ht="11.25" customHeight="1" x14ac:dyDescent="0.2">
      <c r="A1218" s="1268" t="s">
        <v>3323</v>
      </c>
      <c r="B1218" s="1019">
        <v>8508.26</v>
      </c>
      <c r="C1218" s="1019">
        <v>8508.2330000000002</v>
      </c>
      <c r="D1218" s="1025" t="s">
        <v>3855</v>
      </c>
      <c r="E1218" s="1031"/>
      <c r="F1218" s="1031"/>
      <c r="G1218" s="1031"/>
    </row>
    <row r="1219" spans="1:7" s="1007" customFormat="1" ht="11.25" customHeight="1" x14ac:dyDescent="0.2">
      <c r="A1219" s="1268"/>
      <c r="B1219" s="1019">
        <v>2000</v>
      </c>
      <c r="C1219" s="1019">
        <v>2000</v>
      </c>
      <c r="D1219" s="1025" t="s">
        <v>4330</v>
      </c>
      <c r="E1219" s="1031"/>
      <c r="F1219" s="1031"/>
      <c r="G1219" s="1031"/>
    </row>
    <row r="1220" spans="1:7" s="1007" customFormat="1" ht="11.25" customHeight="1" x14ac:dyDescent="0.2">
      <c r="A1220" s="1268"/>
      <c r="B1220" s="1019">
        <v>1343</v>
      </c>
      <c r="C1220" s="1019">
        <v>1343</v>
      </c>
      <c r="D1220" s="1025" t="s">
        <v>607</v>
      </c>
      <c r="E1220" s="1031"/>
      <c r="F1220" s="1031"/>
      <c r="G1220" s="1031"/>
    </row>
    <row r="1221" spans="1:7" s="1007" customFormat="1" ht="11.25" customHeight="1" x14ac:dyDescent="0.2">
      <c r="A1221" s="1268"/>
      <c r="B1221" s="1019">
        <v>11851.26</v>
      </c>
      <c r="C1221" s="1019">
        <v>11851.233</v>
      </c>
      <c r="D1221" s="1025" t="s">
        <v>11</v>
      </c>
      <c r="E1221" s="1031"/>
      <c r="F1221" s="1031"/>
      <c r="G1221" s="1031"/>
    </row>
    <row r="1222" spans="1:7" s="1007" customFormat="1" ht="11.25" customHeight="1" x14ac:dyDescent="0.2">
      <c r="A1222" s="1269" t="s">
        <v>3796</v>
      </c>
      <c r="B1222" s="1018">
        <v>100</v>
      </c>
      <c r="C1222" s="1018">
        <v>100</v>
      </c>
      <c r="D1222" s="1024" t="s">
        <v>683</v>
      </c>
      <c r="E1222" s="1031"/>
      <c r="F1222" s="1031"/>
      <c r="G1222" s="1031"/>
    </row>
    <row r="1223" spans="1:7" s="1007" customFormat="1" ht="11.25" customHeight="1" x14ac:dyDescent="0.2">
      <c r="A1223" s="1270"/>
      <c r="B1223" s="1020">
        <v>100</v>
      </c>
      <c r="C1223" s="1020">
        <v>100</v>
      </c>
      <c r="D1223" s="1026" t="s">
        <v>11</v>
      </c>
      <c r="E1223" s="1031"/>
      <c r="F1223" s="1031"/>
      <c r="G1223" s="1031"/>
    </row>
    <row r="1224" spans="1:7" s="1007" customFormat="1" ht="11.25" customHeight="1" x14ac:dyDescent="0.2">
      <c r="A1224" s="1268" t="s">
        <v>3510</v>
      </c>
      <c r="B1224" s="1019">
        <v>370.59000000000003</v>
      </c>
      <c r="C1224" s="1019">
        <v>370.58500000000004</v>
      </c>
      <c r="D1224" s="1025" t="s">
        <v>941</v>
      </c>
      <c r="E1224" s="1031"/>
      <c r="F1224" s="1031"/>
      <c r="G1224" s="1031"/>
    </row>
    <row r="1225" spans="1:7" s="1007" customFormat="1" ht="11.25" customHeight="1" x14ac:dyDescent="0.2">
      <c r="A1225" s="1268"/>
      <c r="B1225" s="1019">
        <v>370.59000000000003</v>
      </c>
      <c r="C1225" s="1019">
        <v>370.58500000000004</v>
      </c>
      <c r="D1225" s="1025" t="s">
        <v>11</v>
      </c>
      <c r="E1225" s="1031"/>
      <c r="F1225" s="1031"/>
      <c r="G1225" s="1031"/>
    </row>
    <row r="1226" spans="1:7" s="1007" customFormat="1" ht="11.25" customHeight="1" x14ac:dyDescent="0.2">
      <c r="A1226" s="1269" t="s">
        <v>2367</v>
      </c>
      <c r="B1226" s="1018">
        <v>2575.37</v>
      </c>
      <c r="C1226" s="1018">
        <v>2575.3679999999999</v>
      </c>
      <c r="D1226" s="1024" t="s">
        <v>2188</v>
      </c>
      <c r="E1226" s="1031"/>
      <c r="F1226" s="1031"/>
      <c r="G1226" s="1031"/>
    </row>
    <row r="1227" spans="1:7" s="1007" customFormat="1" ht="11.25" customHeight="1" x14ac:dyDescent="0.2">
      <c r="A1227" s="1270"/>
      <c r="B1227" s="1020">
        <v>2575.37</v>
      </c>
      <c r="C1227" s="1020">
        <v>2575.3679999999999</v>
      </c>
      <c r="D1227" s="1026" t="s">
        <v>11</v>
      </c>
      <c r="E1227" s="1031"/>
      <c r="F1227" s="1031"/>
      <c r="G1227" s="1031"/>
    </row>
    <row r="1228" spans="1:7" s="1007" customFormat="1" ht="11.25" customHeight="1" x14ac:dyDescent="0.2">
      <c r="A1228" s="1268" t="s">
        <v>3511</v>
      </c>
      <c r="B1228" s="1019">
        <v>90</v>
      </c>
      <c r="C1228" s="1019">
        <v>61.35</v>
      </c>
      <c r="D1228" s="1025" t="s">
        <v>1039</v>
      </c>
      <c r="E1228" s="1031"/>
      <c r="F1228" s="1031"/>
      <c r="G1228" s="1031"/>
    </row>
    <row r="1229" spans="1:7" s="1007" customFormat="1" ht="11.25" customHeight="1" x14ac:dyDescent="0.2">
      <c r="A1229" s="1268"/>
      <c r="B1229" s="1019">
        <v>90</v>
      </c>
      <c r="C1229" s="1019">
        <v>61.35</v>
      </c>
      <c r="D1229" s="1025" t="s">
        <v>11</v>
      </c>
      <c r="E1229" s="1031"/>
      <c r="F1229" s="1031"/>
      <c r="G1229" s="1031"/>
    </row>
    <row r="1230" spans="1:7" s="1007" customFormat="1" ht="11.25" customHeight="1" x14ac:dyDescent="0.2">
      <c r="A1230" s="1269" t="s">
        <v>3788</v>
      </c>
      <c r="B1230" s="1018">
        <v>200</v>
      </c>
      <c r="C1230" s="1018">
        <v>200</v>
      </c>
      <c r="D1230" s="1024" t="s">
        <v>4331</v>
      </c>
      <c r="E1230" s="1031"/>
      <c r="F1230" s="1031"/>
      <c r="G1230" s="1031"/>
    </row>
    <row r="1231" spans="1:7" s="1007" customFormat="1" ht="11.25" customHeight="1" x14ac:dyDescent="0.2">
      <c r="A1231" s="1270"/>
      <c r="B1231" s="1020">
        <v>200</v>
      </c>
      <c r="C1231" s="1020">
        <v>200</v>
      </c>
      <c r="D1231" s="1026" t="s">
        <v>11</v>
      </c>
      <c r="E1231" s="1031"/>
      <c r="F1231" s="1031"/>
      <c r="G1231" s="1031"/>
    </row>
    <row r="1232" spans="1:7" s="1007" customFormat="1" ht="11.25" customHeight="1" x14ac:dyDescent="0.2">
      <c r="A1232" s="1268" t="s">
        <v>3512</v>
      </c>
      <c r="B1232" s="1019">
        <v>31.1</v>
      </c>
      <c r="C1232" s="1019">
        <v>10</v>
      </c>
      <c r="D1232" s="1025" t="s">
        <v>1039</v>
      </c>
      <c r="E1232" s="1031"/>
      <c r="F1232" s="1031"/>
      <c r="G1232" s="1031"/>
    </row>
    <row r="1233" spans="1:7" s="1007" customFormat="1" ht="11.25" customHeight="1" x14ac:dyDescent="0.2">
      <c r="A1233" s="1268"/>
      <c r="B1233" s="1019">
        <v>31.1</v>
      </c>
      <c r="C1233" s="1019">
        <v>10</v>
      </c>
      <c r="D1233" s="1025" t="s">
        <v>11</v>
      </c>
      <c r="E1233" s="1031"/>
      <c r="F1233" s="1031"/>
      <c r="G1233" s="1031"/>
    </row>
    <row r="1234" spans="1:7" s="1007" customFormat="1" ht="11.25" customHeight="1" x14ac:dyDescent="0.2">
      <c r="A1234" s="1269" t="s">
        <v>668</v>
      </c>
      <c r="B1234" s="1018">
        <v>50</v>
      </c>
      <c r="C1234" s="1018">
        <v>30.8</v>
      </c>
      <c r="D1234" s="1024" t="s">
        <v>1039</v>
      </c>
      <c r="E1234" s="1031"/>
      <c r="F1234" s="1031"/>
      <c r="G1234" s="1031"/>
    </row>
    <row r="1235" spans="1:7" s="1007" customFormat="1" ht="11.25" customHeight="1" x14ac:dyDescent="0.2">
      <c r="A1235" s="1270"/>
      <c r="B1235" s="1020">
        <v>50</v>
      </c>
      <c r="C1235" s="1020">
        <v>30.8</v>
      </c>
      <c r="D1235" s="1026" t="s">
        <v>11</v>
      </c>
      <c r="E1235" s="1031"/>
      <c r="F1235" s="1031"/>
      <c r="G1235" s="1031"/>
    </row>
    <row r="1236" spans="1:7" s="1007" customFormat="1" ht="11.25" customHeight="1" x14ac:dyDescent="0.2">
      <c r="A1236" s="1268" t="s">
        <v>531</v>
      </c>
      <c r="B1236" s="1019">
        <v>213.8</v>
      </c>
      <c r="C1236" s="1019">
        <v>213.76400000000001</v>
      </c>
      <c r="D1236" s="1025" t="s">
        <v>524</v>
      </c>
      <c r="E1236" s="1031"/>
      <c r="F1236" s="1031"/>
      <c r="G1236" s="1031"/>
    </row>
    <row r="1237" spans="1:7" s="1007" customFormat="1" ht="11.25" customHeight="1" x14ac:dyDescent="0.2">
      <c r="A1237" s="1268"/>
      <c r="B1237" s="1019">
        <v>30</v>
      </c>
      <c r="C1237" s="1019">
        <v>30</v>
      </c>
      <c r="D1237" s="1025" t="s">
        <v>3774</v>
      </c>
      <c r="E1237" s="1031"/>
      <c r="F1237" s="1031"/>
      <c r="G1237" s="1031"/>
    </row>
    <row r="1238" spans="1:7" s="1007" customFormat="1" ht="11.25" customHeight="1" x14ac:dyDescent="0.2">
      <c r="A1238" s="1268"/>
      <c r="B1238" s="1019">
        <v>243.8</v>
      </c>
      <c r="C1238" s="1019">
        <v>243.76400000000001</v>
      </c>
      <c r="D1238" s="1025" t="s">
        <v>11</v>
      </c>
      <c r="E1238" s="1031"/>
      <c r="F1238" s="1031"/>
      <c r="G1238" s="1031"/>
    </row>
    <row r="1239" spans="1:7" s="1007" customFormat="1" ht="11.25" customHeight="1" x14ac:dyDescent="0.2">
      <c r="A1239" s="1269" t="s">
        <v>4332</v>
      </c>
      <c r="B1239" s="1018">
        <v>90</v>
      </c>
      <c r="C1239" s="1018">
        <v>90</v>
      </c>
      <c r="D1239" s="1024" t="s">
        <v>524</v>
      </c>
      <c r="E1239" s="1031"/>
      <c r="F1239" s="1031"/>
      <c r="G1239" s="1031"/>
    </row>
    <row r="1240" spans="1:7" s="1007" customFormat="1" ht="11.25" customHeight="1" x14ac:dyDescent="0.2">
      <c r="A1240" s="1270"/>
      <c r="B1240" s="1020">
        <v>90</v>
      </c>
      <c r="C1240" s="1020">
        <v>90</v>
      </c>
      <c r="D1240" s="1026" t="s">
        <v>11</v>
      </c>
      <c r="E1240" s="1031"/>
      <c r="F1240" s="1031"/>
      <c r="G1240" s="1031"/>
    </row>
    <row r="1241" spans="1:7" s="1007" customFormat="1" ht="11.25" customHeight="1" x14ac:dyDescent="0.2">
      <c r="A1241" s="1268" t="s">
        <v>3735</v>
      </c>
      <c r="B1241" s="1019">
        <v>150</v>
      </c>
      <c r="C1241" s="1019">
        <v>150</v>
      </c>
      <c r="D1241" s="1025" t="s">
        <v>4333</v>
      </c>
      <c r="E1241" s="1031"/>
      <c r="F1241" s="1031"/>
      <c r="G1241" s="1031"/>
    </row>
    <row r="1242" spans="1:7" s="1007" customFormat="1" ht="11.25" customHeight="1" x14ac:dyDescent="0.2">
      <c r="A1242" s="1268"/>
      <c r="B1242" s="1019">
        <v>150</v>
      </c>
      <c r="C1242" s="1019">
        <v>150</v>
      </c>
      <c r="D1242" s="1025" t="s">
        <v>11</v>
      </c>
      <c r="E1242" s="1031"/>
      <c r="F1242" s="1031"/>
      <c r="G1242" s="1031"/>
    </row>
    <row r="1243" spans="1:7" s="1007" customFormat="1" ht="11.25" customHeight="1" x14ac:dyDescent="0.2">
      <c r="A1243" s="1269" t="s">
        <v>2368</v>
      </c>
      <c r="B1243" s="1018">
        <v>2478</v>
      </c>
      <c r="C1243" s="1018">
        <v>2478</v>
      </c>
      <c r="D1243" s="1024" t="s">
        <v>973</v>
      </c>
      <c r="E1243" s="1031"/>
      <c r="F1243" s="1031"/>
      <c r="G1243" s="1031"/>
    </row>
    <row r="1244" spans="1:7" s="1007" customFormat="1" ht="11.25" customHeight="1" x14ac:dyDescent="0.2">
      <c r="A1244" s="1270"/>
      <c r="B1244" s="1020">
        <v>2478</v>
      </c>
      <c r="C1244" s="1020">
        <v>2478</v>
      </c>
      <c r="D1244" s="1026" t="s">
        <v>11</v>
      </c>
      <c r="E1244" s="1031"/>
      <c r="F1244" s="1031"/>
      <c r="G1244" s="1031"/>
    </row>
    <row r="1245" spans="1:7" s="1007" customFormat="1" ht="11.25" customHeight="1" x14ac:dyDescent="0.2">
      <c r="A1245" s="1268" t="s">
        <v>3513</v>
      </c>
      <c r="B1245" s="1019">
        <v>112.5</v>
      </c>
      <c r="C1245" s="1019">
        <v>112.5</v>
      </c>
      <c r="D1245" s="1025" t="s">
        <v>941</v>
      </c>
      <c r="E1245" s="1031"/>
      <c r="F1245" s="1031"/>
      <c r="G1245" s="1031"/>
    </row>
    <row r="1246" spans="1:7" s="1007" customFormat="1" ht="11.25" customHeight="1" x14ac:dyDescent="0.2">
      <c r="A1246" s="1268"/>
      <c r="B1246" s="1019">
        <v>112.5</v>
      </c>
      <c r="C1246" s="1019">
        <v>112.5</v>
      </c>
      <c r="D1246" s="1025" t="s">
        <v>11</v>
      </c>
      <c r="E1246" s="1031"/>
      <c r="F1246" s="1031"/>
      <c r="G1246" s="1031"/>
    </row>
    <row r="1247" spans="1:7" s="1007" customFormat="1" ht="11.25" customHeight="1" x14ac:dyDescent="0.2">
      <c r="A1247" s="1269" t="s">
        <v>4334</v>
      </c>
      <c r="B1247" s="1018">
        <v>80</v>
      </c>
      <c r="C1247" s="1018">
        <v>80</v>
      </c>
      <c r="D1247" s="1024" t="s">
        <v>941</v>
      </c>
      <c r="E1247" s="1031"/>
      <c r="F1247" s="1031"/>
      <c r="G1247" s="1031"/>
    </row>
    <row r="1248" spans="1:7" s="1007" customFormat="1" ht="11.25" customHeight="1" x14ac:dyDescent="0.2">
      <c r="A1248" s="1270"/>
      <c r="B1248" s="1020">
        <v>80</v>
      </c>
      <c r="C1248" s="1020">
        <v>80</v>
      </c>
      <c r="D1248" s="1026" t="s">
        <v>11</v>
      </c>
      <c r="E1248" s="1031"/>
      <c r="F1248" s="1031"/>
      <c r="G1248" s="1031"/>
    </row>
    <row r="1249" spans="1:7" s="1007" customFormat="1" ht="11.25" customHeight="1" x14ac:dyDescent="0.2">
      <c r="A1249" s="1269" t="s">
        <v>687</v>
      </c>
      <c r="B1249" s="1018">
        <v>200</v>
      </c>
      <c r="C1249" s="1018">
        <v>200</v>
      </c>
      <c r="D1249" s="1024" t="s">
        <v>683</v>
      </c>
      <c r="E1249" s="1031"/>
      <c r="F1249" s="1031"/>
      <c r="G1249" s="1031"/>
    </row>
    <row r="1250" spans="1:7" s="1007" customFormat="1" ht="11.25" customHeight="1" x14ac:dyDescent="0.2">
      <c r="A1250" s="1270"/>
      <c r="B1250" s="1020">
        <v>200</v>
      </c>
      <c r="C1250" s="1020">
        <v>200</v>
      </c>
      <c r="D1250" s="1026" t="s">
        <v>11</v>
      </c>
      <c r="E1250" s="1031"/>
      <c r="F1250" s="1031"/>
      <c r="G1250" s="1031"/>
    </row>
    <row r="1251" spans="1:7" s="1007" customFormat="1" ht="11.25" customHeight="1" x14ac:dyDescent="0.2">
      <c r="A1251" s="1269" t="s">
        <v>626</v>
      </c>
      <c r="B1251" s="1018">
        <v>300</v>
      </c>
      <c r="C1251" s="1018">
        <v>300</v>
      </c>
      <c r="D1251" s="1024" t="s">
        <v>610</v>
      </c>
      <c r="E1251" s="1031"/>
      <c r="F1251" s="1031"/>
      <c r="G1251" s="1031"/>
    </row>
    <row r="1252" spans="1:7" s="1007" customFormat="1" ht="11.25" customHeight="1" x14ac:dyDescent="0.2">
      <c r="A1252" s="1270"/>
      <c r="B1252" s="1020">
        <v>300</v>
      </c>
      <c r="C1252" s="1020">
        <v>300</v>
      </c>
      <c r="D1252" s="1026" t="s">
        <v>11</v>
      </c>
      <c r="E1252" s="1031"/>
      <c r="F1252" s="1031"/>
      <c r="G1252" s="1031"/>
    </row>
    <row r="1253" spans="1:7" s="1007" customFormat="1" ht="11.25" customHeight="1" x14ac:dyDescent="0.2">
      <c r="A1253" s="1268" t="s">
        <v>3772</v>
      </c>
      <c r="B1253" s="1019">
        <v>10</v>
      </c>
      <c r="C1253" s="1019">
        <v>10</v>
      </c>
      <c r="D1253" s="1025" t="s">
        <v>644</v>
      </c>
      <c r="E1253" s="1031"/>
      <c r="F1253" s="1031"/>
      <c r="G1253" s="1031"/>
    </row>
    <row r="1254" spans="1:7" s="1007" customFormat="1" ht="11.25" customHeight="1" x14ac:dyDescent="0.2">
      <c r="A1254" s="1268"/>
      <c r="B1254" s="1019">
        <v>10</v>
      </c>
      <c r="C1254" s="1019">
        <v>10</v>
      </c>
      <c r="D1254" s="1025" t="s">
        <v>11</v>
      </c>
      <c r="E1254" s="1031"/>
      <c r="F1254" s="1031"/>
      <c r="G1254" s="1031"/>
    </row>
    <row r="1255" spans="1:7" s="1007" customFormat="1" ht="11.25" customHeight="1" x14ac:dyDescent="0.2">
      <c r="A1255" s="1269" t="s">
        <v>3752</v>
      </c>
      <c r="B1255" s="1018">
        <v>40</v>
      </c>
      <c r="C1255" s="1018">
        <v>40</v>
      </c>
      <c r="D1255" s="1024" t="s">
        <v>610</v>
      </c>
      <c r="E1255" s="1031"/>
      <c r="F1255" s="1031"/>
      <c r="G1255" s="1031"/>
    </row>
    <row r="1256" spans="1:7" s="1007" customFormat="1" ht="11.25" customHeight="1" x14ac:dyDescent="0.2">
      <c r="A1256" s="1270"/>
      <c r="B1256" s="1020">
        <v>40</v>
      </c>
      <c r="C1256" s="1020">
        <v>40</v>
      </c>
      <c r="D1256" s="1026" t="s">
        <v>11</v>
      </c>
      <c r="E1256" s="1031"/>
      <c r="F1256" s="1031"/>
      <c r="G1256" s="1031"/>
    </row>
    <row r="1257" spans="1:7" s="1007" customFormat="1" ht="11.25" customHeight="1" x14ac:dyDescent="0.2">
      <c r="A1257" s="1268" t="s">
        <v>661</v>
      </c>
      <c r="B1257" s="1019">
        <v>200</v>
      </c>
      <c r="C1257" s="1019">
        <v>200</v>
      </c>
      <c r="D1257" s="1025" t="s">
        <v>4335</v>
      </c>
      <c r="E1257" s="1031"/>
      <c r="F1257" s="1031"/>
      <c r="G1257" s="1031"/>
    </row>
    <row r="1258" spans="1:7" s="1007" customFormat="1" ht="11.25" customHeight="1" x14ac:dyDescent="0.2">
      <c r="A1258" s="1268"/>
      <c r="B1258" s="1019">
        <v>100</v>
      </c>
      <c r="C1258" s="1019">
        <v>100</v>
      </c>
      <c r="D1258" s="1025" t="s">
        <v>597</v>
      </c>
      <c r="E1258" s="1031"/>
      <c r="F1258" s="1031"/>
      <c r="G1258" s="1031"/>
    </row>
    <row r="1259" spans="1:7" s="1007" customFormat="1" ht="11.25" customHeight="1" x14ac:dyDescent="0.2">
      <c r="A1259" s="1268"/>
      <c r="B1259" s="1019">
        <v>300</v>
      </c>
      <c r="C1259" s="1019">
        <v>300</v>
      </c>
      <c r="D1259" s="1025" t="s">
        <v>11</v>
      </c>
      <c r="E1259" s="1031"/>
      <c r="F1259" s="1031"/>
      <c r="G1259" s="1031"/>
    </row>
    <row r="1260" spans="1:7" s="1007" customFormat="1" ht="11.25" customHeight="1" x14ac:dyDescent="0.2">
      <c r="A1260" s="1269" t="s">
        <v>627</v>
      </c>
      <c r="B1260" s="1018">
        <v>3000</v>
      </c>
      <c r="C1260" s="1018">
        <v>3000</v>
      </c>
      <c r="D1260" s="1024" t="s">
        <v>610</v>
      </c>
      <c r="E1260" s="1031"/>
      <c r="F1260" s="1031"/>
      <c r="G1260" s="1031"/>
    </row>
    <row r="1261" spans="1:7" s="1007" customFormat="1" ht="11.25" customHeight="1" x14ac:dyDescent="0.2">
      <c r="A1261" s="1270"/>
      <c r="B1261" s="1020">
        <v>3000</v>
      </c>
      <c r="C1261" s="1020">
        <v>3000</v>
      </c>
      <c r="D1261" s="1026" t="s">
        <v>11</v>
      </c>
      <c r="E1261" s="1031"/>
      <c r="F1261" s="1031"/>
      <c r="G1261" s="1031"/>
    </row>
    <row r="1262" spans="1:7" s="1007" customFormat="1" ht="11.25" customHeight="1" x14ac:dyDescent="0.2">
      <c r="A1262" s="1268" t="s">
        <v>523</v>
      </c>
      <c r="B1262" s="1019">
        <v>660</v>
      </c>
      <c r="C1262" s="1019">
        <v>660</v>
      </c>
      <c r="D1262" s="1025" t="s">
        <v>3774</v>
      </c>
      <c r="E1262" s="1031"/>
      <c r="F1262" s="1031"/>
      <c r="G1262" s="1031"/>
    </row>
    <row r="1263" spans="1:7" s="1007" customFormat="1" ht="11.25" customHeight="1" x14ac:dyDescent="0.2">
      <c r="A1263" s="1268"/>
      <c r="B1263" s="1019">
        <v>660</v>
      </c>
      <c r="C1263" s="1019">
        <v>660</v>
      </c>
      <c r="D1263" s="1025" t="s">
        <v>11</v>
      </c>
      <c r="E1263" s="1031"/>
      <c r="F1263" s="1031"/>
      <c r="G1263" s="1031"/>
    </row>
    <row r="1264" spans="1:7" s="1007" customFormat="1" ht="11.25" customHeight="1" x14ac:dyDescent="0.2">
      <c r="A1264" s="1269" t="s">
        <v>662</v>
      </c>
      <c r="B1264" s="1018">
        <v>40</v>
      </c>
      <c r="C1264" s="1018">
        <v>40</v>
      </c>
      <c r="D1264" s="1024" t="s">
        <v>659</v>
      </c>
      <c r="E1264" s="1031"/>
      <c r="F1264" s="1031"/>
      <c r="G1264" s="1031"/>
    </row>
    <row r="1265" spans="1:7" s="1007" customFormat="1" ht="11.25" customHeight="1" x14ac:dyDescent="0.2">
      <c r="A1265" s="1270"/>
      <c r="B1265" s="1020">
        <v>40</v>
      </c>
      <c r="C1265" s="1020">
        <v>40</v>
      </c>
      <c r="D1265" s="1026" t="s">
        <v>11</v>
      </c>
      <c r="E1265" s="1031"/>
      <c r="F1265" s="1031"/>
      <c r="G1265" s="1031"/>
    </row>
    <row r="1266" spans="1:7" s="1007" customFormat="1" ht="11.25" customHeight="1" x14ac:dyDescent="0.2">
      <c r="A1266" s="1268" t="s">
        <v>4336</v>
      </c>
      <c r="B1266" s="1019">
        <v>40</v>
      </c>
      <c r="C1266" s="1019">
        <v>0</v>
      </c>
      <c r="D1266" s="1025" t="s">
        <v>4183</v>
      </c>
      <c r="E1266" s="1031"/>
      <c r="F1266" s="1031"/>
      <c r="G1266" s="1031"/>
    </row>
    <row r="1267" spans="1:7" s="1007" customFormat="1" ht="11.25" customHeight="1" x14ac:dyDescent="0.2">
      <c r="A1267" s="1268"/>
      <c r="B1267" s="1019">
        <v>40</v>
      </c>
      <c r="C1267" s="1019">
        <v>0</v>
      </c>
      <c r="D1267" s="1025" t="s">
        <v>11</v>
      </c>
      <c r="E1267" s="1031"/>
      <c r="F1267" s="1031"/>
      <c r="G1267" s="1031"/>
    </row>
    <row r="1268" spans="1:7" s="1007" customFormat="1" ht="11.25" customHeight="1" x14ac:dyDescent="0.2">
      <c r="A1268" s="1269" t="s">
        <v>3797</v>
      </c>
      <c r="B1268" s="1018">
        <v>151.4</v>
      </c>
      <c r="C1268" s="1018">
        <v>0</v>
      </c>
      <c r="D1268" s="1024" t="s">
        <v>683</v>
      </c>
      <c r="E1268" s="1031"/>
      <c r="F1268" s="1031"/>
      <c r="G1268" s="1031"/>
    </row>
    <row r="1269" spans="1:7" s="1007" customFormat="1" ht="11.25" customHeight="1" x14ac:dyDescent="0.2">
      <c r="A1269" s="1270"/>
      <c r="B1269" s="1020">
        <v>151.4</v>
      </c>
      <c r="C1269" s="1020">
        <v>0</v>
      </c>
      <c r="D1269" s="1026" t="s">
        <v>11</v>
      </c>
      <c r="E1269" s="1031"/>
      <c r="F1269" s="1031"/>
      <c r="G1269" s="1031"/>
    </row>
    <row r="1270" spans="1:7" s="1007" customFormat="1" ht="21" x14ac:dyDescent="0.2">
      <c r="A1270" s="1268" t="s">
        <v>3333</v>
      </c>
      <c r="B1270" s="1019">
        <v>63</v>
      </c>
      <c r="C1270" s="1019">
        <v>63</v>
      </c>
      <c r="D1270" s="1025" t="s">
        <v>969</v>
      </c>
      <c r="E1270" s="1031"/>
      <c r="F1270" s="1031"/>
      <c r="G1270" s="1031"/>
    </row>
    <row r="1271" spans="1:7" s="1007" customFormat="1" ht="11.25" customHeight="1" x14ac:dyDescent="0.2">
      <c r="A1271" s="1268"/>
      <c r="B1271" s="1019">
        <v>200</v>
      </c>
      <c r="C1271" s="1019">
        <v>200</v>
      </c>
      <c r="D1271" s="1025" t="s">
        <v>597</v>
      </c>
      <c r="E1271" s="1031"/>
      <c r="F1271" s="1031"/>
      <c r="G1271" s="1031"/>
    </row>
    <row r="1272" spans="1:7" s="1007" customFormat="1" ht="11.25" customHeight="1" x14ac:dyDescent="0.2">
      <c r="A1272" s="1268"/>
      <c r="B1272" s="1019">
        <v>263</v>
      </c>
      <c r="C1272" s="1019">
        <v>263</v>
      </c>
      <c r="D1272" s="1025" t="s">
        <v>11</v>
      </c>
      <c r="E1272" s="1031"/>
      <c r="F1272" s="1031"/>
      <c r="G1272" s="1031"/>
    </row>
    <row r="1273" spans="1:7" s="1007" customFormat="1" ht="11.25" customHeight="1" x14ac:dyDescent="0.2">
      <c r="A1273" s="1269" t="s">
        <v>2369</v>
      </c>
      <c r="B1273" s="1018">
        <v>129.69999999999999</v>
      </c>
      <c r="C1273" s="1018">
        <v>129.69999999999999</v>
      </c>
      <c r="D1273" s="1024" t="s">
        <v>1083</v>
      </c>
      <c r="E1273" s="1031"/>
      <c r="F1273" s="1031"/>
      <c r="G1273" s="1031"/>
    </row>
    <row r="1274" spans="1:7" s="1007" customFormat="1" ht="11.25" customHeight="1" x14ac:dyDescent="0.2">
      <c r="A1274" s="1270"/>
      <c r="B1274" s="1020">
        <v>129.69999999999999</v>
      </c>
      <c r="C1274" s="1020">
        <v>129.69999999999999</v>
      </c>
      <c r="D1274" s="1026" t="s">
        <v>11</v>
      </c>
      <c r="E1274" s="1031"/>
      <c r="F1274" s="1031"/>
      <c r="G1274" s="1031"/>
    </row>
    <row r="1275" spans="1:7" s="1007" customFormat="1" ht="11.25" customHeight="1" x14ac:dyDescent="0.2">
      <c r="A1275" s="1268" t="s">
        <v>2370</v>
      </c>
      <c r="B1275" s="1019">
        <v>300</v>
      </c>
      <c r="C1275" s="1019">
        <v>0</v>
      </c>
      <c r="D1275" s="1025" t="s">
        <v>549</v>
      </c>
      <c r="E1275" s="1031"/>
      <c r="F1275" s="1031"/>
      <c r="G1275" s="1031"/>
    </row>
    <row r="1276" spans="1:7" s="1007" customFormat="1" ht="11.25" customHeight="1" x14ac:dyDescent="0.2">
      <c r="A1276" s="1268"/>
      <c r="B1276" s="1019">
        <v>300</v>
      </c>
      <c r="C1276" s="1019">
        <v>0</v>
      </c>
      <c r="D1276" s="1025" t="s">
        <v>11</v>
      </c>
      <c r="E1276" s="1031"/>
      <c r="F1276" s="1031"/>
      <c r="G1276" s="1031"/>
    </row>
    <row r="1277" spans="1:7" s="1007" customFormat="1" ht="21" x14ac:dyDescent="0.2">
      <c r="A1277" s="1269" t="s">
        <v>4337</v>
      </c>
      <c r="B1277" s="1018">
        <v>200</v>
      </c>
      <c r="C1277" s="1018">
        <v>148.8844</v>
      </c>
      <c r="D1277" s="1024" t="s">
        <v>971</v>
      </c>
      <c r="E1277" s="1031"/>
      <c r="F1277" s="1031"/>
      <c r="G1277" s="1031"/>
    </row>
    <row r="1278" spans="1:7" s="1007" customFormat="1" ht="11.25" customHeight="1" x14ac:dyDescent="0.2">
      <c r="A1278" s="1270"/>
      <c r="B1278" s="1020">
        <v>200</v>
      </c>
      <c r="C1278" s="1020">
        <v>148.8844</v>
      </c>
      <c r="D1278" s="1026" t="s">
        <v>11</v>
      </c>
      <c r="E1278" s="1031"/>
      <c r="F1278" s="1031"/>
      <c r="G1278" s="1031"/>
    </row>
    <row r="1279" spans="1:7" s="1007" customFormat="1" ht="11.25" customHeight="1" x14ac:dyDescent="0.2">
      <c r="A1279" s="1268" t="s">
        <v>3514</v>
      </c>
      <c r="B1279" s="1019">
        <v>26.59</v>
      </c>
      <c r="C1279" s="1019">
        <v>26.58832</v>
      </c>
      <c r="D1279" s="1025" t="s">
        <v>941</v>
      </c>
      <c r="E1279" s="1031"/>
      <c r="F1279" s="1031"/>
      <c r="G1279" s="1031"/>
    </row>
    <row r="1280" spans="1:7" s="1007" customFormat="1" ht="11.25" customHeight="1" x14ac:dyDescent="0.2">
      <c r="A1280" s="1268"/>
      <c r="B1280" s="1019">
        <v>69.58</v>
      </c>
      <c r="C1280" s="1019">
        <v>69.58</v>
      </c>
      <c r="D1280" s="1025" t="s">
        <v>943</v>
      </c>
      <c r="E1280" s="1031"/>
      <c r="F1280" s="1031"/>
      <c r="G1280" s="1031"/>
    </row>
    <row r="1281" spans="1:7" s="1007" customFormat="1" ht="11.25" customHeight="1" x14ac:dyDescent="0.2">
      <c r="A1281" s="1268"/>
      <c r="B1281" s="1019">
        <v>96.17</v>
      </c>
      <c r="C1281" s="1019">
        <v>96.168319999999994</v>
      </c>
      <c r="D1281" s="1025" t="s">
        <v>11</v>
      </c>
      <c r="E1281" s="1031"/>
      <c r="F1281" s="1031"/>
      <c r="G1281" s="1031"/>
    </row>
    <row r="1282" spans="1:7" s="1007" customFormat="1" ht="11.25" customHeight="1" x14ac:dyDescent="0.2">
      <c r="A1282" s="1269" t="s">
        <v>4338</v>
      </c>
      <c r="B1282" s="1018">
        <v>1995</v>
      </c>
      <c r="C1282" s="1018">
        <v>1995</v>
      </c>
      <c r="D1282" s="1024" t="s">
        <v>973</v>
      </c>
      <c r="E1282" s="1031"/>
      <c r="F1282" s="1031"/>
      <c r="G1282" s="1031"/>
    </row>
    <row r="1283" spans="1:7" s="1007" customFormat="1" ht="11.25" customHeight="1" x14ac:dyDescent="0.2">
      <c r="A1283" s="1268"/>
      <c r="B1283" s="1019">
        <v>163</v>
      </c>
      <c r="C1283" s="1019">
        <v>158.24099999999999</v>
      </c>
      <c r="D1283" s="1025" t="s">
        <v>970</v>
      </c>
      <c r="E1283" s="1031"/>
      <c r="F1283" s="1031"/>
      <c r="G1283" s="1031"/>
    </row>
    <row r="1284" spans="1:7" s="1007" customFormat="1" ht="11.25" customHeight="1" x14ac:dyDescent="0.2">
      <c r="A1284" s="1270"/>
      <c r="B1284" s="1020">
        <v>2158</v>
      </c>
      <c r="C1284" s="1020">
        <v>2153.241</v>
      </c>
      <c r="D1284" s="1026" t="s">
        <v>11</v>
      </c>
      <c r="E1284" s="1031"/>
      <c r="F1284" s="1031"/>
      <c r="G1284" s="1031"/>
    </row>
    <row r="1285" spans="1:7" s="1007" customFormat="1" ht="11.25" customHeight="1" x14ac:dyDescent="0.2">
      <c r="A1285" s="1268" t="s">
        <v>2371</v>
      </c>
      <c r="B1285" s="1019">
        <v>1378</v>
      </c>
      <c r="C1285" s="1019">
        <v>1378</v>
      </c>
      <c r="D1285" s="1025" t="s">
        <v>973</v>
      </c>
      <c r="E1285" s="1031"/>
      <c r="F1285" s="1031"/>
      <c r="G1285" s="1031"/>
    </row>
    <row r="1286" spans="1:7" s="1007" customFormat="1" ht="11.25" customHeight="1" x14ac:dyDescent="0.2">
      <c r="A1286" s="1268"/>
      <c r="B1286" s="1019">
        <v>231.8</v>
      </c>
      <c r="C1286" s="1019">
        <v>200.161</v>
      </c>
      <c r="D1286" s="1025" t="s">
        <v>970</v>
      </c>
      <c r="E1286" s="1031"/>
      <c r="F1286" s="1031"/>
      <c r="G1286" s="1031"/>
    </row>
    <row r="1287" spans="1:7" s="1007" customFormat="1" ht="11.25" customHeight="1" x14ac:dyDescent="0.2">
      <c r="A1287" s="1268"/>
      <c r="B1287" s="1019">
        <v>1609.8</v>
      </c>
      <c r="C1287" s="1019">
        <v>1578.1610000000001</v>
      </c>
      <c r="D1287" s="1025" t="s">
        <v>11</v>
      </c>
      <c r="E1287" s="1031"/>
      <c r="F1287" s="1031"/>
      <c r="G1287" s="1031"/>
    </row>
    <row r="1288" spans="1:7" s="1007" customFormat="1" ht="11.25" customHeight="1" x14ac:dyDescent="0.2">
      <c r="A1288" s="1269" t="s">
        <v>2372</v>
      </c>
      <c r="B1288" s="1018">
        <v>2137</v>
      </c>
      <c r="C1288" s="1018">
        <v>2137</v>
      </c>
      <c r="D1288" s="1024" t="s">
        <v>973</v>
      </c>
      <c r="E1288" s="1031"/>
      <c r="F1288" s="1031"/>
      <c r="G1288" s="1031"/>
    </row>
    <row r="1289" spans="1:7" s="1007" customFormat="1" ht="11.25" customHeight="1" x14ac:dyDescent="0.2">
      <c r="A1289" s="1270"/>
      <c r="B1289" s="1020">
        <v>2137</v>
      </c>
      <c r="C1289" s="1020">
        <v>2137</v>
      </c>
      <c r="D1289" s="1026" t="s">
        <v>11</v>
      </c>
      <c r="E1289" s="1031"/>
      <c r="F1289" s="1031"/>
      <c r="G1289" s="1031"/>
    </row>
    <row r="1290" spans="1:7" s="1007" customFormat="1" ht="11.25" customHeight="1" x14ac:dyDescent="0.2">
      <c r="A1290" s="1268" t="s">
        <v>3515</v>
      </c>
      <c r="B1290" s="1019">
        <v>70</v>
      </c>
      <c r="C1290" s="1019">
        <v>70</v>
      </c>
      <c r="D1290" s="1025" t="s">
        <v>943</v>
      </c>
      <c r="E1290" s="1031"/>
      <c r="F1290" s="1031"/>
      <c r="G1290" s="1031"/>
    </row>
    <row r="1291" spans="1:7" s="1007" customFormat="1" ht="11.25" customHeight="1" x14ac:dyDescent="0.2">
      <c r="A1291" s="1268"/>
      <c r="B1291" s="1019">
        <v>70</v>
      </c>
      <c r="C1291" s="1019">
        <v>70</v>
      </c>
      <c r="D1291" s="1025" t="s">
        <v>11</v>
      </c>
      <c r="E1291" s="1031"/>
      <c r="F1291" s="1031"/>
      <c r="G1291" s="1031"/>
    </row>
    <row r="1292" spans="1:7" s="1007" customFormat="1" ht="11.25" customHeight="1" x14ac:dyDescent="0.2">
      <c r="A1292" s="1269" t="s">
        <v>501</v>
      </c>
      <c r="B1292" s="1018">
        <v>1000</v>
      </c>
      <c r="C1292" s="1018">
        <v>1000</v>
      </c>
      <c r="D1292" s="1024" t="s">
        <v>495</v>
      </c>
      <c r="E1292" s="1031"/>
      <c r="F1292" s="1031"/>
      <c r="G1292" s="1031"/>
    </row>
    <row r="1293" spans="1:7" s="1007" customFormat="1" ht="11.25" customHeight="1" x14ac:dyDescent="0.2">
      <c r="A1293" s="1270"/>
      <c r="B1293" s="1020">
        <v>1000</v>
      </c>
      <c r="C1293" s="1020">
        <v>1000</v>
      </c>
      <c r="D1293" s="1026" t="s">
        <v>11</v>
      </c>
      <c r="E1293" s="1031"/>
      <c r="F1293" s="1031"/>
      <c r="G1293" s="1031"/>
    </row>
    <row r="1294" spans="1:7" s="1007" customFormat="1" ht="11.25" customHeight="1" x14ac:dyDescent="0.2">
      <c r="A1294" s="1268" t="s">
        <v>2373</v>
      </c>
      <c r="B1294" s="1019">
        <v>78.05</v>
      </c>
      <c r="C1294" s="1019">
        <v>78.045140000000004</v>
      </c>
      <c r="D1294" s="1025" t="s">
        <v>943</v>
      </c>
      <c r="E1294" s="1031"/>
      <c r="F1294" s="1031"/>
      <c r="G1294" s="1031"/>
    </row>
    <row r="1295" spans="1:7" s="1007" customFormat="1" ht="11.25" customHeight="1" x14ac:dyDescent="0.2">
      <c r="A1295" s="1268"/>
      <c r="B1295" s="1019">
        <v>78.05</v>
      </c>
      <c r="C1295" s="1019">
        <v>78.045140000000004</v>
      </c>
      <c r="D1295" s="1025" t="s">
        <v>11</v>
      </c>
      <c r="E1295" s="1031"/>
      <c r="F1295" s="1031"/>
      <c r="G1295" s="1031"/>
    </row>
    <row r="1296" spans="1:7" s="1007" customFormat="1" ht="21" x14ac:dyDescent="0.2">
      <c r="A1296" s="1269" t="s">
        <v>3516</v>
      </c>
      <c r="B1296" s="1018">
        <v>390</v>
      </c>
      <c r="C1296" s="1018">
        <v>390</v>
      </c>
      <c r="D1296" s="1024" t="s">
        <v>972</v>
      </c>
      <c r="E1296" s="1031"/>
      <c r="F1296" s="1031"/>
      <c r="G1296" s="1031"/>
    </row>
    <row r="1297" spans="1:7" s="1007" customFormat="1" ht="11.25" customHeight="1" x14ac:dyDescent="0.2">
      <c r="A1297" s="1268"/>
      <c r="B1297" s="1019">
        <v>3468.0000000000005</v>
      </c>
      <c r="C1297" s="1019">
        <v>3468.0000000000005</v>
      </c>
      <c r="D1297" s="1025" t="s">
        <v>992</v>
      </c>
      <c r="E1297" s="1031"/>
      <c r="F1297" s="1031"/>
      <c r="G1297" s="1031"/>
    </row>
    <row r="1298" spans="1:7" s="1007" customFormat="1" ht="11.25" customHeight="1" x14ac:dyDescent="0.2">
      <c r="A1298" s="1270"/>
      <c r="B1298" s="1020">
        <v>3858.0000000000005</v>
      </c>
      <c r="C1298" s="1020">
        <v>3858.0000000000005</v>
      </c>
      <c r="D1298" s="1026" t="s">
        <v>11</v>
      </c>
      <c r="E1298" s="1031"/>
      <c r="F1298" s="1031"/>
      <c r="G1298" s="1031"/>
    </row>
    <row r="1299" spans="1:7" s="1007" customFormat="1" ht="11.25" customHeight="1" x14ac:dyDescent="0.2">
      <c r="A1299" s="1268" t="s">
        <v>3789</v>
      </c>
      <c r="B1299" s="1019">
        <v>200</v>
      </c>
      <c r="C1299" s="1019">
        <v>200</v>
      </c>
      <c r="D1299" s="1025" t="s">
        <v>4339</v>
      </c>
      <c r="E1299" s="1031"/>
      <c r="F1299" s="1031"/>
      <c r="G1299" s="1031"/>
    </row>
    <row r="1300" spans="1:7" s="1007" customFormat="1" ht="11.25" customHeight="1" x14ac:dyDescent="0.2">
      <c r="A1300" s="1268"/>
      <c r="B1300" s="1019">
        <v>200</v>
      </c>
      <c r="C1300" s="1019">
        <v>200</v>
      </c>
      <c r="D1300" s="1025" t="s">
        <v>11</v>
      </c>
      <c r="E1300" s="1031"/>
      <c r="F1300" s="1031"/>
      <c r="G1300" s="1031"/>
    </row>
    <row r="1301" spans="1:7" s="1007" customFormat="1" ht="11.25" customHeight="1" x14ac:dyDescent="0.2">
      <c r="A1301" s="1269" t="s">
        <v>2374</v>
      </c>
      <c r="B1301" s="1018">
        <v>300</v>
      </c>
      <c r="C1301" s="1018">
        <v>300</v>
      </c>
      <c r="D1301" s="1024" t="s">
        <v>959</v>
      </c>
      <c r="E1301" s="1031"/>
      <c r="F1301" s="1031"/>
      <c r="G1301" s="1031"/>
    </row>
    <row r="1302" spans="1:7" s="1007" customFormat="1" ht="11.25" customHeight="1" x14ac:dyDescent="0.2">
      <c r="A1302" s="1270"/>
      <c r="B1302" s="1020">
        <v>300</v>
      </c>
      <c r="C1302" s="1020">
        <v>300</v>
      </c>
      <c r="D1302" s="1026" t="s">
        <v>11</v>
      </c>
      <c r="E1302" s="1031"/>
      <c r="F1302" s="1031"/>
      <c r="G1302" s="1031"/>
    </row>
    <row r="1303" spans="1:7" s="1007" customFormat="1" ht="11.25" customHeight="1" x14ac:dyDescent="0.2">
      <c r="A1303" s="1268" t="s">
        <v>4340</v>
      </c>
      <c r="B1303" s="1019">
        <v>3646</v>
      </c>
      <c r="C1303" s="1019">
        <v>3646</v>
      </c>
      <c r="D1303" s="1025" t="s">
        <v>973</v>
      </c>
      <c r="E1303" s="1031"/>
      <c r="F1303" s="1031"/>
      <c r="G1303" s="1031"/>
    </row>
    <row r="1304" spans="1:7" s="1007" customFormat="1" ht="11.25" customHeight="1" x14ac:dyDescent="0.2">
      <c r="A1304" s="1268"/>
      <c r="B1304" s="1019">
        <v>519.20000000000005</v>
      </c>
      <c r="C1304" s="1019">
        <v>519.20000000000005</v>
      </c>
      <c r="D1304" s="1025" t="s">
        <v>970</v>
      </c>
      <c r="E1304" s="1031"/>
      <c r="F1304" s="1031"/>
      <c r="G1304" s="1031"/>
    </row>
    <row r="1305" spans="1:7" s="1007" customFormat="1" ht="11.25" customHeight="1" x14ac:dyDescent="0.2">
      <c r="A1305" s="1268"/>
      <c r="B1305" s="1019">
        <v>4165.2</v>
      </c>
      <c r="C1305" s="1019">
        <v>4165.2</v>
      </c>
      <c r="D1305" s="1025" t="s">
        <v>11</v>
      </c>
      <c r="E1305" s="1031"/>
      <c r="F1305" s="1031"/>
      <c r="G1305" s="1031"/>
    </row>
    <row r="1306" spans="1:7" s="1007" customFormat="1" ht="11.25" customHeight="1" x14ac:dyDescent="0.2">
      <c r="A1306" s="1269" t="s">
        <v>3680</v>
      </c>
      <c r="B1306" s="1018">
        <v>300</v>
      </c>
      <c r="C1306" s="1018">
        <v>300</v>
      </c>
      <c r="D1306" s="1024" t="s">
        <v>521</v>
      </c>
      <c r="E1306" s="1031"/>
      <c r="F1306" s="1031"/>
      <c r="G1306" s="1031"/>
    </row>
    <row r="1307" spans="1:7" s="1007" customFormat="1" ht="11.25" customHeight="1" x14ac:dyDescent="0.2">
      <c r="A1307" s="1270"/>
      <c r="B1307" s="1020">
        <v>300</v>
      </c>
      <c r="C1307" s="1020">
        <v>300</v>
      </c>
      <c r="D1307" s="1026" t="s">
        <v>11</v>
      </c>
      <c r="E1307" s="1031"/>
      <c r="F1307" s="1031"/>
      <c r="G1307" s="1031"/>
    </row>
    <row r="1308" spans="1:7" s="1007" customFormat="1" ht="11.25" customHeight="1" x14ac:dyDescent="0.2">
      <c r="A1308" s="1268" t="s">
        <v>2375</v>
      </c>
      <c r="B1308" s="1019">
        <v>50</v>
      </c>
      <c r="C1308" s="1019">
        <v>50</v>
      </c>
      <c r="D1308" s="1025" t="s">
        <v>495</v>
      </c>
      <c r="E1308" s="1031"/>
      <c r="F1308" s="1031"/>
      <c r="G1308" s="1031"/>
    </row>
    <row r="1309" spans="1:7" s="1007" customFormat="1" ht="11.25" customHeight="1" x14ac:dyDescent="0.2">
      <c r="A1309" s="1268"/>
      <c r="B1309" s="1019">
        <v>50</v>
      </c>
      <c r="C1309" s="1019">
        <v>50</v>
      </c>
      <c r="D1309" s="1025" t="s">
        <v>11</v>
      </c>
      <c r="E1309" s="1031"/>
      <c r="F1309" s="1031"/>
      <c r="G1309" s="1031"/>
    </row>
    <row r="1310" spans="1:7" s="1007" customFormat="1" ht="21" x14ac:dyDescent="0.2">
      <c r="A1310" s="1269" t="s">
        <v>2376</v>
      </c>
      <c r="B1310" s="1018">
        <v>605</v>
      </c>
      <c r="C1310" s="1018">
        <v>605</v>
      </c>
      <c r="D1310" s="1024" t="s">
        <v>972</v>
      </c>
      <c r="E1310" s="1031"/>
      <c r="F1310" s="1031"/>
      <c r="G1310" s="1031"/>
    </row>
    <row r="1311" spans="1:7" s="1007" customFormat="1" ht="11.25" customHeight="1" x14ac:dyDescent="0.2">
      <c r="A1311" s="1268"/>
      <c r="B1311" s="1019">
        <v>2940</v>
      </c>
      <c r="C1311" s="1019">
        <v>2940</v>
      </c>
      <c r="D1311" s="1025" t="s">
        <v>973</v>
      </c>
      <c r="E1311" s="1031"/>
      <c r="F1311" s="1031"/>
      <c r="G1311" s="1031"/>
    </row>
    <row r="1312" spans="1:7" s="1007" customFormat="1" ht="11.25" customHeight="1" x14ac:dyDescent="0.2">
      <c r="A1312" s="1268"/>
      <c r="B1312" s="1019">
        <v>462.5</v>
      </c>
      <c r="C1312" s="1019">
        <v>462.5</v>
      </c>
      <c r="D1312" s="1025" t="s">
        <v>970</v>
      </c>
      <c r="E1312" s="1031"/>
      <c r="F1312" s="1031"/>
      <c r="G1312" s="1031"/>
    </row>
    <row r="1313" spans="1:7" s="1007" customFormat="1" ht="11.25" customHeight="1" x14ac:dyDescent="0.2">
      <c r="A1313" s="1270"/>
      <c r="B1313" s="1020">
        <v>4007.5</v>
      </c>
      <c r="C1313" s="1020">
        <v>4007.5</v>
      </c>
      <c r="D1313" s="1026" t="s">
        <v>11</v>
      </c>
      <c r="E1313" s="1031"/>
      <c r="F1313" s="1031"/>
      <c r="G1313" s="1031"/>
    </row>
    <row r="1314" spans="1:7" s="1007" customFormat="1" ht="11.25" customHeight="1" x14ac:dyDescent="0.2">
      <c r="A1314" s="1268" t="s">
        <v>2377</v>
      </c>
      <c r="B1314" s="1019">
        <v>8279.83</v>
      </c>
      <c r="C1314" s="1019">
        <v>8279.8320000000003</v>
      </c>
      <c r="D1314" s="1025" t="s">
        <v>2188</v>
      </c>
      <c r="E1314" s="1031"/>
      <c r="F1314" s="1031"/>
      <c r="G1314" s="1031"/>
    </row>
    <row r="1315" spans="1:7" s="1007" customFormat="1" ht="11.25" customHeight="1" x14ac:dyDescent="0.2">
      <c r="A1315" s="1268"/>
      <c r="B1315" s="1019">
        <v>8279.83</v>
      </c>
      <c r="C1315" s="1019">
        <v>8279.8320000000003</v>
      </c>
      <c r="D1315" s="1025" t="s">
        <v>11</v>
      </c>
      <c r="E1315" s="1031"/>
      <c r="F1315" s="1031"/>
      <c r="G1315" s="1031"/>
    </row>
    <row r="1316" spans="1:7" s="1007" customFormat="1" ht="11.25" customHeight="1" x14ac:dyDescent="0.2">
      <c r="A1316" s="1269" t="s">
        <v>2378</v>
      </c>
      <c r="B1316" s="1018">
        <v>4576</v>
      </c>
      <c r="C1316" s="1018">
        <v>4576</v>
      </c>
      <c r="D1316" s="1024" t="s">
        <v>973</v>
      </c>
      <c r="E1316" s="1031"/>
      <c r="F1316" s="1031"/>
      <c r="G1316" s="1031"/>
    </row>
    <row r="1317" spans="1:7" s="1007" customFormat="1" ht="11.25" customHeight="1" x14ac:dyDescent="0.2">
      <c r="A1317" s="1270"/>
      <c r="B1317" s="1020">
        <v>4576</v>
      </c>
      <c r="C1317" s="1020">
        <v>4576</v>
      </c>
      <c r="D1317" s="1026" t="s">
        <v>11</v>
      </c>
      <c r="E1317" s="1031"/>
      <c r="F1317" s="1031"/>
      <c r="G1317" s="1031"/>
    </row>
    <row r="1318" spans="1:7" s="1007" customFormat="1" ht="11.25" customHeight="1" x14ac:dyDescent="0.2">
      <c r="A1318" s="1268" t="s">
        <v>2379</v>
      </c>
      <c r="B1318" s="1019">
        <v>50.39</v>
      </c>
      <c r="C1318" s="1019">
        <v>50.384</v>
      </c>
      <c r="D1318" s="1025" t="s">
        <v>957</v>
      </c>
      <c r="E1318" s="1031"/>
      <c r="F1318" s="1031"/>
      <c r="G1318" s="1031"/>
    </row>
    <row r="1319" spans="1:7" s="1007" customFormat="1" ht="11.25" customHeight="1" x14ac:dyDescent="0.2">
      <c r="A1319" s="1268"/>
      <c r="B1319" s="1019">
        <v>50.39</v>
      </c>
      <c r="C1319" s="1019">
        <v>50.384</v>
      </c>
      <c r="D1319" s="1025" t="s">
        <v>11</v>
      </c>
      <c r="E1319" s="1031"/>
      <c r="F1319" s="1031"/>
      <c r="G1319" s="1031"/>
    </row>
    <row r="1320" spans="1:7" s="1007" customFormat="1" ht="11.25" customHeight="1" x14ac:dyDescent="0.2">
      <c r="A1320" s="1269" t="s">
        <v>3517</v>
      </c>
      <c r="B1320" s="1018">
        <v>159.80000000000001</v>
      </c>
      <c r="C1320" s="1018">
        <v>159.80000000000001</v>
      </c>
      <c r="D1320" s="1024" t="s">
        <v>941</v>
      </c>
      <c r="E1320" s="1031"/>
      <c r="F1320" s="1031"/>
      <c r="G1320" s="1031"/>
    </row>
    <row r="1321" spans="1:7" s="1007" customFormat="1" ht="11.25" customHeight="1" x14ac:dyDescent="0.2">
      <c r="A1321" s="1270"/>
      <c r="B1321" s="1020">
        <v>159.80000000000001</v>
      </c>
      <c r="C1321" s="1020">
        <v>159.80000000000001</v>
      </c>
      <c r="D1321" s="1026" t="s">
        <v>11</v>
      </c>
      <c r="E1321" s="1031"/>
      <c r="F1321" s="1031"/>
      <c r="G1321" s="1031"/>
    </row>
    <row r="1322" spans="1:7" s="1007" customFormat="1" ht="11.25" customHeight="1" x14ac:dyDescent="0.2">
      <c r="A1322" s="1268" t="s">
        <v>3518</v>
      </c>
      <c r="B1322" s="1019">
        <v>400</v>
      </c>
      <c r="C1322" s="1019">
        <v>0</v>
      </c>
      <c r="D1322" s="1025" t="s">
        <v>3229</v>
      </c>
      <c r="E1322" s="1031"/>
      <c r="F1322" s="1031"/>
      <c r="G1322" s="1031"/>
    </row>
    <row r="1323" spans="1:7" s="1007" customFormat="1" ht="11.25" customHeight="1" x14ac:dyDescent="0.2">
      <c r="A1323" s="1268"/>
      <c r="B1323" s="1019">
        <v>400</v>
      </c>
      <c r="C1323" s="1019">
        <v>0</v>
      </c>
      <c r="D1323" s="1025" t="s">
        <v>11</v>
      </c>
      <c r="E1323" s="1031"/>
      <c r="F1323" s="1031"/>
      <c r="G1323" s="1031"/>
    </row>
    <row r="1324" spans="1:7" s="1007" customFormat="1" ht="11.25" customHeight="1" x14ac:dyDescent="0.2">
      <c r="A1324" s="1269" t="s">
        <v>2380</v>
      </c>
      <c r="B1324" s="1018">
        <v>613</v>
      </c>
      <c r="C1324" s="1018">
        <v>613</v>
      </c>
      <c r="D1324" s="1024" t="s">
        <v>973</v>
      </c>
      <c r="E1324" s="1031"/>
      <c r="F1324" s="1031"/>
      <c r="G1324" s="1031"/>
    </row>
    <row r="1325" spans="1:7" s="1007" customFormat="1" ht="11.25" customHeight="1" x14ac:dyDescent="0.2">
      <c r="A1325" s="1270"/>
      <c r="B1325" s="1020">
        <v>613</v>
      </c>
      <c r="C1325" s="1020">
        <v>613</v>
      </c>
      <c r="D1325" s="1026" t="s">
        <v>11</v>
      </c>
      <c r="E1325" s="1031"/>
      <c r="F1325" s="1031"/>
      <c r="G1325" s="1031"/>
    </row>
    <row r="1326" spans="1:7" s="1007" customFormat="1" ht="21" x14ac:dyDescent="0.2">
      <c r="A1326" s="1268" t="s">
        <v>2381</v>
      </c>
      <c r="B1326" s="1019">
        <v>167</v>
      </c>
      <c r="C1326" s="1019">
        <v>167</v>
      </c>
      <c r="D1326" s="1025" t="s">
        <v>972</v>
      </c>
      <c r="E1326" s="1031"/>
      <c r="F1326" s="1031"/>
      <c r="G1326" s="1031"/>
    </row>
    <row r="1327" spans="1:7" s="1007" customFormat="1" ht="11.25" customHeight="1" x14ac:dyDescent="0.2">
      <c r="A1327" s="1268"/>
      <c r="B1327" s="1019">
        <v>3034</v>
      </c>
      <c r="C1327" s="1019">
        <v>3034</v>
      </c>
      <c r="D1327" s="1025" t="s">
        <v>973</v>
      </c>
      <c r="E1327" s="1031"/>
      <c r="F1327" s="1031"/>
      <c r="G1327" s="1031"/>
    </row>
    <row r="1328" spans="1:7" s="1007" customFormat="1" ht="11.25" customHeight="1" x14ac:dyDescent="0.2">
      <c r="A1328" s="1268"/>
      <c r="B1328" s="1019">
        <v>3201</v>
      </c>
      <c r="C1328" s="1019">
        <v>3201</v>
      </c>
      <c r="D1328" s="1025" t="s">
        <v>11</v>
      </c>
      <c r="E1328" s="1031"/>
      <c r="F1328" s="1031"/>
      <c r="G1328" s="1031"/>
    </row>
    <row r="1329" spans="1:7" s="1007" customFormat="1" ht="21" x14ac:dyDescent="0.2">
      <c r="A1329" s="1269" t="s">
        <v>2382</v>
      </c>
      <c r="B1329" s="1018">
        <v>100</v>
      </c>
      <c r="C1329" s="1018">
        <v>100</v>
      </c>
      <c r="D1329" s="1024" t="s">
        <v>996</v>
      </c>
      <c r="E1329" s="1031"/>
      <c r="F1329" s="1031"/>
      <c r="G1329" s="1031"/>
    </row>
    <row r="1330" spans="1:7" s="1007" customFormat="1" ht="11.25" customHeight="1" x14ac:dyDescent="0.2">
      <c r="A1330" s="1270"/>
      <c r="B1330" s="1020">
        <v>100</v>
      </c>
      <c r="C1330" s="1020">
        <v>100</v>
      </c>
      <c r="D1330" s="1026" t="s">
        <v>11</v>
      </c>
      <c r="E1330" s="1031"/>
      <c r="F1330" s="1031"/>
      <c r="G1330" s="1031"/>
    </row>
    <row r="1331" spans="1:7" s="1007" customFormat="1" ht="11.25" customHeight="1" x14ac:dyDescent="0.2">
      <c r="A1331" s="1268" t="s">
        <v>3696</v>
      </c>
      <c r="B1331" s="1019">
        <v>190</v>
      </c>
      <c r="C1331" s="1019">
        <v>190</v>
      </c>
      <c r="D1331" s="1025" t="s">
        <v>524</v>
      </c>
      <c r="E1331" s="1031"/>
      <c r="F1331" s="1031"/>
      <c r="G1331" s="1031"/>
    </row>
    <row r="1332" spans="1:7" s="1007" customFormat="1" ht="11.25" customHeight="1" x14ac:dyDescent="0.2">
      <c r="A1332" s="1268"/>
      <c r="B1332" s="1019">
        <v>190</v>
      </c>
      <c r="C1332" s="1019">
        <v>190</v>
      </c>
      <c r="D1332" s="1025" t="s">
        <v>11</v>
      </c>
      <c r="E1332" s="1031"/>
      <c r="F1332" s="1031"/>
      <c r="G1332" s="1031"/>
    </row>
    <row r="1333" spans="1:7" s="1007" customFormat="1" ht="21" x14ac:dyDescent="0.2">
      <c r="A1333" s="1269" t="s">
        <v>3519</v>
      </c>
      <c r="B1333" s="1018">
        <v>70</v>
      </c>
      <c r="C1333" s="1018">
        <v>70</v>
      </c>
      <c r="D1333" s="1024" t="s">
        <v>969</v>
      </c>
      <c r="E1333" s="1031"/>
      <c r="F1333" s="1031"/>
      <c r="G1333" s="1031"/>
    </row>
    <row r="1334" spans="1:7" s="1007" customFormat="1" ht="11.25" customHeight="1" x14ac:dyDescent="0.2">
      <c r="A1334" s="1270"/>
      <c r="B1334" s="1020">
        <v>70</v>
      </c>
      <c r="C1334" s="1020">
        <v>70</v>
      </c>
      <c r="D1334" s="1026" t="s">
        <v>11</v>
      </c>
      <c r="E1334" s="1031"/>
      <c r="F1334" s="1031"/>
      <c r="G1334" s="1031"/>
    </row>
    <row r="1335" spans="1:7" s="1007" customFormat="1" ht="11.25" customHeight="1" x14ac:dyDescent="0.2">
      <c r="A1335" s="1268" t="s">
        <v>425</v>
      </c>
      <c r="B1335" s="1019">
        <v>36</v>
      </c>
      <c r="C1335" s="1019">
        <v>36</v>
      </c>
      <c r="D1335" s="1025" t="s">
        <v>659</v>
      </c>
      <c r="E1335" s="1031"/>
      <c r="F1335" s="1031"/>
      <c r="G1335" s="1031"/>
    </row>
    <row r="1336" spans="1:7" s="1007" customFormat="1" ht="11.25" customHeight="1" x14ac:dyDescent="0.2">
      <c r="A1336" s="1268"/>
      <c r="B1336" s="1019">
        <v>1234.8699999999999</v>
      </c>
      <c r="C1336" s="1019">
        <v>1234.8330000000001</v>
      </c>
      <c r="D1336" s="1025" t="s">
        <v>3855</v>
      </c>
      <c r="E1336" s="1031"/>
      <c r="F1336" s="1031"/>
      <c r="G1336" s="1031"/>
    </row>
    <row r="1337" spans="1:7" s="1007" customFormat="1" ht="11.25" customHeight="1" x14ac:dyDescent="0.2">
      <c r="A1337" s="1268"/>
      <c r="B1337" s="1019">
        <v>9.3600000000000012</v>
      </c>
      <c r="C1337" s="1019">
        <v>9.3475000000000001</v>
      </c>
      <c r="D1337" s="1025" t="s">
        <v>800</v>
      </c>
      <c r="E1337" s="1031"/>
      <c r="F1337" s="1031"/>
      <c r="G1337" s="1031"/>
    </row>
    <row r="1338" spans="1:7" s="1007" customFormat="1" ht="11.25" customHeight="1" x14ac:dyDescent="0.2">
      <c r="A1338" s="1268"/>
      <c r="B1338" s="1019">
        <v>26932</v>
      </c>
      <c r="C1338" s="1019">
        <v>26932</v>
      </c>
      <c r="D1338" s="1025" t="s">
        <v>547</v>
      </c>
      <c r="E1338" s="1031"/>
      <c r="F1338" s="1031"/>
      <c r="G1338" s="1031"/>
    </row>
    <row r="1339" spans="1:7" s="1007" customFormat="1" ht="11.25" customHeight="1" x14ac:dyDescent="0.2">
      <c r="A1339" s="1268"/>
      <c r="B1339" s="1019">
        <v>125</v>
      </c>
      <c r="C1339" s="1019">
        <v>125</v>
      </c>
      <c r="D1339" s="1025" t="s">
        <v>521</v>
      </c>
      <c r="E1339" s="1031"/>
      <c r="F1339" s="1031"/>
      <c r="G1339" s="1031"/>
    </row>
    <row r="1340" spans="1:7" s="1007" customFormat="1" ht="11.25" customHeight="1" x14ac:dyDescent="0.2">
      <c r="A1340" s="1268"/>
      <c r="B1340" s="1019">
        <v>350</v>
      </c>
      <c r="C1340" s="1019">
        <v>350</v>
      </c>
      <c r="D1340" s="1025" t="s">
        <v>3786</v>
      </c>
      <c r="E1340" s="1031"/>
      <c r="F1340" s="1031"/>
      <c r="G1340" s="1031"/>
    </row>
    <row r="1341" spans="1:7" s="1007" customFormat="1" ht="11.25" customHeight="1" x14ac:dyDescent="0.2">
      <c r="A1341" s="1268"/>
      <c r="B1341" s="1019">
        <v>28687.23</v>
      </c>
      <c r="C1341" s="1019">
        <v>28687.180499999999</v>
      </c>
      <c r="D1341" s="1025" t="s">
        <v>11</v>
      </c>
      <c r="E1341" s="1031"/>
      <c r="F1341" s="1031"/>
      <c r="G1341" s="1031"/>
    </row>
    <row r="1342" spans="1:7" s="1007" customFormat="1" ht="11.25" customHeight="1" x14ac:dyDescent="0.2">
      <c r="A1342" s="1269" t="s">
        <v>534</v>
      </c>
      <c r="B1342" s="1018">
        <v>1000</v>
      </c>
      <c r="C1342" s="1018">
        <v>1000</v>
      </c>
      <c r="D1342" s="1024" t="s">
        <v>495</v>
      </c>
      <c r="E1342" s="1031"/>
      <c r="F1342" s="1031"/>
      <c r="G1342" s="1031"/>
    </row>
    <row r="1343" spans="1:7" s="1007" customFormat="1" ht="11.25" customHeight="1" x14ac:dyDescent="0.2">
      <c r="A1343" s="1270"/>
      <c r="B1343" s="1020">
        <v>1000</v>
      </c>
      <c r="C1343" s="1020">
        <v>1000</v>
      </c>
      <c r="D1343" s="1026" t="s">
        <v>11</v>
      </c>
      <c r="E1343" s="1031"/>
      <c r="F1343" s="1031"/>
      <c r="G1343" s="1031"/>
    </row>
    <row r="1344" spans="1:7" s="1007" customFormat="1" ht="11.25" customHeight="1" x14ac:dyDescent="0.2">
      <c r="A1344" s="1268" t="s">
        <v>2383</v>
      </c>
      <c r="B1344" s="1019">
        <v>235.5</v>
      </c>
      <c r="C1344" s="1019">
        <v>206.5</v>
      </c>
      <c r="D1344" s="1025" t="s">
        <v>1078</v>
      </c>
      <c r="E1344" s="1031"/>
      <c r="F1344" s="1031"/>
      <c r="G1344" s="1031"/>
    </row>
    <row r="1345" spans="1:7" s="1007" customFormat="1" ht="11.25" customHeight="1" x14ac:dyDescent="0.2">
      <c r="A1345" s="1268"/>
      <c r="B1345" s="1019">
        <v>235.5</v>
      </c>
      <c r="C1345" s="1019">
        <v>206.5</v>
      </c>
      <c r="D1345" s="1025" t="s">
        <v>11</v>
      </c>
      <c r="E1345" s="1031"/>
      <c r="F1345" s="1031"/>
      <c r="G1345" s="1031"/>
    </row>
    <row r="1346" spans="1:7" s="1007" customFormat="1" ht="11.25" customHeight="1" x14ac:dyDescent="0.2">
      <c r="A1346" s="1269" t="s">
        <v>4341</v>
      </c>
      <c r="B1346" s="1018">
        <v>80</v>
      </c>
      <c r="C1346" s="1018">
        <v>80</v>
      </c>
      <c r="D1346" s="1024" t="s">
        <v>3443</v>
      </c>
      <c r="E1346" s="1031"/>
      <c r="F1346" s="1031"/>
      <c r="G1346" s="1031"/>
    </row>
    <row r="1347" spans="1:7" s="1007" customFormat="1" ht="11.25" customHeight="1" x14ac:dyDescent="0.2">
      <c r="A1347" s="1270"/>
      <c r="B1347" s="1020">
        <v>80</v>
      </c>
      <c r="C1347" s="1020">
        <v>80</v>
      </c>
      <c r="D1347" s="1026" t="s">
        <v>11</v>
      </c>
      <c r="E1347" s="1031"/>
      <c r="F1347" s="1031"/>
      <c r="G1347" s="1031"/>
    </row>
    <row r="1348" spans="1:7" s="1007" customFormat="1" ht="11.25" customHeight="1" x14ac:dyDescent="0.2">
      <c r="A1348" s="1268" t="s">
        <v>4342</v>
      </c>
      <c r="B1348" s="1019">
        <v>300</v>
      </c>
      <c r="C1348" s="1019">
        <v>300</v>
      </c>
      <c r="D1348" s="1025" t="s">
        <v>3231</v>
      </c>
      <c r="E1348" s="1031"/>
      <c r="F1348" s="1031"/>
      <c r="G1348" s="1031"/>
    </row>
    <row r="1349" spans="1:7" s="1007" customFormat="1" ht="11.25" customHeight="1" x14ac:dyDescent="0.2">
      <c r="A1349" s="1268"/>
      <c r="B1349" s="1019">
        <v>300</v>
      </c>
      <c r="C1349" s="1019">
        <v>300</v>
      </c>
      <c r="D1349" s="1025" t="s">
        <v>11</v>
      </c>
      <c r="E1349" s="1031"/>
      <c r="F1349" s="1031"/>
      <c r="G1349" s="1031"/>
    </row>
    <row r="1350" spans="1:7" s="1007" customFormat="1" ht="21" x14ac:dyDescent="0.2">
      <c r="A1350" s="1269" t="s">
        <v>2384</v>
      </c>
      <c r="B1350" s="1018">
        <v>100</v>
      </c>
      <c r="C1350" s="1018">
        <v>100</v>
      </c>
      <c r="D1350" s="1024" t="s">
        <v>996</v>
      </c>
      <c r="E1350" s="1031"/>
      <c r="F1350" s="1031"/>
      <c r="G1350" s="1031"/>
    </row>
    <row r="1351" spans="1:7" s="1007" customFormat="1" ht="11.25" customHeight="1" x14ac:dyDescent="0.2">
      <c r="A1351" s="1270"/>
      <c r="B1351" s="1020">
        <v>100</v>
      </c>
      <c r="C1351" s="1020">
        <v>100</v>
      </c>
      <c r="D1351" s="1026" t="s">
        <v>11</v>
      </c>
      <c r="E1351" s="1031"/>
      <c r="F1351" s="1031"/>
      <c r="G1351" s="1031"/>
    </row>
    <row r="1352" spans="1:7" s="1007" customFormat="1" ht="11.25" customHeight="1" x14ac:dyDescent="0.2">
      <c r="A1352" s="1268" t="s">
        <v>3753</v>
      </c>
      <c r="B1352" s="1019">
        <v>7300</v>
      </c>
      <c r="C1352" s="1019">
        <v>6900</v>
      </c>
      <c r="D1352" s="1025" t="s">
        <v>610</v>
      </c>
      <c r="E1352" s="1031"/>
      <c r="F1352" s="1031"/>
      <c r="G1352" s="1031"/>
    </row>
    <row r="1353" spans="1:7" s="1007" customFormat="1" ht="11.25" customHeight="1" x14ac:dyDescent="0.2">
      <c r="A1353" s="1268"/>
      <c r="B1353" s="1019">
        <v>7300</v>
      </c>
      <c r="C1353" s="1019">
        <v>6900</v>
      </c>
      <c r="D1353" s="1025" t="s">
        <v>11</v>
      </c>
      <c r="E1353" s="1031"/>
      <c r="F1353" s="1031"/>
      <c r="G1353" s="1031"/>
    </row>
    <row r="1354" spans="1:7" s="1007" customFormat="1" ht="11.25" customHeight="1" x14ac:dyDescent="0.2">
      <c r="A1354" s="1269" t="s">
        <v>3338</v>
      </c>
      <c r="B1354" s="1018">
        <v>150</v>
      </c>
      <c r="C1354" s="1018">
        <v>150</v>
      </c>
      <c r="D1354" s="1024" t="s">
        <v>610</v>
      </c>
      <c r="E1354" s="1031"/>
      <c r="F1354" s="1031"/>
      <c r="G1354" s="1031"/>
    </row>
    <row r="1355" spans="1:7" s="1007" customFormat="1" ht="11.25" customHeight="1" x14ac:dyDescent="0.2">
      <c r="A1355" s="1270"/>
      <c r="B1355" s="1020">
        <v>150</v>
      </c>
      <c r="C1355" s="1020">
        <v>150</v>
      </c>
      <c r="D1355" s="1026" t="s">
        <v>11</v>
      </c>
      <c r="E1355" s="1031"/>
      <c r="F1355" s="1031"/>
      <c r="G1355" s="1031"/>
    </row>
    <row r="1356" spans="1:7" s="1007" customFormat="1" ht="11.25" customHeight="1" x14ac:dyDescent="0.2">
      <c r="A1356" s="1268" t="s">
        <v>4036</v>
      </c>
      <c r="B1356" s="1019">
        <v>196.6</v>
      </c>
      <c r="C1356" s="1019">
        <v>196.6</v>
      </c>
      <c r="D1356" s="1025" t="s">
        <v>610</v>
      </c>
      <c r="E1356" s="1031"/>
      <c r="F1356" s="1031"/>
      <c r="G1356" s="1031"/>
    </row>
    <row r="1357" spans="1:7" s="1007" customFormat="1" ht="11.25" customHeight="1" x14ac:dyDescent="0.2">
      <c r="A1357" s="1268"/>
      <c r="B1357" s="1019">
        <v>196.6</v>
      </c>
      <c r="C1357" s="1019">
        <v>196.6</v>
      </c>
      <c r="D1357" s="1025" t="s">
        <v>11</v>
      </c>
      <c r="E1357" s="1031"/>
      <c r="F1357" s="1031"/>
      <c r="G1357" s="1031"/>
    </row>
    <row r="1358" spans="1:7" s="1007" customFormat="1" ht="11.25" customHeight="1" x14ac:dyDescent="0.2">
      <c r="A1358" s="1269" t="s">
        <v>502</v>
      </c>
      <c r="B1358" s="1018">
        <v>800</v>
      </c>
      <c r="C1358" s="1018">
        <v>800</v>
      </c>
      <c r="D1358" s="1024" t="s">
        <v>495</v>
      </c>
      <c r="E1358" s="1031"/>
      <c r="F1358" s="1031"/>
      <c r="G1358" s="1031"/>
    </row>
    <row r="1359" spans="1:7" s="1007" customFormat="1" ht="11.25" customHeight="1" x14ac:dyDescent="0.2">
      <c r="A1359" s="1270"/>
      <c r="B1359" s="1020">
        <v>800</v>
      </c>
      <c r="C1359" s="1020">
        <v>800</v>
      </c>
      <c r="D1359" s="1026" t="s">
        <v>11</v>
      </c>
      <c r="E1359" s="1031"/>
      <c r="F1359" s="1031"/>
      <c r="G1359" s="1031"/>
    </row>
    <row r="1360" spans="1:7" s="1007" customFormat="1" ht="11.25" customHeight="1" x14ac:dyDescent="0.2">
      <c r="A1360" s="1268" t="s">
        <v>2385</v>
      </c>
      <c r="B1360" s="1019">
        <v>78.75</v>
      </c>
      <c r="C1360" s="1019">
        <v>78.75</v>
      </c>
      <c r="D1360" s="1025" t="s">
        <v>941</v>
      </c>
      <c r="E1360" s="1031"/>
      <c r="F1360" s="1031"/>
      <c r="G1360" s="1031"/>
    </row>
    <row r="1361" spans="1:7" s="1007" customFormat="1" ht="11.25" customHeight="1" x14ac:dyDescent="0.2">
      <c r="A1361" s="1268"/>
      <c r="B1361" s="1019">
        <v>78.75</v>
      </c>
      <c r="C1361" s="1019">
        <v>78.75</v>
      </c>
      <c r="D1361" s="1025" t="s">
        <v>11</v>
      </c>
      <c r="E1361" s="1031"/>
      <c r="F1361" s="1031"/>
      <c r="G1361" s="1031"/>
    </row>
    <row r="1362" spans="1:7" s="1007" customFormat="1" ht="11.25" customHeight="1" x14ac:dyDescent="0.2">
      <c r="A1362" s="1269" t="s">
        <v>4343</v>
      </c>
      <c r="B1362" s="1018">
        <v>40.1</v>
      </c>
      <c r="C1362" s="1018">
        <v>0</v>
      </c>
      <c r="D1362" s="1024" t="s">
        <v>1079</v>
      </c>
      <c r="E1362" s="1031"/>
      <c r="F1362" s="1031"/>
      <c r="G1362" s="1031"/>
    </row>
    <row r="1363" spans="1:7" s="1007" customFormat="1" ht="11.25" customHeight="1" x14ac:dyDescent="0.2">
      <c r="A1363" s="1270"/>
      <c r="B1363" s="1020">
        <v>40.1</v>
      </c>
      <c r="C1363" s="1020">
        <v>0</v>
      </c>
      <c r="D1363" s="1026" t="s">
        <v>11</v>
      </c>
      <c r="E1363" s="1031"/>
      <c r="F1363" s="1031"/>
      <c r="G1363" s="1031"/>
    </row>
    <row r="1364" spans="1:7" s="1007" customFormat="1" ht="11.25" customHeight="1" x14ac:dyDescent="0.2">
      <c r="A1364" s="1268" t="s">
        <v>4344</v>
      </c>
      <c r="B1364" s="1019">
        <v>52.5</v>
      </c>
      <c r="C1364" s="1019">
        <v>0</v>
      </c>
      <c r="D1364" s="1025" t="s">
        <v>4183</v>
      </c>
      <c r="E1364" s="1031"/>
      <c r="F1364" s="1031"/>
      <c r="G1364" s="1031"/>
    </row>
    <row r="1365" spans="1:7" s="1007" customFormat="1" ht="11.25" customHeight="1" x14ac:dyDescent="0.2">
      <c r="A1365" s="1268"/>
      <c r="B1365" s="1019">
        <v>52.5</v>
      </c>
      <c r="C1365" s="1019">
        <v>0</v>
      </c>
      <c r="D1365" s="1025" t="s">
        <v>11</v>
      </c>
      <c r="E1365" s="1031"/>
      <c r="F1365" s="1031"/>
      <c r="G1365" s="1031"/>
    </row>
    <row r="1366" spans="1:7" s="1007" customFormat="1" ht="11.25" customHeight="1" x14ac:dyDescent="0.2">
      <c r="A1366" s="1269" t="s">
        <v>4345</v>
      </c>
      <c r="B1366" s="1018">
        <v>32.4</v>
      </c>
      <c r="C1366" s="1018">
        <v>0</v>
      </c>
      <c r="D1366" s="1024" t="s">
        <v>4183</v>
      </c>
      <c r="E1366" s="1031"/>
      <c r="F1366" s="1031"/>
      <c r="G1366" s="1031"/>
    </row>
    <row r="1367" spans="1:7" s="1007" customFormat="1" ht="11.25" customHeight="1" x14ac:dyDescent="0.2">
      <c r="A1367" s="1270"/>
      <c r="B1367" s="1020">
        <v>32.4</v>
      </c>
      <c r="C1367" s="1020">
        <v>0</v>
      </c>
      <c r="D1367" s="1026" t="s">
        <v>11</v>
      </c>
      <c r="E1367" s="1031"/>
      <c r="F1367" s="1031"/>
      <c r="G1367" s="1031"/>
    </row>
    <row r="1368" spans="1:7" s="1007" customFormat="1" ht="11.25" customHeight="1" x14ac:dyDescent="0.2">
      <c r="A1368" s="1268" t="s">
        <v>2386</v>
      </c>
      <c r="B1368" s="1019">
        <v>970</v>
      </c>
      <c r="C1368" s="1019">
        <v>970</v>
      </c>
      <c r="D1368" s="1025" t="s">
        <v>973</v>
      </c>
      <c r="E1368" s="1031"/>
      <c r="F1368" s="1031"/>
      <c r="G1368" s="1031"/>
    </row>
    <row r="1369" spans="1:7" s="1007" customFormat="1" ht="11.25" customHeight="1" x14ac:dyDescent="0.2">
      <c r="A1369" s="1268"/>
      <c r="B1369" s="1019">
        <v>970</v>
      </c>
      <c r="C1369" s="1019">
        <v>970</v>
      </c>
      <c r="D1369" s="1025" t="s">
        <v>11</v>
      </c>
      <c r="E1369" s="1031"/>
      <c r="F1369" s="1031"/>
      <c r="G1369" s="1031"/>
    </row>
    <row r="1370" spans="1:7" s="1007" customFormat="1" ht="11.25" customHeight="1" x14ac:dyDescent="0.2">
      <c r="A1370" s="1269" t="s">
        <v>4346</v>
      </c>
      <c r="B1370" s="1018">
        <v>56</v>
      </c>
      <c r="C1370" s="1018">
        <v>56</v>
      </c>
      <c r="D1370" s="1024" t="s">
        <v>941</v>
      </c>
      <c r="E1370" s="1031"/>
      <c r="F1370" s="1031"/>
      <c r="G1370" s="1031"/>
    </row>
    <row r="1371" spans="1:7" s="1007" customFormat="1" ht="11.25" customHeight="1" x14ac:dyDescent="0.2">
      <c r="A1371" s="1270"/>
      <c r="B1371" s="1020">
        <v>56</v>
      </c>
      <c r="C1371" s="1020">
        <v>56</v>
      </c>
      <c r="D1371" s="1026" t="s">
        <v>11</v>
      </c>
      <c r="E1371" s="1031"/>
      <c r="F1371" s="1031"/>
      <c r="G1371" s="1031"/>
    </row>
    <row r="1372" spans="1:7" s="1007" customFormat="1" ht="21" x14ac:dyDescent="0.2">
      <c r="A1372" s="1268" t="s">
        <v>2387</v>
      </c>
      <c r="B1372" s="1019">
        <v>327</v>
      </c>
      <c r="C1372" s="1019">
        <v>327</v>
      </c>
      <c r="D1372" s="1025" t="s">
        <v>972</v>
      </c>
      <c r="E1372" s="1031"/>
      <c r="F1372" s="1031"/>
      <c r="G1372" s="1031"/>
    </row>
    <row r="1373" spans="1:7" s="1007" customFormat="1" ht="11.25" customHeight="1" x14ac:dyDescent="0.2">
      <c r="A1373" s="1268"/>
      <c r="B1373" s="1019">
        <v>3441</v>
      </c>
      <c r="C1373" s="1019">
        <v>3441</v>
      </c>
      <c r="D1373" s="1025" t="s">
        <v>973</v>
      </c>
      <c r="E1373" s="1031"/>
      <c r="F1373" s="1031"/>
      <c r="G1373" s="1031"/>
    </row>
    <row r="1374" spans="1:7" s="1007" customFormat="1" ht="11.25" customHeight="1" x14ac:dyDescent="0.2">
      <c r="A1374" s="1268"/>
      <c r="B1374" s="1019">
        <v>3768</v>
      </c>
      <c r="C1374" s="1019">
        <v>3768</v>
      </c>
      <c r="D1374" s="1025" t="s">
        <v>11</v>
      </c>
      <c r="E1374" s="1031"/>
      <c r="F1374" s="1031"/>
      <c r="G1374" s="1031"/>
    </row>
    <row r="1375" spans="1:7" s="1007" customFormat="1" ht="11.25" customHeight="1" x14ac:dyDescent="0.2">
      <c r="A1375" s="1269" t="s">
        <v>2388</v>
      </c>
      <c r="B1375" s="1018">
        <v>621</v>
      </c>
      <c r="C1375" s="1018">
        <v>621</v>
      </c>
      <c r="D1375" s="1024" t="s">
        <v>973</v>
      </c>
      <c r="E1375" s="1031"/>
      <c r="F1375" s="1031"/>
      <c r="G1375" s="1031"/>
    </row>
    <row r="1376" spans="1:7" s="1007" customFormat="1" ht="11.25" customHeight="1" x14ac:dyDescent="0.2">
      <c r="A1376" s="1270"/>
      <c r="B1376" s="1020">
        <v>621</v>
      </c>
      <c r="C1376" s="1020">
        <v>621</v>
      </c>
      <c r="D1376" s="1026" t="s">
        <v>11</v>
      </c>
      <c r="E1376" s="1031"/>
      <c r="F1376" s="1031"/>
      <c r="G1376" s="1031"/>
    </row>
    <row r="1377" spans="1:7" s="1007" customFormat="1" ht="11.25" customHeight="1" x14ac:dyDescent="0.2">
      <c r="A1377" s="1269" t="s">
        <v>4347</v>
      </c>
      <c r="B1377" s="1018">
        <v>83.15</v>
      </c>
      <c r="C1377" s="1018">
        <v>83.15</v>
      </c>
      <c r="D1377" s="1024" t="s">
        <v>943</v>
      </c>
      <c r="E1377" s="1031"/>
      <c r="F1377" s="1031"/>
      <c r="G1377" s="1031"/>
    </row>
    <row r="1378" spans="1:7" s="1007" customFormat="1" ht="11.25" customHeight="1" x14ac:dyDescent="0.2">
      <c r="A1378" s="1270"/>
      <c r="B1378" s="1020">
        <v>83.15</v>
      </c>
      <c r="C1378" s="1020">
        <v>83.15</v>
      </c>
      <c r="D1378" s="1026" t="s">
        <v>11</v>
      </c>
      <c r="E1378" s="1031"/>
      <c r="F1378" s="1031"/>
      <c r="G1378" s="1031"/>
    </row>
    <row r="1379" spans="1:7" s="1007" customFormat="1" ht="11.25" customHeight="1" x14ac:dyDescent="0.2">
      <c r="A1379" s="1269" t="s">
        <v>2389</v>
      </c>
      <c r="B1379" s="1018">
        <v>87.14</v>
      </c>
      <c r="C1379" s="1018">
        <v>87.134</v>
      </c>
      <c r="D1379" s="1024" t="s">
        <v>957</v>
      </c>
      <c r="E1379" s="1031"/>
      <c r="F1379" s="1031"/>
      <c r="G1379" s="1031"/>
    </row>
    <row r="1380" spans="1:7" s="1007" customFormat="1" ht="11.25" customHeight="1" x14ac:dyDescent="0.2">
      <c r="A1380" s="1270"/>
      <c r="B1380" s="1020">
        <v>87.14</v>
      </c>
      <c r="C1380" s="1020">
        <v>87.134</v>
      </c>
      <c r="D1380" s="1026" t="s">
        <v>11</v>
      </c>
      <c r="E1380" s="1031"/>
      <c r="F1380" s="1031"/>
      <c r="G1380" s="1031"/>
    </row>
    <row r="1381" spans="1:7" s="1007" customFormat="1" ht="11.25" customHeight="1" x14ac:dyDescent="0.2">
      <c r="A1381" s="1268" t="s">
        <v>3754</v>
      </c>
      <c r="B1381" s="1019">
        <v>3200</v>
      </c>
      <c r="C1381" s="1019">
        <v>3200</v>
      </c>
      <c r="D1381" s="1025" t="s">
        <v>610</v>
      </c>
      <c r="E1381" s="1031"/>
      <c r="F1381" s="1031"/>
      <c r="G1381" s="1031"/>
    </row>
    <row r="1382" spans="1:7" s="1007" customFormat="1" ht="11.25" customHeight="1" x14ac:dyDescent="0.2">
      <c r="A1382" s="1268"/>
      <c r="B1382" s="1019">
        <v>3200</v>
      </c>
      <c r="C1382" s="1019">
        <v>3200</v>
      </c>
      <c r="D1382" s="1025" t="s">
        <v>11</v>
      </c>
      <c r="E1382" s="1031"/>
      <c r="F1382" s="1031"/>
      <c r="G1382" s="1031"/>
    </row>
    <row r="1383" spans="1:7" s="1007" customFormat="1" ht="21" x14ac:dyDescent="0.2">
      <c r="A1383" s="1269" t="s">
        <v>4348</v>
      </c>
      <c r="B1383" s="1018">
        <v>100</v>
      </c>
      <c r="C1383" s="1018">
        <v>100</v>
      </c>
      <c r="D1383" s="1024" t="s">
        <v>996</v>
      </c>
      <c r="E1383" s="1031"/>
      <c r="F1383" s="1031"/>
      <c r="G1383" s="1031"/>
    </row>
    <row r="1384" spans="1:7" s="1007" customFormat="1" ht="11.25" customHeight="1" x14ac:dyDescent="0.2">
      <c r="A1384" s="1270"/>
      <c r="B1384" s="1020">
        <v>100</v>
      </c>
      <c r="C1384" s="1020">
        <v>100</v>
      </c>
      <c r="D1384" s="1026" t="s">
        <v>11</v>
      </c>
      <c r="E1384" s="1031"/>
      <c r="F1384" s="1031"/>
      <c r="G1384" s="1031"/>
    </row>
    <row r="1385" spans="1:7" s="1007" customFormat="1" ht="11.25" customHeight="1" x14ac:dyDescent="0.2">
      <c r="A1385" s="1268" t="s">
        <v>2390</v>
      </c>
      <c r="B1385" s="1019">
        <v>96.1</v>
      </c>
      <c r="C1385" s="1019">
        <v>96.1</v>
      </c>
      <c r="D1385" s="1025" t="s">
        <v>943</v>
      </c>
      <c r="E1385" s="1031"/>
      <c r="F1385" s="1031"/>
      <c r="G1385" s="1031"/>
    </row>
    <row r="1386" spans="1:7" s="1007" customFormat="1" ht="11.25" customHeight="1" x14ac:dyDescent="0.2">
      <c r="A1386" s="1268"/>
      <c r="B1386" s="1019">
        <v>96.1</v>
      </c>
      <c r="C1386" s="1019">
        <v>96.1</v>
      </c>
      <c r="D1386" s="1025" t="s">
        <v>11</v>
      </c>
      <c r="E1386" s="1031"/>
      <c r="F1386" s="1031"/>
      <c r="G1386" s="1031"/>
    </row>
    <row r="1387" spans="1:7" s="1007" customFormat="1" ht="11.25" customHeight="1" x14ac:dyDescent="0.2">
      <c r="A1387" s="1269" t="s">
        <v>3339</v>
      </c>
      <c r="B1387" s="1018">
        <v>50</v>
      </c>
      <c r="C1387" s="1018">
        <v>50</v>
      </c>
      <c r="D1387" s="1024" t="s">
        <v>610</v>
      </c>
      <c r="E1387" s="1031"/>
      <c r="F1387" s="1031"/>
      <c r="G1387" s="1031"/>
    </row>
    <row r="1388" spans="1:7" s="1007" customFormat="1" ht="11.25" customHeight="1" x14ac:dyDescent="0.2">
      <c r="A1388" s="1270"/>
      <c r="B1388" s="1020">
        <v>50</v>
      </c>
      <c r="C1388" s="1020">
        <v>50</v>
      </c>
      <c r="D1388" s="1026" t="s">
        <v>11</v>
      </c>
      <c r="E1388" s="1031"/>
      <c r="F1388" s="1031"/>
      <c r="G1388" s="1031"/>
    </row>
    <row r="1389" spans="1:7" s="1007" customFormat="1" ht="11.25" customHeight="1" x14ac:dyDescent="0.2">
      <c r="A1389" s="1268" t="s">
        <v>2391</v>
      </c>
      <c r="B1389" s="1019">
        <v>35.799999999999997</v>
      </c>
      <c r="C1389" s="1019">
        <v>35.799999999999997</v>
      </c>
      <c r="D1389" s="1025" t="s">
        <v>3245</v>
      </c>
      <c r="E1389" s="1031"/>
      <c r="F1389" s="1031"/>
      <c r="G1389" s="1031"/>
    </row>
    <row r="1390" spans="1:7" s="1007" customFormat="1" ht="11.25" customHeight="1" x14ac:dyDescent="0.2">
      <c r="A1390" s="1268"/>
      <c r="B1390" s="1019">
        <v>35.799999999999997</v>
      </c>
      <c r="C1390" s="1019">
        <v>35.799999999999997</v>
      </c>
      <c r="D1390" s="1025" t="s">
        <v>11</v>
      </c>
      <c r="E1390" s="1031"/>
      <c r="F1390" s="1031"/>
      <c r="G1390" s="1031"/>
    </row>
    <row r="1391" spans="1:7" s="1007" customFormat="1" ht="11.25" customHeight="1" x14ac:dyDescent="0.2">
      <c r="A1391" s="1269" t="s">
        <v>2392</v>
      </c>
      <c r="B1391" s="1018">
        <v>40</v>
      </c>
      <c r="C1391" s="1018">
        <v>40</v>
      </c>
      <c r="D1391" s="1024" t="s">
        <v>3245</v>
      </c>
      <c r="E1391" s="1031"/>
      <c r="F1391" s="1031"/>
      <c r="G1391" s="1031"/>
    </row>
    <row r="1392" spans="1:7" s="1007" customFormat="1" ht="11.25" customHeight="1" x14ac:dyDescent="0.2">
      <c r="A1392" s="1270"/>
      <c r="B1392" s="1020">
        <v>40</v>
      </c>
      <c r="C1392" s="1020">
        <v>40</v>
      </c>
      <c r="D1392" s="1026" t="s">
        <v>11</v>
      </c>
      <c r="E1392" s="1031"/>
      <c r="F1392" s="1031"/>
      <c r="G1392" s="1031"/>
    </row>
    <row r="1393" spans="1:7" s="1007" customFormat="1" ht="11.25" customHeight="1" x14ac:dyDescent="0.2">
      <c r="A1393" s="1268" t="s">
        <v>2393</v>
      </c>
      <c r="B1393" s="1019">
        <v>6085.71</v>
      </c>
      <c r="C1393" s="1019">
        <v>6085.7039999999997</v>
      </c>
      <c r="D1393" s="1025" t="s">
        <v>2188</v>
      </c>
      <c r="E1393" s="1031"/>
      <c r="F1393" s="1031"/>
      <c r="G1393" s="1031"/>
    </row>
    <row r="1394" spans="1:7" s="1007" customFormat="1" ht="11.25" customHeight="1" x14ac:dyDescent="0.2">
      <c r="A1394" s="1268"/>
      <c r="B1394" s="1019">
        <v>6085.71</v>
      </c>
      <c r="C1394" s="1019">
        <v>6085.7039999999997</v>
      </c>
      <c r="D1394" s="1025" t="s">
        <v>11</v>
      </c>
      <c r="E1394" s="1031"/>
      <c r="F1394" s="1031"/>
      <c r="G1394" s="1031"/>
    </row>
    <row r="1395" spans="1:7" s="1007" customFormat="1" ht="11.25" customHeight="1" x14ac:dyDescent="0.2">
      <c r="A1395" s="1269" t="s">
        <v>4349</v>
      </c>
      <c r="B1395" s="1018">
        <v>385.5</v>
      </c>
      <c r="C1395" s="1018">
        <v>385.5</v>
      </c>
      <c r="D1395" s="1024" t="s">
        <v>997</v>
      </c>
      <c r="E1395" s="1031"/>
      <c r="F1395" s="1031"/>
      <c r="G1395" s="1031"/>
    </row>
    <row r="1396" spans="1:7" s="1007" customFormat="1" ht="11.25" customHeight="1" x14ac:dyDescent="0.2">
      <c r="A1396" s="1270"/>
      <c r="B1396" s="1020">
        <v>385.5</v>
      </c>
      <c r="C1396" s="1020">
        <v>385.5</v>
      </c>
      <c r="D1396" s="1026" t="s">
        <v>11</v>
      </c>
      <c r="E1396" s="1031"/>
      <c r="F1396" s="1031"/>
      <c r="G1396" s="1031"/>
    </row>
    <row r="1397" spans="1:7" s="1007" customFormat="1" ht="21" x14ac:dyDescent="0.2">
      <c r="A1397" s="1268" t="s">
        <v>2394</v>
      </c>
      <c r="B1397" s="1019">
        <v>2282</v>
      </c>
      <c r="C1397" s="1019">
        <v>2282</v>
      </c>
      <c r="D1397" s="1025" t="s">
        <v>972</v>
      </c>
      <c r="E1397" s="1031"/>
      <c r="F1397" s="1031"/>
      <c r="G1397" s="1031"/>
    </row>
    <row r="1398" spans="1:7" s="1007" customFormat="1" ht="11.25" customHeight="1" x14ac:dyDescent="0.2">
      <c r="A1398" s="1268"/>
      <c r="B1398" s="1019">
        <v>29278</v>
      </c>
      <c r="C1398" s="1019">
        <v>29278</v>
      </c>
      <c r="D1398" s="1025" t="s">
        <v>973</v>
      </c>
      <c r="E1398" s="1031"/>
      <c r="F1398" s="1031"/>
      <c r="G1398" s="1031"/>
    </row>
    <row r="1399" spans="1:7" s="1007" customFormat="1" ht="11.25" customHeight="1" x14ac:dyDescent="0.2">
      <c r="A1399" s="1268"/>
      <c r="B1399" s="1019">
        <v>31560</v>
      </c>
      <c r="C1399" s="1019">
        <v>31560</v>
      </c>
      <c r="D1399" s="1025" t="s">
        <v>11</v>
      </c>
      <c r="E1399" s="1031"/>
      <c r="F1399" s="1031"/>
      <c r="G1399" s="1031"/>
    </row>
    <row r="1400" spans="1:7" s="1007" customFormat="1" ht="21" x14ac:dyDescent="0.2">
      <c r="A1400" s="1269" t="s">
        <v>4350</v>
      </c>
      <c r="B1400" s="1018">
        <v>2146</v>
      </c>
      <c r="C1400" s="1018">
        <v>2146</v>
      </c>
      <c r="D1400" s="1024" t="s">
        <v>972</v>
      </c>
      <c r="E1400" s="1031"/>
      <c r="F1400" s="1031"/>
      <c r="G1400" s="1031"/>
    </row>
    <row r="1401" spans="1:7" s="1007" customFormat="1" ht="11.25" customHeight="1" x14ac:dyDescent="0.2">
      <c r="A1401" s="1268"/>
      <c r="B1401" s="1019">
        <v>4625</v>
      </c>
      <c r="C1401" s="1019">
        <v>4625</v>
      </c>
      <c r="D1401" s="1025" t="s">
        <v>973</v>
      </c>
      <c r="E1401" s="1031"/>
      <c r="F1401" s="1031"/>
      <c r="G1401" s="1031"/>
    </row>
    <row r="1402" spans="1:7" s="1007" customFormat="1" ht="11.25" customHeight="1" x14ac:dyDescent="0.2">
      <c r="A1402" s="1270"/>
      <c r="B1402" s="1020">
        <v>6771</v>
      </c>
      <c r="C1402" s="1020">
        <v>6771</v>
      </c>
      <c r="D1402" s="1026" t="s">
        <v>11</v>
      </c>
      <c r="E1402" s="1031"/>
      <c r="F1402" s="1031"/>
      <c r="G1402" s="1031"/>
    </row>
    <row r="1403" spans="1:7" s="1007" customFormat="1" ht="11.25" customHeight="1" x14ac:dyDescent="0.2">
      <c r="A1403" s="1268" t="s">
        <v>3722</v>
      </c>
      <c r="B1403" s="1019">
        <v>150</v>
      </c>
      <c r="C1403" s="1019">
        <v>150</v>
      </c>
      <c r="D1403" s="1025" t="s">
        <v>561</v>
      </c>
      <c r="E1403" s="1031"/>
      <c r="F1403" s="1031"/>
      <c r="G1403" s="1031"/>
    </row>
    <row r="1404" spans="1:7" s="1007" customFormat="1" ht="11.25" customHeight="1" x14ac:dyDescent="0.2">
      <c r="A1404" s="1268"/>
      <c r="B1404" s="1019">
        <v>150</v>
      </c>
      <c r="C1404" s="1019">
        <v>150</v>
      </c>
      <c r="D1404" s="1025" t="s">
        <v>11</v>
      </c>
      <c r="E1404" s="1031"/>
      <c r="F1404" s="1031"/>
      <c r="G1404" s="1031"/>
    </row>
    <row r="1405" spans="1:7" s="1007" customFormat="1" ht="11.25" customHeight="1" x14ac:dyDescent="0.2">
      <c r="A1405" s="1269" t="s">
        <v>2395</v>
      </c>
      <c r="B1405" s="1018">
        <v>132</v>
      </c>
      <c r="C1405" s="1018">
        <v>132</v>
      </c>
      <c r="D1405" s="1024" t="s">
        <v>910</v>
      </c>
      <c r="E1405" s="1031"/>
      <c r="F1405" s="1031"/>
      <c r="G1405" s="1031"/>
    </row>
    <row r="1406" spans="1:7" s="1007" customFormat="1" ht="11.25" customHeight="1" x14ac:dyDescent="0.2">
      <c r="A1406" s="1270"/>
      <c r="B1406" s="1020">
        <v>132</v>
      </c>
      <c r="C1406" s="1020">
        <v>132</v>
      </c>
      <c r="D1406" s="1026" t="s">
        <v>11</v>
      </c>
      <c r="E1406" s="1031"/>
      <c r="F1406" s="1031"/>
      <c r="G1406" s="1031"/>
    </row>
    <row r="1407" spans="1:7" s="1007" customFormat="1" ht="11.25" customHeight="1" x14ac:dyDescent="0.2">
      <c r="A1407" s="1268" t="s">
        <v>2396</v>
      </c>
      <c r="B1407" s="1019">
        <v>2890</v>
      </c>
      <c r="C1407" s="1019">
        <v>2890</v>
      </c>
      <c r="D1407" s="1025" t="s">
        <v>973</v>
      </c>
      <c r="E1407" s="1031"/>
      <c r="F1407" s="1031"/>
      <c r="G1407" s="1031"/>
    </row>
    <row r="1408" spans="1:7" s="1007" customFormat="1" ht="11.25" customHeight="1" x14ac:dyDescent="0.2">
      <c r="A1408" s="1268"/>
      <c r="B1408" s="1019">
        <v>2890</v>
      </c>
      <c r="C1408" s="1019">
        <v>2890</v>
      </c>
      <c r="D1408" s="1025" t="s">
        <v>11</v>
      </c>
      <c r="E1408" s="1031"/>
      <c r="F1408" s="1031"/>
      <c r="G1408" s="1031"/>
    </row>
    <row r="1409" spans="1:7" s="1007" customFormat="1" ht="11.25" customHeight="1" x14ac:dyDescent="0.2">
      <c r="A1409" s="1269" t="s">
        <v>4351</v>
      </c>
      <c r="B1409" s="1018">
        <v>43.3</v>
      </c>
      <c r="C1409" s="1018">
        <v>43.3</v>
      </c>
      <c r="D1409" s="1024" t="s">
        <v>995</v>
      </c>
      <c r="E1409" s="1031"/>
      <c r="F1409" s="1031"/>
      <c r="G1409" s="1031"/>
    </row>
    <row r="1410" spans="1:7" s="1007" customFormat="1" ht="11.25" customHeight="1" x14ac:dyDescent="0.2">
      <c r="A1410" s="1270"/>
      <c r="B1410" s="1020">
        <v>43.3</v>
      </c>
      <c r="C1410" s="1020">
        <v>43.3</v>
      </c>
      <c r="D1410" s="1026" t="s">
        <v>11</v>
      </c>
      <c r="E1410" s="1031"/>
      <c r="F1410" s="1031"/>
      <c r="G1410" s="1031"/>
    </row>
    <row r="1411" spans="1:7" s="1007" customFormat="1" ht="11.25" customHeight="1" x14ac:dyDescent="0.2">
      <c r="A1411" s="1268" t="s">
        <v>4352</v>
      </c>
      <c r="B1411" s="1019">
        <v>300</v>
      </c>
      <c r="C1411" s="1019">
        <v>300</v>
      </c>
      <c r="D1411" s="1025" t="s">
        <v>3231</v>
      </c>
      <c r="E1411" s="1031"/>
      <c r="F1411" s="1031"/>
      <c r="G1411" s="1031"/>
    </row>
    <row r="1412" spans="1:7" s="1007" customFormat="1" ht="11.25" customHeight="1" x14ac:dyDescent="0.2">
      <c r="A1412" s="1268"/>
      <c r="B1412" s="1019">
        <v>300</v>
      </c>
      <c r="C1412" s="1019">
        <v>300</v>
      </c>
      <c r="D1412" s="1025" t="s">
        <v>11</v>
      </c>
      <c r="E1412" s="1031"/>
      <c r="F1412" s="1031"/>
      <c r="G1412" s="1031"/>
    </row>
    <row r="1413" spans="1:7" s="1007" customFormat="1" ht="11.25" customHeight="1" x14ac:dyDescent="0.2">
      <c r="A1413" s="1269" t="s">
        <v>3520</v>
      </c>
      <c r="B1413" s="1018">
        <v>150</v>
      </c>
      <c r="C1413" s="1018">
        <v>0</v>
      </c>
      <c r="D1413" s="1024" t="s">
        <v>3229</v>
      </c>
      <c r="E1413" s="1031"/>
      <c r="F1413" s="1031"/>
      <c r="G1413" s="1031"/>
    </row>
    <row r="1414" spans="1:7" s="1007" customFormat="1" ht="11.25" customHeight="1" x14ac:dyDescent="0.2">
      <c r="A1414" s="1268"/>
      <c r="B1414" s="1019">
        <v>197.3</v>
      </c>
      <c r="C1414" s="1019">
        <v>197.3</v>
      </c>
      <c r="D1414" s="1025" t="s">
        <v>524</v>
      </c>
      <c r="E1414" s="1031"/>
      <c r="F1414" s="1031"/>
      <c r="G1414" s="1031"/>
    </row>
    <row r="1415" spans="1:7" s="1007" customFormat="1" ht="11.25" customHeight="1" x14ac:dyDescent="0.2">
      <c r="A1415" s="1270"/>
      <c r="B1415" s="1020">
        <v>347.3</v>
      </c>
      <c r="C1415" s="1020">
        <v>197.3</v>
      </c>
      <c r="D1415" s="1026" t="s">
        <v>11</v>
      </c>
      <c r="E1415" s="1031"/>
      <c r="F1415" s="1031"/>
      <c r="G1415" s="1031"/>
    </row>
    <row r="1416" spans="1:7" s="1007" customFormat="1" ht="11.25" customHeight="1" x14ac:dyDescent="0.2">
      <c r="A1416" s="1268" t="s">
        <v>3521</v>
      </c>
      <c r="B1416" s="1019">
        <v>17.5</v>
      </c>
      <c r="C1416" s="1019">
        <v>17.5</v>
      </c>
      <c r="D1416" s="1025" t="s">
        <v>941</v>
      </c>
      <c r="E1416" s="1031"/>
      <c r="F1416" s="1031"/>
      <c r="G1416" s="1031"/>
    </row>
    <row r="1417" spans="1:7" s="1007" customFormat="1" ht="11.25" customHeight="1" x14ac:dyDescent="0.2">
      <c r="A1417" s="1268"/>
      <c r="B1417" s="1019">
        <v>17.5</v>
      </c>
      <c r="C1417" s="1019">
        <v>17.5</v>
      </c>
      <c r="D1417" s="1025" t="s">
        <v>11</v>
      </c>
      <c r="E1417" s="1031"/>
      <c r="F1417" s="1031"/>
      <c r="G1417" s="1031"/>
    </row>
    <row r="1418" spans="1:7" s="1007" customFormat="1" ht="11.25" customHeight="1" x14ac:dyDescent="0.2">
      <c r="A1418" s="1269" t="s">
        <v>2397</v>
      </c>
      <c r="B1418" s="1018">
        <v>211</v>
      </c>
      <c r="C1418" s="1018">
        <v>211</v>
      </c>
      <c r="D1418" s="1024" t="s">
        <v>3231</v>
      </c>
      <c r="E1418" s="1031"/>
      <c r="F1418" s="1031"/>
      <c r="G1418" s="1031"/>
    </row>
    <row r="1419" spans="1:7" s="1007" customFormat="1" ht="11.25" customHeight="1" x14ac:dyDescent="0.2">
      <c r="A1419" s="1270"/>
      <c r="B1419" s="1020">
        <v>211</v>
      </c>
      <c r="C1419" s="1020">
        <v>211</v>
      </c>
      <c r="D1419" s="1026" t="s">
        <v>11</v>
      </c>
      <c r="E1419" s="1031"/>
      <c r="F1419" s="1031"/>
      <c r="G1419" s="1031"/>
    </row>
    <row r="1420" spans="1:7" s="1007" customFormat="1" ht="11.25" customHeight="1" x14ac:dyDescent="0.2">
      <c r="A1420" s="1269" t="s">
        <v>573</v>
      </c>
      <c r="B1420" s="1018">
        <v>30</v>
      </c>
      <c r="C1420" s="1018">
        <v>30</v>
      </c>
      <c r="D1420" s="1024" t="s">
        <v>561</v>
      </c>
      <c r="E1420" s="1031"/>
      <c r="F1420" s="1031"/>
      <c r="G1420" s="1031"/>
    </row>
    <row r="1421" spans="1:7" s="1007" customFormat="1" ht="11.25" customHeight="1" x14ac:dyDescent="0.2">
      <c r="A1421" s="1270"/>
      <c r="B1421" s="1020">
        <v>30</v>
      </c>
      <c r="C1421" s="1020">
        <v>30</v>
      </c>
      <c r="D1421" s="1026" t="s">
        <v>11</v>
      </c>
      <c r="E1421" s="1031"/>
      <c r="F1421" s="1031"/>
      <c r="G1421" s="1031"/>
    </row>
    <row r="1422" spans="1:7" s="1007" customFormat="1" ht="11.25" customHeight="1" x14ac:dyDescent="0.2">
      <c r="A1422" s="1269" t="s">
        <v>2398</v>
      </c>
      <c r="B1422" s="1018">
        <v>1110</v>
      </c>
      <c r="C1422" s="1018">
        <v>1110</v>
      </c>
      <c r="D1422" s="1024" t="s">
        <v>973</v>
      </c>
      <c r="E1422" s="1031"/>
      <c r="F1422" s="1031"/>
      <c r="G1422" s="1031"/>
    </row>
    <row r="1423" spans="1:7" s="1007" customFormat="1" ht="11.25" customHeight="1" x14ac:dyDescent="0.2">
      <c r="A1423" s="1268"/>
      <c r="B1423" s="1019">
        <v>2345.87</v>
      </c>
      <c r="C1423" s="1019">
        <v>2345.85</v>
      </c>
      <c r="D1423" s="1025" t="s">
        <v>992</v>
      </c>
      <c r="E1423" s="1031"/>
      <c r="F1423" s="1031"/>
      <c r="G1423" s="1031"/>
    </row>
    <row r="1424" spans="1:7" s="1007" customFormat="1" ht="11.25" customHeight="1" x14ac:dyDescent="0.2">
      <c r="A1424" s="1270"/>
      <c r="B1424" s="1020">
        <v>3455.87</v>
      </c>
      <c r="C1424" s="1020">
        <v>3455.85</v>
      </c>
      <c r="D1424" s="1026" t="s">
        <v>11</v>
      </c>
      <c r="E1424" s="1031"/>
      <c r="F1424" s="1031"/>
      <c r="G1424" s="1031"/>
    </row>
    <row r="1425" spans="1:7" s="1007" customFormat="1" ht="11.25" customHeight="1" x14ac:dyDescent="0.2">
      <c r="A1425" s="1268" t="s">
        <v>2399</v>
      </c>
      <c r="B1425" s="1019">
        <v>10123.969999999999</v>
      </c>
      <c r="C1425" s="1019">
        <v>10123.965</v>
      </c>
      <c r="D1425" s="1025" t="s">
        <v>2188</v>
      </c>
      <c r="E1425" s="1031"/>
      <c r="F1425" s="1031"/>
      <c r="G1425" s="1031"/>
    </row>
    <row r="1426" spans="1:7" s="1007" customFormat="1" ht="11.25" customHeight="1" x14ac:dyDescent="0.2">
      <c r="A1426" s="1268"/>
      <c r="B1426" s="1019">
        <v>10123.969999999999</v>
      </c>
      <c r="C1426" s="1019">
        <v>10123.965</v>
      </c>
      <c r="D1426" s="1025" t="s">
        <v>11</v>
      </c>
      <c r="E1426" s="1031"/>
      <c r="F1426" s="1031"/>
      <c r="G1426" s="1031"/>
    </row>
    <row r="1427" spans="1:7" s="1007" customFormat="1" ht="11.25" customHeight="1" x14ac:dyDescent="0.2">
      <c r="A1427" s="1269" t="s">
        <v>2400</v>
      </c>
      <c r="B1427" s="1018">
        <v>171.44</v>
      </c>
      <c r="C1427" s="1018">
        <v>171.43747999999999</v>
      </c>
      <c r="D1427" s="1024" t="s">
        <v>943</v>
      </c>
      <c r="E1427" s="1031"/>
      <c r="F1427" s="1031"/>
      <c r="G1427" s="1031"/>
    </row>
    <row r="1428" spans="1:7" s="1007" customFormat="1" ht="11.25" customHeight="1" x14ac:dyDescent="0.2">
      <c r="A1428" s="1270"/>
      <c r="B1428" s="1020">
        <v>171.44</v>
      </c>
      <c r="C1428" s="1020">
        <v>171.43747999999999</v>
      </c>
      <c r="D1428" s="1026" t="s">
        <v>11</v>
      </c>
      <c r="E1428" s="1031"/>
      <c r="F1428" s="1031"/>
      <c r="G1428" s="1031"/>
    </row>
    <row r="1429" spans="1:7" s="1007" customFormat="1" ht="11.25" customHeight="1" x14ac:dyDescent="0.2">
      <c r="A1429" s="1268" t="s">
        <v>3522</v>
      </c>
      <c r="B1429" s="1019">
        <v>44.11</v>
      </c>
      <c r="C1429" s="1019">
        <v>44.095320000000001</v>
      </c>
      <c r="D1429" s="1025" t="s">
        <v>941</v>
      </c>
      <c r="E1429" s="1031"/>
      <c r="F1429" s="1031"/>
      <c r="G1429" s="1031"/>
    </row>
    <row r="1430" spans="1:7" s="1007" customFormat="1" ht="11.25" customHeight="1" x14ac:dyDescent="0.2">
      <c r="A1430" s="1268"/>
      <c r="B1430" s="1019">
        <v>44.11</v>
      </c>
      <c r="C1430" s="1019">
        <v>44.095320000000001</v>
      </c>
      <c r="D1430" s="1025" t="s">
        <v>11</v>
      </c>
      <c r="E1430" s="1031"/>
      <c r="F1430" s="1031"/>
      <c r="G1430" s="1031"/>
    </row>
    <row r="1431" spans="1:7" s="1007" customFormat="1" ht="11.25" customHeight="1" x14ac:dyDescent="0.2">
      <c r="A1431" s="1269" t="s">
        <v>503</v>
      </c>
      <c r="B1431" s="1018">
        <v>800</v>
      </c>
      <c r="C1431" s="1018">
        <v>800</v>
      </c>
      <c r="D1431" s="1024" t="s">
        <v>495</v>
      </c>
      <c r="E1431" s="1031"/>
      <c r="F1431" s="1031"/>
      <c r="G1431" s="1031"/>
    </row>
    <row r="1432" spans="1:7" s="1007" customFormat="1" ht="11.25" customHeight="1" x14ac:dyDescent="0.2">
      <c r="A1432" s="1270"/>
      <c r="B1432" s="1020">
        <v>800</v>
      </c>
      <c r="C1432" s="1020">
        <v>800</v>
      </c>
      <c r="D1432" s="1026" t="s">
        <v>11</v>
      </c>
      <c r="E1432" s="1031"/>
      <c r="F1432" s="1031"/>
      <c r="G1432" s="1031"/>
    </row>
    <row r="1433" spans="1:7" s="1007" customFormat="1" ht="11.25" customHeight="1" x14ac:dyDescent="0.2">
      <c r="A1433" s="1268" t="s">
        <v>4353</v>
      </c>
      <c r="B1433" s="1019">
        <v>94.9</v>
      </c>
      <c r="C1433" s="1019">
        <v>94.9</v>
      </c>
      <c r="D1433" s="1025" t="s">
        <v>943</v>
      </c>
      <c r="E1433" s="1031"/>
      <c r="F1433" s="1031"/>
      <c r="G1433" s="1031"/>
    </row>
    <row r="1434" spans="1:7" s="1007" customFormat="1" ht="11.25" customHeight="1" x14ac:dyDescent="0.2">
      <c r="A1434" s="1268"/>
      <c r="B1434" s="1019">
        <v>94.9</v>
      </c>
      <c r="C1434" s="1019">
        <v>94.9</v>
      </c>
      <c r="D1434" s="1025" t="s">
        <v>11</v>
      </c>
      <c r="E1434" s="1031"/>
      <c r="F1434" s="1031"/>
      <c r="G1434" s="1031"/>
    </row>
    <row r="1435" spans="1:7" s="1007" customFormat="1" ht="11.25" customHeight="1" x14ac:dyDescent="0.2">
      <c r="A1435" s="1269" t="s">
        <v>2401</v>
      </c>
      <c r="B1435" s="1018">
        <v>18222.650000000001</v>
      </c>
      <c r="C1435" s="1018">
        <v>18222.646000000001</v>
      </c>
      <c r="D1435" s="1024" t="s">
        <v>2188</v>
      </c>
      <c r="E1435" s="1031"/>
      <c r="F1435" s="1031"/>
      <c r="G1435" s="1031"/>
    </row>
    <row r="1436" spans="1:7" s="1007" customFormat="1" ht="11.25" customHeight="1" x14ac:dyDescent="0.2">
      <c r="A1436" s="1270"/>
      <c r="B1436" s="1020">
        <v>18222.650000000001</v>
      </c>
      <c r="C1436" s="1020">
        <v>18222.646000000001</v>
      </c>
      <c r="D1436" s="1026" t="s">
        <v>11</v>
      </c>
      <c r="E1436" s="1031"/>
      <c r="F1436" s="1031"/>
      <c r="G1436" s="1031"/>
    </row>
    <row r="1437" spans="1:7" s="1007" customFormat="1" ht="11.25" customHeight="1" x14ac:dyDescent="0.2">
      <c r="A1437" s="1268" t="s">
        <v>2402</v>
      </c>
      <c r="B1437" s="1019">
        <v>130</v>
      </c>
      <c r="C1437" s="1019">
        <v>130</v>
      </c>
      <c r="D1437" s="1025" t="s">
        <v>1083</v>
      </c>
      <c r="E1437" s="1031"/>
      <c r="F1437" s="1031"/>
      <c r="G1437" s="1031"/>
    </row>
    <row r="1438" spans="1:7" s="1007" customFormat="1" ht="11.25" customHeight="1" x14ac:dyDescent="0.2">
      <c r="A1438" s="1268"/>
      <c r="B1438" s="1019">
        <v>130</v>
      </c>
      <c r="C1438" s="1019">
        <v>130</v>
      </c>
      <c r="D1438" s="1025" t="s">
        <v>11</v>
      </c>
      <c r="E1438" s="1031"/>
      <c r="F1438" s="1031"/>
      <c r="G1438" s="1031"/>
    </row>
    <row r="1439" spans="1:7" s="1007" customFormat="1" ht="21" x14ac:dyDescent="0.2">
      <c r="A1439" s="1269" t="s">
        <v>2403</v>
      </c>
      <c r="B1439" s="1018">
        <v>300</v>
      </c>
      <c r="C1439" s="1018">
        <v>300</v>
      </c>
      <c r="D1439" s="1024" t="s">
        <v>969</v>
      </c>
      <c r="E1439" s="1031"/>
      <c r="F1439" s="1031"/>
      <c r="G1439" s="1031"/>
    </row>
    <row r="1440" spans="1:7" s="1007" customFormat="1" ht="11.25" customHeight="1" x14ac:dyDescent="0.2">
      <c r="A1440" s="1270"/>
      <c r="B1440" s="1020">
        <v>300</v>
      </c>
      <c r="C1440" s="1020">
        <v>300</v>
      </c>
      <c r="D1440" s="1026" t="s">
        <v>11</v>
      </c>
      <c r="E1440" s="1031"/>
      <c r="F1440" s="1031"/>
      <c r="G1440" s="1031"/>
    </row>
    <row r="1441" spans="1:7" s="1007" customFormat="1" ht="11.25" customHeight="1" x14ac:dyDescent="0.2">
      <c r="A1441" s="1268" t="s">
        <v>574</v>
      </c>
      <c r="B1441" s="1019">
        <v>219.99</v>
      </c>
      <c r="C1441" s="1019">
        <v>219.98400000000001</v>
      </c>
      <c r="D1441" s="1025" t="s">
        <v>957</v>
      </c>
      <c r="E1441" s="1031"/>
      <c r="F1441" s="1031"/>
      <c r="G1441" s="1031"/>
    </row>
    <row r="1442" spans="1:7" s="1007" customFormat="1" ht="11.25" customHeight="1" x14ac:dyDescent="0.2">
      <c r="A1442" s="1268"/>
      <c r="B1442" s="1019">
        <v>300</v>
      </c>
      <c r="C1442" s="1019">
        <v>150</v>
      </c>
      <c r="D1442" s="1025" t="s">
        <v>561</v>
      </c>
      <c r="E1442" s="1031"/>
      <c r="F1442" s="1031"/>
      <c r="G1442" s="1031"/>
    </row>
    <row r="1443" spans="1:7" s="1007" customFormat="1" ht="11.25" customHeight="1" x14ac:dyDescent="0.2">
      <c r="A1443" s="1268"/>
      <c r="B1443" s="1019">
        <v>519.99</v>
      </c>
      <c r="C1443" s="1019">
        <v>369.98400000000004</v>
      </c>
      <c r="D1443" s="1025" t="s">
        <v>11</v>
      </c>
      <c r="E1443" s="1031"/>
      <c r="F1443" s="1031"/>
      <c r="G1443" s="1031"/>
    </row>
    <row r="1444" spans="1:7" s="1007" customFormat="1" ht="11.25" customHeight="1" x14ac:dyDescent="0.2">
      <c r="A1444" s="1269" t="s">
        <v>4354</v>
      </c>
      <c r="B1444" s="1018">
        <v>321.12</v>
      </c>
      <c r="C1444" s="1018">
        <v>0</v>
      </c>
      <c r="D1444" s="1024" t="s">
        <v>941</v>
      </c>
      <c r="E1444" s="1031"/>
      <c r="F1444" s="1031"/>
      <c r="G1444" s="1031"/>
    </row>
    <row r="1445" spans="1:7" s="1007" customFormat="1" ht="11.25" customHeight="1" x14ac:dyDescent="0.2">
      <c r="A1445" s="1270"/>
      <c r="B1445" s="1020">
        <v>321.12</v>
      </c>
      <c r="C1445" s="1020">
        <v>0</v>
      </c>
      <c r="D1445" s="1026" t="s">
        <v>11</v>
      </c>
      <c r="E1445" s="1031"/>
      <c r="F1445" s="1031"/>
      <c r="G1445" s="1031"/>
    </row>
    <row r="1446" spans="1:7" s="1007" customFormat="1" ht="11.25" customHeight="1" x14ac:dyDescent="0.2">
      <c r="A1446" s="1268" t="s">
        <v>3777</v>
      </c>
      <c r="B1446" s="1019">
        <v>40</v>
      </c>
      <c r="C1446" s="1019">
        <v>40</v>
      </c>
      <c r="D1446" s="1025" t="s">
        <v>3245</v>
      </c>
      <c r="E1446" s="1031"/>
      <c r="F1446" s="1031"/>
      <c r="G1446" s="1031"/>
    </row>
    <row r="1447" spans="1:7" s="1007" customFormat="1" ht="11.25" customHeight="1" x14ac:dyDescent="0.2">
      <c r="A1447" s="1268"/>
      <c r="B1447" s="1019">
        <v>60</v>
      </c>
      <c r="C1447" s="1019">
        <v>60</v>
      </c>
      <c r="D1447" s="1025" t="s">
        <v>3774</v>
      </c>
      <c r="E1447" s="1031"/>
      <c r="F1447" s="1031"/>
      <c r="G1447" s="1031"/>
    </row>
    <row r="1448" spans="1:7" s="1007" customFormat="1" ht="11.25" customHeight="1" x14ac:dyDescent="0.2">
      <c r="A1448" s="1268"/>
      <c r="B1448" s="1019">
        <v>100</v>
      </c>
      <c r="C1448" s="1019">
        <v>100</v>
      </c>
      <c r="D1448" s="1025" t="s">
        <v>11</v>
      </c>
      <c r="E1448" s="1031"/>
      <c r="F1448" s="1031"/>
      <c r="G1448" s="1031"/>
    </row>
    <row r="1449" spans="1:7" s="1007" customFormat="1" ht="11.25" customHeight="1" x14ac:dyDescent="0.2">
      <c r="A1449" s="1269" t="s">
        <v>3798</v>
      </c>
      <c r="B1449" s="1018">
        <v>50</v>
      </c>
      <c r="C1449" s="1018">
        <v>50</v>
      </c>
      <c r="D1449" s="1024" t="s">
        <v>683</v>
      </c>
      <c r="E1449" s="1031"/>
      <c r="F1449" s="1031"/>
      <c r="G1449" s="1031"/>
    </row>
    <row r="1450" spans="1:7" s="1007" customFormat="1" ht="11.25" customHeight="1" x14ac:dyDescent="0.2">
      <c r="A1450" s="1270"/>
      <c r="B1450" s="1020">
        <v>50</v>
      </c>
      <c r="C1450" s="1020">
        <v>50</v>
      </c>
      <c r="D1450" s="1026" t="s">
        <v>11</v>
      </c>
      <c r="E1450" s="1031"/>
      <c r="F1450" s="1031"/>
      <c r="G1450" s="1031"/>
    </row>
    <row r="1451" spans="1:7" s="1007" customFormat="1" ht="11.25" customHeight="1" x14ac:dyDescent="0.2">
      <c r="A1451" s="1268" t="s">
        <v>2404</v>
      </c>
      <c r="B1451" s="1019">
        <v>112.5</v>
      </c>
      <c r="C1451" s="1019">
        <v>112.5</v>
      </c>
      <c r="D1451" s="1025" t="s">
        <v>941</v>
      </c>
      <c r="E1451" s="1031"/>
      <c r="F1451" s="1031"/>
      <c r="G1451" s="1031"/>
    </row>
    <row r="1452" spans="1:7" s="1007" customFormat="1" ht="11.25" customHeight="1" x14ac:dyDescent="0.2">
      <c r="A1452" s="1268"/>
      <c r="B1452" s="1019">
        <v>112.5</v>
      </c>
      <c r="C1452" s="1019">
        <v>112.5</v>
      </c>
      <c r="D1452" s="1025" t="s">
        <v>11</v>
      </c>
      <c r="E1452" s="1031"/>
      <c r="F1452" s="1031"/>
      <c r="G1452" s="1031"/>
    </row>
    <row r="1453" spans="1:7" s="1007" customFormat="1" ht="11.25" customHeight="1" x14ac:dyDescent="0.2">
      <c r="A1453" s="1269" t="s">
        <v>4355</v>
      </c>
      <c r="B1453" s="1018">
        <v>40</v>
      </c>
      <c r="C1453" s="1018">
        <v>40</v>
      </c>
      <c r="D1453" s="1024" t="s">
        <v>3245</v>
      </c>
      <c r="E1453" s="1031"/>
      <c r="F1453" s="1031"/>
      <c r="G1453" s="1031"/>
    </row>
    <row r="1454" spans="1:7" s="1007" customFormat="1" ht="11.25" customHeight="1" x14ac:dyDescent="0.2">
      <c r="A1454" s="1270"/>
      <c r="B1454" s="1020">
        <v>40</v>
      </c>
      <c r="C1454" s="1020">
        <v>40</v>
      </c>
      <c r="D1454" s="1026" t="s">
        <v>11</v>
      </c>
      <c r="E1454" s="1031"/>
      <c r="F1454" s="1031"/>
      <c r="G1454" s="1031"/>
    </row>
    <row r="1455" spans="1:7" s="1007" customFormat="1" ht="11.25" customHeight="1" x14ac:dyDescent="0.2">
      <c r="A1455" s="1268" t="s">
        <v>628</v>
      </c>
      <c r="B1455" s="1019">
        <v>3200</v>
      </c>
      <c r="C1455" s="1019">
        <v>3200</v>
      </c>
      <c r="D1455" s="1025" t="s">
        <v>610</v>
      </c>
      <c r="E1455" s="1031"/>
      <c r="F1455" s="1031"/>
      <c r="G1455" s="1031"/>
    </row>
    <row r="1456" spans="1:7" s="1007" customFormat="1" ht="11.25" customHeight="1" x14ac:dyDescent="0.2">
      <c r="A1456" s="1268"/>
      <c r="B1456" s="1019">
        <v>3200</v>
      </c>
      <c r="C1456" s="1019">
        <v>3200</v>
      </c>
      <c r="D1456" s="1025" t="s">
        <v>11</v>
      </c>
      <c r="E1456" s="1031"/>
      <c r="F1456" s="1031"/>
      <c r="G1456" s="1031"/>
    </row>
    <row r="1457" spans="1:7" s="1007" customFormat="1" ht="11.25" customHeight="1" x14ac:dyDescent="0.2">
      <c r="A1457" s="1269" t="s">
        <v>2405</v>
      </c>
      <c r="B1457" s="1018">
        <v>16047.41</v>
      </c>
      <c r="C1457" s="1018">
        <v>16047.413</v>
      </c>
      <c r="D1457" s="1024" t="s">
        <v>2188</v>
      </c>
      <c r="E1457" s="1031"/>
      <c r="F1457" s="1031"/>
      <c r="G1457" s="1031"/>
    </row>
    <row r="1458" spans="1:7" s="1007" customFormat="1" ht="11.25" customHeight="1" x14ac:dyDescent="0.2">
      <c r="A1458" s="1270"/>
      <c r="B1458" s="1020">
        <v>16047.41</v>
      </c>
      <c r="C1458" s="1020">
        <v>16047.413</v>
      </c>
      <c r="D1458" s="1026" t="s">
        <v>11</v>
      </c>
      <c r="E1458" s="1031"/>
      <c r="F1458" s="1031"/>
      <c r="G1458" s="1031"/>
    </row>
    <row r="1459" spans="1:7" s="1007" customFormat="1" ht="11.25" customHeight="1" x14ac:dyDescent="0.2">
      <c r="A1459" s="1268" t="s">
        <v>2406</v>
      </c>
      <c r="B1459" s="1019">
        <v>879.61999999999989</v>
      </c>
      <c r="C1459" s="1019">
        <v>871.04833999999994</v>
      </c>
      <c r="D1459" s="1025" t="s">
        <v>961</v>
      </c>
      <c r="E1459" s="1031"/>
      <c r="F1459" s="1031"/>
      <c r="G1459" s="1031"/>
    </row>
    <row r="1460" spans="1:7" s="1007" customFormat="1" ht="11.25" customHeight="1" x14ac:dyDescent="0.2">
      <c r="A1460" s="1268"/>
      <c r="B1460" s="1019">
        <v>879.61999999999989</v>
      </c>
      <c r="C1460" s="1019">
        <v>871.04833999999994</v>
      </c>
      <c r="D1460" s="1025" t="s">
        <v>11</v>
      </c>
      <c r="E1460" s="1031"/>
      <c r="F1460" s="1031"/>
      <c r="G1460" s="1031"/>
    </row>
    <row r="1461" spans="1:7" s="1007" customFormat="1" ht="11.25" customHeight="1" x14ac:dyDescent="0.2">
      <c r="A1461" s="1269" t="s">
        <v>3523</v>
      </c>
      <c r="B1461" s="1018">
        <v>228</v>
      </c>
      <c r="C1461" s="1018">
        <v>191.46011999999999</v>
      </c>
      <c r="D1461" s="1024" t="s">
        <v>823</v>
      </c>
      <c r="E1461" s="1031"/>
      <c r="F1461" s="1031"/>
      <c r="G1461" s="1031"/>
    </row>
    <row r="1462" spans="1:7" s="1007" customFormat="1" ht="11.25" customHeight="1" x14ac:dyDescent="0.2">
      <c r="A1462" s="1270"/>
      <c r="B1462" s="1020">
        <v>228</v>
      </c>
      <c r="C1462" s="1020">
        <v>191.46011999999999</v>
      </c>
      <c r="D1462" s="1026" t="s">
        <v>11</v>
      </c>
      <c r="E1462" s="1031"/>
      <c r="F1462" s="1031"/>
      <c r="G1462" s="1031"/>
    </row>
    <row r="1463" spans="1:7" s="1007" customFormat="1" ht="11.25" customHeight="1" x14ac:dyDescent="0.2">
      <c r="A1463" s="1268" t="s">
        <v>3755</v>
      </c>
      <c r="B1463" s="1019">
        <v>50</v>
      </c>
      <c r="C1463" s="1019">
        <v>50</v>
      </c>
      <c r="D1463" s="1025" t="s">
        <v>610</v>
      </c>
      <c r="E1463" s="1031"/>
      <c r="F1463" s="1031"/>
      <c r="G1463" s="1031"/>
    </row>
    <row r="1464" spans="1:7" s="1007" customFormat="1" ht="11.25" customHeight="1" x14ac:dyDescent="0.2">
      <c r="A1464" s="1268"/>
      <c r="B1464" s="1019">
        <v>50</v>
      </c>
      <c r="C1464" s="1019">
        <v>50</v>
      </c>
      <c r="D1464" s="1025" t="s">
        <v>11</v>
      </c>
      <c r="E1464" s="1031"/>
      <c r="F1464" s="1031"/>
      <c r="G1464" s="1031"/>
    </row>
    <row r="1465" spans="1:7" s="1007" customFormat="1" ht="11.25" customHeight="1" x14ac:dyDescent="0.2">
      <c r="A1465" s="1269" t="s">
        <v>2407</v>
      </c>
      <c r="B1465" s="1018">
        <v>343.1</v>
      </c>
      <c r="C1465" s="1018">
        <v>324.51670999999999</v>
      </c>
      <c r="D1465" s="1024" t="s">
        <v>959</v>
      </c>
      <c r="E1465" s="1031"/>
      <c r="F1465" s="1031"/>
      <c r="G1465" s="1031"/>
    </row>
    <row r="1466" spans="1:7" s="1007" customFormat="1" ht="11.25" customHeight="1" x14ac:dyDescent="0.2">
      <c r="A1466" s="1270"/>
      <c r="B1466" s="1020">
        <v>343.1</v>
      </c>
      <c r="C1466" s="1020">
        <v>324.51670999999999</v>
      </c>
      <c r="D1466" s="1026" t="s">
        <v>11</v>
      </c>
      <c r="E1466" s="1031"/>
      <c r="F1466" s="1031"/>
      <c r="G1466" s="1031"/>
    </row>
    <row r="1467" spans="1:7" s="1007" customFormat="1" ht="11.25" customHeight="1" x14ac:dyDescent="0.2">
      <c r="A1467" s="1268" t="s">
        <v>3736</v>
      </c>
      <c r="B1467" s="1019">
        <v>150</v>
      </c>
      <c r="C1467" s="1019">
        <v>150</v>
      </c>
      <c r="D1467" s="1025" t="s">
        <v>3505</v>
      </c>
      <c r="E1467" s="1031"/>
      <c r="F1467" s="1031"/>
      <c r="G1467" s="1031"/>
    </row>
    <row r="1468" spans="1:7" s="1007" customFormat="1" ht="11.25" customHeight="1" x14ac:dyDescent="0.2">
      <c r="A1468" s="1268"/>
      <c r="B1468" s="1019">
        <v>150</v>
      </c>
      <c r="C1468" s="1019">
        <v>150</v>
      </c>
      <c r="D1468" s="1025" t="s">
        <v>11</v>
      </c>
      <c r="E1468" s="1031"/>
      <c r="F1468" s="1031"/>
      <c r="G1468" s="1031"/>
    </row>
    <row r="1469" spans="1:7" s="1007" customFormat="1" ht="11.25" customHeight="1" x14ac:dyDescent="0.2">
      <c r="A1469" s="1269" t="s">
        <v>4356</v>
      </c>
      <c r="B1469" s="1018">
        <v>65</v>
      </c>
      <c r="C1469" s="1018">
        <v>65</v>
      </c>
      <c r="D1469" s="1024" t="s">
        <v>995</v>
      </c>
      <c r="E1469" s="1031"/>
      <c r="F1469" s="1031"/>
      <c r="G1469" s="1031"/>
    </row>
    <row r="1470" spans="1:7" s="1007" customFormat="1" ht="21" x14ac:dyDescent="0.2">
      <c r="A1470" s="1268"/>
      <c r="B1470" s="1019">
        <v>2968</v>
      </c>
      <c r="C1470" s="1019">
        <v>2968</v>
      </c>
      <c r="D1470" s="1025" t="s">
        <v>972</v>
      </c>
      <c r="E1470" s="1031"/>
      <c r="F1470" s="1031"/>
      <c r="G1470" s="1031"/>
    </row>
    <row r="1471" spans="1:7" s="1007" customFormat="1" ht="11.25" customHeight="1" x14ac:dyDescent="0.2">
      <c r="A1471" s="1268"/>
      <c r="B1471" s="1019">
        <v>6970</v>
      </c>
      <c r="C1471" s="1019">
        <v>6908.7110000000002</v>
      </c>
      <c r="D1471" s="1025" t="s">
        <v>973</v>
      </c>
      <c r="E1471" s="1031"/>
      <c r="F1471" s="1031"/>
      <c r="G1471" s="1031"/>
    </row>
    <row r="1472" spans="1:7" s="1007" customFormat="1" ht="11.25" customHeight="1" x14ac:dyDescent="0.2">
      <c r="A1472" s="1268"/>
      <c r="B1472" s="1019">
        <v>537</v>
      </c>
      <c r="C1472" s="1019">
        <v>521.96</v>
      </c>
      <c r="D1472" s="1025" t="s">
        <v>970</v>
      </c>
      <c r="E1472" s="1031"/>
      <c r="F1472" s="1031"/>
      <c r="G1472" s="1031"/>
    </row>
    <row r="1473" spans="1:7" s="1007" customFormat="1" ht="11.25" customHeight="1" x14ac:dyDescent="0.2">
      <c r="A1473" s="1270"/>
      <c r="B1473" s="1020">
        <v>10540</v>
      </c>
      <c r="C1473" s="1020">
        <v>10463.671</v>
      </c>
      <c r="D1473" s="1026" t="s">
        <v>11</v>
      </c>
      <c r="E1473" s="1031"/>
      <c r="F1473" s="1031"/>
      <c r="G1473" s="1031"/>
    </row>
    <row r="1474" spans="1:7" s="1007" customFormat="1" ht="11.25" customHeight="1" x14ac:dyDescent="0.2">
      <c r="A1474" s="1268" t="s">
        <v>2408</v>
      </c>
      <c r="B1474" s="1019">
        <v>113.09</v>
      </c>
      <c r="C1474" s="1019">
        <v>113.09</v>
      </c>
      <c r="D1474" s="1025" t="s">
        <v>943</v>
      </c>
      <c r="E1474" s="1031"/>
      <c r="F1474" s="1031"/>
      <c r="G1474" s="1031"/>
    </row>
    <row r="1475" spans="1:7" s="1007" customFormat="1" ht="11.25" customHeight="1" x14ac:dyDescent="0.2">
      <c r="A1475" s="1268"/>
      <c r="B1475" s="1019">
        <v>113.09</v>
      </c>
      <c r="C1475" s="1019">
        <v>113.09</v>
      </c>
      <c r="D1475" s="1025" t="s">
        <v>11</v>
      </c>
      <c r="E1475" s="1031"/>
      <c r="F1475" s="1031"/>
      <c r="G1475" s="1031"/>
    </row>
    <row r="1476" spans="1:7" s="1007" customFormat="1" ht="11.25" customHeight="1" x14ac:dyDescent="0.2">
      <c r="A1476" s="1269" t="s">
        <v>629</v>
      </c>
      <c r="B1476" s="1018">
        <v>200</v>
      </c>
      <c r="C1476" s="1018">
        <v>200</v>
      </c>
      <c r="D1476" s="1024" t="s">
        <v>610</v>
      </c>
      <c r="E1476" s="1031"/>
      <c r="F1476" s="1031"/>
      <c r="G1476" s="1031"/>
    </row>
    <row r="1477" spans="1:7" s="1007" customFormat="1" ht="11.25" customHeight="1" x14ac:dyDescent="0.2">
      <c r="A1477" s="1270"/>
      <c r="B1477" s="1020">
        <v>200</v>
      </c>
      <c r="C1477" s="1020">
        <v>200</v>
      </c>
      <c r="D1477" s="1026" t="s">
        <v>11</v>
      </c>
      <c r="E1477" s="1031"/>
      <c r="F1477" s="1031"/>
      <c r="G1477" s="1031"/>
    </row>
    <row r="1478" spans="1:7" s="1007" customFormat="1" ht="11.25" customHeight="1" x14ac:dyDescent="0.2">
      <c r="A1478" s="1268" t="s">
        <v>2409</v>
      </c>
      <c r="B1478" s="1019">
        <v>80</v>
      </c>
      <c r="C1478" s="1019">
        <v>80</v>
      </c>
      <c r="D1478" s="1025" t="s">
        <v>4232</v>
      </c>
      <c r="E1478" s="1031"/>
      <c r="F1478" s="1031"/>
      <c r="G1478" s="1031"/>
    </row>
    <row r="1479" spans="1:7" s="1007" customFormat="1" ht="21" x14ac:dyDescent="0.2">
      <c r="A1479" s="1268"/>
      <c r="B1479" s="1019">
        <v>170</v>
      </c>
      <c r="C1479" s="1019">
        <v>170</v>
      </c>
      <c r="D1479" s="1025" t="s">
        <v>971</v>
      </c>
      <c r="E1479" s="1031"/>
      <c r="F1479" s="1031"/>
      <c r="G1479" s="1031"/>
    </row>
    <row r="1480" spans="1:7" s="1007" customFormat="1" ht="11.25" customHeight="1" x14ac:dyDescent="0.2">
      <c r="A1480" s="1268"/>
      <c r="B1480" s="1019">
        <v>250</v>
      </c>
      <c r="C1480" s="1019">
        <v>250</v>
      </c>
      <c r="D1480" s="1025" t="s">
        <v>11</v>
      </c>
      <c r="E1480" s="1031"/>
      <c r="F1480" s="1031"/>
      <c r="G1480" s="1031"/>
    </row>
    <row r="1481" spans="1:7" s="1007" customFormat="1" ht="21" x14ac:dyDescent="0.2">
      <c r="A1481" s="1269" t="s">
        <v>3524</v>
      </c>
      <c r="B1481" s="1018">
        <v>70</v>
      </c>
      <c r="C1481" s="1018">
        <v>70</v>
      </c>
      <c r="D1481" s="1024" t="s">
        <v>971</v>
      </c>
      <c r="E1481" s="1031"/>
      <c r="F1481" s="1031"/>
      <c r="G1481" s="1031"/>
    </row>
    <row r="1482" spans="1:7" s="1007" customFormat="1" ht="11.25" customHeight="1" x14ac:dyDescent="0.2">
      <c r="A1482" s="1270"/>
      <c r="B1482" s="1020">
        <v>70</v>
      </c>
      <c r="C1482" s="1020">
        <v>70</v>
      </c>
      <c r="D1482" s="1026" t="s">
        <v>11</v>
      </c>
      <c r="E1482" s="1031"/>
      <c r="F1482" s="1031"/>
      <c r="G1482" s="1031"/>
    </row>
    <row r="1483" spans="1:7" s="1007" customFormat="1" ht="11.25" customHeight="1" x14ac:dyDescent="0.2">
      <c r="A1483" s="1268" t="s">
        <v>4357</v>
      </c>
      <c r="B1483" s="1019">
        <v>350</v>
      </c>
      <c r="C1483" s="1019">
        <v>350</v>
      </c>
      <c r="D1483" s="1025" t="s">
        <v>911</v>
      </c>
      <c r="E1483" s="1031"/>
      <c r="F1483" s="1031"/>
      <c r="G1483" s="1031"/>
    </row>
    <row r="1484" spans="1:7" s="1007" customFormat="1" ht="11.25" customHeight="1" x14ac:dyDescent="0.2">
      <c r="A1484" s="1268"/>
      <c r="B1484" s="1019">
        <v>350</v>
      </c>
      <c r="C1484" s="1019">
        <v>350</v>
      </c>
      <c r="D1484" s="1025" t="s">
        <v>11</v>
      </c>
      <c r="E1484" s="1031"/>
      <c r="F1484" s="1031"/>
      <c r="G1484" s="1031"/>
    </row>
    <row r="1485" spans="1:7" s="1007" customFormat="1" ht="21" x14ac:dyDescent="0.2">
      <c r="A1485" s="1269" t="s">
        <v>2410</v>
      </c>
      <c r="B1485" s="1018">
        <v>81</v>
      </c>
      <c r="C1485" s="1018">
        <v>81</v>
      </c>
      <c r="D1485" s="1024" t="s">
        <v>972</v>
      </c>
      <c r="E1485" s="1031"/>
      <c r="F1485" s="1031"/>
      <c r="G1485" s="1031"/>
    </row>
    <row r="1486" spans="1:7" s="1007" customFormat="1" ht="11.25" customHeight="1" x14ac:dyDescent="0.2">
      <c r="A1486" s="1268"/>
      <c r="B1486" s="1019">
        <v>1894</v>
      </c>
      <c r="C1486" s="1019">
        <v>1894</v>
      </c>
      <c r="D1486" s="1025" t="s">
        <v>973</v>
      </c>
      <c r="E1486" s="1031"/>
      <c r="F1486" s="1031"/>
      <c r="G1486" s="1031"/>
    </row>
    <row r="1487" spans="1:7" s="1007" customFormat="1" ht="11.25" customHeight="1" x14ac:dyDescent="0.2">
      <c r="A1487" s="1268"/>
      <c r="B1487" s="1019">
        <v>255.5</v>
      </c>
      <c r="C1487" s="1019">
        <v>255.5</v>
      </c>
      <c r="D1487" s="1025" t="s">
        <v>970</v>
      </c>
      <c r="E1487" s="1031"/>
      <c r="F1487" s="1031"/>
      <c r="G1487" s="1031"/>
    </row>
    <row r="1488" spans="1:7" s="1007" customFormat="1" ht="11.25" customHeight="1" x14ac:dyDescent="0.2">
      <c r="A1488" s="1270"/>
      <c r="B1488" s="1020">
        <v>2230.5</v>
      </c>
      <c r="C1488" s="1020">
        <v>2230.5</v>
      </c>
      <c r="D1488" s="1026" t="s">
        <v>11</v>
      </c>
      <c r="E1488" s="1031"/>
      <c r="F1488" s="1031"/>
      <c r="G1488" s="1031"/>
    </row>
    <row r="1489" spans="1:7" s="1007" customFormat="1" ht="11.25" customHeight="1" x14ac:dyDescent="0.2">
      <c r="A1489" s="1268" t="s">
        <v>4358</v>
      </c>
      <c r="B1489" s="1019">
        <v>100</v>
      </c>
      <c r="C1489" s="1019">
        <v>0</v>
      </c>
      <c r="D1489" s="1025" t="s">
        <v>4183</v>
      </c>
      <c r="E1489" s="1031"/>
      <c r="F1489" s="1031"/>
      <c r="G1489" s="1031"/>
    </row>
    <row r="1490" spans="1:7" s="1007" customFormat="1" ht="11.25" customHeight="1" x14ac:dyDescent="0.2">
      <c r="A1490" s="1268"/>
      <c r="B1490" s="1019">
        <v>100</v>
      </c>
      <c r="C1490" s="1019">
        <v>0</v>
      </c>
      <c r="D1490" s="1025" t="s">
        <v>11</v>
      </c>
      <c r="E1490" s="1031"/>
      <c r="F1490" s="1031"/>
      <c r="G1490" s="1031"/>
    </row>
    <row r="1491" spans="1:7" s="1007" customFormat="1" ht="11.25" customHeight="1" x14ac:dyDescent="0.2">
      <c r="A1491" s="1269" t="s">
        <v>4359</v>
      </c>
      <c r="B1491" s="1018">
        <v>100</v>
      </c>
      <c r="C1491" s="1018">
        <v>0</v>
      </c>
      <c r="D1491" s="1024" t="s">
        <v>4183</v>
      </c>
      <c r="E1491" s="1031"/>
      <c r="F1491" s="1031"/>
      <c r="G1491" s="1031"/>
    </row>
    <row r="1492" spans="1:7" s="1007" customFormat="1" ht="11.25" customHeight="1" x14ac:dyDescent="0.2">
      <c r="A1492" s="1270"/>
      <c r="B1492" s="1020">
        <v>100</v>
      </c>
      <c r="C1492" s="1020">
        <v>0</v>
      </c>
      <c r="D1492" s="1026" t="s">
        <v>11</v>
      </c>
      <c r="E1492" s="1031"/>
      <c r="F1492" s="1031"/>
      <c r="G1492" s="1031"/>
    </row>
    <row r="1493" spans="1:7" s="1007" customFormat="1" ht="11.25" customHeight="1" x14ac:dyDescent="0.2">
      <c r="A1493" s="1268" t="s">
        <v>3723</v>
      </c>
      <c r="B1493" s="1019">
        <v>30</v>
      </c>
      <c r="C1493" s="1019">
        <v>30</v>
      </c>
      <c r="D1493" s="1025" t="s">
        <v>561</v>
      </c>
      <c r="E1493" s="1031"/>
      <c r="F1493" s="1031"/>
      <c r="G1493" s="1031"/>
    </row>
    <row r="1494" spans="1:7" s="1007" customFormat="1" ht="11.25" customHeight="1" x14ac:dyDescent="0.2">
      <c r="A1494" s="1268"/>
      <c r="B1494" s="1019">
        <v>30</v>
      </c>
      <c r="C1494" s="1019">
        <v>30</v>
      </c>
      <c r="D1494" s="1025" t="s">
        <v>11</v>
      </c>
      <c r="E1494" s="1031"/>
      <c r="F1494" s="1031"/>
      <c r="G1494" s="1031"/>
    </row>
    <row r="1495" spans="1:7" s="1007" customFormat="1" ht="11.25" customHeight="1" x14ac:dyDescent="0.2">
      <c r="A1495" s="1269" t="s">
        <v>4360</v>
      </c>
      <c r="B1495" s="1018">
        <v>40</v>
      </c>
      <c r="C1495" s="1018">
        <v>40</v>
      </c>
      <c r="D1495" s="1024" t="s">
        <v>3245</v>
      </c>
      <c r="E1495" s="1031"/>
      <c r="F1495" s="1031"/>
      <c r="G1495" s="1031"/>
    </row>
    <row r="1496" spans="1:7" s="1007" customFormat="1" ht="11.25" customHeight="1" x14ac:dyDescent="0.2">
      <c r="A1496" s="1270"/>
      <c r="B1496" s="1020">
        <v>40</v>
      </c>
      <c r="C1496" s="1020">
        <v>40</v>
      </c>
      <c r="D1496" s="1026" t="s">
        <v>11</v>
      </c>
      <c r="E1496" s="1031"/>
      <c r="F1496" s="1031"/>
      <c r="G1496" s="1031"/>
    </row>
    <row r="1497" spans="1:7" s="1007" customFormat="1" ht="11.25" customHeight="1" x14ac:dyDescent="0.2">
      <c r="A1497" s="1268" t="s">
        <v>2411</v>
      </c>
      <c r="B1497" s="1019">
        <v>40</v>
      </c>
      <c r="C1497" s="1019">
        <v>40</v>
      </c>
      <c r="D1497" s="1025" t="s">
        <v>3245</v>
      </c>
      <c r="E1497" s="1031"/>
      <c r="F1497" s="1031"/>
      <c r="G1497" s="1031"/>
    </row>
    <row r="1498" spans="1:7" s="1007" customFormat="1" ht="11.25" customHeight="1" x14ac:dyDescent="0.2">
      <c r="A1498" s="1268"/>
      <c r="B1498" s="1019">
        <v>40</v>
      </c>
      <c r="C1498" s="1019">
        <v>40</v>
      </c>
      <c r="D1498" s="1025" t="s">
        <v>11</v>
      </c>
      <c r="E1498" s="1031"/>
      <c r="F1498" s="1031"/>
      <c r="G1498" s="1031"/>
    </row>
    <row r="1499" spans="1:7" s="1007" customFormat="1" ht="11.25" customHeight="1" x14ac:dyDescent="0.2">
      <c r="A1499" s="1269" t="s">
        <v>3525</v>
      </c>
      <c r="B1499" s="1018">
        <v>80</v>
      </c>
      <c r="C1499" s="1018">
        <v>80</v>
      </c>
      <c r="D1499" s="1024" t="s">
        <v>4232</v>
      </c>
      <c r="E1499" s="1031"/>
      <c r="F1499" s="1031"/>
      <c r="G1499" s="1031"/>
    </row>
    <row r="1500" spans="1:7" s="1007" customFormat="1" ht="11.25" customHeight="1" x14ac:dyDescent="0.2">
      <c r="A1500" s="1270"/>
      <c r="B1500" s="1020">
        <v>80</v>
      </c>
      <c r="C1500" s="1020">
        <v>80</v>
      </c>
      <c r="D1500" s="1026" t="s">
        <v>11</v>
      </c>
      <c r="E1500" s="1031"/>
      <c r="F1500" s="1031"/>
      <c r="G1500" s="1031"/>
    </row>
    <row r="1501" spans="1:7" s="1007" customFormat="1" ht="11.25" customHeight="1" x14ac:dyDescent="0.2">
      <c r="A1501" s="1268" t="s">
        <v>3526</v>
      </c>
      <c r="B1501" s="1019">
        <v>55.64</v>
      </c>
      <c r="C1501" s="1019">
        <v>55.636000000000003</v>
      </c>
      <c r="D1501" s="1025" t="s">
        <v>3227</v>
      </c>
      <c r="E1501" s="1031"/>
      <c r="F1501" s="1031"/>
      <c r="G1501" s="1031"/>
    </row>
    <row r="1502" spans="1:7" s="1007" customFormat="1" ht="11.25" customHeight="1" x14ac:dyDescent="0.2">
      <c r="A1502" s="1268"/>
      <c r="B1502" s="1019">
        <v>55.64</v>
      </c>
      <c r="C1502" s="1019">
        <v>55.636000000000003</v>
      </c>
      <c r="D1502" s="1025" t="s">
        <v>11</v>
      </c>
      <c r="E1502" s="1031"/>
      <c r="F1502" s="1031"/>
      <c r="G1502" s="1031"/>
    </row>
    <row r="1503" spans="1:7" s="1007" customFormat="1" ht="11.25" customHeight="1" x14ac:dyDescent="0.2">
      <c r="A1503" s="1269" t="s">
        <v>630</v>
      </c>
      <c r="B1503" s="1018">
        <v>480</v>
      </c>
      <c r="C1503" s="1018">
        <v>480</v>
      </c>
      <c r="D1503" s="1024" t="s">
        <v>610</v>
      </c>
      <c r="E1503" s="1031"/>
      <c r="F1503" s="1031"/>
      <c r="G1503" s="1031"/>
    </row>
    <row r="1504" spans="1:7" s="1007" customFormat="1" ht="11.25" customHeight="1" x14ac:dyDescent="0.2">
      <c r="A1504" s="1270"/>
      <c r="B1504" s="1020">
        <v>480</v>
      </c>
      <c r="C1504" s="1020">
        <v>480</v>
      </c>
      <c r="D1504" s="1026" t="s">
        <v>11</v>
      </c>
      <c r="E1504" s="1031"/>
      <c r="F1504" s="1031"/>
      <c r="G1504" s="1031"/>
    </row>
    <row r="1505" spans="1:7" s="1007" customFormat="1" ht="11.25" customHeight="1" x14ac:dyDescent="0.2">
      <c r="A1505" s="1268" t="s">
        <v>3527</v>
      </c>
      <c r="B1505" s="1019">
        <v>45.3</v>
      </c>
      <c r="C1505" s="1019">
        <v>45.2988</v>
      </c>
      <c r="D1505" s="1025" t="s">
        <v>3227</v>
      </c>
      <c r="E1505" s="1031"/>
      <c r="F1505" s="1031"/>
      <c r="G1505" s="1031"/>
    </row>
    <row r="1506" spans="1:7" s="1007" customFormat="1" ht="11.25" customHeight="1" x14ac:dyDescent="0.2">
      <c r="A1506" s="1268"/>
      <c r="B1506" s="1019">
        <v>45.3</v>
      </c>
      <c r="C1506" s="1019">
        <v>45.2988</v>
      </c>
      <c r="D1506" s="1025" t="s">
        <v>11</v>
      </c>
      <c r="E1506" s="1031"/>
      <c r="F1506" s="1031"/>
      <c r="G1506" s="1031"/>
    </row>
    <row r="1507" spans="1:7" s="1007" customFormat="1" ht="11.25" customHeight="1" x14ac:dyDescent="0.2">
      <c r="A1507" s="1269" t="s">
        <v>2412</v>
      </c>
      <c r="B1507" s="1018">
        <v>80</v>
      </c>
      <c r="C1507" s="1018">
        <v>75.736000000000004</v>
      </c>
      <c r="D1507" s="1024" t="s">
        <v>910</v>
      </c>
      <c r="E1507" s="1031"/>
      <c r="F1507" s="1031"/>
      <c r="G1507" s="1031"/>
    </row>
    <row r="1508" spans="1:7" s="1007" customFormat="1" ht="11.25" customHeight="1" x14ac:dyDescent="0.2">
      <c r="A1508" s="1270"/>
      <c r="B1508" s="1020">
        <v>80</v>
      </c>
      <c r="C1508" s="1020">
        <v>75.736000000000004</v>
      </c>
      <c r="D1508" s="1026" t="s">
        <v>11</v>
      </c>
      <c r="E1508" s="1031"/>
      <c r="F1508" s="1031"/>
      <c r="G1508" s="1031"/>
    </row>
    <row r="1509" spans="1:7" s="1007" customFormat="1" ht="11.25" customHeight="1" x14ac:dyDescent="0.2">
      <c r="A1509" s="1268" t="s">
        <v>4361</v>
      </c>
      <c r="B1509" s="1019">
        <v>100</v>
      </c>
      <c r="C1509" s="1019">
        <v>0</v>
      </c>
      <c r="D1509" s="1025" t="s">
        <v>4183</v>
      </c>
      <c r="E1509" s="1031"/>
      <c r="F1509" s="1031"/>
      <c r="G1509" s="1031"/>
    </row>
    <row r="1510" spans="1:7" s="1007" customFormat="1" ht="11.25" customHeight="1" x14ac:dyDescent="0.2">
      <c r="A1510" s="1268"/>
      <c r="B1510" s="1019">
        <v>100</v>
      </c>
      <c r="C1510" s="1019">
        <v>0</v>
      </c>
      <c r="D1510" s="1025" t="s">
        <v>11</v>
      </c>
      <c r="E1510" s="1031"/>
      <c r="F1510" s="1031"/>
      <c r="G1510" s="1031"/>
    </row>
    <row r="1511" spans="1:7" s="1007" customFormat="1" ht="11.25" customHeight="1" x14ac:dyDescent="0.2">
      <c r="A1511" s="1269" t="s">
        <v>3661</v>
      </c>
      <c r="B1511" s="1018">
        <v>200</v>
      </c>
      <c r="C1511" s="1018">
        <v>200</v>
      </c>
      <c r="D1511" s="1024" t="s">
        <v>505</v>
      </c>
      <c r="E1511" s="1031"/>
      <c r="F1511" s="1031"/>
      <c r="G1511" s="1031"/>
    </row>
    <row r="1512" spans="1:7" s="1007" customFormat="1" ht="11.25" customHeight="1" x14ac:dyDescent="0.2">
      <c r="A1512" s="1270"/>
      <c r="B1512" s="1020">
        <v>200</v>
      </c>
      <c r="C1512" s="1020">
        <v>200</v>
      </c>
      <c r="D1512" s="1026" t="s">
        <v>11</v>
      </c>
      <c r="E1512" s="1031"/>
      <c r="F1512" s="1031"/>
      <c r="G1512" s="1031"/>
    </row>
    <row r="1513" spans="1:7" s="1007" customFormat="1" ht="11.25" customHeight="1" x14ac:dyDescent="0.2">
      <c r="A1513" s="1268" t="s">
        <v>4362</v>
      </c>
      <c r="B1513" s="1019">
        <v>350</v>
      </c>
      <c r="C1513" s="1019">
        <v>350</v>
      </c>
      <c r="D1513" s="1025" t="s">
        <v>911</v>
      </c>
      <c r="E1513" s="1031"/>
      <c r="F1513" s="1031"/>
      <c r="G1513" s="1031"/>
    </row>
    <row r="1514" spans="1:7" s="1007" customFormat="1" ht="11.25" customHeight="1" x14ac:dyDescent="0.2">
      <c r="A1514" s="1268"/>
      <c r="B1514" s="1019">
        <v>350</v>
      </c>
      <c r="C1514" s="1019">
        <v>350</v>
      </c>
      <c r="D1514" s="1025" t="s">
        <v>11</v>
      </c>
      <c r="E1514" s="1031"/>
      <c r="F1514" s="1031"/>
      <c r="G1514" s="1031"/>
    </row>
    <row r="1515" spans="1:7" s="1007" customFormat="1" ht="11.25" customHeight="1" x14ac:dyDescent="0.2">
      <c r="A1515" s="1269" t="s">
        <v>4363</v>
      </c>
      <c r="B1515" s="1018">
        <v>176</v>
      </c>
      <c r="C1515" s="1018">
        <v>176</v>
      </c>
      <c r="D1515" s="1024" t="s">
        <v>911</v>
      </c>
      <c r="E1515" s="1031"/>
      <c r="F1515" s="1031"/>
      <c r="G1515" s="1031"/>
    </row>
    <row r="1516" spans="1:7" s="1007" customFormat="1" ht="11.25" customHeight="1" x14ac:dyDescent="0.2">
      <c r="A1516" s="1270"/>
      <c r="B1516" s="1020">
        <v>176</v>
      </c>
      <c r="C1516" s="1020">
        <v>176</v>
      </c>
      <c r="D1516" s="1026" t="s">
        <v>11</v>
      </c>
      <c r="E1516" s="1031"/>
      <c r="F1516" s="1031"/>
      <c r="G1516" s="1031"/>
    </row>
    <row r="1517" spans="1:7" s="1007" customFormat="1" ht="11.25" customHeight="1" x14ac:dyDescent="0.2">
      <c r="A1517" s="1268" t="s">
        <v>4364</v>
      </c>
      <c r="B1517" s="1019">
        <v>350</v>
      </c>
      <c r="C1517" s="1019">
        <v>350</v>
      </c>
      <c r="D1517" s="1025" t="s">
        <v>911</v>
      </c>
      <c r="E1517" s="1031"/>
      <c r="F1517" s="1031"/>
      <c r="G1517" s="1031"/>
    </row>
    <row r="1518" spans="1:7" s="1007" customFormat="1" ht="11.25" customHeight="1" x14ac:dyDescent="0.2">
      <c r="A1518" s="1268"/>
      <c r="B1518" s="1019">
        <v>350</v>
      </c>
      <c r="C1518" s="1019">
        <v>350</v>
      </c>
      <c r="D1518" s="1025" t="s">
        <v>11</v>
      </c>
      <c r="E1518" s="1031"/>
      <c r="F1518" s="1031"/>
      <c r="G1518" s="1031"/>
    </row>
    <row r="1519" spans="1:7" s="1007" customFormat="1" ht="11.25" customHeight="1" x14ac:dyDescent="0.2">
      <c r="A1519" s="1269" t="s">
        <v>4365</v>
      </c>
      <c r="B1519" s="1018">
        <v>350</v>
      </c>
      <c r="C1519" s="1018">
        <v>350</v>
      </c>
      <c r="D1519" s="1024" t="s">
        <v>911</v>
      </c>
      <c r="E1519" s="1031"/>
      <c r="F1519" s="1031"/>
      <c r="G1519" s="1031"/>
    </row>
    <row r="1520" spans="1:7" s="1007" customFormat="1" ht="11.25" customHeight="1" x14ac:dyDescent="0.2">
      <c r="A1520" s="1270"/>
      <c r="B1520" s="1020">
        <v>350</v>
      </c>
      <c r="C1520" s="1020">
        <v>350</v>
      </c>
      <c r="D1520" s="1026" t="s">
        <v>11</v>
      </c>
      <c r="E1520" s="1031"/>
      <c r="F1520" s="1031"/>
      <c r="G1520" s="1031"/>
    </row>
    <row r="1521" spans="1:7" s="1007" customFormat="1" ht="11.25" customHeight="1" x14ac:dyDescent="0.2">
      <c r="A1521" s="1268" t="s">
        <v>4366</v>
      </c>
      <c r="B1521" s="1019">
        <v>350</v>
      </c>
      <c r="C1521" s="1019">
        <v>350</v>
      </c>
      <c r="D1521" s="1025" t="s">
        <v>911</v>
      </c>
      <c r="E1521" s="1031"/>
      <c r="F1521" s="1031"/>
      <c r="G1521" s="1031"/>
    </row>
    <row r="1522" spans="1:7" s="1007" customFormat="1" ht="11.25" customHeight="1" x14ac:dyDescent="0.2">
      <c r="A1522" s="1268"/>
      <c r="B1522" s="1019">
        <v>350</v>
      </c>
      <c r="C1522" s="1019">
        <v>350</v>
      </c>
      <c r="D1522" s="1025" t="s">
        <v>11</v>
      </c>
      <c r="E1522" s="1031"/>
      <c r="F1522" s="1031"/>
      <c r="G1522" s="1031"/>
    </row>
    <row r="1523" spans="1:7" s="1007" customFormat="1" ht="11.25" customHeight="1" x14ac:dyDescent="0.2">
      <c r="A1523" s="1269" t="s">
        <v>3662</v>
      </c>
      <c r="B1523" s="1018">
        <v>150</v>
      </c>
      <c r="C1523" s="1018">
        <v>0</v>
      </c>
      <c r="D1523" s="1024" t="s">
        <v>505</v>
      </c>
      <c r="E1523" s="1031"/>
      <c r="F1523" s="1031"/>
      <c r="G1523" s="1031"/>
    </row>
    <row r="1524" spans="1:7" s="1007" customFormat="1" ht="11.25" customHeight="1" x14ac:dyDescent="0.2">
      <c r="A1524" s="1270"/>
      <c r="B1524" s="1020">
        <v>150</v>
      </c>
      <c r="C1524" s="1020">
        <v>0</v>
      </c>
      <c r="D1524" s="1026" t="s">
        <v>11</v>
      </c>
      <c r="E1524" s="1031"/>
      <c r="F1524" s="1031"/>
      <c r="G1524" s="1031"/>
    </row>
    <row r="1525" spans="1:7" s="1007" customFormat="1" ht="11.25" customHeight="1" x14ac:dyDescent="0.2">
      <c r="A1525" s="1268" t="s">
        <v>515</v>
      </c>
      <c r="B1525" s="1019">
        <v>350</v>
      </c>
      <c r="C1525" s="1019">
        <v>350</v>
      </c>
      <c r="D1525" s="1025" t="s">
        <v>911</v>
      </c>
      <c r="E1525" s="1031"/>
      <c r="F1525" s="1031"/>
      <c r="G1525" s="1031"/>
    </row>
    <row r="1526" spans="1:7" s="1007" customFormat="1" ht="11.25" customHeight="1" x14ac:dyDescent="0.2">
      <c r="A1526" s="1268"/>
      <c r="B1526" s="1019">
        <v>1494</v>
      </c>
      <c r="C1526" s="1019">
        <v>1493.9884999999999</v>
      </c>
      <c r="D1526" s="1025" t="s">
        <v>505</v>
      </c>
      <c r="E1526" s="1031"/>
      <c r="F1526" s="1031"/>
      <c r="G1526" s="1031"/>
    </row>
    <row r="1527" spans="1:7" s="1007" customFormat="1" ht="11.25" customHeight="1" x14ac:dyDescent="0.2">
      <c r="A1527" s="1268"/>
      <c r="B1527" s="1019">
        <v>1844</v>
      </c>
      <c r="C1527" s="1019">
        <v>1843.9884999999999</v>
      </c>
      <c r="D1527" s="1025" t="s">
        <v>11</v>
      </c>
      <c r="E1527" s="1031"/>
      <c r="F1527" s="1031"/>
      <c r="G1527" s="1031"/>
    </row>
    <row r="1528" spans="1:7" s="1007" customFormat="1" ht="11.25" customHeight="1" x14ac:dyDescent="0.2">
      <c r="A1528" s="1269" t="s">
        <v>516</v>
      </c>
      <c r="B1528" s="1018">
        <v>1000</v>
      </c>
      <c r="C1528" s="1018">
        <v>1000</v>
      </c>
      <c r="D1528" s="1024" t="s">
        <v>505</v>
      </c>
      <c r="E1528" s="1031"/>
      <c r="F1528" s="1031"/>
      <c r="G1528" s="1031"/>
    </row>
    <row r="1529" spans="1:7" s="1007" customFormat="1" ht="11.25" customHeight="1" x14ac:dyDescent="0.2">
      <c r="A1529" s="1270"/>
      <c r="B1529" s="1020">
        <v>1000</v>
      </c>
      <c r="C1529" s="1020">
        <v>1000</v>
      </c>
      <c r="D1529" s="1026" t="s">
        <v>11</v>
      </c>
      <c r="E1529" s="1031"/>
      <c r="F1529" s="1031"/>
      <c r="G1529" s="1031"/>
    </row>
    <row r="1530" spans="1:7" s="1007" customFormat="1" ht="11.25" customHeight="1" x14ac:dyDescent="0.2">
      <c r="A1530" s="1268" t="s">
        <v>4367</v>
      </c>
      <c r="B1530" s="1019">
        <v>174</v>
      </c>
      <c r="C1530" s="1019">
        <v>174</v>
      </c>
      <c r="D1530" s="1025" t="s">
        <v>911</v>
      </c>
      <c r="E1530" s="1031"/>
      <c r="F1530" s="1031"/>
      <c r="G1530" s="1031"/>
    </row>
    <row r="1531" spans="1:7" s="1007" customFormat="1" ht="11.25" customHeight="1" x14ac:dyDescent="0.2">
      <c r="A1531" s="1268"/>
      <c r="B1531" s="1019">
        <v>174</v>
      </c>
      <c r="C1531" s="1019">
        <v>174</v>
      </c>
      <c r="D1531" s="1025" t="s">
        <v>11</v>
      </c>
      <c r="E1531" s="1031"/>
      <c r="F1531" s="1031"/>
      <c r="G1531" s="1031"/>
    </row>
    <row r="1532" spans="1:7" s="1007" customFormat="1" ht="11.25" customHeight="1" x14ac:dyDescent="0.2">
      <c r="A1532" s="1269" t="s">
        <v>4368</v>
      </c>
      <c r="B1532" s="1018">
        <v>290</v>
      </c>
      <c r="C1532" s="1018">
        <v>290</v>
      </c>
      <c r="D1532" s="1024" t="s">
        <v>911</v>
      </c>
      <c r="E1532" s="1031"/>
      <c r="F1532" s="1031"/>
      <c r="G1532" s="1031"/>
    </row>
    <row r="1533" spans="1:7" s="1007" customFormat="1" ht="11.25" customHeight="1" x14ac:dyDescent="0.2">
      <c r="A1533" s="1270"/>
      <c r="B1533" s="1020">
        <v>290</v>
      </c>
      <c r="C1533" s="1020">
        <v>290</v>
      </c>
      <c r="D1533" s="1026" t="s">
        <v>11</v>
      </c>
      <c r="E1533" s="1031"/>
      <c r="F1533" s="1031"/>
      <c r="G1533" s="1031"/>
    </row>
    <row r="1534" spans="1:7" s="1007" customFormat="1" ht="11.25" customHeight="1" x14ac:dyDescent="0.2">
      <c r="A1534" s="1268" t="s">
        <v>3663</v>
      </c>
      <c r="B1534" s="1019">
        <v>60</v>
      </c>
      <c r="C1534" s="1019">
        <v>60</v>
      </c>
      <c r="D1534" s="1025" t="s">
        <v>505</v>
      </c>
      <c r="E1534" s="1031"/>
      <c r="F1534" s="1031"/>
      <c r="G1534" s="1031"/>
    </row>
    <row r="1535" spans="1:7" s="1007" customFormat="1" ht="11.25" customHeight="1" x14ac:dyDescent="0.2">
      <c r="A1535" s="1268"/>
      <c r="B1535" s="1019">
        <v>60</v>
      </c>
      <c r="C1535" s="1019">
        <v>60</v>
      </c>
      <c r="D1535" s="1025" t="s">
        <v>11</v>
      </c>
      <c r="E1535" s="1031"/>
      <c r="F1535" s="1031"/>
      <c r="G1535" s="1031"/>
    </row>
    <row r="1536" spans="1:7" s="1007" customFormat="1" ht="11.25" customHeight="1" x14ac:dyDescent="0.2">
      <c r="A1536" s="1269" t="s">
        <v>4369</v>
      </c>
      <c r="B1536" s="1018">
        <v>349</v>
      </c>
      <c r="C1536" s="1018">
        <v>349</v>
      </c>
      <c r="D1536" s="1024" t="s">
        <v>911</v>
      </c>
      <c r="E1536" s="1031"/>
      <c r="F1536" s="1031"/>
      <c r="G1536" s="1031"/>
    </row>
    <row r="1537" spans="1:7" s="1007" customFormat="1" ht="11.25" customHeight="1" x14ac:dyDescent="0.2">
      <c r="A1537" s="1270"/>
      <c r="B1537" s="1020">
        <v>349</v>
      </c>
      <c r="C1537" s="1020">
        <v>349</v>
      </c>
      <c r="D1537" s="1026" t="s">
        <v>11</v>
      </c>
      <c r="E1537" s="1031"/>
      <c r="F1537" s="1031"/>
      <c r="G1537" s="1031"/>
    </row>
    <row r="1538" spans="1:7" s="1007" customFormat="1" ht="11.25" customHeight="1" x14ac:dyDescent="0.2">
      <c r="A1538" s="1268" t="s">
        <v>4370</v>
      </c>
      <c r="B1538" s="1019">
        <v>350</v>
      </c>
      <c r="C1538" s="1019">
        <v>350</v>
      </c>
      <c r="D1538" s="1025" t="s">
        <v>911</v>
      </c>
      <c r="E1538" s="1031"/>
      <c r="F1538" s="1031"/>
      <c r="G1538" s="1031"/>
    </row>
    <row r="1539" spans="1:7" s="1007" customFormat="1" ht="11.25" customHeight="1" x14ac:dyDescent="0.2">
      <c r="A1539" s="1268"/>
      <c r="B1539" s="1019">
        <v>350</v>
      </c>
      <c r="C1539" s="1019">
        <v>350</v>
      </c>
      <c r="D1539" s="1025" t="s">
        <v>11</v>
      </c>
      <c r="E1539" s="1031"/>
      <c r="F1539" s="1031"/>
      <c r="G1539" s="1031"/>
    </row>
    <row r="1540" spans="1:7" s="1007" customFormat="1" ht="11.25" customHeight="1" x14ac:dyDescent="0.2">
      <c r="A1540" s="1269" t="s">
        <v>3664</v>
      </c>
      <c r="B1540" s="1018">
        <v>150</v>
      </c>
      <c r="C1540" s="1018">
        <v>150</v>
      </c>
      <c r="D1540" s="1024" t="s">
        <v>505</v>
      </c>
      <c r="E1540" s="1031"/>
      <c r="F1540" s="1031"/>
      <c r="G1540" s="1031"/>
    </row>
    <row r="1541" spans="1:7" s="1007" customFormat="1" ht="11.25" customHeight="1" x14ac:dyDescent="0.2">
      <c r="A1541" s="1270"/>
      <c r="B1541" s="1020">
        <v>150</v>
      </c>
      <c r="C1541" s="1020">
        <v>150</v>
      </c>
      <c r="D1541" s="1026" t="s">
        <v>11</v>
      </c>
      <c r="E1541" s="1031"/>
      <c r="F1541" s="1031"/>
      <c r="G1541" s="1031"/>
    </row>
    <row r="1542" spans="1:7" s="1007" customFormat="1" ht="11.25" customHeight="1" x14ac:dyDescent="0.2">
      <c r="A1542" s="1268" t="s">
        <v>517</v>
      </c>
      <c r="B1542" s="1019">
        <v>350</v>
      </c>
      <c r="C1542" s="1019">
        <v>350</v>
      </c>
      <c r="D1542" s="1025" t="s">
        <v>911</v>
      </c>
      <c r="E1542" s="1031"/>
      <c r="F1542" s="1031"/>
      <c r="G1542" s="1031"/>
    </row>
    <row r="1543" spans="1:7" s="1007" customFormat="1" ht="11.25" customHeight="1" x14ac:dyDescent="0.2">
      <c r="A1543" s="1268"/>
      <c r="B1543" s="1019">
        <v>350</v>
      </c>
      <c r="C1543" s="1019">
        <v>350</v>
      </c>
      <c r="D1543" s="1025" t="s">
        <v>11</v>
      </c>
      <c r="E1543" s="1031"/>
      <c r="F1543" s="1031"/>
      <c r="G1543" s="1031"/>
    </row>
    <row r="1544" spans="1:7" s="1007" customFormat="1" ht="11.25" customHeight="1" x14ac:dyDescent="0.2">
      <c r="A1544" s="1269" t="s">
        <v>3665</v>
      </c>
      <c r="B1544" s="1018">
        <v>150</v>
      </c>
      <c r="C1544" s="1018">
        <v>150</v>
      </c>
      <c r="D1544" s="1024" t="s">
        <v>505</v>
      </c>
      <c r="E1544" s="1031"/>
      <c r="F1544" s="1031"/>
      <c r="G1544" s="1031"/>
    </row>
    <row r="1545" spans="1:7" s="1007" customFormat="1" ht="11.25" customHeight="1" x14ac:dyDescent="0.2">
      <c r="A1545" s="1270"/>
      <c r="B1545" s="1020">
        <v>150</v>
      </c>
      <c r="C1545" s="1020">
        <v>150</v>
      </c>
      <c r="D1545" s="1026" t="s">
        <v>11</v>
      </c>
      <c r="E1545" s="1031"/>
      <c r="F1545" s="1031"/>
      <c r="G1545" s="1031"/>
    </row>
    <row r="1546" spans="1:7" s="1007" customFormat="1" ht="11.25" customHeight="1" x14ac:dyDescent="0.2">
      <c r="A1546" s="1268" t="s">
        <v>3666</v>
      </c>
      <c r="B1546" s="1019">
        <v>200</v>
      </c>
      <c r="C1546" s="1019">
        <v>200</v>
      </c>
      <c r="D1546" s="1025" t="s">
        <v>505</v>
      </c>
      <c r="E1546" s="1031"/>
      <c r="F1546" s="1031"/>
      <c r="G1546" s="1031"/>
    </row>
    <row r="1547" spans="1:7" s="1007" customFormat="1" ht="11.25" customHeight="1" x14ac:dyDescent="0.2">
      <c r="A1547" s="1268"/>
      <c r="B1547" s="1019">
        <v>200</v>
      </c>
      <c r="C1547" s="1019">
        <v>200</v>
      </c>
      <c r="D1547" s="1025" t="s">
        <v>11</v>
      </c>
      <c r="E1547" s="1031"/>
      <c r="F1547" s="1031"/>
      <c r="G1547" s="1031"/>
    </row>
    <row r="1548" spans="1:7" s="1007" customFormat="1" ht="11.25" customHeight="1" x14ac:dyDescent="0.2">
      <c r="A1548" s="1269" t="s">
        <v>3319</v>
      </c>
      <c r="B1548" s="1018">
        <v>150</v>
      </c>
      <c r="C1548" s="1018">
        <v>150</v>
      </c>
      <c r="D1548" s="1024" t="s">
        <v>505</v>
      </c>
      <c r="E1548" s="1031"/>
      <c r="F1548" s="1031"/>
      <c r="G1548" s="1031"/>
    </row>
    <row r="1549" spans="1:7" s="1007" customFormat="1" ht="11.25" customHeight="1" x14ac:dyDescent="0.2">
      <c r="A1549" s="1270"/>
      <c r="B1549" s="1020">
        <v>150</v>
      </c>
      <c r="C1549" s="1020">
        <v>150</v>
      </c>
      <c r="D1549" s="1026" t="s">
        <v>11</v>
      </c>
      <c r="E1549" s="1031"/>
      <c r="F1549" s="1031"/>
      <c r="G1549" s="1031"/>
    </row>
    <row r="1550" spans="1:7" s="1007" customFormat="1" ht="11.25" customHeight="1" x14ac:dyDescent="0.2">
      <c r="A1550" s="1268" t="s">
        <v>3528</v>
      </c>
      <c r="B1550" s="1019">
        <v>200</v>
      </c>
      <c r="C1550" s="1019">
        <v>200</v>
      </c>
      <c r="D1550" s="1025" t="s">
        <v>505</v>
      </c>
      <c r="E1550" s="1031"/>
      <c r="F1550" s="1031"/>
      <c r="G1550" s="1031"/>
    </row>
    <row r="1551" spans="1:7" s="1007" customFormat="1" ht="11.25" customHeight="1" x14ac:dyDescent="0.2">
      <c r="A1551" s="1268"/>
      <c r="B1551" s="1019">
        <v>200</v>
      </c>
      <c r="C1551" s="1019">
        <v>200</v>
      </c>
      <c r="D1551" s="1025" t="s">
        <v>11</v>
      </c>
      <c r="E1551" s="1031"/>
      <c r="F1551" s="1031"/>
      <c r="G1551" s="1031"/>
    </row>
    <row r="1552" spans="1:7" s="1007" customFormat="1" ht="11.25" customHeight="1" x14ac:dyDescent="0.2">
      <c r="A1552" s="1269" t="s">
        <v>4371</v>
      </c>
      <c r="B1552" s="1018">
        <v>250</v>
      </c>
      <c r="C1552" s="1018">
        <v>250</v>
      </c>
      <c r="D1552" s="1024" t="s">
        <v>911</v>
      </c>
      <c r="E1552" s="1031"/>
      <c r="F1552" s="1031"/>
      <c r="G1552" s="1031"/>
    </row>
    <row r="1553" spans="1:7" s="1007" customFormat="1" ht="11.25" customHeight="1" x14ac:dyDescent="0.2">
      <c r="A1553" s="1270"/>
      <c r="B1553" s="1020">
        <v>250</v>
      </c>
      <c r="C1553" s="1020">
        <v>250</v>
      </c>
      <c r="D1553" s="1026" t="s">
        <v>11</v>
      </c>
      <c r="E1553" s="1031"/>
      <c r="F1553" s="1031"/>
      <c r="G1553" s="1031"/>
    </row>
    <row r="1554" spans="1:7" s="1007" customFormat="1" ht="11.25" customHeight="1" x14ac:dyDescent="0.2">
      <c r="A1554" s="1269" t="s">
        <v>3667</v>
      </c>
      <c r="B1554" s="1018">
        <v>1000</v>
      </c>
      <c r="C1554" s="1018">
        <v>1000</v>
      </c>
      <c r="D1554" s="1024" t="s">
        <v>505</v>
      </c>
      <c r="E1554" s="1031"/>
      <c r="F1554" s="1031"/>
      <c r="G1554" s="1031"/>
    </row>
    <row r="1555" spans="1:7" s="1007" customFormat="1" ht="11.25" customHeight="1" x14ac:dyDescent="0.2">
      <c r="A1555" s="1270"/>
      <c r="B1555" s="1020">
        <v>1000</v>
      </c>
      <c r="C1555" s="1020">
        <v>1000</v>
      </c>
      <c r="D1555" s="1026" t="s">
        <v>11</v>
      </c>
      <c r="E1555" s="1031"/>
      <c r="F1555" s="1031"/>
      <c r="G1555" s="1031"/>
    </row>
    <row r="1556" spans="1:7" s="1007" customFormat="1" ht="11.25" customHeight="1" x14ac:dyDescent="0.2">
      <c r="A1556" s="1269" t="s">
        <v>4372</v>
      </c>
      <c r="B1556" s="1018">
        <v>350</v>
      </c>
      <c r="C1556" s="1018">
        <v>350</v>
      </c>
      <c r="D1556" s="1024" t="s">
        <v>911</v>
      </c>
      <c r="E1556" s="1031"/>
      <c r="F1556" s="1031"/>
      <c r="G1556" s="1031"/>
    </row>
    <row r="1557" spans="1:7" s="1007" customFormat="1" ht="11.25" customHeight="1" x14ac:dyDescent="0.2">
      <c r="A1557" s="1270"/>
      <c r="B1557" s="1020">
        <v>350</v>
      </c>
      <c r="C1557" s="1020">
        <v>350</v>
      </c>
      <c r="D1557" s="1026" t="s">
        <v>11</v>
      </c>
      <c r="E1557" s="1031"/>
      <c r="F1557" s="1031"/>
      <c r="G1557" s="1031"/>
    </row>
    <row r="1558" spans="1:7" s="1007" customFormat="1" ht="11.25" customHeight="1" x14ac:dyDescent="0.2">
      <c r="A1558" s="1268" t="s">
        <v>3668</v>
      </c>
      <c r="B1558" s="1019">
        <v>195</v>
      </c>
      <c r="C1558" s="1019">
        <v>195</v>
      </c>
      <c r="D1558" s="1025" t="s">
        <v>505</v>
      </c>
      <c r="E1558" s="1031"/>
      <c r="F1558" s="1031"/>
      <c r="G1558" s="1031"/>
    </row>
    <row r="1559" spans="1:7" s="1007" customFormat="1" ht="11.25" customHeight="1" x14ac:dyDescent="0.2">
      <c r="A1559" s="1268"/>
      <c r="B1559" s="1019">
        <v>195</v>
      </c>
      <c r="C1559" s="1019">
        <v>195</v>
      </c>
      <c r="D1559" s="1025" t="s">
        <v>11</v>
      </c>
      <c r="E1559" s="1031"/>
      <c r="F1559" s="1031"/>
      <c r="G1559" s="1031"/>
    </row>
    <row r="1560" spans="1:7" s="1007" customFormat="1" ht="11.25" customHeight="1" x14ac:dyDescent="0.2">
      <c r="A1560" s="1269" t="s">
        <v>3669</v>
      </c>
      <c r="B1560" s="1018">
        <v>200</v>
      </c>
      <c r="C1560" s="1018">
        <v>200</v>
      </c>
      <c r="D1560" s="1024" t="s">
        <v>505</v>
      </c>
      <c r="E1560" s="1031"/>
      <c r="F1560" s="1031"/>
      <c r="G1560" s="1031"/>
    </row>
    <row r="1561" spans="1:7" s="1007" customFormat="1" ht="11.25" customHeight="1" x14ac:dyDescent="0.2">
      <c r="A1561" s="1270"/>
      <c r="B1561" s="1020">
        <v>200</v>
      </c>
      <c r="C1561" s="1020">
        <v>200</v>
      </c>
      <c r="D1561" s="1026" t="s">
        <v>11</v>
      </c>
      <c r="E1561" s="1031"/>
      <c r="F1561" s="1031"/>
      <c r="G1561" s="1031"/>
    </row>
    <row r="1562" spans="1:7" s="1007" customFormat="1" ht="11.25" customHeight="1" x14ac:dyDescent="0.2">
      <c r="A1562" s="1268" t="s">
        <v>2413</v>
      </c>
      <c r="B1562" s="1019">
        <v>1000</v>
      </c>
      <c r="C1562" s="1019">
        <v>1000</v>
      </c>
      <c r="D1562" s="1025" t="s">
        <v>505</v>
      </c>
      <c r="E1562" s="1031"/>
      <c r="F1562" s="1031"/>
      <c r="G1562" s="1031"/>
    </row>
    <row r="1563" spans="1:7" s="1007" customFormat="1" ht="11.25" customHeight="1" x14ac:dyDescent="0.2">
      <c r="A1563" s="1268"/>
      <c r="B1563" s="1019">
        <v>1000</v>
      </c>
      <c r="C1563" s="1019">
        <v>1000</v>
      </c>
      <c r="D1563" s="1025" t="s">
        <v>11</v>
      </c>
      <c r="E1563" s="1031"/>
      <c r="F1563" s="1031"/>
      <c r="G1563" s="1031"/>
    </row>
    <row r="1564" spans="1:7" s="1007" customFormat="1" ht="11.25" customHeight="1" x14ac:dyDescent="0.2">
      <c r="A1564" s="1269" t="s">
        <v>3320</v>
      </c>
      <c r="B1564" s="1018">
        <v>350</v>
      </c>
      <c r="C1564" s="1018">
        <v>350</v>
      </c>
      <c r="D1564" s="1024" t="s">
        <v>911</v>
      </c>
      <c r="E1564" s="1031"/>
      <c r="F1564" s="1031"/>
      <c r="G1564" s="1031"/>
    </row>
    <row r="1565" spans="1:7" s="1007" customFormat="1" ht="11.25" customHeight="1" x14ac:dyDescent="0.2">
      <c r="A1565" s="1270"/>
      <c r="B1565" s="1020">
        <v>350</v>
      </c>
      <c r="C1565" s="1020">
        <v>350</v>
      </c>
      <c r="D1565" s="1026" t="s">
        <v>11</v>
      </c>
      <c r="E1565" s="1031"/>
      <c r="F1565" s="1031"/>
      <c r="G1565" s="1031"/>
    </row>
    <row r="1566" spans="1:7" s="1007" customFormat="1" ht="11.25" customHeight="1" x14ac:dyDescent="0.2">
      <c r="A1566" s="1268" t="s">
        <v>518</v>
      </c>
      <c r="B1566" s="1019">
        <v>200</v>
      </c>
      <c r="C1566" s="1019">
        <v>200</v>
      </c>
      <c r="D1566" s="1025" t="s">
        <v>505</v>
      </c>
      <c r="E1566" s="1031"/>
      <c r="F1566" s="1031"/>
      <c r="G1566" s="1031"/>
    </row>
    <row r="1567" spans="1:7" s="1007" customFormat="1" ht="11.25" customHeight="1" x14ac:dyDescent="0.2">
      <c r="A1567" s="1268"/>
      <c r="B1567" s="1019">
        <v>200</v>
      </c>
      <c r="C1567" s="1019">
        <v>200</v>
      </c>
      <c r="D1567" s="1025" t="s">
        <v>11</v>
      </c>
      <c r="E1567" s="1031"/>
      <c r="F1567" s="1031"/>
      <c r="G1567" s="1031"/>
    </row>
    <row r="1568" spans="1:7" s="1007" customFormat="1" ht="11.25" customHeight="1" x14ac:dyDescent="0.2">
      <c r="A1568" s="1269" t="s">
        <v>2414</v>
      </c>
      <c r="B1568" s="1018">
        <v>80</v>
      </c>
      <c r="C1568" s="1018">
        <v>80</v>
      </c>
      <c r="D1568" s="1024" t="s">
        <v>524</v>
      </c>
      <c r="E1568" s="1031"/>
      <c r="F1568" s="1031"/>
      <c r="G1568" s="1031"/>
    </row>
    <row r="1569" spans="1:7" s="1007" customFormat="1" ht="11.25" customHeight="1" x14ac:dyDescent="0.2">
      <c r="A1569" s="1270"/>
      <c r="B1569" s="1020">
        <v>80</v>
      </c>
      <c r="C1569" s="1020">
        <v>80</v>
      </c>
      <c r="D1569" s="1026" t="s">
        <v>11</v>
      </c>
      <c r="E1569" s="1031"/>
      <c r="F1569" s="1031"/>
      <c r="G1569" s="1031"/>
    </row>
    <row r="1570" spans="1:7" s="1007" customFormat="1" ht="11.25" customHeight="1" x14ac:dyDescent="0.2">
      <c r="A1570" s="1268" t="s">
        <v>2415</v>
      </c>
      <c r="B1570" s="1019">
        <v>50</v>
      </c>
      <c r="C1570" s="1019">
        <v>31.527999999999999</v>
      </c>
      <c r="D1570" s="1025" t="s">
        <v>912</v>
      </c>
      <c r="E1570" s="1031"/>
      <c r="F1570" s="1031"/>
      <c r="G1570" s="1031"/>
    </row>
    <row r="1571" spans="1:7" s="1007" customFormat="1" ht="11.25" customHeight="1" x14ac:dyDescent="0.2">
      <c r="A1571" s="1268"/>
      <c r="B1571" s="1019">
        <v>50</v>
      </c>
      <c r="C1571" s="1019">
        <v>31.527999999999999</v>
      </c>
      <c r="D1571" s="1025" t="s">
        <v>11</v>
      </c>
      <c r="E1571" s="1031"/>
      <c r="F1571" s="1031"/>
      <c r="G1571" s="1031"/>
    </row>
    <row r="1572" spans="1:7" s="1007" customFormat="1" ht="11.25" customHeight="1" x14ac:dyDescent="0.2">
      <c r="A1572" s="1269" t="s">
        <v>3670</v>
      </c>
      <c r="B1572" s="1018">
        <v>200</v>
      </c>
      <c r="C1572" s="1018">
        <v>200</v>
      </c>
      <c r="D1572" s="1024" t="s">
        <v>505</v>
      </c>
      <c r="E1572" s="1031"/>
      <c r="F1572" s="1031"/>
      <c r="G1572" s="1031"/>
    </row>
    <row r="1573" spans="1:7" s="1007" customFormat="1" ht="11.25" customHeight="1" x14ac:dyDescent="0.2">
      <c r="A1573" s="1270"/>
      <c r="B1573" s="1020">
        <v>200</v>
      </c>
      <c r="C1573" s="1020">
        <v>200</v>
      </c>
      <c r="D1573" s="1026" t="s">
        <v>11</v>
      </c>
      <c r="E1573" s="1031"/>
      <c r="F1573" s="1031"/>
      <c r="G1573" s="1031"/>
    </row>
    <row r="1574" spans="1:7" s="1007" customFormat="1" ht="11.25" customHeight="1" x14ac:dyDescent="0.2">
      <c r="A1574" s="1268" t="s">
        <v>3671</v>
      </c>
      <c r="B1574" s="1019">
        <v>200</v>
      </c>
      <c r="C1574" s="1019">
        <v>0</v>
      </c>
      <c r="D1574" s="1025" t="s">
        <v>505</v>
      </c>
      <c r="E1574" s="1031"/>
      <c r="F1574" s="1031"/>
      <c r="G1574" s="1031"/>
    </row>
    <row r="1575" spans="1:7" s="1007" customFormat="1" ht="11.25" customHeight="1" x14ac:dyDescent="0.2">
      <c r="A1575" s="1268"/>
      <c r="B1575" s="1019">
        <v>200</v>
      </c>
      <c r="C1575" s="1019">
        <v>0</v>
      </c>
      <c r="D1575" s="1025" t="s">
        <v>11</v>
      </c>
      <c r="E1575" s="1031"/>
      <c r="F1575" s="1031"/>
      <c r="G1575" s="1031"/>
    </row>
    <row r="1576" spans="1:7" s="1007" customFormat="1" ht="11.25" customHeight="1" x14ac:dyDescent="0.2">
      <c r="A1576" s="1269" t="s">
        <v>4373</v>
      </c>
      <c r="B1576" s="1018">
        <v>350</v>
      </c>
      <c r="C1576" s="1018">
        <v>350</v>
      </c>
      <c r="D1576" s="1024" t="s">
        <v>911</v>
      </c>
      <c r="E1576" s="1031"/>
      <c r="F1576" s="1031"/>
      <c r="G1576" s="1031"/>
    </row>
    <row r="1577" spans="1:7" s="1007" customFormat="1" ht="11.25" customHeight="1" x14ac:dyDescent="0.2">
      <c r="A1577" s="1270"/>
      <c r="B1577" s="1020">
        <v>350</v>
      </c>
      <c r="C1577" s="1020">
        <v>350</v>
      </c>
      <c r="D1577" s="1026" t="s">
        <v>11</v>
      </c>
      <c r="E1577" s="1031"/>
      <c r="F1577" s="1031"/>
      <c r="G1577" s="1031"/>
    </row>
    <row r="1578" spans="1:7" s="1007" customFormat="1" ht="11.25" customHeight="1" x14ac:dyDescent="0.2">
      <c r="A1578" s="1268" t="s">
        <v>4374</v>
      </c>
      <c r="B1578" s="1019">
        <v>350</v>
      </c>
      <c r="C1578" s="1019">
        <v>350</v>
      </c>
      <c r="D1578" s="1025" t="s">
        <v>911</v>
      </c>
      <c r="E1578" s="1031"/>
      <c r="F1578" s="1031"/>
      <c r="G1578" s="1031"/>
    </row>
    <row r="1579" spans="1:7" s="1007" customFormat="1" ht="11.25" customHeight="1" x14ac:dyDescent="0.2">
      <c r="A1579" s="1268"/>
      <c r="B1579" s="1019">
        <v>350</v>
      </c>
      <c r="C1579" s="1019">
        <v>350</v>
      </c>
      <c r="D1579" s="1025" t="s">
        <v>11</v>
      </c>
      <c r="E1579" s="1031"/>
      <c r="F1579" s="1031"/>
      <c r="G1579" s="1031"/>
    </row>
    <row r="1580" spans="1:7" s="1007" customFormat="1" ht="11.25" customHeight="1" x14ac:dyDescent="0.2">
      <c r="A1580" s="1269" t="s">
        <v>3672</v>
      </c>
      <c r="B1580" s="1018">
        <v>100</v>
      </c>
      <c r="C1580" s="1018">
        <v>97.727999999999994</v>
      </c>
      <c r="D1580" s="1024" t="s">
        <v>505</v>
      </c>
      <c r="E1580" s="1031"/>
      <c r="F1580" s="1031"/>
      <c r="G1580" s="1031"/>
    </row>
    <row r="1581" spans="1:7" s="1007" customFormat="1" ht="11.25" customHeight="1" x14ac:dyDescent="0.2">
      <c r="A1581" s="1270"/>
      <c r="B1581" s="1020">
        <v>100</v>
      </c>
      <c r="C1581" s="1020">
        <v>97.727999999999994</v>
      </c>
      <c r="D1581" s="1026" t="s">
        <v>11</v>
      </c>
      <c r="E1581" s="1031"/>
      <c r="F1581" s="1031"/>
      <c r="G1581" s="1031"/>
    </row>
    <row r="1582" spans="1:7" s="1007" customFormat="1" ht="11.25" customHeight="1" x14ac:dyDescent="0.2">
      <c r="A1582" s="1268" t="s">
        <v>2416</v>
      </c>
      <c r="B1582" s="1019">
        <v>3801.91</v>
      </c>
      <c r="C1582" s="1019">
        <v>3801.8162000000002</v>
      </c>
      <c r="D1582" s="1025" t="s">
        <v>913</v>
      </c>
      <c r="E1582" s="1031"/>
      <c r="F1582" s="1031"/>
      <c r="G1582" s="1031"/>
    </row>
    <row r="1583" spans="1:7" s="1007" customFormat="1" ht="11.25" customHeight="1" x14ac:dyDescent="0.2">
      <c r="A1583" s="1268"/>
      <c r="B1583" s="1019">
        <v>3801.91</v>
      </c>
      <c r="C1583" s="1019">
        <v>3801.8162000000002</v>
      </c>
      <c r="D1583" s="1025" t="s">
        <v>11</v>
      </c>
      <c r="E1583" s="1031"/>
      <c r="F1583" s="1031"/>
      <c r="G1583" s="1031"/>
    </row>
    <row r="1584" spans="1:7" s="1007" customFormat="1" ht="11.25" customHeight="1" x14ac:dyDescent="0.2">
      <c r="A1584" s="1269" t="s">
        <v>4375</v>
      </c>
      <c r="B1584" s="1018">
        <v>350</v>
      </c>
      <c r="C1584" s="1018">
        <v>350</v>
      </c>
      <c r="D1584" s="1024" t="s">
        <v>911</v>
      </c>
      <c r="E1584" s="1031"/>
      <c r="F1584" s="1031"/>
      <c r="G1584" s="1031"/>
    </row>
    <row r="1585" spans="1:7" s="1007" customFormat="1" ht="11.25" customHeight="1" x14ac:dyDescent="0.2">
      <c r="A1585" s="1270"/>
      <c r="B1585" s="1020">
        <v>350</v>
      </c>
      <c r="C1585" s="1020">
        <v>350</v>
      </c>
      <c r="D1585" s="1026" t="s">
        <v>11</v>
      </c>
      <c r="E1585" s="1031"/>
      <c r="F1585" s="1031"/>
      <c r="G1585" s="1031"/>
    </row>
    <row r="1586" spans="1:7" s="1007" customFormat="1" ht="11.25" customHeight="1" x14ac:dyDescent="0.2">
      <c r="A1586" s="1268" t="s">
        <v>3673</v>
      </c>
      <c r="B1586" s="1019">
        <v>120</v>
      </c>
      <c r="C1586" s="1019">
        <v>112</v>
      </c>
      <c r="D1586" s="1025" t="s">
        <v>505</v>
      </c>
      <c r="E1586" s="1031"/>
      <c r="F1586" s="1031"/>
      <c r="G1586" s="1031"/>
    </row>
    <row r="1587" spans="1:7" s="1007" customFormat="1" ht="11.25" customHeight="1" x14ac:dyDescent="0.2">
      <c r="A1587" s="1268"/>
      <c r="B1587" s="1019">
        <v>120</v>
      </c>
      <c r="C1587" s="1019">
        <v>112</v>
      </c>
      <c r="D1587" s="1025" t="s">
        <v>11</v>
      </c>
      <c r="E1587" s="1031"/>
      <c r="F1587" s="1031"/>
      <c r="G1587" s="1031"/>
    </row>
    <row r="1588" spans="1:7" s="1007" customFormat="1" ht="11.25" customHeight="1" x14ac:dyDescent="0.2">
      <c r="A1588" s="1269" t="s">
        <v>4376</v>
      </c>
      <c r="B1588" s="1018">
        <v>302.5</v>
      </c>
      <c r="C1588" s="1018">
        <v>302.5</v>
      </c>
      <c r="D1588" s="1024" t="s">
        <v>911</v>
      </c>
      <c r="E1588" s="1031"/>
      <c r="F1588" s="1031"/>
      <c r="G1588" s="1031"/>
    </row>
    <row r="1589" spans="1:7" s="1007" customFormat="1" ht="11.25" customHeight="1" x14ac:dyDescent="0.2">
      <c r="A1589" s="1270"/>
      <c r="B1589" s="1020">
        <v>302.5</v>
      </c>
      <c r="C1589" s="1020">
        <v>302.5</v>
      </c>
      <c r="D1589" s="1026" t="s">
        <v>11</v>
      </c>
      <c r="E1589" s="1031"/>
      <c r="F1589" s="1031"/>
      <c r="G1589" s="1031"/>
    </row>
    <row r="1590" spans="1:7" s="1007" customFormat="1" ht="11.25" customHeight="1" x14ac:dyDescent="0.2">
      <c r="A1590" s="1268" t="s">
        <v>3674</v>
      </c>
      <c r="B1590" s="1019">
        <v>200</v>
      </c>
      <c r="C1590" s="1019">
        <v>200</v>
      </c>
      <c r="D1590" s="1025" t="s">
        <v>505</v>
      </c>
      <c r="E1590" s="1031"/>
      <c r="F1590" s="1031"/>
      <c r="G1590" s="1031"/>
    </row>
    <row r="1591" spans="1:7" s="1007" customFormat="1" ht="11.25" customHeight="1" x14ac:dyDescent="0.2">
      <c r="A1591" s="1268"/>
      <c r="B1591" s="1019">
        <v>200</v>
      </c>
      <c r="C1591" s="1019">
        <v>200</v>
      </c>
      <c r="D1591" s="1025" t="s">
        <v>11</v>
      </c>
      <c r="E1591" s="1031"/>
      <c r="F1591" s="1031"/>
      <c r="G1591" s="1031"/>
    </row>
    <row r="1592" spans="1:7" s="1007" customFormat="1" ht="11.25" customHeight="1" x14ac:dyDescent="0.2">
      <c r="A1592" s="1269" t="s">
        <v>3321</v>
      </c>
      <c r="B1592" s="1018">
        <v>150</v>
      </c>
      <c r="C1592" s="1018">
        <v>0</v>
      </c>
      <c r="D1592" s="1024" t="s">
        <v>505</v>
      </c>
      <c r="E1592" s="1031"/>
      <c r="F1592" s="1031"/>
      <c r="G1592" s="1031"/>
    </row>
    <row r="1593" spans="1:7" s="1007" customFormat="1" ht="11.25" customHeight="1" x14ac:dyDescent="0.2">
      <c r="A1593" s="1270"/>
      <c r="B1593" s="1020">
        <v>150</v>
      </c>
      <c r="C1593" s="1020">
        <v>0</v>
      </c>
      <c r="D1593" s="1026" t="s">
        <v>11</v>
      </c>
      <c r="E1593" s="1031"/>
      <c r="F1593" s="1031"/>
      <c r="G1593" s="1031"/>
    </row>
    <row r="1594" spans="1:7" s="1007" customFormat="1" ht="11.25" customHeight="1" x14ac:dyDescent="0.2">
      <c r="A1594" s="1268" t="s">
        <v>653</v>
      </c>
      <c r="B1594" s="1019">
        <v>200</v>
      </c>
      <c r="C1594" s="1019">
        <v>200</v>
      </c>
      <c r="D1594" s="1025" t="s">
        <v>3774</v>
      </c>
      <c r="E1594" s="1031"/>
      <c r="F1594" s="1031"/>
      <c r="G1594" s="1031"/>
    </row>
    <row r="1595" spans="1:7" s="1007" customFormat="1" ht="11.25" customHeight="1" x14ac:dyDescent="0.2">
      <c r="A1595" s="1268"/>
      <c r="B1595" s="1019">
        <v>200</v>
      </c>
      <c r="C1595" s="1019">
        <v>200</v>
      </c>
      <c r="D1595" s="1025" t="s">
        <v>11</v>
      </c>
      <c r="E1595" s="1031"/>
      <c r="F1595" s="1031"/>
      <c r="G1595" s="1031"/>
    </row>
    <row r="1596" spans="1:7" s="1007" customFormat="1" ht="11.25" customHeight="1" x14ac:dyDescent="0.2">
      <c r="A1596" s="1269" t="s">
        <v>4377</v>
      </c>
      <c r="B1596" s="1018">
        <v>350</v>
      </c>
      <c r="C1596" s="1018">
        <v>350</v>
      </c>
      <c r="D1596" s="1024" t="s">
        <v>911</v>
      </c>
      <c r="E1596" s="1031"/>
      <c r="F1596" s="1031"/>
      <c r="G1596" s="1031"/>
    </row>
    <row r="1597" spans="1:7" s="1007" customFormat="1" ht="11.25" customHeight="1" x14ac:dyDescent="0.2">
      <c r="A1597" s="1270"/>
      <c r="B1597" s="1020">
        <v>350</v>
      </c>
      <c r="C1597" s="1020">
        <v>350</v>
      </c>
      <c r="D1597" s="1026" t="s">
        <v>11</v>
      </c>
      <c r="E1597" s="1031"/>
      <c r="F1597" s="1031"/>
      <c r="G1597" s="1031"/>
    </row>
    <row r="1598" spans="1:7" s="1007" customFormat="1" ht="11.25" customHeight="1" x14ac:dyDescent="0.2">
      <c r="A1598" s="1268" t="s">
        <v>2417</v>
      </c>
      <c r="B1598" s="1019">
        <v>230</v>
      </c>
      <c r="C1598" s="1019">
        <v>230</v>
      </c>
      <c r="D1598" s="1025" t="s">
        <v>911</v>
      </c>
      <c r="E1598" s="1031"/>
      <c r="F1598" s="1031"/>
      <c r="G1598" s="1031"/>
    </row>
    <row r="1599" spans="1:7" s="1007" customFormat="1" ht="11.25" customHeight="1" x14ac:dyDescent="0.2">
      <c r="A1599" s="1268"/>
      <c r="B1599" s="1019">
        <v>230</v>
      </c>
      <c r="C1599" s="1019">
        <v>230</v>
      </c>
      <c r="D1599" s="1025" t="s">
        <v>11</v>
      </c>
      <c r="E1599" s="1031"/>
      <c r="F1599" s="1031"/>
      <c r="G1599" s="1031"/>
    </row>
    <row r="1600" spans="1:7" s="1007" customFormat="1" ht="11.25" customHeight="1" x14ac:dyDescent="0.2">
      <c r="A1600" s="1269" t="s">
        <v>3675</v>
      </c>
      <c r="B1600" s="1018">
        <v>100</v>
      </c>
      <c r="C1600" s="1018">
        <v>100</v>
      </c>
      <c r="D1600" s="1024" t="s">
        <v>505</v>
      </c>
      <c r="E1600" s="1031"/>
      <c r="F1600" s="1031"/>
      <c r="G1600" s="1031"/>
    </row>
    <row r="1601" spans="1:7" s="1007" customFormat="1" ht="11.25" customHeight="1" x14ac:dyDescent="0.2">
      <c r="A1601" s="1270"/>
      <c r="B1601" s="1020">
        <v>100</v>
      </c>
      <c r="C1601" s="1020">
        <v>100</v>
      </c>
      <c r="D1601" s="1026" t="s">
        <v>11</v>
      </c>
      <c r="E1601" s="1031"/>
      <c r="F1601" s="1031"/>
      <c r="G1601" s="1031"/>
    </row>
    <row r="1602" spans="1:7" s="1007" customFormat="1" ht="11.25" customHeight="1" x14ac:dyDescent="0.2">
      <c r="A1602" s="1268" t="s">
        <v>4378</v>
      </c>
      <c r="B1602" s="1019">
        <v>80</v>
      </c>
      <c r="C1602" s="1019">
        <v>79.89</v>
      </c>
      <c r="D1602" s="1025" t="s">
        <v>4232</v>
      </c>
      <c r="E1602" s="1031"/>
      <c r="F1602" s="1031"/>
      <c r="G1602" s="1031"/>
    </row>
    <row r="1603" spans="1:7" s="1007" customFormat="1" ht="21" x14ac:dyDescent="0.2">
      <c r="A1603" s="1268"/>
      <c r="B1603" s="1019">
        <v>200</v>
      </c>
      <c r="C1603" s="1019">
        <v>200</v>
      </c>
      <c r="D1603" s="1025" t="s">
        <v>971</v>
      </c>
      <c r="E1603" s="1031"/>
      <c r="F1603" s="1031"/>
      <c r="G1603" s="1031"/>
    </row>
    <row r="1604" spans="1:7" s="1007" customFormat="1" ht="11.25" customHeight="1" x14ac:dyDescent="0.2">
      <c r="A1604" s="1268"/>
      <c r="B1604" s="1019">
        <v>280</v>
      </c>
      <c r="C1604" s="1019">
        <v>279.89</v>
      </c>
      <c r="D1604" s="1025" t="s">
        <v>11</v>
      </c>
      <c r="E1604" s="1031"/>
      <c r="F1604" s="1031"/>
      <c r="G1604" s="1031"/>
    </row>
    <row r="1605" spans="1:7" s="1007" customFormat="1" ht="11.25" customHeight="1" x14ac:dyDescent="0.2">
      <c r="A1605" s="1269" t="s">
        <v>2418</v>
      </c>
      <c r="B1605" s="1018">
        <v>40</v>
      </c>
      <c r="C1605" s="1018">
        <v>35.1</v>
      </c>
      <c r="D1605" s="1024" t="s">
        <v>3245</v>
      </c>
      <c r="E1605" s="1031"/>
      <c r="F1605" s="1031"/>
      <c r="G1605" s="1031"/>
    </row>
    <row r="1606" spans="1:7" s="1007" customFormat="1" ht="11.25" customHeight="1" x14ac:dyDescent="0.2">
      <c r="A1606" s="1270"/>
      <c r="B1606" s="1020">
        <v>40</v>
      </c>
      <c r="C1606" s="1020">
        <v>35.1</v>
      </c>
      <c r="D1606" s="1026" t="s">
        <v>11</v>
      </c>
      <c r="E1606" s="1031"/>
      <c r="F1606" s="1031"/>
      <c r="G1606" s="1031"/>
    </row>
    <row r="1607" spans="1:7" s="1007" customFormat="1" ht="11.25" customHeight="1" x14ac:dyDescent="0.2">
      <c r="A1607" s="1268" t="s">
        <v>3529</v>
      </c>
      <c r="B1607" s="1019">
        <v>19.53</v>
      </c>
      <c r="C1607" s="1019">
        <v>19.527000000000001</v>
      </c>
      <c r="D1607" s="1025" t="s">
        <v>941</v>
      </c>
      <c r="E1607" s="1031"/>
      <c r="F1607" s="1031"/>
      <c r="G1607" s="1031"/>
    </row>
    <row r="1608" spans="1:7" s="1007" customFormat="1" ht="11.25" customHeight="1" x14ac:dyDescent="0.2">
      <c r="A1608" s="1268"/>
      <c r="B1608" s="1019">
        <v>19.53</v>
      </c>
      <c r="C1608" s="1019">
        <v>19.527000000000001</v>
      </c>
      <c r="D1608" s="1025" t="s">
        <v>11</v>
      </c>
      <c r="E1608" s="1031"/>
      <c r="F1608" s="1031"/>
      <c r="G1608" s="1031"/>
    </row>
    <row r="1609" spans="1:7" s="1007" customFormat="1" ht="11.25" customHeight="1" x14ac:dyDescent="0.2">
      <c r="A1609" s="1269" t="s">
        <v>3530</v>
      </c>
      <c r="B1609" s="1018">
        <v>37.4</v>
      </c>
      <c r="C1609" s="1018">
        <v>37.152999999999999</v>
      </c>
      <c r="D1609" s="1024" t="s">
        <v>943</v>
      </c>
      <c r="E1609" s="1031"/>
      <c r="F1609" s="1031"/>
      <c r="G1609" s="1031"/>
    </row>
    <row r="1610" spans="1:7" s="1007" customFormat="1" ht="11.25" customHeight="1" x14ac:dyDescent="0.2">
      <c r="A1610" s="1270"/>
      <c r="B1610" s="1020">
        <v>37.4</v>
      </c>
      <c r="C1610" s="1020">
        <v>37.152999999999999</v>
      </c>
      <c r="D1610" s="1026" t="s">
        <v>11</v>
      </c>
      <c r="E1610" s="1031"/>
      <c r="F1610" s="1031"/>
      <c r="G1610" s="1031"/>
    </row>
    <row r="1611" spans="1:7" s="1007" customFormat="1" ht="11.25" customHeight="1" x14ac:dyDescent="0.2">
      <c r="A1611" s="1268" t="s">
        <v>2419</v>
      </c>
      <c r="B1611" s="1019">
        <v>80</v>
      </c>
      <c r="C1611" s="1019">
        <v>80</v>
      </c>
      <c r="D1611" s="1025" t="s">
        <v>896</v>
      </c>
      <c r="E1611" s="1031"/>
      <c r="F1611" s="1031"/>
      <c r="G1611" s="1031"/>
    </row>
    <row r="1612" spans="1:7" s="1007" customFormat="1" ht="11.25" customHeight="1" x14ac:dyDescent="0.2">
      <c r="A1612" s="1268"/>
      <c r="B1612" s="1019">
        <v>80</v>
      </c>
      <c r="C1612" s="1019">
        <v>80</v>
      </c>
      <c r="D1612" s="1025" t="s">
        <v>11</v>
      </c>
      <c r="E1612" s="1031"/>
      <c r="F1612" s="1031"/>
      <c r="G1612" s="1031"/>
    </row>
    <row r="1613" spans="1:7" s="1007" customFormat="1" ht="11.25" customHeight="1" x14ac:dyDescent="0.2">
      <c r="A1613" s="1269" t="s">
        <v>2420</v>
      </c>
      <c r="B1613" s="1018">
        <v>80</v>
      </c>
      <c r="C1613" s="1018">
        <v>17.088999999999999</v>
      </c>
      <c r="D1613" s="1024" t="s">
        <v>896</v>
      </c>
      <c r="E1613" s="1031"/>
      <c r="F1613" s="1031"/>
      <c r="G1613" s="1031"/>
    </row>
    <row r="1614" spans="1:7" s="1007" customFormat="1" ht="11.25" customHeight="1" x14ac:dyDescent="0.2">
      <c r="A1614" s="1270"/>
      <c r="B1614" s="1020">
        <v>80</v>
      </c>
      <c r="C1614" s="1020">
        <v>17.088999999999999</v>
      </c>
      <c r="D1614" s="1026" t="s">
        <v>11</v>
      </c>
      <c r="E1614" s="1031"/>
      <c r="F1614" s="1031"/>
      <c r="G1614" s="1031"/>
    </row>
    <row r="1615" spans="1:7" s="1007" customFormat="1" ht="11.25" customHeight="1" x14ac:dyDescent="0.2">
      <c r="A1615" s="1268" t="s">
        <v>2421</v>
      </c>
      <c r="B1615" s="1019">
        <v>7566.69</v>
      </c>
      <c r="C1615" s="1019">
        <v>7566.6900000000005</v>
      </c>
      <c r="D1615" s="1025" t="s">
        <v>2188</v>
      </c>
      <c r="E1615" s="1031"/>
      <c r="F1615" s="1031"/>
      <c r="G1615" s="1031"/>
    </row>
    <row r="1616" spans="1:7" s="1007" customFormat="1" ht="11.25" customHeight="1" x14ac:dyDescent="0.2">
      <c r="A1616" s="1268"/>
      <c r="B1616" s="1019">
        <v>55</v>
      </c>
      <c r="C1616" s="1019">
        <v>55</v>
      </c>
      <c r="D1616" s="1025" t="s">
        <v>995</v>
      </c>
      <c r="E1616" s="1031"/>
      <c r="F1616" s="1031"/>
      <c r="G1616" s="1031"/>
    </row>
    <row r="1617" spans="1:7" s="1007" customFormat="1" ht="11.25" customHeight="1" x14ac:dyDescent="0.2">
      <c r="A1617" s="1268"/>
      <c r="B1617" s="1019">
        <v>71</v>
      </c>
      <c r="C1617" s="1019">
        <v>71</v>
      </c>
      <c r="D1617" s="1025" t="s">
        <v>4108</v>
      </c>
      <c r="E1617" s="1031"/>
      <c r="F1617" s="1031"/>
      <c r="G1617" s="1031"/>
    </row>
    <row r="1618" spans="1:7" s="1007" customFormat="1" ht="11.25" customHeight="1" x14ac:dyDescent="0.2">
      <c r="A1618" s="1268"/>
      <c r="B1618" s="1019">
        <v>32.6</v>
      </c>
      <c r="C1618" s="1019">
        <v>32.6</v>
      </c>
      <c r="D1618" s="1025" t="s">
        <v>3996</v>
      </c>
      <c r="E1618" s="1031"/>
      <c r="F1618" s="1031"/>
      <c r="G1618" s="1031"/>
    </row>
    <row r="1619" spans="1:7" s="1007" customFormat="1" ht="11.25" customHeight="1" x14ac:dyDescent="0.2">
      <c r="A1619" s="1268"/>
      <c r="B1619" s="1019">
        <v>7725.29</v>
      </c>
      <c r="C1619" s="1019">
        <v>7725.2900000000009</v>
      </c>
      <c r="D1619" s="1025" t="s">
        <v>11</v>
      </c>
      <c r="E1619" s="1031"/>
      <c r="F1619" s="1031"/>
      <c r="G1619" s="1031"/>
    </row>
    <row r="1620" spans="1:7" s="1007" customFormat="1" ht="11.25" customHeight="1" x14ac:dyDescent="0.2">
      <c r="A1620" s="1269" t="s">
        <v>553</v>
      </c>
      <c r="B1620" s="1018">
        <v>40</v>
      </c>
      <c r="C1620" s="1018">
        <v>40</v>
      </c>
      <c r="D1620" s="1024" t="s">
        <v>549</v>
      </c>
      <c r="E1620" s="1031"/>
      <c r="F1620" s="1031"/>
      <c r="G1620" s="1031"/>
    </row>
    <row r="1621" spans="1:7" s="1007" customFormat="1" ht="11.25" customHeight="1" x14ac:dyDescent="0.2">
      <c r="A1621" s="1270"/>
      <c r="B1621" s="1020">
        <v>40</v>
      </c>
      <c r="C1621" s="1020">
        <v>40</v>
      </c>
      <c r="D1621" s="1026" t="s">
        <v>11</v>
      </c>
      <c r="E1621" s="1031"/>
      <c r="F1621" s="1031"/>
      <c r="G1621" s="1031"/>
    </row>
    <row r="1622" spans="1:7" s="1007" customFormat="1" ht="11.25" customHeight="1" x14ac:dyDescent="0.2">
      <c r="A1622" s="1268" t="s">
        <v>2422</v>
      </c>
      <c r="B1622" s="1019">
        <v>80</v>
      </c>
      <c r="C1622" s="1019">
        <v>80</v>
      </c>
      <c r="D1622" s="1025" t="s">
        <v>896</v>
      </c>
      <c r="E1622" s="1031"/>
      <c r="F1622" s="1031"/>
      <c r="G1622" s="1031"/>
    </row>
    <row r="1623" spans="1:7" s="1007" customFormat="1" ht="11.25" customHeight="1" x14ac:dyDescent="0.2">
      <c r="A1623" s="1268"/>
      <c r="B1623" s="1019">
        <v>80</v>
      </c>
      <c r="C1623" s="1019">
        <v>80</v>
      </c>
      <c r="D1623" s="1025" t="s">
        <v>11</v>
      </c>
      <c r="E1623" s="1031"/>
      <c r="F1623" s="1031"/>
      <c r="G1623" s="1031"/>
    </row>
    <row r="1624" spans="1:7" s="1007" customFormat="1" ht="11.25" customHeight="1" x14ac:dyDescent="0.2">
      <c r="A1624" s="1269" t="s">
        <v>4379</v>
      </c>
      <c r="B1624" s="1018">
        <v>80</v>
      </c>
      <c r="C1624" s="1018">
        <v>80</v>
      </c>
      <c r="D1624" s="1024" t="s">
        <v>3443</v>
      </c>
      <c r="E1624" s="1031"/>
      <c r="F1624" s="1031"/>
      <c r="G1624" s="1031"/>
    </row>
    <row r="1625" spans="1:7" s="1007" customFormat="1" ht="11.25" customHeight="1" x14ac:dyDescent="0.2">
      <c r="A1625" s="1270"/>
      <c r="B1625" s="1020">
        <v>80</v>
      </c>
      <c r="C1625" s="1020">
        <v>80</v>
      </c>
      <c r="D1625" s="1026" t="s">
        <v>11</v>
      </c>
      <c r="E1625" s="1031"/>
      <c r="F1625" s="1031"/>
      <c r="G1625" s="1031"/>
    </row>
    <row r="1626" spans="1:7" s="1007" customFormat="1" ht="11.25" customHeight="1" x14ac:dyDescent="0.2">
      <c r="A1626" s="1268" t="s">
        <v>554</v>
      </c>
      <c r="B1626" s="1019">
        <v>168</v>
      </c>
      <c r="C1626" s="1019">
        <v>168</v>
      </c>
      <c r="D1626" s="1025" t="s">
        <v>549</v>
      </c>
      <c r="E1626" s="1031"/>
      <c r="F1626" s="1031"/>
      <c r="G1626" s="1031"/>
    </row>
    <row r="1627" spans="1:7" s="1007" customFormat="1" ht="11.25" customHeight="1" x14ac:dyDescent="0.2">
      <c r="A1627" s="1268"/>
      <c r="B1627" s="1019">
        <v>168</v>
      </c>
      <c r="C1627" s="1019">
        <v>168</v>
      </c>
      <c r="D1627" s="1025" t="s">
        <v>11</v>
      </c>
      <c r="E1627" s="1031"/>
      <c r="F1627" s="1031"/>
      <c r="G1627" s="1031"/>
    </row>
    <row r="1628" spans="1:7" s="1007" customFormat="1" ht="11.25" customHeight="1" x14ac:dyDescent="0.2">
      <c r="A1628" s="1269" t="s">
        <v>556</v>
      </c>
      <c r="B1628" s="1018">
        <v>79.8</v>
      </c>
      <c r="C1628" s="1018">
        <v>79.8</v>
      </c>
      <c r="D1628" s="1024" t="s">
        <v>4232</v>
      </c>
      <c r="E1628" s="1031"/>
      <c r="F1628" s="1031"/>
      <c r="G1628" s="1031"/>
    </row>
    <row r="1629" spans="1:7" s="1007" customFormat="1" ht="11.25" customHeight="1" x14ac:dyDescent="0.2">
      <c r="A1629" s="1268"/>
      <c r="B1629" s="1019">
        <v>98</v>
      </c>
      <c r="C1629" s="1019">
        <v>98</v>
      </c>
      <c r="D1629" s="1025" t="s">
        <v>968</v>
      </c>
      <c r="E1629" s="1031"/>
      <c r="F1629" s="1031"/>
      <c r="G1629" s="1031"/>
    </row>
    <row r="1630" spans="1:7" s="1007" customFormat="1" ht="11.25" customHeight="1" x14ac:dyDescent="0.2">
      <c r="A1630" s="1268"/>
      <c r="B1630" s="1019">
        <v>50</v>
      </c>
      <c r="C1630" s="1019">
        <v>50</v>
      </c>
      <c r="D1630" s="1025" t="s">
        <v>549</v>
      </c>
      <c r="E1630" s="1031"/>
      <c r="F1630" s="1031"/>
      <c r="G1630" s="1031"/>
    </row>
    <row r="1631" spans="1:7" s="1007" customFormat="1" ht="11.25" customHeight="1" x14ac:dyDescent="0.2">
      <c r="A1631" s="1270"/>
      <c r="B1631" s="1020">
        <v>227.8</v>
      </c>
      <c r="C1631" s="1020">
        <v>227.8</v>
      </c>
      <c r="D1631" s="1026" t="s">
        <v>11</v>
      </c>
      <c r="E1631" s="1031"/>
      <c r="F1631" s="1031"/>
      <c r="G1631" s="1031"/>
    </row>
    <row r="1632" spans="1:7" s="1007" customFormat="1" ht="11.25" customHeight="1" x14ac:dyDescent="0.2">
      <c r="A1632" s="1268" t="s">
        <v>3773</v>
      </c>
      <c r="B1632" s="1019">
        <v>45</v>
      </c>
      <c r="C1632" s="1019">
        <v>45</v>
      </c>
      <c r="D1632" s="1025" t="s">
        <v>644</v>
      </c>
      <c r="E1632" s="1031"/>
      <c r="F1632" s="1031"/>
      <c r="G1632" s="1031"/>
    </row>
    <row r="1633" spans="1:7" s="1007" customFormat="1" ht="11.25" customHeight="1" x14ac:dyDescent="0.2">
      <c r="A1633" s="1268"/>
      <c r="B1633" s="1019">
        <v>45</v>
      </c>
      <c r="C1633" s="1019">
        <v>45</v>
      </c>
      <c r="D1633" s="1025" t="s">
        <v>11</v>
      </c>
      <c r="E1633" s="1031"/>
      <c r="F1633" s="1031"/>
      <c r="G1633" s="1031"/>
    </row>
    <row r="1634" spans="1:7" s="1007" customFormat="1" ht="21" x14ac:dyDescent="0.2">
      <c r="A1634" s="1269" t="s">
        <v>2423</v>
      </c>
      <c r="B1634" s="1018">
        <v>80</v>
      </c>
      <c r="C1634" s="1018">
        <v>77.972999999999999</v>
      </c>
      <c r="D1634" s="1024" t="s">
        <v>971</v>
      </c>
      <c r="E1634" s="1031"/>
      <c r="F1634" s="1031"/>
      <c r="G1634" s="1031"/>
    </row>
    <row r="1635" spans="1:7" s="1007" customFormat="1" ht="11.25" customHeight="1" x14ac:dyDescent="0.2">
      <c r="A1635" s="1270"/>
      <c r="B1635" s="1020">
        <v>80</v>
      </c>
      <c r="C1635" s="1020">
        <v>77.972999999999999</v>
      </c>
      <c r="D1635" s="1026" t="s">
        <v>11</v>
      </c>
      <c r="E1635" s="1031"/>
      <c r="F1635" s="1031"/>
      <c r="G1635" s="1031"/>
    </row>
    <row r="1636" spans="1:7" s="1007" customFormat="1" ht="11.25" customHeight="1" x14ac:dyDescent="0.2">
      <c r="A1636" s="1268" t="s">
        <v>433</v>
      </c>
      <c r="B1636" s="1019">
        <v>50</v>
      </c>
      <c r="C1636" s="1019">
        <v>50</v>
      </c>
      <c r="D1636" s="1025" t="s">
        <v>431</v>
      </c>
      <c r="E1636" s="1031"/>
      <c r="F1636" s="1031"/>
      <c r="G1636" s="1031"/>
    </row>
    <row r="1637" spans="1:7" s="1007" customFormat="1" ht="11.25" customHeight="1" x14ac:dyDescent="0.2">
      <c r="A1637" s="1268"/>
      <c r="B1637" s="1019">
        <v>50</v>
      </c>
      <c r="C1637" s="1019">
        <v>50</v>
      </c>
      <c r="D1637" s="1025" t="s">
        <v>11</v>
      </c>
      <c r="E1637" s="1031"/>
      <c r="F1637" s="1031"/>
      <c r="G1637" s="1031"/>
    </row>
    <row r="1638" spans="1:7" s="1007" customFormat="1" ht="11.25" customHeight="1" x14ac:dyDescent="0.2">
      <c r="A1638" s="1269" t="s">
        <v>3799</v>
      </c>
      <c r="B1638" s="1018">
        <v>9.99</v>
      </c>
      <c r="C1638" s="1018">
        <v>9.9857800000000001</v>
      </c>
      <c r="D1638" s="1024" t="s">
        <v>800</v>
      </c>
      <c r="E1638" s="1031"/>
      <c r="F1638" s="1031"/>
      <c r="G1638" s="1031"/>
    </row>
    <row r="1639" spans="1:7" s="1007" customFormat="1" ht="11.25" customHeight="1" x14ac:dyDescent="0.2">
      <c r="A1639" s="1268"/>
      <c r="B1639" s="1019">
        <v>155</v>
      </c>
      <c r="C1639" s="1019">
        <v>155</v>
      </c>
      <c r="D1639" s="1025" t="s">
        <v>683</v>
      </c>
      <c r="E1639" s="1031"/>
      <c r="F1639" s="1031"/>
      <c r="G1639" s="1031"/>
    </row>
    <row r="1640" spans="1:7" s="1007" customFormat="1" ht="11.25" customHeight="1" x14ac:dyDescent="0.2">
      <c r="A1640" s="1270"/>
      <c r="B1640" s="1020">
        <v>164.99</v>
      </c>
      <c r="C1640" s="1020">
        <v>164.98578000000001</v>
      </c>
      <c r="D1640" s="1026" t="s">
        <v>11</v>
      </c>
      <c r="E1640" s="1031"/>
      <c r="F1640" s="1031"/>
      <c r="G1640" s="1031"/>
    </row>
    <row r="1641" spans="1:7" s="1007" customFormat="1" ht="11.25" customHeight="1" x14ac:dyDescent="0.2">
      <c r="A1641" s="1268" t="s">
        <v>2424</v>
      </c>
      <c r="B1641" s="1019">
        <v>70</v>
      </c>
      <c r="C1641" s="1019">
        <v>70</v>
      </c>
      <c r="D1641" s="1025" t="s">
        <v>910</v>
      </c>
      <c r="E1641" s="1031"/>
      <c r="F1641" s="1031"/>
      <c r="G1641" s="1031"/>
    </row>
    <row r="1642" spans="1:7" s="1007" customFormat="1" ht="11.25" customHeight="1" x14ac:dyDescent="0.2">
      <c r="A1642" s="1268"/>
      <c r="B1642" s="1019">
        <v>70</v>
      </c>
      <c r="C1642" s="1019">
        <v>70</v>
      </c>
      <c r="D1642" s="1025" t="s">
        <v>11</v>
      </c>
      <c r="E1642" s="1031"/>
      <c r="F1642" s="1031"/>
      <c r="G1642" s="1031"/>
    </row>
    <row r="1643" spans="1:7" s="1007" customFormat="1" ht="11.25" customHeight="1" x14ac:dyDescent="0.2">
      <c r="A1643" s="1269" t="s">
        <v>631</v>
      </c>
      <c r="B1643" s="1018">
        <v>385.5</v>
      </c>
      <c r="C1643" s="1018">
        <v>385.5</v>
      </c>
      <c r="D1643" s="1024" t="s">
        <v>997</v>
      </c>
      <c r="E1643" s="1031"/>
      <c r="F1643" s="1031"/>
      <c r="G1643" s="1031"/>
    </row>
    <row r="1644" spans="1:7" s="1007" customFormat="1" ht="11.25" customHeight="1" x14ac:dyDescent="0.2">
      <c r="A1644" s="1268"/>
      <c r="B1644" s="1019">
        <v>6000</v>
      </c>
      <c r="C1644" s="1019">
        <v>6000</v>
      </c>
      <c r="D1644" s="1025" t="s">
        <v>610</v>
      </c>
      <c r="E1644" s="1031"/>
      <c r="F1644" s="1031"/>
      <c r="G1644" s="1031"/>
    </row>
    <row r="1645" spans="1:7" s="1007" customFormat="1" ht="11.25" customHeight="1" x14ac:dyDescent="0.2">
      <c r="A1645" s="1270"/>
      <c r="B1645" s="1020">
        <v>6385.5</v>
      </c>
      <c r="C1645" s="1020">
        <v>6385.5</v>
      </c>
      <c r="D1645" s="1026" t="s">
        <v>11</v>
      </c>
      <c r="E1645" s="1031"/>
      <c r="F1645" s="1031"/>
      <c r="G1645" s="1031"/>
    </row>
    <row r="1646" spans="1:7" s="1007" customFormat="1" ht="21" x14ac:dyDescent="0.2">
      <c r="A1646" s="1268" t="s">
        <v>543</v>
      </c>
      <c r="B1646" s="1019">
        <v>200</v>
      </c>
      <c r="C1646" s="1019">
        <v>200</v>
      </c>
      <c r="D1646" s="1025" t="s">
        <v>4380</v>
      </c>
      <c r="E1646" s="1031"/>
      <c r="F1646" s="1031"/>
      <c r="G1646" s="1031"/>
    </row>
    <row r="1647" spans="1:7" s="1007" customFormat="1" ht="11.25" customHeight="1" x14ac:dyDescent="0.2">
      <c r="A1647" s="1268"/>
      <c r="B1647" s="1019">
        <v>200</v>
      </c>
      <c r="C1647" s="1019">
        <v>200</v>
      </c>
      <c r="D1647" s="1025" t="s">
        <v>11</v>
      </c>
      <c r="E1647" s="1031"/>
      <c r="F1647" s="1031"/>
      <c r="G1647" s="1031"/>
    </row>
    <row r="1648" spans="1:7" s="1007" customFormat="1" ht="11.25" customHeight="1" x14ac:dyDescent="0.2">
      <c r="A1648" s="1269" t="s">
        <v>2425</v>
      </c>
      <c r="B1648" s="1018">
        <v>2293</v>
      </c>
      <c r="C1648" s="1018">
        <v>2293</v>
      </c>
      <c r="D1648" s="1024" t="s">
        <v>973</v>
      </c>
      <c r="E1648" s="1031"/>
      <c r="F1648" s="1031"/>
      <c r="G1648" s="1031"/>
    </row>
    <row r="1649" spans="1:7" s="1007" customFormat="1" ht="11.25" customHeight="1" x14ac:dyDescent="0.2">
      <c r="A1649" s="1268"/>
      <c r="B1649" s="1019">
        <v>295.10000000000002</v>
      </c>
      <c r="C1649" s="1019">
        <v>281.20000000000005</v>
      </c>
      <c r="D1649" s="1025" t="s">
        <v>970</v>
      </c>
      <c r="E1649" s="1031"/>
      <c r="F1649" s="1031"/>
      <c r="G1649" s="1031"/>
    </row>
    <row r="1650" spans="1:7" s="1007" customFormat="1" ht="11.25" customHeight="1" x14ac:dyDescent="0.2">
      <c r="A1650" s="1270"/>
      <c r="B1650" s="1020">
        <v>2588.1</v>
      </c>
      <c r="C1650" s="1020">
        <v>2574.1999999999998</v>
      </c>
      <c r="D1650" s="1026" t="s">
        <v>11</v>
      </c>
      <c r="E1650" s="1031"/>
      <c r="F1650" s="1031"/>
      <c r="G1650" s="1031"/>
    </row>
    <row r="1651" spans="1:7" s="1007" customFormat="1" ht="11.25" customHeight="1" x14ac:dyDescent="0.2">
      <c r="A1651" s="1268" t="s">
        <v>2426</v>
      </c>
      <c r="B1651" s="1019">
        <v>3568</v>
      </c>
      <c r="C1651" s="1019">
        <v>3568</v>
      </c>
      <c r="D1651" s="1025" t="s">
        <v>973</v>
      </c>
      <c r="E1651" s="1031"/>
      <c r="F1651" s="1031"/>
      <c r="G1651" s="1031"/>
    </row>
    <row r="1652" spans="1:7" s="1007" customFormat="1" ht="11.25" customHeight="1" x14ac:dyDescent="0.2">
      <c r="A1652" s="1268"/>
      <c r="B1652" s="1019">
        <v>714.1</v>
      </c>
      <c r="C1652" s="1019">
        <v>714.04725000000008</v>
      </c>
      <c r="D1652" s="1025" t="s">
        <v>970</v>
      </c>
      <c r="E1652" s="1031"/>
      <c r="F1652" s="1031"/>
      <c r="G1652" s="1031"/>
    </row>
    <row r="1653" spans="1:7" s="1007" customFormat="1" ht="11.25" customHeight="1" x14ac:dyDescent="0.2">
      <c r="A1653" s="1268"/>
      <c r="B1653" s="1019">
        <v>4282.1000000000004</v>
      </c>
      <c r="C1653" s="1019">
        <v>4282.0472500000005</v>
      </c>
      <c r="D1653" s="1025" t="s">
        <v>11</v>
      </c>
      <c r="E1653" s="1031"/>
      <c r="F1653" s="1031"/>
      <c r="G1653" s="1031"/>
    </row>
    <row r="1654" spans="1:7" s="1007" customFormat="1" ht="11.25" customHeight="1" x14ac:dyDescent="0.2">
      <c r="A1654" s="1269" t="s">
        <v>3730</v>
      </c>
      <c r="B1654" s="1018">
        <v>73</v>
      </c>
      <c r="C1654" s="1018">
        <v>73</v>
      </c>
      <c r="D1654" s="1024" t="s">
        <v>589</v>
      </c>
      <c r="E1654" s="1031"/>
      <c r="F1654" s="1031"/>
      <c r="G1654" s="1031"/>
    </row>
    <row r="1655" spans="1:7" s="1007" customFormat="1" ht="11.25" customHeight="1" x14ac:dyDescent="0.2">
      <c r="A1655" s="1270"/>
      <c r="B1655" s="1020">
        <v>73</v>
      </c>
      <c r="C1655" s="1020">
        <v>73</v>
      </c>
      <c r="D1655" s="1026" t="s">
        <v>11</v>
      </c>
      <c r="E1655" s="1031"/>
      <c r="F1655" s="1031"/>
      <c r="G1655" s="1031"/>
    </row>
    <row r="1656" spans="1:7" s="1007" customFormat="1" ht="11.25" customHeight="1" x14ac:dyDescent="0.2">
      <c r="A1656" s="1268" t="s">
        <v>3531</v>
      </c>
      <c r="B1656" s="1019">
        <v>25</v>
      </c>
      <c r="C1656" s="1019">
        <v>25</v>
      </c>
      <c r="D1656" s="1025" t="s">
        <v>589</v>
      </c>
      <c r="E1656" s="1031"/>
      <c r="F1656" s="1031"/>
      <c r="G1656" s="1031"/>
    </row>
    <row r="1657" spans="1:7" s="1007" customFormat="1" ht="11.25" customHeight="1" x14ac:dyDescent="0.2">
      <c r="A1657" s="1268"/>
      <c r="B1657" s="1019">
        <v>25</v>
      </c>
      <c r="C1657" s="1019">
        <v>25</v>
      </c>
      <c r="D1657" s="1025" t="s">
        <v>11</v>
      </c>
      <c r="E1657" s="1031"/>
      <c r="F1657" s="1031"/>
      <c r="G1657" s="1031"/>
    </row>
    <row r="1658" spans="1:7" s="1007" customFormat="1" ht="11.25" customHeight="1" x14ac:dyDescent="0.2">
      <c r="A1658" s="1269" t="s">
        <v>3731</v>
      </c>
      <c r="B1658" s="1018">
        <v>30</v>
      </c>
      <c r="C1658" s="1018">
        <v>30</v>
      </c>
      <c r="D1658" s="1024" t="s">
        <v>589</v>
      </c>
      <c r="E1658" s="1031"/>
      <c r="F1658" s="1031"/>
      <c r="G1658" s="1031"/>
    </row>
    <row r="1659" spans="1:7" s="1007" customFormat="1" ht="11.25" customHeight="1" x14ac:dyDescent="0.2">
      <c r="A1659" s="1270"/>
      <c r="B1659" s="1020">
        <v>30</v>
      </c>
      <c r="C1659" s="1020">
        <v>30</v>
      </c>
      <c r="D1659" s="1026" t="s">
        <v>11</v>
      </c>
      <c r="E1659" s="1031"/>
      <c r="F1659" s="1031"/>
      <c r="G1659" s="1031"/>
    </row>
    <row r="1660" spans="1:7" s="1007" customFormat="1" ht="11.25" customHeight="1" x14ac:dyDescent="0.2">
      <c r="A1660" s="1268" t="s">
        <v>632</v>
      </c>
      <c r="B1660" s="1019">
        <v>30</v>
      </c>
      <c r="C1660" s="1019">
        <v>0</v>
      </c>
      <c r="D1660" s="1025" t="s">
        <v>610</v>
      </c>
      <c r="E1660" s="1031"/>
      <c r="F1660" s="1031"/>
      <c r="G1660" s="1031"/>
    </row>
    <row r="1661" spans="1:7" s="1007" customFormat="1" ht="11.25" customHeight="1" x14ac:dyDescent="0.2">
      <c r="A1661" s="1268"/>
      <c r="B1661" s="1019">
        <v>30</v>
      </c>
      <c r="C1661" s="1019">
        <v>0</v>
      </c>
      <c r="D1661" s="1025" t="s">
        <v>11</v>
      </c>
      <c r="E1661" s="1031"/>
      <c r="F1661" s="1031"/>
      <c r="G1661" s="1031"/>
    </row>
    <row r="1662" spans="1:7" s="1007" customFormat="1" ht="11.25" customHeight="1" x14ac:dyDescent="0.2">
      <c r="A1662" s="1269" t="s">
        <v>429</v>
      </c>
      <c r="B1662" s="1018">
        <v>3000</v>
      </c>
      <c r="C1662" s="1018">
        <v>3000</v>
      </c>
      <c r="D1662" s="1024" t="s">
        <v>428</v>
      </c>
      <c r="E1662" s="1031"/>
      <c r="F1662" s="1031"/>
      <c r="G1662" s="1031"/>
    </row>
    <row r="1663" spans="1:7" s="1007" customFormat="1" ht="11.25" customHeight="1" x14ac:dyDescent="0.2">
      <c r="A1663" s="1270"/>
      <c r="B1663" s="1020">
        <v>3000</v>
      </c>
      <c r="C1663" s="1020">
        <v>3000</v>
      </c>
      <c r="D1663" s="1026" t="s">
        <v>11</v>
      </c>
      <c r="E1663" s="1031"/>
      <c r="F1663" s="1031"/>
      <c r="G1663" s="1031"/>
    </row>
    <row r="1664" spans="1:7" s="1007" customFormat="1" ht="11.25" customHeight="1" x14ac:dyDescent="0.2">
      <c r="A1664" s="1268" t="s">
        <v>3532</v>
      </c>
      <c r="B1664" s="1019">
        <v>77.2</v>
      </c>
      <c r="C1664" s="1019">
        <v>77.2</v>
      </c>
      <c r="D1664" s="1025" t="s">
        <v>896</v>
      </c>
      <c r="E1664" s="1031"/>
      <c r="F1664" s="1031"/>
      <c r="G1664" s="1031"/>
    </row>
    <row r="1665" spans="1:7" s="1007" customFormat="1" ht="11.25" customHeight="1" x14ac:dyDescent="0.2">
      <c r="A1665" s="1268"/>
      <c r="B1665" s="1019">
        <v>77.2</v>
      </c>
      <c r="C1665" s="1019">
        <v>77.2</v>
      </c>
      <c r="D1665" s="1025" t="s">
        <v>11</v>
      </c>
      <c r="E1665" s="1031"/>
      <c r="F1665" s="1031"/>
      <c r="G1665" s="1031"/>
    </row>
    <row r="1666" spans="1:7" s="1007" customFormat="1" ht="11.25" customHeight="1" x14ac:dyDescent="0.2">
      <c r="A1666" s="1269" t="s">
        <v>2427</v>
      </c>
      <c r="B1666" s="1018">
        <v>80</v>
      </c>
      <c r="C1666" s="1018">
        <v>80</v>
      </c>
      <c r="D1666" s="1024" t="s">
        <v>896</v>
      </c>
      <c r="E1666" s="1031"/>
      <c r="F1666" s="1031"/>
      <c r="G1666" s="1031"/>
    </row>
    <row r="1667" spans="1:7" s="1007" customFormat="1" ht="11.25" customHeight="1" x14ac:dyDescent="0.2">
      <c r="A1667" s="1270"/>
      <c r="B1667" s="1020">
        <v>80</v>
      </c>
      <c r="C1667" s="1020">
        <v>80</v>
      </c>
      <c r="D1667" s="1026" t="s">
        <v>11</v>
      </c>
      <c r="E1667" s="1031"/>
      <c r="F1667" s="1031"/>
      <c r="G1667" s="1031"/>
    </row>
    <row r="1668" spans="1:7" s="1007" customFormat="1" ht="11.25" customHeight="1" x14ac:dyDescent="0.2">
      <c r="A1668" s="1268" t="s">
        <v>3533</v>
      </c>
      <c r="B1668" s="1019">
        <v>71.8</v>
      </c>
      <c r="C1668" s="1019">
        <v>71.8</v>
      </c>
      <c r="D1668" s="1025" t="s">
        <v>896</v>
      </c>
      <c r="E1668" s="1031"/>
      <c r="F1668" s="1031"/>
      <c r="G1668" s="1031"/>
    </row>
    <row r="1669" spans="1:7" s="1007" customFormat="1" ht="11.25" customHeight="1" x14ac:dyDescent="0.2">
      <c r="A1669" s="1268"/>
      <c r="B1669" s="1019">
        <v>71.8</v>
      </c>
      <c r="C1669" s="1019">
        <v>71.8</v>
      </c>
      <c r="D1669" s="1025" t="s">
        <v>11</v>
      </c>
      <c r="E1669" s="1031"/>
      <c r="F1669" s="1031"/>
      <c r="G1669" s="1031"/>
    </row>
    <row r="1670" spans="1:7" s="1007" customFormat="1" ht="11.25" customHeight="1" x14ac:dyDescent="0.2">
      <c r="A1670" s="1269" t="s">
        <v>4381</v>
      </c>
      <c r="B1670" s="1018">
        <v>31.4</v>
      </c>
      <c r="C1670" s="1018">
        <v>31.4</v>
      </c>
      <c r="D1670" s="1024" t="s">
        <v>896</v>
      </c>
      <c r="E1670" s="1031"/>
      <c r="F1670" s="1031"/>
      <c r="G1670" s="1031"/>
    </row>
    <row r="1671" spans="1:7" s="1007" customFormat="1" ht="11.25" customHeight="1" x14ac:dyDescent="0.2">
      <c r="A1671" s="1270"/>
      <c r="B1671" s="1020">
        <v>31.4</v>
      </c>
      <c r="C1671" s="1020">
        <v>31.4</v>
      </c>
      <c r="D1671" s="1026" t="s">
        <v>11</v>
      </c>
      <c r="E1671" s="1031"/>
      <c r="F1671" s="1031"/>
      <c r="G1671" s="1031"/>
    </row>
    <row r="1672" spans="1:7" s="1007" customFormat="1" ht="11.25" customHeight="1" x14ac:dyDescent="0.2">
      <c r="A1672" s="1268" t="s">
        <v>3534</v>
      </c>
      <c r="B1672" s="1019">
        <v>73.5</v>
      </c>
      <c r="C1672" s="1019">
        <v>73.5</v>
      </c>
      <c r="D1672" s="1025" t="s">
        <v>896</v>
      </c>
      <c r="E1672" s="1031"/>
      <c r="F1672" s="1031"/>
      <c r="G1672" s="1031"/>
    </row>
    <row r="1673" spans="1:7" s="1007" customFormat="1" ht="11.25" customHeight="1" x14ac:dyDescent="0.2">
      <c r="A1673" s="1268"/>
      <c r="B1673" s="1019">
        <v>73.5</v>
      </c>
      <c r="C1673" s="1019">
        <v>73.5</v>
      </c>
      <c r="D1673" s="1025" t="s">
        <v>11</v>
      </c>
      <c r="E1673" s="1031"/>
      <c r="F1673" s="1031"/>
      <c r="G1673" s="1031"/>
    </row>
    <row r="1674" spans="1:7" s="1007" customFormat="1" ht="11.25" customHeight="1" x14ac:dyDescent="0.2">
      <c r="A1674" s="1269" t="s">
        <v>2428</v>
      </c>
      <c r="B1674" s="1018">
        <v>64.5</v>
      </c>
      <c r="C1674" s="1018">
        <v>64.5</v>
      </c>
      <c r="D1674" s="1024" t="s">
        <v>896</v>
      </c>
      <c r="E1674" s="1031"/>
      <c r="F1674" s="1031"/>
      <c r="G1674" s="1031"/>
    </row>
    <row r="1675" spans="1:7" s="1007" customFormat="1" ht="11.25" customHeight="1" x14ac:dyDescent="0.2">
      <c r="A1675" s="1270"/>
      <c r="B1675" s="1020">
        <v>64.5</v>
      </c>
      <c r="C1675" s="1020">
        <v>64.5</v>
      </c>
      <c r="D1675" s="1026" t="s">
        <v>11</v>
      </c>
      <c r="E1675" s="1031"/>
      <c r="F1675" s="1031"/>
      <c r="G1675" s="1031"/>
    </row>
    <row r="1676" spans="1:7" s="1007" customFormat="1" ht="11.25" customHeight="1" x14ac:dyDescent="0.2">
      <c r="A1676" s="1268" t="s">
        <v>4382</v>
      </c>
      <c r="B1676" s="1019">
        <v>80</v>
      </c>
      <c r="C1676" s="1019">
        <v>80</v>
      </c>
      <c r="D1676" s="1025" t="s">
        <v>896</v>
      </c>
      <c r="E1676" s="1031"/>
      <c r="F1676" s="1031"/>
      <c r="G1676" s="1031"/>
    </row>
    <row r="1677" spans="1:7" s="1007" customFormat="1" ht="11.25" customHeight="1" x14ac:dyDescent="0.2">
      <c r="A1677" s="1268"/>
      <c r="B1677" s="1019">
        <v>80</v>
      </c>
      <c r="C1677" s="1019">
        <v>80</v>
      </c>
      <c r="D1677" s="1025" t="s">
        <v>11</v>
      </c>
      <c r="E1677" s="1031"/>
      <c r="F1677" s="1031"/>
      <c r="G1677" s="1031"/>
    </row>
    <row r="1678" spans="1:7" s="1007" customFormat="1" ht="11.25" customHeight="1" x14ac:dyDescent="0.2">
      <c r="A1678" s="1269" t="s">
        <v>4383</v>
      </c>
      <c r="B1678" s="1018">
        <v>60</v>
      </c>
      <c r="C1678" s="1018">
        <v>59.5</v>
      </c>
      <c r="D1678" s="1024" t="s">
        <v>896</v>
      </c>
      <c r="E1678" s="1031"/>
      <c r="F1678" s="1031"/>
      <c r="G1678" s="1031"/>
    </row>
    <row r="1679" spans="1:7" s="1007" customFormat="1" ht="11.25" customHeight="1" x14ac:dyDescent="0.2">
      <c r="A1679" s="1270"/>
      <c r="B1679" s="1020">
        <v>60</v>
      </c>
      <c r="C1679" s="1020">
        <v>59.5</v>
      </c>
      <c r="D1679" s="1026" t="s">
        <v>11</v>
      </c>
      <c r="E1679" s="1031"/>
      <c r="F1679" s="1031"/>
      <c r="G1679" s="1031"/>
    </row>
    <row r="1680" spans="1:7" s="1007" customFormat="1" ht="11.25" customHeight="1" x14ac:dyDescent="0.2">
      <c r="A1680" s="1268" t="s">
        <v>4384</v>
      </c>
      <c r="B1680" s="1019">
        <v>72</v>
      </c>
      <c r="C1680" s="1019">
        <v>72</v>
      </c>
      <c r="D1680" s="1025" t="s">
        <v>896</v>
      </c>
      <c r="E1680" s="1031"/>
      <c r="F1680" s="1031"/>
      <c r="G1680" s="1031"/>
    </row>
    <row r="1681" spans="1:7" s="1007" customFormat="1" ht="11.25" customHeight="1" x14ac:dyDescent="0.2">
      <c r="A1681" s="1268"/>
      <c r="B1681" s="1019">
        <v>72</v>
      </c>
      <c r="C1681" s="1019">
        <v>72</v>
      </c>
      <c r="D1681" s="1025" t="s">
        <v>11</v>
      </c>
      <c r="E1681" s="1031"/>
      <c r="F1681" s="1031"/>
      <c r="G1681" s="1031"/>
    </row>
    <row r="1682" spans="1:7" s="1007" customFormat="1" ht="11.25" customHeight="1" x14ac:dyDescent="0.2">
      <c r="A1682" s="1269" t="s">
        <v>4385</v>
      </c>
      <c r="B1682" s="1018">
        <v>80</v>
      </c>
      <c r="C1682" s="1018">
        <v>80</v>
      </c>
      <c r="D1682" s="1024" t="s">
        <v>896</v>
      </c>
      <c r="E1682" s="1031"/>
      <c r="F1682" s="1031"/>
      <c r="G1682" s="1031"/>
    </row>
    <row r="1683" spans="1:7" s="1007" customFormat="1" ht="11.25" customHeight="1" x14ac:dyDescent="0.2">
      <c r="A1683" s="1270"/>
      <c r="B1683" s="1020">
        <v>80</v>
      </c>
      <c r="C1683" s="1020">
        <v>80</v>
      </c>
      <c r="D1683" s="1026" t="s">
        <v>11</v>
      </c>
      <c r="E1683" s="1031"/>
      <c r="F1683" s="1031"/>
      <c r="G1683" s="1031"/>
    </row>
    <row r="1684" spans="1:7" s="1007" customFormat="1" ht="11.25" customHeight="1" x14ac:dyDescent="0.2">
      <c r="A1684" s="1268" t="s">
        <v>492</v>
      </c>
      <c r="B1684" s="1019">
        <v>80</v>
      </c>
      <c r="C1684" s="1019">
        <v>80</v>
      </c>
      <c r="D1684" s="1025" t="s">
        <v>896</v>
      </c>
      <c r="E1684" s="1031"/>
      <c r="F1684" s="1031"/>
      <c r="G1684" s="1031"/>
    </row>
    <row r="1685" spans="1:7" s="1007" customFormat="1" ht="11.25" customHeight="1" x14ac:dyDescent="0.2">
      <c r="A1685" s="1268"/>
      <c r="B1685" s="1019">
        <v>200</v>
      </c>
      <c r="C1685" s="1019">
        <v>200</v>
      </c>
      <c r="D1685" s="1025" t="s">
        <v>4386</v>
      </c>
      <c r="E1685" s="1031"/>
      <c r="F1685" s="1031"/>
      <c r="G1685" s="1031"/>
    </row>
    <row r="1686" spans="1:7" s="1007" customFormat="1" ht="11.25" customHeight="1" x14ac:dyDescent="0.2">
      <c r="A1686" s="1268"/>
      <c r="B1686" s="1019">
        <v>280</v>
      </c>
      <c r="C1686" s="1019">
        <v>280</v>
      </c>
      <c r="D1686" s="1025" t="s">
        <v>11</v>
      </c>
      <c r="E1686" s="1031"/>
      <c r="F1686" s="1031"/>
      <c r="G1686" s="1031"/>
    </row>
    <row r="1687" spans="1:7" s="1007" customFormat="1" ht="11.25" customHeight="1" x14ac:dyDescent="0.2">
      <c r="A1687" s="1269" t="s">
        <v>4387</v>
      </c>
      <c r="B1687" s="1018">
        <v>56</v>
      </c>
      <c r="C1687" s="1018">
        <v>56</v>
      </c>
      <c r="D1687" s="1024" t="s">
        <v>896</v>
      </c>
      <c r="E1687" s="1031"/>
      <c r="F1687" s="1031"/>
      <c r="G1687" s="1031"/>
    </row>
    <row r="1688" spans="1:7" s="1007" customFormat="1" ht="11.25" customHeight="1" x14ac:dyDescent="0.2">
      <c r="A1688" s="1270"/>
      <c r="B1688" s="1020">
        <v>56</v>
      </c>
      <c r="C1688" s="1020">
        <v>56</v>
      </c>
      <c r="D1688" s="1026" t="s">
        <v>11</v>
      </c>
      <c r="E1688" s="1031"/>
      <c r="F1688" s="1031"/>
      <c r="G1688" s="1031"/>
    </row>
    <row r="1689" spans="1:7" s="1007" customFormat="1" ht="11.25" customHeight="1" x14ac:dyDescent="0.2">
      <c r="A1689" s="1269" t="s">
        <v>2429</v>
      </c>
      <c r="B1689" s="1018">
        <v>79.900000000000006</v>
      </c>
      <c r="C1689" s="1018">
        <v>79.900000000000006</v>
      </c>
      <c r="D1689" s="1024" t="s">
        <v>896</v>
      </c>
      <c r="E1689" s="1031"/>
      <c r="F1689" s="1031"/>
      <c r="G1689" s="1031"/>
    </row>
    <row r="1690" spans="1:7" s="1007" customFormat="1" ht="11.25" customHeight="1" x14ac:dyDescent="0.2">
      <c r="A1690" s="1270"/>
      <c r="B1690" s="1020">
        <v>79.900000000000006</v>
      </c>
      <c r="C1690" s="1020">
        <v>79.900000000000006</v>
      </c>
      <c r="D1690" s="1026" t="s">
        <v>11</v>
      </c>
      <c r="E1690" s="1031"/>
      <c r="F1690" s="1031"/>
      <c r="G1690" s="1031"/>
    </row>
    <row r="1691" spans="1:7" s="1007" customFormat="1" ht="11.25" customHeight="1" x14ac:dyDescent="0.2">
      <c r="A1691" s="1269" t="s">
        <v>3535</v>
      </c>
      <c r="B1691" s="1018">
        <v>80</v>
      </c>
      <c r="C1691" s="1018">
        <v>80</v>
      </c>
      <c r="D1691" s="1024" t="s">
        <v>896</v>
      </c>
      <c r="E1691" s="1031"/>
      <c r="F1691" s="1031"/>
      <c r="G1691" s="1031"/>
    </row>
    <row r="1692" spans="1:7" s="1007" customFormat="1" ht="11.25" customHeight="1" x14ac:dyDescent="0.2">
      <c r="A1692" s="1270"/>
      <c r="B1692" s="1020">
        <v>80</v>
      </c>
      <c r="C1692" s="1020">
        <v>80</v>
      </c>
      <c r="D1692" s="1026" t="s">
        <v>11</v>
      </c>
      <c r="E1692" s="1031"/>
      <c r="F1692" s="1031"/>
      <c r="G1692" s="1031"/>
    </row>
    <row r="1693" spans="1:7" s="1007" customFormat="1" ht="11.25" customHeight="1" x14ac:dyDescent="0.2">
      <c r="A1693" s="1268" t="s">
        <v>3536</v>
      </c>
      <c r="B1693" s="1019">
        <v>45</v>
      </c>
      <c r="C1693" s="1019">
        <v>45</v>
      </c>
      <c r="D1693" s="1025" t="s">
        <v>896</v>
      </c>
      <c r="E1693" s="1031"/>
      <c r="F1693" s="1031"/>
      <c r="G1693" s="1031"/>
    </row>
    <row r="1694" spans="1:7" s="1007" customFormat="1" ht="11.25" customHeight="1" x14ac:dyDescent="0.2">
      <c r="A1694" s="1268"/>
      <c r="B1694" s="1019">
        <v>45</v>
      </c>
      <c r="C1694" s="1019">
        <v>45</v>
      </c>
      <c r="D1694" s="1025" t="s">
        <v>11</v>
      </c>
      <c r="E1694" s="1031"/>
      <c r="F1694" s="1031"/>
      <c r="G1694" s="1031"/>
    </row>
    <row r="1695" spans="1:7" s="1007" customFormat="1" ht="11.25" customHeight="1" x14ac:dyDescent="0.2">
      <c r="A1695" s="1269" t="s">
        <v>3537</v>
      </c>
      <c r="B1695" s="1018">
        <v>80</v>
      </c>
      <c r="C1695" s="1018">
        <v>80</v>
      </c>
      <c r="D1695" s="1024" t="s">
        <v>896</v>
      </c>
      <c r="E1695" s="1031"/>
      <c r="F1695" s="1031"/>
      <c r="G1695" s="1031"/>
    </row>
    <row r="1696" spans="1:7" s="1007" customFormat="1" ht="11.25" customHeight="1" x14ac:dyDescent="0.2">
      <c r="A1696" s="1270"/>
      <c r="B1696" s="1020">
        <v>80</v>
      </c>
      <c r="C1696" s="1020">
        <v>80</v>
      </c>
      <c r="D1696" s="1026" t="s">
        <v>11</v>
      </c>
      <c r="E1696" s="1031"/>
      <c r="F1696" s="1031"/>
      <c r="G1696" s="1031"/>
    </row>
    <row r="1697" spans="1:7" s="1007" customFormat="1" ht="11.25" customHeight="1" x14ac:dyDescent="0.2">
      <c r="A1697" s="1268" t="s">
        <v>4388</v>
      </c>
      <c r="B1697" s="1019">
        <v>68</v>
      </c>
      <c r="C1697" s="1019">
        <v>68</v>
      </c>
      <c r="D1697" s="1025" t="s">
        <v>896</v>
      </c>
      <c r="E1697" s="1031"/>
      <c r="F1697" s="1031"/>
      <c r="G1697" s="1031"/>
    </row>
    <row r="1698" spans="1:7" s="1007" customFormat="1" ht="11.25" customHeight="1" x14ac:dyDescent="0.2">
      <c r="A1698" s="1268"/>
      <c r="B1698" s="1019">
        <v>68</v>
      </c>
      <c r="C1698" s="1019">
        <v>68</v>
      </c>
      <c r="D1698" s="1025" t="s">
        <v>11</v>
      </c>
      <c r="E1698" s="1031"/>
      <c r="F1698" s="1031"/>
      <c r="G1698" s="1031"/>
    </row>
    <row r="1699" spans="1:7" s="1007" customFormat="1" ht="11.25" customHeight="1" x14ac:dyDescent="0.2">
      <c r="A1699" s="1269" t="s">
        <v>2430</v>
      </c>
      <c r="B1699" s="1018">
        <v>30</v>
      </c>
      <c r="C1699" s="1018">
        <v>30</v>
      </c>
      <c r="D1699" s="1024" t="s">
        <v>896</v>
      </c>
      <c r="E1699" s="1031"/>
      <c r="F1699" s="1031"/>
      <c r="G1699" s="1031"/>
    </row>
    <row r="1700" spans="1:7" s="1007" customFormat="1" ht="11.25" customHeight="1" x14ac:dyDescent="0.2">
      <c r="A1700" s="1270"/>
      <c r="B1700" s="1020">
        <v>30</v>
      </c>
      <c r="C1700" s="1020">
        <v>30</v>
      </c>
      <c r="D1700" s="1026" t="s">
        <v>11</v>
      </c>
      <c r="E1700" s="1031"/>
      <c r="F1700" s="1031"/>
      <c r="G1700" s="1031"/>
    </row>
    <row r="1701" spans="1:7" s="1007" customFormat="1" ht="11.25" customHeight="1" x14ac:dyDescent="0.2">
      <c r="A1701" s="1268" t="s">
        <v>4389</v>
      </c>
      <c r="B1701" s="1019">
        <v>60.8</v>
      </c>
      <c r="C1701" s="1019">
        <v>54.913519999999998</v>
      </c>
      <c r="D1701" s="1025" t="s">
        <v>896</v>
      </c>
      <c r="E1701" s="1031"/>
      <c r="F1701" s="1031"/>
      <c r="G1701" s="1031"/>
    </row>
    <row r="1702" spans="1:7" s="1007" customFormat="1" ht="11.25" customHeight="1" x14ac:dyDescent="0.2">
      <c r="A1702" s="1268"/>
      <c r="B1702" s="1019">
        <v>60.8</v>
      </c>
      <c r="C1702" s="1019">
        <v>54.913519999999998</v>
      </c>
      <c r="D1702" s="1025" t="s">
        <v>11</v>
      </c>
      <c r="E1702" s="1031"/>
      <c r="F1702" s="1031"/>
      <c r="G1702" s="1031"/>
    </row>
    <row r="1703" spans="1:7" s="1007" customFormat="1" ht="11.25" customHeight="1" x14ac:dyDescent="0.2">
      <c r="A1703" s="1269" t="s">
        <v>3538</v>
      </c>
      <c r="B1703" s="1018">
        <v>56</v>
      </c>
      <c r="C1703" s="1018">
        <v>56</v>
      </c>
      <c r="D1703" s="1024" t="s">
        <v>896</v>
      </c>
      <c r="E1703" s="1031"/>
      <c r="F1703" s="1031"/>
      <c r="G1703" s="1031"/>
    </row>
    <row r="1704" spans="1:7" s="1007" customFormat="1" ht="11.25" customHeight="1" x14ac:dyDescent="0.2">
      <c r="A1704" s="1270"/>
      <c r="B1704" s="1020">
        <v>56</v>
      </c>
      <c r="C1704" s="1020">
        <v>56</v>
      </c>
      <c r="D1704" s="1026" t="s">
        <v>11</v>
      </c>
      <c r="E1704" s="1031"/>
      <c r="F1704" s="1031"/>
      <c r="G1704" s="1031"/>
    </row>
    <row r="1705" spans="1:7" s="1007" customFormat="1" ht="11.25" customHeight="1" x14ac:dyDescent="0.2">
      <c r="A1705" s="1268" t="s">
        <v>3539</v>
      </c>
      <c r="B1705" s="1019">
        <v>63.9</v>
      </c>
      <c r="C1705" s="1019">
        <v>63.9</v>
      </c>
      <c r="D1705" s="1025" t="s">
        <v>896</v>
      </c>
      <c r="E1705" s="1031"/>
      <c r="F1705" s="1031"/>
      <c r="G1705" s="1031"/>
    </row>
    <row r="1706" spans="1:7" s="1007" customFormat="1" ht="11.25" customHeight="1" x14ac:dyDescent="0.2">
      <c r="A1706" s="1268"/>
      <c r="B1706" s="1019">
        <v>63.9</v>
      </c>
      <c r="C1706" s="1019">
        <v>63.9</v>
      </c>
      <c r="D1706" s="1025" t="s">
        <v>11</v>
      </c>
      <c r="E1706" s="1031"/>
      <c r="F1706" s="1031"/>
      <c r="G1706" s="1031"/>
    </row>
    <row r="1707" spans="1:7" s="1007" customFormat="1" ht="11.25" customHeight="1" x14ac:dyDescent="0.2">
      <c r="A1707" s="1269" t="s">
        <v>4390</v>
      </c>
      <c r="B1707" s="1018">
        <v>67.900000000000006</v>
      </c>
      <c r="C1707" s="1018">
        <v>67.900000000000006</v>
      </c>
      <c r="D1707" s="1024" t="s">
        <v>896</v>
      </c>
      <c r="E1707" s="1031"/>
      <c r="F1707" s="1031"/>
      <c r="G1707" s="1031"/>
    </row>
    <row r="1708" spans="1:7" s="1007" customFormat="1" ht="11.25" customHeight="1" x14ac:dyDescent="0.2">
      <c r="A1708" s="1270"/>
      <c r="B1708" s="1020">
        <v>67.900000000000006</v>
      </c>
      <c r="C1708" s="1020">
        <v>67.900000000000006</v>
      </c>
      <c r="D1708" s="1026" t="s">
        <v>11</v>
      </c>
      <c r="E1708" s="1031"/>
      <c r="F1708" s="1031"/>
      <c r="G1708" s="1031"/>
    </row>
    <row r="1709" spans="1:7" s="1007" customFormat="1" ht="11.25" customHeight="1" x14ac:dyDescent="0.2">
      <c r="A1709" s="1268" t="s">
        <v>2431</v>
      </c>
      <c r="B1709" s="1019">
        <v>80</v>
      </c>
      <c r="C1709" s="1019">
        <v>80</v>
      </c>
      <c r="D1709" s="1025" t="s">
        <v>896</v>
      </c>
      <c r="E1709" s="1031"/>
      <c r="F1709" s="1031"/>
      <c r="G1709" s="1031"/>
    </row>
    <row r="1710" spans="1:7" s="1007" customFormat="1" ht="11.25" customHeight="1" x14ac:dyDescent="0.2">
      <c r="A1710" s="1268"/>
      <c r="B1710" s="1019">
        <v>80</v>
      </c>
      <c r="C1710" s="1019">
        <v>80</v>
      </c>
      <c r="D1710" s="1025" t="s">
        <v>11</v>
      </c>
      <c r="E1710" s="1031"/>
      <c r="F1710" s="1031"/>
      <c r="G1710" s="1031"/>
    </row>
    <row r="1711" spans="1:7" s="1007" customFormat="1" ht="11.25" customHeight="1" x14ac:dyDescent="0.2">
      <c r="A1711" s="1269" t="s">
        <v>4391</v>
      </c>
      <c r="B1711" s="1018">
        <v>68</v>
      </c>
      <c r="C1711" s="1018">
        <v>68</v>
      </c>
      <c r="D1711" s="1024" t="s">
        <v>896</v>
      </c>
      <c r="E1711" s="1031"/>
      <c r="F1711" s="1031"/>
      <c r="G1711" s="1031"/>
    </row>
    <row r="1712" spans="1:7" s="1007" customFormat="1" ht="11.25" customHeight="1" x14ac:dyDescent="0.2">
      <c r="A1712" s="1270"/>
      <c r="B1712" s="1020">
        <v>68</v>
      </c>
      <c r="C1712" s="1020">
        <v>68</v>
      </c>
      <c r="D1712" s="1026" t="s">
        <v>11</v>
      </c>
      <c r="E1712" s="1031"/>
      <c r="F1712" s="1031"/>
      <c r="G1712" s="1031"/>
    </row>
    <row r="1713" spans="1:7" s="1007" customFormat="1" ht="11.25" customHeight="1" x14ac:dyDescent="0.2">
      <c r="A1713" s="1268" t="s">
        <v>4392</v>
      </c>
      <c r="B1713" s="1019">
        <v>80</v>
      </c>
      <c r="C1713" s="1019">
        <v>80</v>
      </c>
      <c r="D1713" s="1025" t="s">
        <v>896</v>
      </c>
      <c r="E1713" s="1031"/>
      <c r="F1713" s="1031"/>
      <c r="G1713" s="1031"/>
    </row>
    <row r="1714" spans="1:7" s="1007" customFormat="1" ht="11.25" customHeight="1" x14ac:dyDescent="0.2">
      <c r="A1714" s="1268"/>
      <c r="B1714" s="1019">
        <v>80</v>
      </c>
      <c r="C1714" s="1019">
        <v>80</v>
      </c>
      <c r="D1714" s="1025" t="s">
        <v>11</v>
      </c>
      <c r="E1714" s="1031"/>
      <c r="F1714" s="1031"/>
      <c r="G1714" s="1031"/>
    </row>
    <row r="1715" spans="1:7" s="1007" customFormat="1" ht="11.25" customHeight="1" x14ac:dyDescent="0.2">
      <c r="A1715" s="1269" t="s">
        <v>2432</v>
      </c>
      <c r="B1715" s="1018">
        <v>34.299999999999997</v>
      </c>
      <c r="C1715" s="1018">
        <v>34.299999999999997</v>
      </c>
      <c r="D1715" s="1024" t="s">
        <v>896</v>
      </c>
      <c r="E1715" s="1031"/>
      <c r="F1715" s="1031"/>
      <c r="G1715" s="1031"/>
    </row>
    <row r="1716" spans="1:7" s="1007" customFormat="1" ht="11.25" customHeight="1" x14ac:dyDescent="0.2">
      <c r="A1716" s="1270"/>
      <c r="B1716" s="1020">
        <v>34.299999999999997</v>
      </c>
      <c r="C1716" s="1020">
        <v>34.299999999999997</v>
      </c>
      <c r="D1716" s="1026" t="s">
        <v>11</v>
      </c>
      <c r="E1716" s="1031"/>
      <c r="F1716" s="1031"/>
      <c r="G1716" s="1031"/>
    </row>
    <row r="1717" spans="1:7" s="1007" customFormat="1" ht="11.25" customHeight="1" x14ac:dyDescent="0.2">
      <c r="A1717" s="1268" t="s">
        <v>2433</v>
      </c>
      <c r="B1717" s="1019">
        <v>72</v>
      </c>
      <c r="C1717" s="1019">
        <v>72</v>
      </c>
      <c r="D1717" s="1025" t="s">
        <v>896</v>
      </c>
      <c r="E1717" s="1031"/>
      <c r="F1717" s="1031"/>
      <c r="G1717" s="1031"/>
    </row>
    <row r="1718" spans="1:7" s="1007" customFormat="1" ht="11.25" customHeight="1" x14ac:dyDescent="0.2">
      <c r="A1718" s="1268"/>
      <c r="B1718" s="1019">
        <v>72</v>
      </c>
      <c r="C1718" s="1019">
        <v>72</v>
      </c>
      <c r="D1718" s="1025" t="s">
        <v>11</v>
      </c>
      <c r="E1718" s="1031"/>
      <c r="F1718" s="1031"/>
      <c r="G1718" s="1031"/>
    </row>
    <row r="1719" spans="1:7" s="1007" customFormat="1" ht="11.25" customHeight="1" x14ac:dyDescent="0.2">
      <c r="A1719" s="1269" t="s">
        <v>3540</v>
      </c>
      <c r="B1719" s="1018">
        <v>70</v>
      </c>
      <c r="C1719" s="1018">
        <v>56.537999999999997</v>
      </c>
      <c r="D1719" s="1024" t="s">
        <v>896</v>
      </c>
      <c r="E1719" s="1031"/>
      <c r="F1719" s="1031"/>
      <c r="G1719" s="1031"/>
    </row>
    <row r="1720" spans="1:7" s="1007" customFormat="1" ht="11.25" customHeight="1" x14ac:dyDescent="0.2">
      <c r="A1720" s="1270"/>
      <c r="B1720" s="1020">
        <v>70</v>
      </c>
      <c r="C1720" s="1020">
        <v>56.537999999999997</v>
      </c>
      <c r="D1720" s="1026" t="s">
        <v>11</v>
      </c>
      <c r="E1720" s="1031"/>
      <c r="F1720" s="1031"/>
      <c r="G1720" s="1031"/>
    </row>
    <row r="1721" spans="1:7" s="1007" customFormat="1" ht="11.25" customHeight="1" x14ac:dyDescent="0.2">
      <c r="A1721" s="1268" t="s">
        <v>2434</v>
      </c>
      <c r="B1721" s="1019">
        <v>80</v>
      </c>
      <c r="C1721" s="1019">
        <v>78.393000000000001</v>
      </c>
      <c r="D1721" s="1025" t="s">
        <v>896</v>
      </c>
      <c r="E1721" s="1031"/>
      <c r="F1721" s="1031"/>
      <c r="G1721" s="1031"/>
    </row>
    <row r="1722" spans="1:7" s="1007" customFormat="1" ht="11.25" customHeight="1" x14ac:dyDescent="0.2">
      <c r="A1722" s="1268"/>
      <c r="B1722" s="1019">
        <v>80</v>
      </c>
      <c r="C1722" s="1019">
        <v>78.393000000000001</v>
      </c>
      <c r="D1722" s="1025" t="s">
        <v>11</v>
      </c>
      <c r="E1722" s="1031"/>
      <c r="F1722" s="1031"/>
      <c r="G1722" s="1031"/>
    </row>
    <row r="1723" spans="1:7" s="1007" customFormat="1" ht="11.25" customHeight="1" x14ac:dyDescent="0.2">
      <c r="A1723" s="1269" t="s">
        <v>3541</v>
      </c>
      <c r="B1723" s="1018">
        <v>50</v>
      </c>
      <c r="C1723" s="1018">
        <v>50</v>
      </c>
      <c r="D1723" s="1024" t="s">
        <v>896</v>
      </c>
      <c r="E1723" s="1031"/>
      <c r="F1723" s="1031"/>
      <c r="G1723" s="1031"/>
    </row>
    <row r="1724" spans="1:7" s="1007" customFormat="1" ht="11.25" customHeight="1" x14ac:dyDescent="0.2">
      <c r="A1724" s="1270"/>
      <c r="B1724" s="1020">
        <v>50</v>
      </c>
      <c r="C1724" s="1020">
        <v>50</v>
      </c>
      <c r="D1724" s="1026" t="s">
        <v>11</v>
      </c>
      <c r="E1724" s="1031"/>
      <c r="F1724" s="1031"/>
      <c r="G1724" s="1031"/>
    </row>
    <row r="1725" spans="1:7" s="1007" customFormat="1" ht="11.25" customHeight="1" x14ac:dyDescent="0.2">
      <c r="A1725" s="1268" t="s">
        <v>2435</v>
      </c>
      <c r="B1725" s="1019">
        <v>63</v>
      </c>
      <c r="C1725" s="1019">
        <v>60</v>
      </c>
      <c r="D1725" s="1025" t="s">
        <v>896</v>
      </c>
      <c r="E1725" s="1031"/>
      <c r="F1725" s="1031"/>
      <c r="G1725" s="1031"/>
    </row>
    <row r="1726" spans="1:7" s="1007" customFormat="1" ht="11.25" customHeight="1" x14ac:dyDescent="0.2">
      <c r="A1726" s="1268"/>
      <c r="B1726" s="1019">
        <v>63</v>
      </c>
      <c r="C1726" s="1019">
        <v>60</v>
      </c>
      <c r="D1726" s="1025" t="s">
        <v>11</v>
      </c>
      <c r="E1726" s="1031"/>
      <c r="F1726" s="1031"/>
      <c r="G1726" s="1031"/>
    </row>
    <row r="1727" spans="1:7" s="1007" customFormat="1" ht="11.25" customHeight="1" x14ac:dyDescent="0.2">
      <c r="A1727" s="1269" t="s">
        <v>2436</v>
      </c>
      <c r="B1727" s="1018">
        <v>73.599999999999994</v>
      </c>
      <c r="C1727" s="1018">
        <v>73.599999999999994</v>
      </c>
      <c r="D1727" s="1024" t="s">
        <v>896</v>
      </c>
      <c r="E1727" s="1031"/>
      <c r="F1727" s="1031"/>
      <c r="G1727" s="1031"/>
    </row>
    <row r="1728" spans="1:7" s="1007" customFormat="1" ht="11.25" customHeight="1" x14ac:dyDescent="0.2">
      <c r="A1728" s="1270"/>
      <c r="B1728" s="1020">
        <v>73.599999999999994</v>
      </c>
      <c r="C1728" s="1020">
        <v>73.599999999999994</v>
      </c>
      <c r="D1728" s="1026" t="s">
        <v>11</v>
      </c>
      <c r="E1728" s="1031"/>
      <c r="F1728" s="1031"/>
      <c r="G1728" s="1031"/>
    </row>
    <row r="1729" spans="1:7" s="1007" customFormat="1" ht="11.25" customHeight="1" x14ac:dyDescent="0.2">
      <c r="A1729" s="1268" t="s">
        <v>2437</v>
      </c>
      <c r="B1729" s="1019">
        <v>46.5</v>
      </c>
      <c r="C1729" s="1019">
        <v>46.5</v>
      </c>
      <c r="D1729" s="1025" t="s">
        <v>896</v>
      </c>
      <c r="E1729" s="1031"/>
      <c r="F1729" s="1031"/>
      <c r="G1729" s="1031"/>
    </row>
    <row r="1730" spans="1:7" s="1007" customFormat="1" ht="11.25" customHeight="1" x14ac:dyDescent="0.2">
      <c r="A1730" s="1268"/>
      <c r="B1730" s="1019">
        <v>46.5</v>
      </c>
      <c r="C1730" s="1019">
        <v>46.5</v>
      </c>
      <c r="D1730" s="1025" t="s">
        <v>11</v>
      </c>
      <c r="E1730" s="1031"/>
      <c r="F1730" s="1031"/>
      <c r="G1730" s="1031"/>
    </row>
    <row r="1731" spans="1:7" s="1007" customFormat="1" ht="11.25" customHeight="1" x14ac:dyDescent="0.2">
      <c r="A1731" s="1269" t="s">
        <v>4393</v>
      </c>
      <c r="B1731" s="1018">
        <v>80</v>
      </c>
      <c r="C1731" s="1018">
        <v>80</v>
      </c>
      <c r="D1731" s="1024" t="s">
        <v>896</v>
      </c>
      <c r="E1731" s="1031"/>
      <c r="F1731" s="1031"/>
      <c r="G1731" s="1031"/>
    </row>
    <row r="1732" spans="1:7" s="1007" customFormat="1" ht="11.25" customHeight="1" x14ac:dyDescent="0.2">
      <c r="A1732" s="1270"/>
      <c r="B1732" s="1020">
        <v>80</v>
      </c>
      <c r="C1732" s="1020">
        <v>80</v>
      </c>
      <c r="D1732" s="1026" t="s">
        <v>11</v>
      </c>
      <c r="E1732" s="1031"/>
      <c r="F1732" s="1031"/>
      <c r="G1732" s="1031"/>
    </row>
    <row r="1733" spans="1:7" s="1007" customFormat="1" ht="11.25" customHeight="1" x14ac:dyDescent="0.2">
      <c r="A1733" s="1268" t="s">
        <v>3542</v>
      </c>
      <c r="B1733" s="1019">
        <v>80</v>
      </c>
      <c r="C1733" s="1019">
        <v>80</v>
      </c>
      <c r="D1733" s="1025" t="s">
        <v>896</v>
      </c>
      <c r="E1733" s="1031"/>
      <c r="F1733" s="1031"/>
      <c r="G1733" s="1031"/>
    </row>
    <row r="1734" spans="1:7" s="1007" customFormat="1" ht="11.25" customHeight="1" x14ac:dyDescent="0.2">
      <c r="A1734" s="1268"/>
      <c r="B1734" s="1019">
        <v>80</v>
      </c>
      <c r="C1734" s="1019">
        <v>80</v>
      </c>
      <c r="D1734" s="1025" t="s">
        <v>11</v>
      </c>
      <c r="E1734" s="1031"/>
      <c r="F1734" s="1031"/>
      <c r="G1734" s="1031"/>
    </row>
    <row r="1735" spans="1:7" s="1007" customFormat="1" ht="11.25" customHeight="1" x14ac:dyDescent="0.2">
      <c r="A1735" s="1269" t="s">
        <v>4394</v>
      </c>
      <c r="B1735" s="1018">
        <v>35.9</v>
      </c>
      <c r="C1735" s="1018">
        <v>35.9</v>
      </c>
      <c r="D1735" s="1024" t="s">
        <v>896</v>
      </c>
      <c r="E1735" s="1031"/>
      <c r="F1735" s="1031"/>
      <c r="G1735" s="1031"/>
    </row>
    <row r="1736" spans="1:7" s="1007" customFormat="1" ht="11.25" customHeight="1" x14ac:dyDescent="0.2">
      <c r="A1736" s="1270"/>
      <c r="B1736" s="1020">
        <v>35.9</v>
      </c>
      <c r="C1736" s="1020">
        <v>35.9</v>
      </c>
      <c r="D1736" s="1026" t="s">
        <v>11</v>
      </c>
      <c r="E1736" s="1031"/>
      <c r="F1736" s="1031"/>
      <c r="G1736" s="1031"/>
    </row>
    <row r="1737" spans="1:7" s="1007" customFormat="1" ht="11.25" customHeight="1" x14ac:dyDescent="0.2">
      <c r="A1737" s="1268" t="s">
        <v>4395</v>
      </c>
      <c r="B1737" s="1019">
        <v>72</v>
      </c>
      <c r="C1737" s="1019">
        <v>71.467129999999997</v>
      </c>
      <c r="D1737" s="1025" t="s">
        <v>896</v>
      </c>
      <c r="E1737" s="1031"/>
      <c r="F1737" s="1031"/>
      <c r="G1737" s="1031"/>
    </row>
    <row r="1738" spans="1:7" s="1007" customFormat="1" ht="11.25" customHeight="1" x14ac:dyDescent="0.2">
      <c r="A1738" s="1268"/>
      <c r="B1738" s="1019">
        <v>72</v>
      </c>
      <c r="C1738" s="1019">
        <v>71.467129999999997</v>
      </c>
      <c r="D1738" s="1025" t="s">
        <v>11</v>
      </c>
      <c r="E1738" s="1031"/>
      <c r="F1738" s="1031"/>
      <c r="G1738" s="1031"/>
    </row>
    <row r="1739" spans="1:7" s="1007" customFormat="1" ht="11.25" customHeight="1" x14ac:dyDescent="0.2">
      <c r="A1739" s="1269" t="s">
        <v>4396</v>
      </c>
      <c r="B1739" s="1018">
        <v>22.9</v>
      </c>
      <c r="C1739" s="1018">
        <v>22.633779999999998</v>
      </c>
      <c r="D1739" s="1024" t="s">
        <v>896</v>
      </c>
      <c r="E1739" s="1031"/>
      <c r="F1739" s="1031"/>
      <c r="G1739" s="1031"/>
    </row>
    <row r="1740" spans="1:7" s="1007" customFormat="1" ht="11.25" customHeight="1" x14ac:dyDescent="0.2">
      <c r="A1740" s="1270"/>
      <c r="B1740" s="1020">
        <v>22.9</v>
      </c>
      <c r="C1740" s="1020">
        <v>22.633779999999998</v>
      </c>
      <c r="D1740" s="1026" t="s">
        <v>11</v>
      </c>
      <c r="E1740" s="1031"/>
      <c r="F1740" s="1031"/>
      <c r="G1740" s="1031"/>
    </row>
    <row r="1741" spans="1:7" s="1007" customFormat="1" ht="11.25" customHeight="1" x14ac:dyDescent="0.2">
      <c r="A1741" s="1268" t="s">
        <v>3543</v>
      </c>
      <c r="B1741" s="1019">
        <v>52.4</v>
      </c>
      <c r="C1741" s="1019">
        <v>41.240870000000001</v>
      </c>
      <c r="D1741" s="1025" t="s">
        <v>896</v>
      </c>
      <c r="E1741" s="1031"/>
      <c r="F1741" s="1031"/>
      <c r="G1741" s="1031"/>
    </row>
    <row r="1742" spans="1:7" s="1007" customFormat="1" ht="11.25" customHeight="1" x14ac:dyDescent="0.2">
      <c r="A1742" s="1268"/>
      <c r="B1742" s="1019">
        <v>52.4</v>
      </c>
      <c r="C1742" s="1019">
        <v>41.240870000000001</v>
      </c>
      <c r="D1742" s="1025" t="s">
        <v>11</v>
      </c>
      <c r="E1742" s="1031"/>
      <c r="F1742" s="1031"/>
      <c r="G1742" s="1031"/>
    </row>
    <row r="1743" spans="1:7" s="1007" customFormat="1" ht="11.25" customHeight="1" x14ac:dyDescent="0.2">
      <c r="A1743" s="1269" t="s">
        <v>2438</v>
      </c>
      <c r="B1743" s="1018">
        <v>72</v>
      </c>
      <c r="C1743" s="1018">
        <v>72</v>
      </c>
      <c r="D1743" s="1024" t="s">
        <v>896</v>
      </c>
      <c r="E1743" s="1031"/>
      <c r="F1743" s="1031"/>
      <c r="G1743" s="1031"/>
    </row>
    <row r="1744" spans="1:7" s="1007" customFormat="1" ht="11.25" customHeight="1" x14ac:dyDescent="0.2">
      <c r="A1744" s="1270"/>
      <c r="B1744" s="1020">
        <v>72</v>
      </c>
      <c r="C1744" s="1020">
        <v>72</v>
      </c>
      <c r="D1744" s="1026" t="s">
        <v>11</v>
      </c>
      <c r="E1744" s="1031"/>
      <c r="F1744" s="1031"/>
      <c r="G1744" s="1031"/>
    </row>
    <row r="1745" spans="1:7" s="1007" customFormat="1" ht="11.25" customHeight="1" x14ac:dyDescent="0.2">
      <c r="A1745" s="1268" t="s">
        <v>4397</v>
      </c>
      <c r="B1745" s="1019">
        <v>70</v>
      </c>
      <c r="C1745" s="1019">
        <v>70</v>
      </c>
      <c r="D1745" s="1025" t="s">
        <v>896</v>
      </c>
      <c r="E1745" s="1031"/>
      <c r="F1745" s="1031"/>
      <c r="G1745" s="1031"/>
    </row>
    <row r="1746" spans="1:7" s="1007" customFormat="1" ht="11.25" customHeight="1" x14ac:dyDescent="0.2">
      <c r="A1746" s="1268"/>
      <c r="B1746" s="1019">
        <v>70</v>
      </c>
      <c r="C1746" s="1019">
        <v>70</v>
      </c>
      <c r="D1746" s="1025" t="s">
        <v>11</v>
      </c>
      <c r="E1746" s="1031"/>
      <c r="F1746" s="1031"/>
      <c r="G1746" s="1031"/>
    </row>
    <row r="1747" spans="1:7" s="1007" customFormat="1" ht="11.25" customHeight="1" x14ac:dyDescent="0.2">
      <c r="A1747" s="1269" t="s">
        <v>4398</v>
      </c>
      <c r="B1747" s="1018">
        <v>40.6</v>
      </c>
      <c r="C1747" s="1018">
        <v>40.6</v>
      </c>
      <c r="D1747" s="1024" t="s">
        <v>896</v>
      </c>
      <c r="E1747" s="1031"/>
      <c r="F1747" s="1031"/>
      <c r="G1747" s="1031"/>
    </row>
    <row r="1748" spans="1:7" s="1007" customFormat="1" ht="11.25" customHeight="1" x14ac:dyDescent="0.2">
      <c r="A1748" s="1270"/>
      <c r="B1748" s="1020">
        <v>40.6</v>
      </c>
      <c r="C1748" s="1020">
        <v>40.6</v>
      </c>
      <c r="D1748" s="1026" t="s">
        <v>11</v>
      </c>
      <c r="E1748" s="1031"/>
      <c r="F1748" s="1031"/>
      <c r="G1748" s="1031"/>
    </row>
    <row r="1749" spans="1:7" s="1007" customFormat="1" ht="11.25" customHeight="1" x14ac:dyDescent="0.2">
      <c r="A1749" s="1268" t="s">
        <v>3544</v>
      </c>
      <c r="B1749" s="1019">
        <v>66.5</v>
      </c>
      <c r="C1749" s="1019">
        <v>66.5</v>
      </c>
      <c r="D1749" s="1025" t="s">
        <v>896</v>
      </c>
      <c r="E1749" s="1031"/>
      <c r="F1749" s="1031"/>
      <c r="G1749" s="1031"/>
    </row>
    <row r="1750" spans="1:7" s="1007" customFormat="1" ht="11.25" customHeight="1" x14ac:dyDescent="0.2">
      <c r="A1750" s="1268"/>
      <c r="B1750" s="1019">
        <v>66.5</v>
      </c>
      <c r="C1750" s="1019">
        <v>66.5</v>
      </c>
      <c r="D1750" s="1025" t="s">
        <v>11</v>
      </c>
      <c r="E1750" s="1031"/>
      <c r="F1750" s="1031"/>
      <c r="G1750" s="1031"/>
    </row>
    <row r="1751" spans="1:7" s="1007" customFormat="1" ht="11.25" customHeight="1" x14ac:dyDescent="0.2">
      <c r="A1751" s="1269" t="s">
        <v>493</v>
      </c>
      <c r="B1751" s="1018">
        <v>57</v>
      </c>
      <c r="C1751" s="1018">
        <v>52.454000000000001</v>
      </c>
      <c r="D1751" s="1024" t="s">
        <v>896</v>
      </c>
      <c r="E1751" s="1031"/>
      <c r="F1751" s="1031"/>
      <c r="G1751" s="1031"/>
    </row>
    <row r="1752" spans="1:7" s="1007" customFormat="1" ht="11.25" customHeight="1" x14ac:dyDescent="0.2">
      <c r="A1752" s="1268"/>
      <c r="B1752" s="1019">
        <v>89.5</v>
      </c>
      <c r="C1752" s="1019">
        <v>89.5</v>
      </c>
      <c r="D1752" s="1025" t="s">
        <v>4399</v>
      </c>
      <c r="E1752" s="1031"/>
      <c r="F1752" s="1031"/>
      <c r="G1752" s="1031"/>
    </row>
    <row r="1753" spans="1:7" s="1007" customFormat="1" ht="11.25" customHeight="1" x14ac:dyDescent="0.2">
      <c r="A1753" s="1270"/>
      <c r="B1753" s="1020">
        <v>146.5</v>
      </c>
      <c r="C1753" s="1020">
        <v>141.95400000000001</v>
      </c>
      <c r="D1753" s="1026" t="s">
        <v>11</v>
      </c>
      <c r="E1753" s="1031"/>
      <c r="F1753" s="1031"/>
      <c r="G1753" s="1031"/>
    </row>
    <row r="1754" spans="1:7" s="1007" customFormat="1" ht="11.25" customHeight="1" x14ac:dyDescent="0.2">
      <c r="A1754" s="1268" t="s">
        <v>2439</v>
      </c>
      <c r="B1754" s="1019">
        <v>35</v>
      </c>
      <c r="C1754" s="1019">
        <v>35</v>
      </c>
      <c r="D1754" s="1025" t="s">
        <v>896</v>
      </c>
      <c r="E1754" s="1031"/>
      <c r="F1754" s="1031"/>
      <c r="G1754" s="1031"/>
    </row>
    <row r="1755" spans="1:7" s="1007" customFormat="1" ht="11.25" customHeight="1" x14ac:dyDescent="0.2">
      <c r="A1755" s="1268"/>
      <c r="B1755" s="1019">
        <v>35</v>
      </c>
      <c r="C1755" s="1019">
        <v>35</v>
      </c>
      <c r="D1755" s="1025" t="s">
        <v>11</v>
      </c>
      <c r="E1755" s="1031"/>
      <c r="F1755" s="1031"/>
      <c r="G1755" s="1031"/>
    </row>
    <row r="1756" spans="1:7" s="1007" customFormat="1" ht="11.25" customHeight="1" x14ac:dyDescent="0.2">
      <c r="A1756" s="1269" t="s">
        <v>2440</v>
      </c>
      <c r="B1756" s="1018">
        <v>72</v>
      </c>
      <c r="C1756" s="1018">
        <v>72</v>
      </c>
      <c r="D1756" s="1024" t="s">
        <v>896</v>
      </c>
      <c r="E1756" s="1031"/>
      <c r="F1756" s="1031"/>
      <c r="G1756" s="1031"/>
    </row>
    <row r="1757" spans="1:7" s="1007" customFormat="1" ht="11.25" customHeight="1" x14ac:dyDescent="0.2">
      <c r="A1757" s="1270"/>
      <c r="B1757" s="1020">
        <v>72</v>
      </c>
      <c r="C1757" s="1020">
        <v>72</v>
      </c>
      <c r="D1757" s="1026" t="s">
        <v>11</v>
      </c>
      <c r="E1757" s="1031"/>
      <c r="F1757" s="1031"/>
      <c r="G1757" s="1031"/>
    </row>
    <row r="1758" spans="1:7" s="1007" customFormat="1" ht="11.25" customHeight="1" x14ac:dyDescent="0.2">
      <c r="A1758" s="1268" t="s">
        <v>4400</v>
      </c>
      <c r="B1758" s="1019">
        <v>80</v>
      </c>
      <c r="C1758" s="1019">
        <v>80</v>
      </c>
      <c r="D1758" s="1025" t="s">
        <v>896</v>
      </c>
      <c r="E1758" s="1031"/>
      <c r="F1758" s="1031"/>
      <c r="G1758" s="1031"/>
    </row>
    <row r="1759" spans="1:7" s="1007" customFormat="1" ht="11.25" customHeight="1" x14ac:dyDescent="0.2">
      <c r="A1759" s="1268"/>
      <c r="B1759" s="1019">
        <v>80</v>
      </c>
      <c r="C1759" s="1019">
        <v>80</v>
      </c>
      <c r="D1759" s="1025" t="s">
        <v>11</v>
      </c>
      <c r="E1759" s="1031"/>
      <c r="F1759" s="1031"/>
      <c r="G1759" s="1031"/>
    </row>
    <row r="1760" spans="1:7" s="1007" customFormat="1" ht="11.25" customHeight="1" x14ac:dyDescent="0.2">
      <c r="A1760" s="1269" t="s">
        <v>2441</v>
      </c>
      <c r="B1760" s="1018">
        <v>32.4</v>
      </c>
      <c r="C1760" s="1018">
        <v>32.4</v>
      </c>
      <c r="D1760" s="1024" t="s">
        <v>896</v>
      </c>
      <c r="E1760" s="1031"/>
      <c r="F1760" s="1031"/>
      <c r="G1760" s="1031"/>
    </row>
    <row r="1761" spans="1:7" s="1007" customFormat="1" ht="11.25" customHeight="1" x14ac:dyDescent="0.2">
      <c r="A1761" s="1270"/>
      <c r="B1761" s="1020">
        <v>32.4</v>
      </c>
      <c r="C1761" s="1020">
        <v>32.4</v>
      </c>
      <c r="D1761" s="1026" t="s">
        <v>11</v>
      </c>
      <c r="E1761" s="1031"/>
      <c r="F1761" s="1031"/>
      <c r="G1761" s="1031"/>
    </row>
    <row r="1762" spans="1:7" s="1007" customFormat="1" ht="11.25" customHeight="1" x14ac:dyDescent="0.2">
      <c r="A1762" s="1268" t="s">
        <v>2442</v>
      </c>
      <c r="B1762" s="1019">
        <v>72</v>
      </c>
      <c r="C1762" s="1019">
        <v>72</v>
      </c>
      <c r="D1762" s="1025" t="s">
        <v>896</v>
      </c>
      <c r="E1762" s="1031"/>
      <c r="F1762" s="1031"/>
      <c r="G1762" s="1031"/>
    </row>
    <row r="1763" spans="1:7" s="1007" customFormat="1" ht="11.25" customHeight="1" x14ac:dyDescent="0.2">
      <c r="A1763" s="1268"/>
      <c r="B1763" s="1019">
        <v>72</v>
      </c>
      <c r="C1763" s="1019">
        <v>72</v>
      </c>
      <c r="D1763" s="1025" t="s">
        <v>11</v>
      </c>
      <c r="E1763" s="1031"/>
      <c r="F1763" s="1031"/>
      <c r="G1763" s="1031"/>
    </row>
    <row r="1764" spans="1:7" s="1007" customFormat="1" ht="11.25" customHeight="1" x14ac:dyDescent="0.2">
      <c r="A1764" s="1269" t="s">
        <v>3545</v>
      </c>
      <c r="B1764" s="1018">
        <v>45</v>
      </c>
      <c r="C1764" s="1018">
        <v>35.571649999999998</v>
      </c>
      <c r="D1764" s="1024" t="s">
        <v>896</v>
      </c>
      <c r="E1764" s="1031"/>
      <c r="F1764" s="1031"/>
      <c r="G1764" s="1031"/>
    </row>
    <row r="1765" spans="1:7" s="1007" customFormat="1" ht="11.25" customHeight="1" x14ac:dyDescent="0.2">
      <c r="A1765" s="1270"/>
      <c r="B1765" s="1020">
        <v>45</v>
      </c>
      <c r="C1765" s="1020">
        <v>35.571649999999998</v>
      </c>
      <c r="D1765" s="1026" t="s">
        <v>11</v>
      </c>
      <c r="E1765" s="1031"/>
      <c r="F1765" s="1031"/>
      <c r="G1765" s="1031"/>
    </row>
    <row r="1766" spans="1:7" s="1007" customFormat="1" ht="11.25" customHeight="1" x14ac:dyDescent="0.2">
      <c r="A1766" s="1268" t="s">
        <v>4401</v>
      </c>
      <c r="B1766" s="1019">
        <v>54</v>
      </c>
      <c r="C1766" s="1019">
        <v>54</v>
      </c>
      <c r="D1766" s="1025" t="s">
        <v>896</v>
      </c>
      <c r="E1766" s="1031"/>
      <c r="F1766" s="1031"/>
      <c r="G1766" s="1031"/>
    </row>
    <row r="1767" spans="1:7" s="1007" customFormat="1" ht="11.25" customHeight="1" x14ac:dyDescent="0.2">
      <c r="A1767" s="1268"/>
      <c r="B1767" s="1019">
        <v>54</v>
      </c>
      <c r="C1767" s="1019">
        <v>54</v>
      </c>
      <c r="D1767" s="1025" t="s">
        <v>11</v>
      </c>
      <c r="E1767" s="1031"/>
      <c r="F1767" s="1031"/>
      <c r="G1767" s="1031"/>
    </row>
    <row r="1768" spans="1:7" s="1007" customFormat="1" ht="11.25" customHeight="1" x14ac:dyDescent="0.2">
      <c r="A1768" s="1269" t="s">
        <v>4402</v>
      </c>
      <c r="B1768" s="1018">
        <v>80</v>
      </c>
      <c r="C1768" s="1018">
        <v>80</v>
      </c>
      <c r="D1768" s="1024" t="s">
        <v>896</v>
      </c>
      <c r="E1768" s="1031"/>
      <c r="F1768" s="1031"/>
      <c r="G1768" s="1031"/>
    </row>
    <row r="1769" spans="1:7" s="1007" customFormat="1" ht="11.25" customHeight="1" x14ac:dyDescent="0.2">
      <c r="A1769" s="1270"/>
      <c r="B1769" s="1020">
        <v>80</v>
      </c>
      <c r="C1769" s="1020">
        <v>80</v>
      </c>
      <c r="D1769" s="1026" t="s">
        <v>11</v>
      </c>
      <c r="E1769" s="1031"/>
      <c r="F1769" s="1031"/>
      <c r="G1769" s="1031"/>
    </row>
    <row r="1770" spans="1:7" s="1007" customFormat="1" ht="11.25" customHeight="1" x14ac:dyDescent="0.2">
      <c r="A1770" s="1268" t="s">
        <v>4403</v>
      </c>
      <c r="B1770" s="1019">
        <v>80</v>
      </c>
      <c r="C1770" s="1019">
        <v>80</v>
      </c>
      <c r="D1770" s="1025" t="s">
        <v>896</v>
      </c>
      <c r="E1770" s="1031"/>
      <c r="F1770" s="1031"/>
      <c r="G1770" s="1031"/>
    </row>
    <row r="1771" spans="1:7" s="1007" customFormat="1" ht="11.25" customHeight="1" x14ac:dyDescent="0.2">
      <c r="A1771" s="1268"/>
      <c r="B1771" s="1019">
        <v>80</v>
      </c>
      <c r="C1771" s="1019">
        <v>80</v>
      </c>
      <c r="D1771" s="1025" t="s">
        <v>11</v>
      </c>
      <c r="E1771" s="1031"/>
      <c r="F1771" s="1031"/>
      <c r="G1771" s="1031"/>
    </row>
    <row r="1772" spans="1:7" s="1007" customFormat="1" ht="11.25" customHeight="1" x14ac:dyDescent="0.2">
      <c r="A1772" s="1269" t="s">
        <v>2443</v>
      </c>
      <c r="B1772" s="1018">
        <v>69.3</v>
      </c>
      <c r="C1772" s="1018">
        <v>69.3</v>
      </c>
      <c r="D1772" s="1024" t="s">
        <v>896</v>
      </c>
      <c r="E1772" s="1031"/>
      <c r="F1772" s="1031"/>
      <c r="G1772" s="1031"/>
    </row>
    <row r="1773" spans="1:7" s="1007" customFormat="1" ht="11.25" customHeight="1" x14ac:dyDescent="0.2">
      <c r="A1773" s="1270"/>
      <c r="B1773" s="1020">
        <v>69.3</v>
      </c>
      <c r="C1773" s="1020">
        <v>69.3</v>
      </c>
      <c r="D1773" s="1026" t="s">
        <v>11</v>
      </c>
      <c r="E1773" s="1031"/>
      <c r="F1773" s="1031"/>
      <c r="G1773" s="1031"/>
    </row>
    <row r="1774" spans="1:7" s="1007" customFormat="1" ht="11.25" customHeight="1" x14ac:dyDescent="0.2">
      <c r="A1774" s="1268" t="s">
        <v>3546</v>
      </c>
      <c r="B1774" s="1019">
        <v>80</v>
      </c>
      <c r="C1774" s="1019">
        <v>80</v>
      </c>
      <c r="D1774" s="1025" t="s">
        <v>896</v>
      </c>
      <c r="E1774" s="1031"/>
      <c r="F1774" s="1031"/>
      <c r="G1774" s="1031"/>
    </row>
    <row r="1775" spans="1:7" s="1007" customFormat="1" ht="11.25" customHeight="1" x14ac:dyDescent="0.2">
      <c r="A1775" s="1268"/>
      <c r="B1775" s="1019">
        <v>80</v>
      </c>
      <c r="C1775" s="1019">
        <v>80</v>
      </c>
      <c r="D1775" s="1025" t="s">
        <v>11</v>
      </c>
      <c r="E1775" s="1031"/>
      <c r="F1775" s="1031"/>
      <c r="G1775" s="1031"/>
    </row>
    <row r="1776" spans="1:7" s="1007" customFormat="1" ht="11.25" customHeight="1" x14ac:dyDescent="0.2">
      <c r="A1776" s="1269" t="s">
        <v>4404</v>
      </c>
      <c r="B1776" s="1018">
        <v>72.900000000000006</v>
      </c>
      <c r="C1776" s="1018">
        <v>72.900000000000006</v>
      </c>
      <c r="D1776" s="1024" t="s">
        <v>896</v>
      </c>
      <c r="E1776" s="1031"/>
      <c r="F1776" s="1031"/>
      <c r="G1776" s="1031"/>
    </row>
    <row r="1777" spans="1:7" s="1007" customFormat="1" ht="11.25" customHeight="1" x14ac:dyDescent="0.2">
      <c r="A1777" s="1270"/>
      <c r="B1777" s="1020">
        <v>72.900000000000006</v>
      </c>
      <c r="C1777" s="1020">
        <v>72.900000000000006</v>
      </c>
      <c r="D1777" s="1026" t="s">
        <v>11</v>
      </c>
      <c r="E1777" s="1031"/>
      <c r="F1777" s="1031"/>
      <c r="G1777" s="1031"/>
    </row>
    <row r="1778" spans="1:7" s="1007" customFormat="1" ht="11.25" customHeight="1" x14ac:dyDescent="0.2">
      <c r="A1778" s="1268" t="s">
        <v>2444</v>
      </c>
      <c r="B1778" s="1019">
        <v>80</v>
      </c>
      <c r="C1778" s="1019">
        <v>80</v>
      </c>
      <c r="D1778" s="1025" t="s">
        <v>896</v>
      </c>
      <c r="E1778" s="1031"/>
      <c r="F1778" s="1031"/>
      <c r="G1778" s="1031"/>
    </row>
    <row r="1779" spans="1:7" s="1007" customFormat="1" ht="11.25" customHeight="1" x14ac:dyDescent="0.2">
      <c r="A1779" s="1268"/>
      <c r="B1779" s="1019">
        <v>80</v>
      </c>
      <c r="C1779" s="1019">
        <v>80</v>
      </c>
      <c r="D1779" s="1025" t="s">
        <v>11</v>
      </c>
      <c r="E1779" s="1031"/>
      <c r="F1779" s="1031"/>
      <c r="G1779" s="1031"/>
    </row>
    <row r="1780" spans="1:7" s="1007" customFormat="1" ht="11.25" customHeight="1" x14ac:dyDescent="0.2">
      <c r="A1780" s="1269" t="s">
        <v>4405</v>
      </c>
      <c r="B1780" s="1018">
        <v>80</v>
      </c>
      <c r="C1780" s="1018">
        <v>80</v>
      </c>
      <c r="D1780" s="1024" t="s">
        <v>896</v>
      </c>
      <c r="E1780" s="1031"/>
      <c r="F1780" s="1031"/>
      <c r="G1780" s="1031"/>
    </row>
    <row r="1781" spans="1:7" s="1007" customFormat="1" ht="11.25" customHeight="1" x14ac:dyDescent="0.2">
      <c r="A1781" s="1270"/>
      <c r="B1781" s="1020">
        <v>80</v>
      </c>
      <c r="C1781" s="1020">
        <v>80</v>
      </c>
      <c r="D1781" s="1026" t="s">
        <v>11</v>
      </c>
      <c r="E1781" s="1031"/>
      <c r="F1781" s="1031"/>
      <c r="G1781" s="1031"/>
    </row>
    <row r="1782" spans="1:7" s="1007" customFormat="1" ht="11.25" customHeight="1" x14ac:dyDescent="0.2">
      <c r="A1782" s="1268" t="s">
        <v>2445</v>
      </c>
      <c r="B1782" s="1019">
        <v>70.8</v>
      </c>
      <c r="C1782" s="1019">
        <v>70.2</v>
      </c>
      <c r="D1782" s="1025" t="s">
        <v>896</v>
      </c>
      <c r="E1782" s="1031"/>
      <c r="F1782" s="1031"/>
      <c r="G1782" s="1031"/>
    </row>
    <row r="1783" spans="1:7" s="1007" customFormat="1" ht="11.25" customHeight="1" x14ac:dyDescent="0.2">
      <c r="A1783" s="1268"/>
      <c r="B1783" s="1019">
        <v>70.8</v>
      </c>
      <c r="C1783" s="1019">
        <v>70.2</v>
      </c>
      <c r="D1783" s="1025" t="s">
        <v>11</v>
      </c>
      <c r="E1783" s="1031"/>
      <c r="F1783" s="1031"/>
      <c r="G1783" s="1031"/>
    </row>
    <row r="1784" spans="1:7" s="1007" customFormat="1" ht="11.25" customHeight="1" x14ac:dyDescent="0.2">
      <c r="A1784" s="1269" t="s">
        <v>4406</v>
      </c>
      <c r="B1784" s="1018">
        <v>80</v>
      </c>
      <c r="C1784" s="1018">
        <v>79.743300000000005</v>
      </c>
      <c r="D1784" s="1024" t="s">
        <v>896</v>
      </c>
      <c r="E1784" s="1031"/>
      <c r="F1784" s="1031"/>
      <c r="G1784" s="1031"/>
    </row>
    <row r="1785" spans="1:7" s="1007" customFormat="1" ht="11.25" customHeight="1" x14ac:dyDescent="0.2">
      <c r="A1785" s="1270"/>
      <c r="B1785" s="1020">
        <v>80</v>
      </c>
      <c r="C1785" s="1020">
        <v>79.743300000000005</v>
      </c>
      <c r="D1785" s="1026" t="s">
        <v>11</v>
      </c>
      <c r="E1785" s="1031"/>
      <c r="F1785" s="1031"/>
      <c r="G1785" s="1031"/>
    </row>
    <row r="1786" spans="1:7" s="1007" customFormat="1" ht="11.25" customHeight="1" x14ac:dyDescent="0.2">
      <c r="A1786" s="1268" t="s">
        <v>2446</v>
      </c>
      <c r="B1786" s="1019">
        <v>80</v>
      </c>
      <c r="C1786" s="1019">
        <v>80</v>
      </c>
      <c r="D1786" s="1025" t="s">
        <v>896</v>
      </c>
      <c r="E1786" s="1031"/>
      <c r="F1786" s="1031"/>
      <c r="G1786" s="1031"/>
    </row>
    <row r="1787" spans="1:7" s="1007" customFormat="1" ht="11.25" customHeight="1" x14ac:dyDescent="0.2">
      <c r="A1787" s="1268"/>
      <c r="B1787" s="1019">
        <v>80</v>
      </c>
      <c r="C1787" s="1019">
        <v>80</v>
      </c>
      <c r="D1787" s="1025" t="s">
        <v>11</v>
      </c>
      <c r="E1787" s="1031"/>
      <c r="F1787" s="1031"/>
      <c r="G1787" s="1031"/>
    </row>
    <row r="1788" spans="1:7" s="1007" customFormat="1" ht="11.25" customHeight="1" x14ac:dyDescent="0.2">
      <c r="A1788" s="1269" t="s">
        <v>3547</v>
      </c>
      <c r="B1788" s="1018">
        <v>80</v>
      </c>
      <c r="C1788" s="1018">
        <v>80</v>
      </c>
      <c r="D1788" s="1024" t="s">
        <v>896</v>
      </c>
      <c r="E1788" s="1031"/>
      <c r="F1788" s="1031"/>
      <c r="G1788" s="1031"/>
    </row>
    <row r="1789" spans="1:7" s="1007" customFormat="1" ht="11.25" customHeight="1" x14ac:dyDescent="0.2">
      <c r="A1789" s="1270"/>
      <c r="B1789" s="1020">
        <v>80</v>
      </c>
      <c r="C1789" s="1020">
        <v>80</v>
      </c>
      <c r="D1789" s="1026" t="s">
        <v>11</v>
      </c>
      <c r="E1789" s="1031"/>
      <c r="F1789" s="1031"/>
      <c r="G1789" s="1031"/>
    </row>
    <row r="1790" spans="1:7" s="1007" customFormat="1" ht="11.25" customHeight="1" x14ac:dyDescent="0.2">
      <c r="A1790" s="1268" t="s">
        <v>4407</v>
      </c>
      <c r="B1790" s="1019">
        <v>71.5</v>
      </c>
      <c r="C1790" s="1019">
        <v>71.5</v>
      </c>
      <c r="D1790" s="1025" t="s">
        <v>896</v>
      </c>
      <c r="E1790" s="1031"/>
      <c r="F1790" s="1031"/>
      <c r="G1790" s="1031"/>
    </row>
    <row r="1791" spans="1:7" s="1007" customFormat="1" ht="11.25" customHeight="1" x14ac:dyDescent="0.2">
      <c r="A1791" s="1268"/>
      <c r="B1791" s="1019">
        <v>71.5</v>
      </c>
      <c r="C1791" s="1019">
        <v>71.5</v>
      </c>
      <c r="D1791" s="1025" t="s">
        <v>11</v>
      </c>
      <c r="E1791" s="1031"/>
      <c r="F1791" s="1031"/>
      <c r="G1791" s="1031"/>
    </row>
    <row r="1792" spans="1:7" s="1007" customFormat="1" ht="11.25" customHeight="1" x14ac:dyDescent="0.2">
      <c r="A1792" s="1269" t="s">
        <v>4408</v>
      </c>
      <c r="B1792" s="1018">
        <v>69</v>
      </c>
      <c r="C1792" s="1018">
        <v>69</v>
      </c>
      <c r="D1792" s="1024" t="s">
        <v>896</v>
      </c>
      <c r="E1792" s="1031"/>
      <c r="F1792" s="1031"/>
      <c r="G1792" s="1031"/>
    </row>
    <row r="1793" spans="1:7" s="1007" customFormat="1" ht="11.25" customHeight="1" x14ac:dyDescent="0.2">
      <c r="A1793" s="1270"/>
      <c r="B1793" s="1020">
        <v>69</v>
      </c>
      <c r="C1793" s="1020">
        <v>69</v>
      </c>
      <c r="D1793" s="1026" t="s">
        <v>11</v>
      </c>
      <c r="E1793" s="1031"/>
      <c r="F1793" s="1031"/>
      <c r="G1793" s="1031"/>
    </row>
    <row r="1794" spans="1:7" s="1007" customFormat="1" ht="11.25" customHeight="1" x14ac:dyDescent="0.2">
      <c r="A1794" s="1268" t="s">
        <v>4409</v>
      </c>
      <c r="B1794" s="1019">
        <v>80</v>
      </c>
      <c r="C1794" s="1019">
        <v>80</v>
      </c>
      <c r="D1794" s="1025" t="s">
        <v>896</v>
      </c>
      <c r="E1794" s="1031"/>
      <c r="F1794" s="1031"/>
      <c r="G1794" s="1031"/>
    </row>
    <row r="1795" spans="1:7" s="1007" customFormat="1" ht="11.25" customHeight="1" x14ac:dyDescent="0.2">
      <c r="A1795" s="1268"/>
      <c r="B1795" s="1019">
        <v>80</v>
      </c>
      <c r="C1795" s="1019">
        <v>80</v>
      </c>
      <c r="D1795" s="1025" t="s">
        <v>11</v>
      </c>
      <c r="E1795" s="1031"/>
      <c r="F1795" s="1031"/>
      <c r="G1795" s="1031"/>
    </row>
    <row r="1796" spans="1:7" s="1007" customFormat="1" ht="11.25" customHeight="1" x14ac:dyDescent="0.2">
      <c r="A1796" s="1269" t="s">
        <v>4410</v>
      </c>
      <c r="B1796" s="1018">
        <v>77.2</v>
      </c>
      <c r="C1796" s="1018">
        <v>5.3880000000000052</v>
      </c>
      <c r="D1796" s="1024" t="s">
        <v>896</v>
      </c>
      <c r="E1796" s="1031"/>
      <c r="F1796" s="1031"/>
      <c r="G1796" s="1031"/>
    </row>
    <row r="1797" spans="1:7" s="1007" customFormat="1" ht="11.25" customHeight="1" x14ac:dyDescent="0.2">
      <c r="A1797" s="1270"/>
      <c r="B1797" s="1020">
        <v>77.2</v>
      </c>
      <c r="C1797" s="1020">
        <v>5.3880000000000052</v>
      </c>
      <c r="D1797" s="1026" t="s">
        <v>11</v>
      </c>
      <c r="E1797" s="1031"/>
      <c r="F1797" s="1031"/>
      <c r="G1797" s="1031"/>
    </row>
    <row r="1798" spans="1:7" s="1007" customFormat="1" ht="11.25" customHeight="1" x14ac:dyDescent="0.2">
      <c r="A1798" s="1268" t="s">
        <v>3548</v>
      </c>
      <c r="B1798" s="1019">
        <v>72</v>
      </c>
      <c r="C1798" s="1019">
        <v>72</v>
      </c>
      <c r="D1798" s="1025" t="s">
        <v>896</v>
      </c>
      <c r="E1798" s="1031"/>
      <c r="F1798" s="1031"/>
      <c r="G1798" s="1031"/>
    </row>
    <row r="1799" spans="1:7" s="1007" customFormat="1" ht="11.25" customHeight="1" x14ac:dyDescent="0.2">
      <c r="A1799" s="1268"/>
      <c r="B1799" s="1019">
        <v>72</v>
      </c>
      <c r="C1799" s="1019">
        <v>72</v>
      </c>
      <c r="D1799" s="1025" t="s">
        <v>11</v>
      </c>
      <c r="E1799" s="1031"/>
      <c r="F1799" s="1031"/>
      <c r="G1799" s="1031"/>
    </row>
    <row r="1800" spans="1:7" s="1007" customFormat="1" ht="11.25" customHeight="1" x14ac:dyDescent="0.2">
      <c r="A1800" s="1269" t="s">
        <v>3549</v>
      </c>
      <c r="B1800" s="1018">
        <v>50.6</v>
      </c>
      <c r="C1800" s="1018">
        <v>28.3</v>
      </c>
      <c r="D1800" s="1024" t="s">
        <v>896</v>
      </c>
      <c r="E1800" s="1031"/>
      <c r="F1800" s="1031"/>
      <c r="G1800" s="1031"/>
    </row>
    <row r="1801" spans="1:7" s="1007" customFormat="1" ht="11.25" customHeight="1" x14ac:dyDescent="0.2">
      <c r="A1801" s="1270"/>
      <c r="B1801" s="1020">
        <v>50.6</v>
      </c>
      <c r="C1801" s="1020">
        <v>28.3</v>
      </c>
      <c r="D1801" s="1026" t="s">
        <v>11</v>
      </c>
      <c r="E1801" s="1031"/>
      <c r="F1801" s="1031"/>
      <c r="G1801" s="1031"/>
    </row>
    <row r="1802" spans="1:7" s="1007" customFormat="1" ht="11.25" customHeight="1" x14ac:dyDescent="0.2">
      <c r="A1802" s="1268" t="s">
        <v>3550</v>
      </c>
      <c r="B1802" s="1019">
        <v>65</v>
      </c>
      <c r="C1802" s="1019">
        <v>65</v>
      </c>
      <c r="D1802" s="1025" t="s">
        <v>896</v>
      </c>
      <c r="E1802" s="1031"/>
      <c r="F1802" s="1031"/>
      <c r="G1802" s="1031"/>
    </row>
    <row r="1803" spans="1:7" s="1007" customFormat="1" ht="11.25" customHeight="1" x14ac:dyDescent="0.2">
      <c r="A1803" s="1268"/>
      <c r="B1803" s="1019">
        <v>150</v>
      </c>
      <c r="C1803" s="1019">
        <v>150</v>
      </c>
      <c r="D1803" s="1025" t="s">
        <v>4411</v>
      </c>
      <c r="E1803" s="1031"/>
      <c r="F1803" s="1031"/>
      <c r="G1803" s="1031"/>
    </row>
    <row r="1804" spans="1:7" s="1007" customFormat="1" ht="11.25" customHeight="1" x14ac:dyDescent="0.2">
      <c r="A1804" s="1268"/>
      <c r="B1804" s="1019">
        <v>215</v>
      </c>
      <c r="C1804" s="1019">
        <v>215</v>
      </c>
      <c r="D1804" s="1025" t="s">
        <v>11</v>
      </c>
      <c r="E1804" s="1031"/>
      <c r="F1804" s="1031"/>
      <c r="G1804" s="1031"/>
    </row>
    <row r="1805" spans="1:7" s="1007" customFormat="1" ht="11.25" customHeight="1" x14ac:dyDescent="0.2">
      <c r="A1805" s="1269" t="s">
        <v>4412</v>
      </c>
      <c r="B1805" s="1018">
        <v>80</v>
      </c>
      <c r="C1805" s="1018">
        <v>80</v>
      </c>
      <c r="D1805" s="1024" t="s">
        <v>896</v>
      </c>
      <c r="E1805" s="1031"/>
      <c r="F1805" s="1031"/>
      <c r="G1805" s="1031"/>
    </row>
    <row r="1806" spans="1:7" s="1007" customFormat="1" ht="11.25" customHeight="1" x14ac:dyDescent="0.2">
      <c r="A1806" s="1270"/>
      <c r="B1806" s="1020">
        <v>80</v>
      </c>
      <c r="C1806" s="1020">
        <v>80</v>
      </c>
      <c r="D1806" s="1026" t="s">
        <v>11</v>
      </c>
      <c r="E1806" s="1031"/>
      <c r="F1806" s="1031"/>
      <c r="G1806" s="1031"/>
    </row>
    <row r="1807" spans="1:7" s="1007" customFormat="1" ht="11.25" customHeight="1" x14ac:dyDescent="0.2">
      <c r="A1807" s="1268" t="s">
        <v>4413</v>
      </c>
      <c r="B1807" s="1019">
        <v>45</v>
      </c>
      <c r="C1807" s="1019">
        <v>45</v>
      </c>
      <c r="D1807" s="1025" t="s">
        <v>896</v>
      </c>
      <c r="E1807" s="1031"/>
      <c r="F1807" s="1031"/>
      <c r="G1807" s="1031"/>
    </row>
    <row r="1808" spans="1:7" s="1007" customFormat="1" ht="11.25" customHeight="1" x14ac:dyDescent="0.2">
      <c r="A1808" s="1268"/>
      <c r="B1808" s="1019">
        <v>45</v>
      </c>
      <c r="C1808" s="1019">
        <v>45</v>
      </c>
      <c r="D1808" s="1025" t="s">
        <v>11</v>
      </c>
      <c r="E1808" s="1031"/>
      <c r="F1808" s="1031"/>
      <c r="G1808" s="1031"/>
    </row>
    <row r="1809" spans="1:7" s="1007" customFormat="1" ht="11.25" customHeight="1" x14ac:dyDescent="0.2">
      <c r="A1809" s="1269" t="s">
        <v>4414</v>
      </c>
      <c r="B1809" s="1018">
        <v>78.599999999999994</v>
      </c>
      <c r="C1809" s="1018">
        <v>78.599999999999994</v>
      </c>
      <c r="D1809" s="1024" t="s">
        <v>896</v>
      </c>
      <c r="E1809" s="1031"/>
      <c r="F1809" s="1031"/>
      <c r="G1809" s="1031"/>
    </row>
    <row r="1810" spans="1:7" s="1007" customFormat="1" ht="11.25" customHeight="1" x14ac:dyDescent="0.2">
      <c r="A1810" s="1270"/>
      <c r="B1810" s="1020">
        <v>78.599999999999994</v>
      </c>
      <c r="C1810" s="1020">
        <v>78.599999999999994</v>
      </c>
      <c r="D1810" s="1026" t="s">
        <v>11</v>
      </c>
      <c r="E1810" s="1031"/>
      <c r="F1810" s="1031"/>
      <c r="G1810" s="1031"/>
    </row>
    <row r="1811" spans="1:7" s="1007" customFormat="1" ht="11.25" customHeight="1" x14ac:dyDescent="0.2">
      <c r="A1811" s="1268" t="s">
        <v>3551</v>
      </c>
      <c r="B1811" s="1019">
        <v>38.799999999999997</v>
      </c>
      <c r="C1811" s="1019">
        <v>38.799999999999997</v>
      </c>
      <c r="D1811" s="1025" t="s">
        <v>896</v>
      </c>
      <c r="E1811" s="1031"/>
      <c r="F1811" s="1031"/>
      <c r="G1811" s="1031"/>
    </row>
    <row r="1812" spans="1:7" s="1007" customFormat="1" ht="11.25" customHeight="1" x14ac:dyDescent="0.2">
      <c r="A1812" s="1268"/>
      <c r="B1812" s="1019">
        <v>38.799999999999997</v>
      </c>
      <c r="C1812" s="1019">
        <v>38.799999999999997</v>
      </c>
      <c r="D1812" s="1025" t="s">
        <v>11</v>
      </c>
      <c r="E1812" s="1031"/>
      <c r="F1812" s="1031"/>
      <c r="G1812" s="1031"/>
    </row>
    <row r="1813" spans="1:7" s="1007" customFormat="1" ht="11.25" customHeight="1" x14ac:dyDescent="0.2">
      <c r="A1813" s="1269" t="s">
        <v>3552</v>
      </c>
      <c r="B1813" s="1018">
        <v>36.700000000000003</v>
      </c>
      <c r="C1813" s="1018">
        <v>36.700000000000003</v>
      </c>
      <c r="D1813" s="1024" t="s">
        <v>896</v>
      </c>
      <c r="E1813" s="1031"/>
      <c r="F1813" s="1031"/>
      <c r="G1813" s="1031"/>
    </row>
    <row r="1814" spans="1:7" s="1007" customFormat="1" ht="11.25" customHeight="1" x14ac:dyDescent="0.2">
      <c r="A1814" s="1270"/>
      <c r="B1814" s="1020">
        <v>36.700000000000003</v>
      </c>
      <c r="C1814" s="1020">
        <v>36.700000000000003</v>
      </c>
      <c r="D1814" s="1026" t="s">
        <v>11</v>
      </c>
      <c r="E1814" s="1031"/>
      <c r="F1814" s="1031"/>
      <c r="G1814" s="1031"/>
    </row>
    <row r="1815" spans="1:7" s="1007" customFormat="1" ht="11.25" customHeight="1" x14ac:dyDescent="0.2">
      <c r="A1815" s="1268" t="s">
        <v>3553</v>
      </c>
      <c r="B1815" s="1019">
        <v>61.6</v>
      </c>
      <c r="C1815" s="1019">
        <v>44</v>
      </c>
      <c r="D1815" s="1025" t="s">
        <v>896</v>
      </c>
      <c r="E1815" s="1031"/>
      <c r="F1815" s="1031"/>
      <c r="G1815" s="1031"/>
    </row>
    <row r="1816" spans="1:7" s="1007" customFormat="1" ht="11.25" customHeight="1" x14ac:dyDescent="0.2">
      <c r="A1816" s="1268"/>
      <c r="B1816" s="1019">
        <v>61.6</v>
      </c>
      <c r="C1816" s="1019">
        <v>44</v>
      </c>
      <c r="D1816" s="1025" t="s">
        <v>11</v>
      </c>
      <c r="E1816" s="1031"/>
      <c r="F1816" s="1031"/>
      <c r="G1816" s="1031"/>
    </row>
    <row r="1817" spans="1:7" s="1007" customFormat="1" ht="11.25" customHeight="1" x14ac:dyDescent="0.2">
      <c r="A1817" s="1269" t="s">
        <v>3554</v>
      </c>
      <c r="B1817" s="1018">
        <v>10</v>
      </c>
      <c r="C1817" s="1018">
        <v>10</v>
      </c>
      <c r="D1817" s="1024" t="s">
        <v>896</v>
      </c>
      <c r="E1817" s="1031"/>
      <c r="F1817" s="1031"/>
      <c r="G1817" s="1031"/>
    </row>
    <row r="1818" spans="1:7" s="1007" customFormat="1" ht="11.25" customHeight="1" x14ac:dyDescent="0.2">
      <c r="A1818" s="1270"/>
      <c r="B1818" s="1020">
        <v>10</v>
      </c>
      <c r="C1818" s="1020">
        <v>10</v>
      </c>
      <c r="D1818" s="1026" t="s">
        <v>11</v>
      </c>
      <c r="E1818" s="1031"/>
      <c r="F1818" s="1031"/>
      <c r="G1818" s="1031"/>
    </row>
    <row r="1819" spans="1:7" s="1007" customFormat="1" ht="11.25" customHeight="1" x14ac:dyDescent="0.2">
      <c r="A1819" s="1268" t="s">
        <v>4415</v>
      </c>
      <c r="B1819" s="1019">
        <v>71</v>
      </c>
      <c r="C1819" s="1019">
        <v>71</v>
      </c>
      <c r="D1819" s="1025" t="s">
        <v>896</v>
      </c>
      <c r="E1819" s="1031"/>
      <c r="F1819" s="1031"/>
      <c r="G1819" s="1031"/>
    </row>
    <row r="1820" spans="1:7" s="1007" customFormat="1" ht="11.25" customHeight="1" x14ac:dyDescent="0.2">
      <c r="A1820" s="1268"/>
      <c r="B1820" s="1019">
        <v>71</v>
      </c>
      <c r="C1820" s="1019">
        <v>71</v>
      </c>
      <c r="D1820" s="1025" t="s">
        <v>11</v>
      </c>
      <c r="E1820" s="1031"/>
      <c r="F1820" s="1031"/>
      <c r="G1820" s="1031"/>
    </row>
    <row r="1821" spans="1:7" s="1007" customFormat="1" ht="11.25" customHeight="1" x14ac:dyDescent="0.2">
      <c r="A1821" s="1269" t="s">
        <v>4416</v>
      </c>
      <c r="B1821" s="1018">
        <v>43.5</v>
      </c>
      <c r="C1821" s="1018">
        <v>43.5</v>
      </c>
      <c r="D1821" s="1024" t="s">
        <v>896</v>
      </c>
      <c r="E1821" s="1031"/>
      <c r="F1821" s="1031"/>
      <c r="G1821" s="1031"/>
    </row>
    <row r="1822" spans="1:7" s="1007" customFormat="1" ht="11.25" customHeight="1" x14ac:dyDescent="0.2">
      <c r="A1822" s="1270"/>
      <c r="B1822" s="1020">
        <v>43.5</v>
      </c>
      <c r="C1822" s="1020">
        <v>43.5</v>
      </c>
      <c r="D1822" s="1026" t="s">
        <v>11</v>
      </c>
      <c r="E1822" s="1031"/>
      <c r="F1822" s="1031"/>
      <c r="G1822" s="1031"/>
    </row>
    <row r="1823" spans="1:7" s="1007" customFormat="1" ht="11.25" customHeight="1" x14ac:dyDescent="0.2">
      <c r="A1823" s="1268" t="s">
        <v>2447</v>
      </c>
      <c r="B1823" s="1019">
        <v>80</v>
      </c>
      <c r="C1823" s="1019">
        <v>80</v>
      </c>
      <c r="D1823" s="1025" t="s">
        <v>896</v>
      </c>
      <c r="E1823" s="1031"/>
      <c r="F1823" s="1031"/>
      <c r="G1823" s="1031"/>
    </row>
    <row r="1824" spans="1:7" s="1007" customFormat="1" ht="11.25" customHeight="1" x14ac:dyDescent="0.2">
      <c r="A1824" s="1268"/>
      <c r="B1824" s="1019">
        <v>80</v>
      </c>
      <c r="C1824" s="1019">
        <v>80</v>
      </c>
      <c r="D1824" s="1025" t="s">
        <v>11</v>
      </c>
      <c r="E1824" s="1031"/>
      <c r="F1824" s="1031"/>
      <c r="G1824" s="1031"/>
    </row>
    <row r="1825" spans="1:7" s="1007" customFormat="1" ht="11.25" customHeight="1" x14ac:dyDescent="0.2">
      <c r="A1825" s="1269" t="s">
        <v>2448</v>
      </c>
      <c r="B1825" s="1018">
        <v>80</v>
      </c>
      <c r="C1825" s="1018">
        <v>80</v>
      </c>
      <c r="D1825" s="1024" t="s">
        <v>896</v>
      </c>
      <c r="E1825" s="1031"/>
      <c r="F1825" s="1031"/>
      <c r="G1825" s="1031"/>
    </row>
    <row r="1826" spans="1:7" s="1007" customFormat="1" ht="11.25" customHeight="1" x14ac:dyDescent="0.2">
      <c r="A1826" s="1270"/>
      <c r="B1826" s="1020">
        <v>80</v>
      </c>
      <c r="C1826" s="1020">
        <v>80</v>
      </c>
      <c r="D1826" s="1026" t="s">
        <v>11</v>
      </c>
      <c r="E1826" s="1031"/>
      <c r="F1826" s="1031"/>
      <c r="G1826" s="1031"/>
    </row>
    <row r="1827" spans="1:7" s="1007" customFormat="1" ht="11.25" customHeight="1" x14ac:dyDescent="0.2">
      <c r="A1827" s="1268" t="s">
        <v>2449</v>
      </c>
      <c r="B1827" s="1019">
        <v>62</v>
      </c>
      <c r="C1827" s="1019">
        <v>62</v>
      </c>
      <c r="D1827" s="1025" t="s">
        <v>896</v>
      </c>
      <c r="E1827" s="1031"/>
      <c r="F1827" s="1031"/>
      <c r="G1827" s="1031"/>
    </row>
    <row r="1828" spans="1:7" s="1007" customFormat="1" ht="11.25" customHeight="1" x14ac:dyDescent="0.2">
      <c r="A1828" s="1268"/>
      <c r="B1828" s="1019">
        <v>62</v>
      </c>
      <c r="C1828" s="1019">
        <v>62</v>
      </c>
      <c r="D1828" s="1025" t="s">
        <v>11</v>
      </c>
      <c r="E1828" s="1031"/>
      <c r="F1828" s="1031"/>
      <c r="G1828" s="1031"/>
    </row>
    <row r="1829" spans="1:7" s="1007" customFormat="1" ht="11.25" customHeight="1" x14ac:dyDescent="0.2">
      <c r="A1829" s="1269" t="s">
        <v>2450</v>
      </c>
      <c r="B1829" s="1018">
        <v>80</v>
      </c>
      <c r="C1829" s="1018">
        <v>80</v>
      </c>
      <c r="D1829" s="1024" t="s">
        <v>896</v>
      </c>
      <c r="E1829" s="1031"/>
      <c r="F1829" s="1031"/>
      <c r="G1829" s="1031"/>
    </row>
    <row r="1830" spans="1:7" s="1007" customFormat="1" ht="11.25" customHeight="1" x14ac:dyDescent="0.2">
      <c r="A1830" s="1270"/>
      <c r="B1830" s="1020">
        <v>80</v>
      </c>
      <c r="C1830" s="1020">
        <v>80</v>
      </c>
      <c r="D1830" s="1026" t="s">
        <v>11</v>
      </c>
      <c r="E1830" s="1031"/>
      <c r="F1830" s="1031"/>
      <c r="G1830" s="1031"/>
    </row>
    <row r="1831" spans="1:7" s="1007" customFormat="1" ht="11.25" customHeight="1" x14ac:dyDescent="0.2">
      <c r="A1831" s="1268" t="s">
        <v>2451</v>
      </c>
      <c r="B1831" s="1019">
        <v>73.2</v>
      </c>
      <c r="C1831" s="1019">
        <v>73.2</v>
      </c>
      <c r="D1831" s="1025" t="s">
        <v>896</v>
      </c>
      <c r="E1831" s="1031"/>
      <c r="F1831" s="1031"/>
      <c r="G1831" s="1031"/>
    </row>
    <row r="1832" spans="1:7" s="1007" customFormat="1" ht="11.25" customHeight="1" x14ac:dyDescent="0.2">
      <c r="A1832" s="1268"/>
      <c r="B1832" s="1019">
        <v>73.2</v>
      </c>
      <c r="C1832" s="1019">
        <v>73.2</v>
      </c>
      <c r="D1832" s="1025" t="s">
        <v>11</v>
      </c>
      <c r="E1832" s="1031"/>
      <c r="F1832" s="1031"/>
      <c r="G1832" s="1031"/>
    </row>
    <row r="1833" spans="1:7" s="1007" customFormat="1" ht="11.25" customHeight="1" x14ac:dyDescent="0.2">
      <c r="A1833" s="1269" t="s">
        <v>4417</v>
      </c>
      <c r="B1833" s="1018">
        <v>77</v>
      </c>
      <c r="C1833" s="1018">
        <v>70.046000000000006</v>
      </c>
      <c r="D1833" s="1024" t="s">
        <v>896</v>
      </c>
      <c r="E1833" s="1031"/>
      <c r="F1833" s="1031"/>
      <c r="G1833" s="1031"/>
    </row>
    <row r="1834" spans="1:7" s="1007" customFormat="1" ht="11.25" customHeight="1" x14ac:dyDescent="0.2">
      <c r="A1834" s="1270"/>
      <c r="B1834" s="1020">
        <v>77</v>
      </c>
      <c r="C1834" s="1020">
        <v>70.046000000000006</v>
      </c>
      <c r="D1834" s="1026" t="s">
        <v>11</v>
      </c>
      <c r="E1834" s="1031"/>
      <c r="F1834" s="1031"/>
      <c r="G1834" s="1031"/>
    </row>
    <row r="1835" spans="1:7" s="1007" customFormat="1" ht="11.25" customHeight="1" x14ac:dyDescent="0.2">
      <c r="A1835" s="1268" t="s">
        <v>3555</v>
      </c>
      <c r="B1835" s="1019">
        <v>80</v>
      </c>
      <c r="C1835" s="1019">
        <v>80</v>
      </c>
      <c r="D1835" s="1025" t="s">
        <v>896</v>
      </c>
      <c r="E1835" s="1031"/>
      <c r="F1835" s="1031"/>
      <c r="G1835" s="1031"/>
    </row>
    <row r="1836" spans="1:7" s="1007" customFormat="1" ht="11.25" customHeight="1" x14ac:dyDescent="0.2">
      <c r="A1836" s="1268"/>
      <c r="B1836" s="1019">
        <v>80</v>
      </c>
      <c r="C1836" s="1019">
        <v>80</v>
      </c>
      <c r="D1836" s="1025" t="s">
        <v>11</v>
      </c>
      <c r="E1836" s="1031"/>
      <c r="F1836" s="1031"/>
      <c r="G1836" s="1031"/>
    </row>
    <row r="1837" spans="1:7" s="1007" customFormat="1" ht="11.25" customHeight="1" x14ac:dyDescent="0.2">
      <c r="A1837" s="1269" t="s">
        <v>2452</v>
      </c>
      <c r="B1837" s="1018">
        <v>22</v>
      </c>
      <c r="C1837" s="1018">
        <v>22</v>
      </c>
      <c r="D1837" s="1024" t="s">
        <v>896</v>
      </c>
      <c r="E1837" s="1031"/>
      <c r="F1837" s="1031"/>
      <c r="G1837" s="1031"/>
    </row>
    <row r="1838" spans="1:7" s="1007" customFormat="1" ht="11.25" customHeight="1" x14ac:dyDescent="0.2">
      <c r="A1838" s="1270"/>
      <c r="B1838" s="1020">
        <v>22</v>
      </c>
      <c r="C1838" s="1020">
        <v>22</v>
      </c>
      <c r="D1838" s="1026" t="s">
        <v>11</v>
      </c>
      <c r="E1838" s="1031"/>
      <c r="F1838" s="1031"/>
      <c r="G1838" s="1031"/>
    </row>
    <row r="1839" spans="1:7" s="1007" customFormat="1" ht="11.25" customHeight="1" x14ac:dyDescent="0.2">
      <c r="A1839" s="1268" t="s">
        <v>3556</v>
      </c>
      <c r="B1839" s="1019">
        <v>48</v>
      </c>
      <c r="C1839" s="1019">
        <v>48</v>
      </c>
      <c r="D1839" s="1025" t="s">
        <v>896</v>
      </c>
      <c r="E1839" s="1031"/>
      <c r="F1839" s="1031"/>
      <c r="G1839" s="1031"/>
    </row>
    <row r="1840" spans="1:7" s="1007" customFormat="1" ht="11.25" customHeight="1" x14ac:dyDescent="0.2">
      <c r="A1840" s="1268"/>
      <c r="B1840" s="1019">
        <v>48</v>
      </c>
      <c r="C1840" s="1019">
        <v>48</v>
      </c>
      <c r="D1840" s="1025" t="s">
        <v>11</v>
      </c>
      <c r="E1840" s="1031"/>
      <c r="F1840" s="1031"/>
      <c r="G1840" s="1031"/>
    </row>
    <row r="1841" spans="1:7" s="1007" customFormat="1" ht="11.25" customHeight="1" x14ac:dyDescent="0.2">
      <c r="A1841" s="1269" t="s">
        <v>2453</v>
      </c>
      <c r="B1841" s="1018">
        <v>80</v>
      </c>
      <c r="C1841" s="1018">
        <v>80</v>
      </c>
      <c r="D1841" s="1024" t="s">
        <v>896</v>
      </c>
      <c r="E1841" s="1031"/>
      <c r="F1841" s="1031"/>
      <c r="G1841" s="1031"/>
    </row>
    <row r="1842" spans="1:7" s="1007" customFormat="1" ht="11.25" customHeight="1" x14ac:dyDescent="0.2">
      <c r="A1842" s="1270"/>
      <c r="B1842" s="1020">
        <v>80</v>
      </c>
      <c r="C1842" s="1020">
        <v>80</v>
      </c>
      <c r="D1842" s="1026" t="s">
        <v>11</v>
      </c>
      <c r="E1842" s="1031"/>
      <c r="F1842" s="1031"/>
      <c r="G1842" s="1031"/>
    </row>
    <row r="1843" spans="1:7" s="1007" customFormat="1" ht="11.25" customHeight="1" x14ac:dyDescent="0.2">
      <c r="A1843" s="1268" t="s">
        <v>4418</v>
      </c>
      <c r="B1843" s="1019">
        <v>71.900000000000006</v>
      </c>
      <c r="C1843" s="1019">
        <v>71.900000000000006</v>
      </c>
      <c r="D1843" s="1025" t="s">
        <v>896</v>
      </c>
      <c r="E1843" s="1031"/>
      <c r="F1843" s="1031"/>
      <c r="G1843" s="1031"/>
    </row>
    <row r="1844" spans="1:7" s="1007" customFormat="1" ht="11.25" customHeight="1" x14ac:dyDescent="0.2">
      <c r="A1844" s="1268"/>
      <c r="B1844" s="1019">
        <v>71.900000000000006</v>
      </c>
      <c r="C1844" s="1019">
        <v>71.900000000000006</v>
      </c>
      <c r="D1844" s="1025" t="s">
        <v>11</v>
      </c>
      <c r="E1844" s="1031"/>
      <c r="F1844" s="1031"/>
      <c r="G1844" s="1031"/>
    </row>
    <row r="1845" spans="1:7" s="1007" customFormat="1" ht="11.25" customHeight="1" x14ac:dyDescent="0.2">
      <c r="A1845" s="1269" t="s">
        <v>2454</v>
      </c>
      <c r="B1845" s="1018">
        <v>28.1</v>
      </c>
      <c r="C1845" s="1018">
        <v>28.1</v>
      </c>
      <c r="D1845" s="1024" t="s">
        <v>896</v>
      </c>
      <c r="E1845" s="1031"/>
      <c r="F1845" s="1031"/>
      <c r="G1845" s="1031"/>
    </row>
    <row r="1846" spans="1:7" s="1007" customFormat="1" ht="11.25" customHeight="1" x14ac:dyDescent="0.2">
      <c r="A1846" s="1270"/>
      <c r="B1846" s="1020">
        <v>28.1</v>
      </c>
      <c r="C1846" s="1020">
        <v>28.1</v>
      </c>
      <c r="D1846" s="1026" t="s">
        <v>11</v>
      </c>
      <c r="E1846" s="1031"/>
      <c r="F1846" s="1031"/>
      <c r="G1846" s="1031"/>
    </row>
    <row r="1847" spans="1:7" s="1007" customFormat="1" ht="11.25" customHeight="1" x14ac:dyDescent="0.2">
      <c r="A1847" s="1268" t="s">
        <v>4419</v>
      </c>
      <c r="B1847" s="1019">
        <v>80</v>
      </c>
      <c r="C1847" s="1019">
        <v>80</v>
      </c>
      <c r="D1847" s="1025" t="s">
        <v>896</v>
      </c>
      <c r="E1847" s="1031"/>
      <c r="F1847" s="1031"/>
      <c r="G1847" s="1031"/>
    </row>
    <row r="1848" spans="1:7" s="1007" customFormat="1" ht="11.25" customHeight="1" x14ac:dyDescent="0.2">
      <c r="A1848" s="1268"/>
      <c r="B1848" s="1019">
        <v>80</v>
      </c>
      <c r="C1848" s="1019">
        <v>80</v>
      </c>
      <c r="D1848" s="1025" t="s">
        <v>11</v>
      </c>
      <c r="E1848" s="1031"/>
      <c r="F1848" s="1031"/>
      <c r="G1848" s="1031"/>
    </row>
    <row r="1849" spans="1:7" s="1007" customFormat="1" ht="11.25" customHeight="1" x14ac:dyDescent="0.2">
      <c r="A1849" s="1269" t="s">
        <v>656</v>
      </c>
      <c r="B1849" s="1018">
        <v>80</v>
      </c>
      <c r="C1849" s="1018">
        <v>80</v>
      </c>
      <c r="D1849" s="1024" t="s">
        <v>896</v>
      </c>
      <c r="E1849" s="1031"/>
      <c r="F1849" s="1031"/>
      <c r="G1849" s="1031"/>
    </row>
    <row r="1850" spans="1:7" s="1007" customFormat="1" ht="11.25" customHeight="1" x14ac:dyDescent="0.2">
      <c r="A1850" s="1270"/>
      <c r="B1850" s="1020">
        <v>80</v>
      </c>
      <c r="C1850" s="1020">
        <v>80</v>
      </c>
      <c r="D1850" s="1026" t="s">
        <v>11</v>
      </c>
      <c r="E1850" s="1031"/>
      <c r="F1850" s="1031"/>
      <c r="G1850" s="1031"/>
    </row>
    <row r="1851" spans="1:7" s="1007" customFormat="1" ht="11.25" customHeight="1" x14ac:dyDescent="0.2">
      <c r="A1851" s="1268" t="s">
        <v>4420</v>
      </c>
      <c r="B1851" s="1019">
        <v>80</v>
      </c>
      <c r="C1851" s="1019">
        <v>0</v>
      </c>
      <c r="D1851" s="1025" t="s">
        <v>896</v>
      </c>
      <c r="E1851" s="1031"/>
      <c r="F1851" s="1031"/>
      <c r="G1851" s="1031"/>
    </row>
    <row r="1852" spans="1:7" s="1007" customFormat="1" ht="11.25" customHeight="1" x14ac:dyDescent="0.2">
      <c r="A1852" s="1268"/>
      <c r="B1852" s="1019">
        <v>80</v>
      </c>
      <c r="C1852" s="1019">
        <v>0</v>
      </c>
      <c r="D1852" s="1025" t="s">
        <v>11</v>
      </c>
      <c r="E1852" s="1031"/>
      <c r="F1852" s="1031"/>
      <c r="G1852" s="1031"/>
    </row>
    <row r="1853" spans="1:7" s="1007" customFormat="1" ht="11.25" customHeight="1" x14ac:dyDescent="0.2">
      <c r="A1853" s="1269" t="s">
        <v>2455</v>
      </c>
      <c r="B1853" s="1018">
        <v>74.900000000000006</v>
      </c>
      <c r="C1853" s="1018">
        <v>74.900000000000006</v>
      </c>
      <c r="D1853" s="1024" t="s">
        <v>896</v>
      </c>
      <c r="E1853" s="1031"/>
      <c r="F1853" s="1031"/>
      <c r="G1853" s="1031"/>
    </row>
    <row r="1854" spans="1:7" s="1007" customFormat="1" ht="11.25" customHeight="1" x14ac:dyDescent="0.2">
      <c r="A1854" s="1270"/>
      <c r="B1854" s="1020">
        <v>74.900000000000006</v>
      </c>
      <c r="C1854" s="1020">
        <v>74.900000000000006</v>
      </c>
      <c r="D1854" s="1026" t="s">
        <v>11</v>
      </c>
      <c r="E1854" s="1031"/>
      <c r="F1854" s="1031"/>
      <c r="G1854" s="1031"/>
    </row>
    <row r="1855" spans="1:7" s="1007" customFormat="1" ht="11.25" customHeight="1" x14ac:dyDescent="0.2">
      <c r="A1855" s="1268" t="s">
        <v>2456</v>
      </c>
      <c r="B1855" s="1019">
        <v>77.7</v>
      </c>
      <c r="C1855" s="1019">
        <v>77.7</v>
      </c>
      <c r="D1855" s="1025" t="s">
        <v>896</v>
      </c>
      <c r="E1855" s="1031"/>
      <c r="F1855" s="1031"/>
      <c r="G1855" s="1031"/>
    </row>
    <row r="1856" spans="1:7" s="1007" customFormat="1" ht="11.25" customHeight="1" x14ac:dyDescent="0.2">
      <c r="A1856" s="1268"/>
      <c r="B1856" s="1019">
        <v>77.7</v>
      </c>
      <c r="C1856" s="1019">
        <v>77.7</v>
      </c>
      <c r="D1856" s="1025" t="s">
        <v>11</v>
      </c>
      <c r="E1856" s="1031"/>
      <c r="F1856" s="1031"/>
      <c r="G1856" s="1031"/>
    </row>
    <row r="1857" spans="1:7" s="1007" customFormat="1" ht="11.25" customHeight="1" x14ac:dyDescent="0.2">
      <c r="A1857" s="1269" t="s">
        <v>3557</v>
      </c>
      <c r="B1857" s="1018">
        <v>44</v>
      </c>
      <c r="C1857" s="1018">
        <v>44</v>
      </c>
      <c r="D1857" s="1024" t="s">
        <v>896</v>
      </c>
      <c r="E1857" s="1031"/>
      <c r="F1857" s="1031"/>
      <c r="G1857" s="1031"/>
    </row>
    <row r="1858" spans="1:7" s="1007" customFormat="1" ht="11.25" customHeight="1" x14ac:dyDescent="0.2">
      <c r="A1858" s="1270"/>
      <c r="B1858" s="1020">
        <v>44</v>
      </c>
      <c r="C1858" s="1020">
        <v>44</v>
      </c>
      <c r="D1858" s="1026" t="s">
        <v>11</v>
      </c>
      <c r="E1858" s="1031"/>
      <c r="F1858" s="1031"/>
      <c r="G1858" s="1031"/>
    </row>
    <row r="1859" spans="1:7" s="1007" customFormat="1" ht="11.25" customHeight="1" x14ac:dyDescent="0.2">
      <c r="A1859" s="1268" t="s">
        <v>4421</v>
      </c>
      <c r="B1859" s="1019">
        <v>27.6</v>
      </c>
      <c r="C1859" s="1019">
        <v>26.872300000000003</v>
      </c>
      <c r="D1859" s="1025" t="s">
        <v>896</v>
      </c>
      <c r="E1859" s="1031"/>
      <c r="F1859" s="1031"/>
      <c r="G1859" s="1031"/>
    </row>
    <row r="1860" spans="1:7" s="1007" customFormat="1" ht="11.25" customHeight="1" x14ac:dyDescent="0.2">
      <c r="A1860" s="1268"/>
      <c r="B1860" s="1019">
        <v>27.6</v>
      </c>
      <c r="C1860" s="1019">
        <v>26.872300000000003</v>
      </c>
      <c r="D1860" s="1025" t="s">
        <v>11</v>
      </c>
      <c r="E1860" s="1031"/>
      <c r="F1860" s="1031"/>
      <c r="G1860" s="1031"/>
    </row>
    <row r="1861" spans="1:7" s="1007" customFormat="1" ht="11.25" customHeight="1" x14ac:dyDescent="0.2">
      <c r="A1861" s="1269" t="s">
        <v>3558</v>
      </c>
      <c r="B1861" s="1018">
        <v>24.6</v>
      </c>
      <c r="C1861" s="1018">
        <v>24.6</v>
      </c>
      <c r="D1861" s="1024" t="s">
        <v>896</v>
      </c>
      <c r="E1861" s="1031"/>
      <c r="F1861" s="1031"/>
      <c r="G1861" s="1031"/>
    </row>
    <row r="1862" spans="1:7" s="1007" customFormat="1" ht="11.25" customHeight="1" x14ac:dyDescent="0.2">
      <c r="A1862" s="1270"/>
      <c r="B1862" s="1020">
        <v>24.6</v>
      </c>
      <c r="C1862" s="1020">
        <v>24.6</v>
      </c>
      <c r="D1862" s="1026" t="s">
        <v>11</v>
      </c>
      <c r="E1862" s="1031"/>
      <c r="F1862" s="1031"/>
      <c r="G1862" s="1031"/>
    </row>
    <row r="1863" spans="1:7" s="1007" customFormat="1" ht="11.25" customHeight="1" x14ac:dyDescent="0.2">
      <c r="A1863" s="1268" t="s">
        <v>3559</v>
      </c>
      <c r="B1863" s="1019">
        <v>33</v>
      </c>
      <c r="C1863" s="1019">
        <v>33</v>
      </c>
      <c r="D1863" s="1025" t="s">
        <v>896</v>
      </c>
      <c r="E1863" s="1031"/>
      <c r="F1863" s="1031"/>
      <c r="G1863" s="1031"/>
    </row>
    <row r="1864" spans="1:7" s="1007" customFormat="1" ht="11.25" customHeight="1" x14ac:dyDescent="0.2">
      <c r="A1864" s="1268"/>
      <c r="B1864" s="1019">
        <v>33</v>
      </c>
      <c r="C1864" s="1019">
        <v>33</v>
      </c>
      <c r="D1864" s="1025" t="s">
        <v>11</v>
      </c>
      <c r="E1864" s="1031"/>
      <c r="F1864" s="1031"/>
      <c r="G1864" s="1031"/>
    </row>
    <row r="1865" spans="1:7" s="1007" customFormat="1" ht="11.25" customHeight="1" x14ac:dyDescent="0.2">
      <c r="A1865" s="1269" t="s">
        <v>3560</v>
      </c>
      <c r="B1865" s="1018">
        <v>80</v>
      </c>
      <c r="C1865" s="1018">
        <v>80</v>
      </c>
      <c r="D1865" s="1024" t="s">
        <v>896</v>
      </c>
      <c r="E1865" s="1031"/>
      <c r="F1865" s="1031"/>
      <c r="G1865" s="1031"/>
    </row>
    <row r="1866" spans="1:7" s="1007" customFormat="1" ht="11.25" customHeight="1" x14ac:dyDescent="0.2">
      <c r="A1866" s="1270"/>
      <c r="B1866" s="1020">
        <v>80</v>
      </c>
      <c r="C1866" s="1020">
        <v>80</v>
      </c>
      <c r="D1866" s="1026" t="s">
        <v>11</v>
      </c>
      <c r="E1866" s="1031"/>
      <c r="F1866" s="1031"/>
      <c r="G1866" s="1031"/>
    </row>
    <row r="1867" spans="1:7" s="1007" customFormat="1" ht="11.25" customHeight="1" x14ac:dyDescent="0.2">
      <c r="A1867" s="1268" t="s">
        <v>2457</v>
      </c>
      <c r="B1867" s="1019">
        <v>24.1</v>
      </c>
      <c r="C1867" s="1019">
        <v>24.1</v>
      </c>
      <c r="D1867" s="1025" t="s">
        <v>896</v>
      </c>
      <c r="E1867" s="1031"/>
      <c r="F1867" s="1031"/>
      <c r="G1867" s="1031"/>
    </row>
    <row r="1868" spans="1:7" s="1007" customFormat="1" ht="11.25" customHeight="1" x14ac:dyDescent="0.2">
      <c r="A1868" s="1268"/>
      <c r="B1868" s="1019">
        <v>24.1</v>
      </c>
      <c r="C1868" s="1019">
        <v>24.1</v>
      </c>
      <c r="D1868" s="1025" t="s">
        <v>11</v>
      </c>
      <c r="E1868" s="1031"/>
      <c r="F1868" s="1031"/>
      <c r="G1868" s="1031"/>
    </row>
    <row r="1869" spans="1:7" s="1007" customFormat="1" ht="11.25" customHeight="1" x14ac:dyDescent="0.2">
      <c r="A1869" s="1269" t="s">
        <v>4422</v>
      </c>
      <c r="B1869" s="1018">
        <v>60</v>
      </c>
      <c r="C1869" s="1018">
        <v>60</v>
      </c>
      <c r="D1869" s="1024" t="s">
        <v>896</v>
      </c>
      <c r="E1869" s="1031"/>
      <c r="F1869" s="1031"/>
      <c r="G1869" s="1031"/>
    </row>
    <row r="1870" spans="1:7" s="1007" customFormat="1" ht="11.25" customHeight="1" x14ac:dyDescent="0.2">
      <c r="A1870" s="1270"/>
      <c r="B1870" s="1020">
        <v>60</v>
      </c>
      <c r="C1870" s="1020">
        <v>60</v>
      </c>
      <c r="D1870" s="1026" t="s">
        <v>11</v>
      </c>
      <c r="E1870" s="1031"/>
      <c r="F1870" s="1031"/>
      <c r="G1870" s="1031"/>
    </row>
    <row r="1871" spans="1:7" s="1007" customFormat="1" ht="11.25" customHeight="1" x14ac:dyDescent="0.2">
      <c r="A1871" s="1269" t="s">
        <v>2458</v>
      </c>
      <c r="B1871" s="1018">
        <v>40.700000000000003</v>
      </c>
      <c r="C1871" s="1018">
        <v>40.700000000000003</v>
      </c>
      <c r="D1871" s="1024" t="s">
        <v>896</v>
      </c>
      <c r="E1871" s="1031"/>
      <c r="F1871" s="1031"/>
      <c r="G1871" s="1031"/>
    </row>
    <row r="1872" spans="1:7" s="1007" customFormat="1" ht="11.25" customHeight="1" x14ac:dyDescent="0.2">
      <c r="A1872" s="1270"/>
      <c r="B1872" s="1020">
        <v>40.700000000000003</v>
      </c>
      <c r="C1872" s="1020">
        <v>40.700000000000003</v>
      </c>
      <c r="D1872" s="1026" t="s">
        <v>11</v>
      </c>
      <c r="E1872" s="1031"/>
      <c r="F1872" s="1031"/>
      <c r="G1872" s="1031"/>
    </row>
    <row r="1873" spans="1:7" s="1007" customFormat="1" ht="11.25" customHeight="1" x14ac:dyDescent="0.2">
      <c r="A1873" s="1269" t="s">
        <v>3561</v>
      </c>
      <c r="B1873" s="1018">
        <v>80</v>
      </c>
      <c r="C1873" s="1018">
        <v>80</v>
      </c>
      <c r="D1873" s="1024" t="s">
        <v>896</v>
      </c>
      <c r="E1873" s="1031"/>
      <c r="F1873" s="1031"/>
      <c r="G1873" s="1031"/>
    </row>
    <row r="1874" spans="1:7" s="1007" customFormat="1" ht="11.25" customHeight="1" x14ac:dyDescent="0.2">
      <c r="A1874" s="1270"/>
      <c r="B1874" s="1020">
        <v>80</v>
      </c>
      <c r="C1874" s="1020">
        <v>80</v>
      </c>
      <c r="D1874" s="1026" t="s">
        <v>11</v>
      </c>
      <c r="E1874" s="1031"/>
      <c r="F1874" s="1031"/>
      <c r="G1874" s="1031"/>
    </row>
    <row r="1875" spans="1:7" s="1007" customFormat="1" ht="11.25" customHeight="1" x14ac:dyDescent="0.2">
      <c r="A1875" s="1268" t="s">
        <v>3562</v>
      </c>
      <c r="B1875" s="1019">
        <v>45</v>
      </c>
      <c r="C1875" s="1019">
        <v>45</v>
      </c>
      <c r="D1875" s="1025" t="s">
        <v>896</v>
      </c>
      <c r="E1875" s="1031"/>
      <c r="F1875" s="1031"/>
      <c r="G1875" s="1031"/>
    </row>
    <row r="1876" spans="1:7" s="1007" customFormat="1" ht="11.25" customHeight="1" x14ac:dyDescent="0.2">
      <c r="A1876" s="1268"/>
      <c r="B1876" s="1019">
        <v>45</v>
      </c>
      <c r="C1876" s="1019">
        <v>45</v>
      </c>
      <c r="D1876" s="1025" t="s">
        <v>11</v>
      </c>
      <c r="E1876" s="1031"/>
      <c r="F1876" s="1031"/>
      <c r="G1876" s="1031"/>
    </row>
    <row r="1877" spans="1:7" s="1007" customFormat="1" ht="11.25" customHeight="1" x14ac:dyDescent="0.2">
      <c r="A1877" s="1269" t="s">
        <v>2459</v>
      </c>
      <c r="B1877" s="1018">
        <v>56</v>
      </c>
      <c r="C1877" s="1018">
        <v>56</v>
      </c>
      <c r="D1877" s="1024" t="s">
        <v>896</v>
      </c>
      <c r="E1877" s="1031"/>
      <c r="F1877" s="1031"/>
      <c r="G1877" s="1031"/>
    </row>
    <row r="1878" spans="1:7" s="1007" customFormat="1" ht="11.25" customHeight="1" x14ac:dyDescent="0.2">
      <c r="A1878" s="1270"/>
      <c r="B1878" s="1020">
        <v>56</v>
      </c>
      <c r="C1878" s="1020">
        <v>56</v>
      </c>
      <c r="D1878" s="1026" t="s">
        <v>11</v>
      </c>
      <c r="E1878" s="1031"/>
      <c r="F1878" s="1031"/>
      <c r="G1878" s="1031"/>
    </row>
    <row r="1879" spans="1:7" s="1007" customFormat="1" ht="11.25" customHeight="1" x14ac:dyDescent="0.2">
      <c r="A1879" s="1268" t="s">
        <v>3563</v>
      </c>
      <c r="B1879" s="1019">
        <v>80</v>
      </c>
      <c r="C1879" s="1019">
        <v>80</v>
      </c>
      <c r="D1879" s="1025" t="s">
        <v>896</v>
      </c>
      <c r="E1879" s="1031"/>
      <c r="F1879" s="1031"/>
      <c r="G1879" s="1031"/>
    </row>
    <row r="1880" spans="1:7" s="1007" customFormat="1" ht="11.25" customHeight="1" x14ac:dyDescent="0.2">
      <c r="A1880" s="1268"/>
      <c r="B1880" s="1019">
        <v>80</v>
      </c>
      <c r="C1880" s="1019">
        <v>80</v>
      </c>
      <c r="D1880" s="1025" t="s">
        <v>11</v>
      </c>
      <c r="E1880" s="1031"/>
      <c r="F1880" s="1031"/>
      <c r="G1880" s="1031"/>
    </row>
    <row r="1881" spans="1:7" s="1007" customFormat="1" ht="11.25" customHeight="1" x14ac:dyDescent="0.2">
      <c r="A1881" s="1269" t="s">
        <v>3564</v>
      </c>
      <c r="B1881" s="1018">
        <v>80</v>
      </c>
      <c r="C1881" s="1018">
        <v>80</v>
      </c>
      <c r="D1881" s="1024" t="s">
        <v>896</v>
      </c>
      <c r="E1881" s="1031"/>
      <c r="F1881" s="1031"/>
      <c r="G1881" s="1031"/>
    </row>
    <row r="1882" spans="1:7" s="1007" customFormat="1" ht="11.25" customHeight="1" x14ac:dyDescent="0.2">
      <c r="A1882" s="1270"/>
      <c r="B1882" s="1020">
        <v>80</v>
      </c>
      <c r="C1882" s="1020">
        <v>80</v>
      </c>
      <c r="D1882" s="1026" t="s">
        <v>11</v>
      </c>
      <c r="E1882" s="1031"/>
      <c r="F1882" s="1031"/>
      <c r="G1882" s="1031"/>
    </row>
    <row r="1883" spans="1:7" s="1007" customFormat="1" ht="11.25" customHeight="1" x14ac:dyDescent="0.2">
      <c r="A1883" s="1268" t="s">
        <v>3565</v>
      </c>
      <c r="B1883" s="1019">
        <v>72</v>
      </c>
      <c r="C1883" s="1019">
        <v>70.903000000000006</v>
      </c>
      <c r="D1883" s="1025" t="s">
        <v>896</v>
      </c>
      <c r="E1883" s="1031"/>
      <c r="F1883" s="1031"/>
      <c r="G1883" s="1031"/>
    </row>
    <row r="1884" spans="1:7" s="1007" customFormat="1" ht="11.25" customHeight="1" x14ac:dyDescent="0.2">
      <c r="A1884" s="1268"/>
      <c r="B1884" s="1019">
        <v>72</v>
      </c>
      <c r="C1884" s="1019">
        <v>70.903000000000006</v>
      </c>
      <c r="D1884" s="1025" t="s">
        <v>11</v>
      </c>
      <c r="E1884" s="1031"/>
      <c r="F1884" s="1031"/>
      <c r="G1884" s="1031"/>
    </row>
    <row r="1885" spans="1:7" s="1007" customFormat="1" ht="11.25" customHeight="1" x14ac:dyDescent="0.2">
      <c r="A1885" s="1269" t="s">
        <v>3566</v>
      </c>
      <c r="B1885" s="1018">
        <v>49.5</v>
      </c>
      <c r="C1885" s="1018">
        <v>49.5</v>
      </c>
      <c r="D1885" s="1024" t="s">
        <v>1079</v>
      </c>
      <c r="E1885" s="1031"/>
      <c r="F1885" s="1031"/>
      <c r="G1885" s="1031"/>
    </row>
    <row r="1886" spans="1:7" s="1007" customFormat="1" ht="11.25" customHeight="1" x14ac:dyDescent="0.2">
      <c r="A1886" s="1270"/>
      <c r="B1886" s="1020">
        <v>49.5</v>
      </c>
      <c r="C1886" s="1020">
        <v>49.5</v>
      </c>
      <c r="D1886" s="1026" t="s">
        <v>11</v>
      </c>
      <c r="E1886" s="1031"/>
      <c r="F1886" s="1031"/>
      <c r="G1886" s="1031"/>
    </row>
    <row r="1887" spans="1:7" s="1007" customFormat="1" ht="11.25" customHeight="1" x14ac:dyDescent="0.2">
      <c r="A1887" s="1268" t="s">
        <v>3567</v>
      </c>
      <c r="B1887" s="1019">
        <v>49.5</v>
      </c>
      <c r="C1887" s="1019">
        <v>49.5</v>
      </c>
      <c r="D1887" s="1025" t="s">
        <v>1079</v>
      </c>
      <c r="E1887" s="1031"/>
      <c r="F1887" s="1031"/>
      <c r="G1887" s="1031"/>
    </row>
    <row r="1888" spans="1:7" s="1007" customFormat="1" ht="11.25" customHeight="1" x14ac:dyDescent="0.2">
      <c r="A1888" s="1268"/>
      <c r="B1888" s="1019">
        <v>49.5</v>
      </c>
      <c r="C1888" s="1019">
        <v>49.5</v>
      </c>
      <c r="D1888" s="1025" t="s">
        <v>11</v>
      </c>
      <c r="E1888" s="1031"/>
      <c r="F1888" s="1031"/>
      <c r="G1888" s="1031"/>
    </row>
    <row r="1889" spans="1:7" s="1007" customFormat="1" ht="11.25" customHeight="1" x14ac:dyDescent="0.2">
      <c r="A1889" s="1269" t="s">
        <v>4423</v>
      </c>
      <c r="B1889" s="1018">
        <v>150</v>
      </c>
      <c r="C1889" s="1018">
        <v>150</v>
      </c>
      <c r="D1889" s="1024" t="s">
        <v>912</v>
      </c>
      <c r="E1889" s="1031"/>
      <c r="F1889" s="1031"/>
      <c r="G1889" s="1031"/>
    </row>
    <row r="1890" spans="1:7" s="1007" customFormat="1" ht="11.25" customHeight="1" x14ac:dyDescent="0.2">
      <c r="A1890" s="1270"/>
      <c r="B1890" s="1020">
        <v>150</v>
      </c>
      <c r="C1890" s="1020">
        <v>150</v>
      </c>
      <c r="D1890" s="1026" t="s">
        <v>11</v>
      </c>
      <c r="E1890" s="1031"/>
      <c r="F1890" s="1031"/>
      <c r="G1890" s="1031"/>
    </row>
    <row r="1891" spans="1:7" s="1007" customFormat="1" ht="11.25" customHeight="1" x14ac:dyDescent="0.2">
      <c r="A1891" s="1268" t="s">
        <v>3568</v>
      </c>
      <c r="B1891" s="1019">
        <v>239.9</v>
      </c>
      <c r="C1891" s="1019">
        <v>239.9</v>
      </c>
      <c r="D1891" s="1025" t="s">
        <v>3231</v>
      </c>
      <c r="E1891" s="1031"/>
      <c r="F1891" s="1031"/>
      <c r="G1891" s="1031"/>
    </row>
    <row r="1892" spans="1:7" s="1007" customFormat="1" ht="11.25" customHeight="1" x14ac:dyDescent="0.2">
      <c r="A1892" s="1268"/>
      <c r="B1892" s="1019">
        <v>239.9</v>
      </c>
      <c r="C1892" s="1019">
        <v>239.9</v>
      </c>
      <c r="D1892" s="1025" t="s">
        <v>11</v>
      </c>
      <c r="E1892" s="1031"/>
      <c r="F1892" s="1031"/>
      <c r="G1892" s="1031"/>
    </row>
    <row r="1893" spans="1:7" s="1007" customFormat="1" ht="21" x14ac:dyDescent="0.2">
      <c r="A1893" s="1269" t="s">
        <v>2460</v>
      </c>
      <c r="B1893" s="1018">
        <v>450</v>
      </c>
      <c r="C1893" s="1018">
        <v>450</v>
      </c>
      <c r="D1893" s="1024" t="s">
        <v>972</v>
      </c>
      <c r="E1893" s="1031"/>
      <c r="F1893" s="1031"/>
      <c r="G1893" s="1031"/>
    </row>
    <row r="1894" spans="1:7" s="1007" customFormat="1" ht="11.25" customHeight="1" x14ac:dyDescent="0.2">
      <c r="A1894" s="1268"/>
      <c r="B1894" s="1019">
        <v>55</v>
      </c>
      <c r="C1894" s="1019">
        <v>55</v>
      </c>
      <c r="D1894" s="1025" t="s">
        <v>912</v>
      </c>
      <c r="E1894" s="1031"/>
      <c r="F1894" s="1031"/>
      <c r="G1894" s="1031"/>
    </row>
    <row r="1895" spans="1:7" s="1007" customFormat="1" ht="11.25" customHeight="1" x14ac:dyDescent="0.2">
      <c r="A1895" s="1270"/>
      <c r="B1895" s="1020">
        <v>505</v>
      </c>
      <c r="C1895" s="1020">
        <v>505</v>
      </c>
      <c r="D1895" s="1026" t="s">
        <v>11</v>
      </c>
      <c r="E1895" s="1031"/>
      <c r="F1895" s="1031"/>
      <c r="G1895" s="1031"/>
    </row>
    <row r="1896" spans="1:7" s="1007" customFormat="1" ht="11.25" customHeight="1" x14ac:dyDescent="0.2">
      <c r="A1896" s="1268" t="s">
        <v>2461</v>
      </c>
      <c r="B1896" s="1019">
        <v>150</v>
      </c>
      <c r="C1896" s="1019">
        <v>150</v>
      </c>
      <c r="D1896" s="1025" t="s">
        <v>561</v>
      </c>
      <c r="E1896" s="1031"/>
      <c r="F1896" s="1031"/>
      <c r="G1896" s="1031"/>
    </row>
    <row r="1897" spans="1:7" s="1007" customFormat="1" ht="11.25" customHeight="1" x14ac:dyDescent="0.2">
      <c r="A1897" s="1268"/>
      <c r="B1897" s="1019">
        <v>150</v>
      </c>
      <c r="C1897" s="1019">
        <v>150</v>
      </c>
      <c r="D1897" s="1025" t="s">
        <v>11</v>
      </c>
      <c r="E1897" s="1031"/>
      <c r="F1897" s="1031"/>
      <c r="G1897" s="1031"/>
    </row>
    <row r="1898" spans="1:7" s="1007" customFormat="1" ht="11.25" customHeight="1" x14ac:dyDescent="0.2">
      <c r="A1898" s="1269" t="s">
        <v>3756</v>
      </c>
      <c r="B1898" s="1018">
        <v>150</v>
      </c>
      <c r="C1898" s="1018">
        <v>150</v>
      </c>
      <c r="D1898" s="1024" t="s">
        <v>610</v>
      </c>
      <c r="E1898" s="1031"/>
      <c r="F1898" s="1031"/>
      <c r="G1898" s="1031"/>
    </row>
    <row r="1899" spans="1:7" s="1007" customFormat="1" ht="11.25" customHeight="1" x14ac:dyDescent="0.2">
      <c r="A1899" s="1270"/>
      <c r="B1899" s="1020">
        <v>150</v>
      </c>
      <c r="C1899" s="1020">
        <v>150</v>
      </c>
      <c r="D1899" s="1026" t="s">
        <v>11</v>
      </c>
      <c r="E1899" s="1031"/>
      <c r="F1899" s="1031"/>
      <c r="G1899" s="1031"/>
    </row>
    <row r="1900" spans="1:7" s="1007" customFormat="1" ht="11.25" customHeight="1" x14ac:dyDescent="0.2">
      <c r="A1900" s="1268" t="s">
        <v>3757</v>
      </c>
      <c r="B1900" s="1019">
        <v>200</v>
      </c>
      <c r="C1900" s="1019">
        <v>200</v>
      </c>
      <c r="D1900" s="1025" t="s">
        <v>610</v>
      </c>
      <c r="E1900" s="1031"/>
      <c r="F1900" s="1031"/>
      <c r="G1900" s="1031"/>
    </row>
    <row r="1901" spans="1:7" s="1007" customFormat="1" ht="11.25" customHeight="1" x14ac:dyDescent="0.2">
      <c r="A1901" s="1268"/>
      <c r="B1901" s="1019">
        <v>200</v>
      </c>
      <c r="C1901" s="1019">
        <v>200</v>
      </c>
      <c r="D1901" s="1025" t="s">
        <v>11</v>
      </c>
      <c r="E1901" s="1031"/>
      <c r="F1901" s="1031"/>
      <c r="G1901" s="1031"/>
    </row>
    <row r="1902" spans="1:7" s="1007" customFormat="1" ht="11.25" customHeight="1" x14ac:dyDescent="0.2">
      <c r="A1902" s="1269" t="s">
        <v>3758</v>
      </c>
      <c r="B1902" s="1018">
        <v>100</v>
      </c>
      <c r="C1902" s="1018">
        <v>100</v>
      </c>
      <c r="D1902" s="1024" t="s">
        <v>610</v>
      </c>
      <c r="E1902" s="1031"/>
      <c r="F1902" s="1031"/>
      <c r="G1902" s="1031"/>
    </row>
    <row r="1903" spans="1:7" s="1007" customFormat="1" ht="11.25" customHeight="1" x14ac:dyDescent="0.2">
      <c r="A1903" s="1270"/>
      <c r="B1903" s="1020">
        <v>100</v>
      </c>
      <c r="C1903" s="1020">
        <v>100</v>
      </c>
      <c r="D1903" s="1026" t="s">
        <v>11</v>
      </c>
      <c r="E1903" s="1031"/>
      <c r="F1903" s="1031"/>
      <c r="G1903" s="1031"/>
    </row>
    <row r="1904" spans="1:7" s="1007" customFormat="1" ht="21" x14ac:dyDescent="0.2">
      <c r="A1904" s="1268" t="s">
        <v>3569</v>
      </c>
      <c r="B1904" s="1019">
        <v>100</v>
      </c>
      <c r="C1904" s="1019">
        <v>100</v>
      </c>
      <c r="D1904" s="1025" t="s">
        <v>996</v>
      </c>
      <c r="E1904" s="1031"/>
      <c r="F1904" s="1031"/>
      <c r="G1904" s="1031"/>
    </row>
    <row r="1905" spans="1:7" s="1007" customFormat="1" ht="11.25" customHeight="1" x14ac:dyDescent="0.2">
      <c r="A1905" s="1268"/>
      <c r="B1905" s="1019">
        <v>100</v>
      </c>
      <c r="C1905" s="1019">
        <v>100</v>
      </c>
      <c r="D1905" s="1025" t="s">
        <v>11</v>
      </c>
      <c r="E1905" s="1031"/>
      <c r="F1905" s="1031"/>
      <c r="G1905" s="1031"/>
    </row>
    <row r="1906" spans="1:7" s="1007" customFormat="1" ht="11.25" customHeight="1" x14ac:dyDescent="0.2">
      <c r="A1906" s="1269" t="s">
        <v>3779</v>
      </c>
      <c r="B1906" s="1018">
        <v>200</v>
      </c>
      <c r="C1906" s="1018">
        <v>200</v>
      </c>
      <c r="D1906" s="1024" t="s">
        <v>4424</v>
      </c>
      <c r="E1906" s="1031"/>
      <c r="F1906" s="1031"/>
      <c r="G1906" s="1031"/>
    </row>
    <row r="1907" spans="1:7" s="1007" customFormat="1" ht="11.25" customHeight="1" x14ac:dyDescent="0.2">
      <c r="A1907" s="1270"/>
      <c r="B1907" s="1020">
        <v>200</v>
      </c>
      <c r="C1907" s="1020">
        <v>200</v>
      </c>
      <c r="D1907" s="1026" t="s">
        <v>11</v>
      </c>
      <c r="E1907" s="1031"/>
      <c r="F1907" s="1031"/>
      <c r="G1907" s="1031"/>
    </row>
    <row r="1908" spans="1:7" s="1007" customFormat="1" ht="11.25" customHeight="1" x14ac:dyDescent="0.2">
      <c r="A1908" s="1268" t="s">
        <v>3340</v>
      </c>
      <c r="B1908" s="1019">
        <v>200</v>
      </c>
      <c r="C1908" s="1019">
        <v>200</v>
      </c>
      <c r="D1908" s="1025" t="s">
        <v>610</v>
      </c>
      <c r="E1908" s="1031"/>
      <c r="F1908" s="1031"/>
      <c r="G1908" s="1031"/>
    </row>
    <row r="1909" spans="1:7" s="1007" customFormat="1" ht="11.25" customHeight="1" x14ac:dyDescent="0.2">
      <c r="A1909" s="1268"/>
      <c r="B1909" s="1019">
        <v>200</v>
      </c>
      <c r="C1909" s="1019">
        <v>200</v>
      </c>
      <c r="D1909" s="1025" t="s">
        <v>11</v>
      </c>
      <c r="E1909" s="1031"/>
      <c r="F1909" s="1031"/>
      <c r="G1909" s="1031"/>
    </row>
    <row r="1910" spans="1:7" s="1007" customFormat="1" ht="11.25" customHeight="1" x14ac:dyDescent="0.2">
      <c r="A1910" s="1269" t="s">
        <v>575</v>
      </c>
      <c r="B1910" s="1018">
        <v>162.87</v>
      </c>
      <c r="C1910" s="1018">
        <v>162.86699999999999</v>
      </c>
      <c r="D1910" s="1024" t="s">
        <v>957</v>
      </c>
      <c r="E1910" s="1031"/>
      <c r="F1910" s="1031"/>
      <c r="G1910" s="1031"/>
    </row>
    <row r="1911" spans="1:7" s="1007" customFormat="1" ht="11.25" customHeight="1" x14ac:dyDescent="0.2">
      <c r="A1911" s="1268"/>
      <c r="B1911" s="1019">
        <v>150</v>
      </c>
      <c r="C1911" s="1019">
        <v>150</v>
      </c>
      <c r="D1911" s="1025" t="s">
        <v>561</v>
      </c>
      <c r="E1911" s="1031"/>
      <c r="F1911" s="1031"/>
      <c r="G1911" s="1031"/>
    </row>
    <row r="1912" spans="1:7" s="1007" customFormat="1" ht="11.25" customHeight="1" x14ac:dyDescent="0.2">
      <c r="A1912" s="1270"/>
      <c r="B1912" s="1020">
        <v>312.87</v>
      </c>
      <c r="C1912" s="1020">
        <v>312.86699999999996</v>
      </c>
      <c r="D1912" s="1026" t="s">
        <v>11</v>
      </c>
      <c r="E1912" s="1031"/>
      <c r="F1912" s="1031"/>
      <c r="G1912" s="1031"/>
    </row>
    <row r="1913" spans="1:7" s="1007" customFormat="1" ht="11.25" customHeight="1" x14ac:dyDescent="0.2">
      <c r="A1913" s="1268" t="s">
        <v>576</v>
      </c>
      <c r="B1913" s="1019">
        <v>107.8</v>
      </c>
      <c r="C1913" s="1019">
        <v>107.8</v>
      </c>
      <c r="D1913" s="1025" t="s">
        <v>957</v>
      </c>
      <c r="E1913" s="1031"/>
      <c r="F1913" s="1031"/>
      <c r="G1913" s="1031"/>
    </row>
    <row r="1914" spans="1:7" s="1007" customFormat="1" ht="11.25" customHeight="1" x14ac:dyDescent="0.2">
      <c r="A1914" s="1268"/>
      <c r="B1914" s="1019">
        <v>107.8</v>
      </c>
      <c r="C1914" s="1019">
        <v>107.8</v>
      </c>
      <c r="D1914" s="1025" t="s">
        <v>11</v>
      </c>
      <c r="E1914" s="1031"/>
      <c r="F1914" s="1031"/>
      <c r="G1914" s="1031"/>
    </row>
    <row r="1915" spans="1:7" s="1007" customFormat="1" ht="11.25" customHeight="1" x14ac:dyDescent="0.2">
      <c r="A1915" s="1269" t="s">
        <v>3759</v>
      </c>
      <c r="B1915" s="1018">
        <v>100</v>
      </c>
      <c r="C1915" s="1018">
        <v>100</v>
      </c>
      <c r="D1915" s="1024" t="s">
        <v>610</v>
      </c>
      <c r="E1915" s="1031"/>
      <c r="F1915" s="1031"/>
      <c r="G1915" s="1031"/>
    </row>
    <row r="1916" spans="1:7" s="1007" customFormat="1" ht="11.25" customHeight="1" x14ac:dyDescent="0.2">
      <c r="A1916" s="1270"/>
      <c r="B1916" s="1020">
        <v>100</v>
      </c>
      <c r="C1916" s="1020">
        <v>100</v>
      </c>
      <c r="D1916" s="1026" t="s">
        <v>11</v>
      </c>
      <c r="E1916" s="1031"/>
      <c r="F1916" s="1031"/>
      <c r="G1916" s="1031"/>
    </row>
    <row r="1917" spans="1:7" s="1007" customFormat="1" ht="21" x14ac:dyDescent="0.2">
      <c r="A1917" s="1268" t="s">
        <v>657</v>
      </c>
      <c r="B1917" s="1019">
        <v>100</v>
      </c>
      <c r="C1917" s="1019">
        <v>100</v>
      </c>
      <c r="D1917" s="1025" t="s">
        <v>996</v>
      </c>
      <c r="E1917" s="1031"/>
      <c r="F1917" s="1031"/>
      <c r="G1917" s="1031"/>
    </row>
    <row r="1918" spans="1:7" s="1007" customFormat="1" ht="11.25" customHeight="1" x14ac:dyDescent="0.2">
      <c r="A1918" s="1268"/>
      <c r="B1918" s="1019">
        <v>100</v>
      </c>
      <c r="C1918" s="1019">
        <v>100</v>
      </c>
      <c r="D1918" s="1025" t="s">
        <v>11</v>
      </c>
      <c r="E1918" s="1031"/>
      <c r="F1918" s="1031"/>
      <c r="G1918" s="1031"/>
    </row>
    <row r="1919" spans="1:7" s="1007" customFormat="1" ht="11.25" customHeight="1" x14ac:dyDescent="0.2">
      <c r="A1919" s="1269" t="s">
        <v>3570</v>
      </c>
      <c r="B1919" s="1018">
        <v>1349.8</v>
      </c>
      <c r="C1919" s="1018">
        <v>1349.8</v>
      </c>
      <c r="D1919" s="1024" t="s">
        <v>997</v>
      </c>
      <c r="E1919" s="1031"/>
      <c r="F1919" s="1031"/>
      <c r="G1919" s="1031"/>
    </row>
    <row r="1920" spans="1:7" s="1007" customFormat="1" ht="11.25" customHeight="1" x14ac:dyDescent="0.2">
      <c r="A1920" s="1268"/>
      <c r="B1920" s="1019">
        <v>600</v>
      </c>
      <c r="C1920" s="1019">
        <v>600</v>
      </c>
      <c r="D1920" s="1025" t="s">
        <v>610</v>
      </c>
      <c r="E1920" s="1031"/>
      <c r="F1920" s="1031"/>
      <c r="G1920" s="1031"/>
    </row>
    <row r="1921" spans="1:7" s="1007" customFormat="1" ht="11.25" customHeight="1" x14ac:dyDescent="0.2">
      <c r="A1921" s="1270"/>
      <c r="B1921" s="1020">
        <v>1949.8</v>
      </c>
      <c r="C1921" s="1020">
        <v>1949.8</v>
      </c>
      <c r="D1921" s="1026" t="s">
        <v>11</v>
      </c>
      <c r="E1921" s="1031"/>
      <c r="F1921" s="1031"/>
      <c r="G1921" s="1031"/>
    </row>
    <row r="1922" spans="1:7" s="1007" customFormat="1" ht="11.25" customHeight="1" x14ac:dyDescent="0.2">
      <c r="A1922" s="1268" t="s">
        <v>2462</v>
      </c>
      <c r="B1922" s="1019">
        <v>289.10000000000002</v>
      </c>
      <c r="C1922" s="1019">
        <v>289.10000000000002</v>
      </c>
      <c r="D1922" s="1025" t="s">
        <v>997</v>
      </c>
      <c r="E1922" s="1031"/>
      <c r="F1922" s="1031"/>
      <c r="G1922" s="1031"/>
    </row>
    <row r="1923" spans="1:7" s="1007" customFormat="1" ht="11.25" customHeight="1" x14ac:dyDescent="0.2">
      <c r="A1923" s="1268"/>
      <c r="B1923" s="1019">
        <v>289.10000000000002</v>
      </c>
      <c r="C1923" s="1019">
        <v>289.10000000000002</v>
      </c>
      <c r="D1923" s="1025" t="s">
        <v>11</v>
      </c>
      <c r="E1923" s="1031"/>
      <c r="F1923" s="1031"/>
      <c r="G1923" s="1031"/>
    </row>
    <row r="1924" spans="1:7" s="1007" customFormat="1" ht="11.25" customHeight="1" x14ac:dyDescent="0.2">
      <c r="A1924" s="1269" t="s">
        <v>4425</v>
      </c>
      <c r="B1924" s="1018">
        <v>79.2</v>
      </c>
      <c r="C1924" s="1018">
        <v>79.2</v>
      </c>
      <c r="D1924" s="1024" t="s">
        <v>943</v>
      </c>
      <c r="E1924" s="1031"/>
      <c r="F1924" s="1031"/>
      <c r="G1924" s="1031"/>
    </row>
    <row r="1925" spans="1:7" s="1007" customFormat="1" ht="11.25" customHeight="1" x14ac:dyDescent="0.2">
      <c r="A1925" s="1270"/>
      <c r="B1925" s="1020">
        <v>79.2</v>
      </c>
      <c r="C1925" s="1020">
        <v>79.2</v>
      </c>
      <c r="D1925" s="1026" t="s">
        <v>11</v>
      </c>
      <c r="E1925" s="1031"/>
      <c r="F1925" s="1031"/>
      <c r="G1925" s="1031"/>
    </row>
    <row r="1926" spans="1:7" s="1007" customFormat="1" ht="11.25" customHeight="1" x14ac:dyDescent="0.2">
      <c r="A1926" s="1268" t="s">
        <v>3571</v>
      </c>
      <c r="B1926" s="1019">
        <v>78.75</v>
      </c>
      <c r="C1926" s="1019">
        <v>78.75</v>
      </c>
      <c r="D1926" s="1025" t="s">
        <v>941</v>
      </c>
      <c r="E1926" s="1031"/>
      <c r="F1926" s="1031"/>
      <c r="G1926" s="1031"/>
    </row>
    <row r="1927" spans="1:7" s="1007" customFormat="1" ht="11.25" customHeight="1" x14ac:dyDescent="0.2">
      <c r="A1927" s="1268"/>
      <c r="B1927" s="1019">
        <v>100</v>
      </c>
      <c r="C1927" s="1019">
        <v>100</v>
      </c>
      <c r="D1927" s="1025" t="s">
        <v>943</v>
      </c>
      <c r="E1927" s="1031"/>
      <c r="F1927" s="1031"/>
      <c r="G1927" s="1031"/>
    </row>
    <row r="1928" spans="1:7" s="1007" customFormat="1" ht="11.25" customHeight="1" x14ac:dyDescent="0.2">
      <c r="A1928" s="1268"/>
      <c r="B1928" s="1019">
        <v>178.75</v>
      </c>
      <c r="C1928" s="1019">
        <v>178.75</v>
      </c>
      <c r="D1928" s="1025" t="s">
        <v>11</v>
      </c>
      <c r="E1928" s="1031"/>
      <c r="F1928" s="1031"/>
      <c r="G1928" s="1031"/>
    </row>
    <row r="1929" spans="1:7" s="1007" customFormat="1" ht="21" x14ac:dyDescent="0.2">
      <c r="A1929" s="1269" t="s">
        <v>588</v>
      </c>
      <c r="B1929" s="1018">
        <v>19525</v>
      </c>
      <c r="C1929" s="1018">
        <v>18111.969000000001</v>
      </c>
      <c r="D1929" s="1024" t="s">
        <v>972</v>
      </c>
      <c r="E1929" s="1031"/>
      <c r="F1929" s="1031"/>
      <c r="G1929" s="1031"/>
    </row>
    <row r="1930" spans="1:7" s="1007" customFormat="1" ht="21" x14ac:dyDescent="0.2">
      <c r="A1930" s="1268"/>
      <c r="B1930" s="1019">
        <v>70</v>
      </c>
      <c r="C1930" s="1019">
        <v>70</v>
      </c>
      <c r="D1930" s="1025" t="s">
        <v>3230</v>
      </c>
      <c r="E1930" s="1031"/>
      <c r="F1930" s="1031"/>
      <c r="G1930" s="1031"/>
    </row>
    <row r="1931" spans="1:7" s="1007" customFormat="1" ht="11.25" customHeight="1" x14ac:dyDescent="0.2">
      <c r="A1931" s="1268"/>
      <c r="B1931" s="1019">
        <v>267170</v>
      </c>
      <c r="C1931" s="1019">
        <v>265767.02315999998</v>
      </c>
      <c r="D1931" s="1025" t="s">
        <v>973</v>
      </c>
      <c r="E1931" s="1031"/>
      <c r="F1931" s="1031"/>
      <c r="G1931" s="1031"/>
    </row>
    <row r="1932" spans="1:7" s="1007" customFormat="1" ht="11.25" customHeight="1" x14ac:dyDescent="0.2">
      <c r="A1932" s="1268"/>
      <c r="B1932" s="1019">
        <v>132</v>
      </c>
      <c r="C1932" s="1019">
        <v>106</v>
      </c>
      <c r="D1932" s="1025" t="s">
        <v>3443</v>
      </c>
      <c r="E1932" s="1031"/>
      <c r="F1932" s="1031"/>
      <c r="G1932" s="1031"/>
    </row>
    <row r="1933" spans="1:7" s="1007" customFormat="1" ht="11.25" customHeight="1" x14ac:dyDescent="0.2">
      <c r="A1933" s="1268"/>
      <c r="B1933" s="1019">
        <v>68</v>
      </c>
      <c r="C1933" s="1019">
        <v>68</v>
      </c>
      <c r="D1933" s="1025" t="s">
        <v>968</v>
      </c>
      <c r="E1933" s="1031"/>
      <c r="F1933" s="1031"/>
      <c r="G1933" s="1031"/>
    </row>
    <row r="1934" spans="1:7" s="1007" customFormat="1" ht="11.25" customHeight="1" x14ac:dyDescent="0.2">
      <c r="A1934" s="1268"/>
      <c r="B1934" s="1019">
        <v>5469.4</v>
      </c>
      <c r="C1934" s="1019">
        <v>5425.9</v>
      </c>
      <c r="D1934" s="1025" t="s">
        <v>970</v>
      </c>
      <c r="E1934" s="1031"/>
      <c r="F1934" s="1031"/>
      <c r="G1934" s="1031"/>
    </row>
    <row r="1935" spans="1:7" s="1007" customFormat="1" ht="21" x14ac:dyDescent="0.2">
      <c r="A1935" s="1268"/>
      <c r="B1935" s="1019">
        <v>376.6</v>
      </c>
      <c r="C1935" s="1019">
        <v>376.6</v>
      </c>
      <c r="D1935" s="1025" t="s">
        <v>971</v>
      </c>
      <c r="E1935" s="1031"/>
      <c r="F1935" s="1031"/>
      <c r="G1935" s="1031"/>
    </row>
    <row r="1936" spans="1:7" s="1007" customFormat="1" ht="21" x14ac:dyDescent="0.2">
      <c r="A1936" s="1268"/>
      <c r="B1936" s="1019">
        <v>280</v>
      </c>
      <c r="C1936" s="1019">
        <v>195.57400000000001</v>
      </c>
      <c r="D1936" s="1025" t="s">
        <v>969</v>
      </c>
      <c r="E1936" s="1031"/>
      <c r="F1936" s="1031"/>
      <c r="G1936" s="1031"/>
    </row>
    <row r="1937" spans="1:7" s="1007" customFormat="1" ht="11.25" customHeight="1" x14ac:dyDescent="0.2">
      <c r="A1937" s="1268"/>
      <c r="B1937" s="1019">
        <v>550</v>
      </c>
      <c r="C1937" s="1019">
        <v>550</v>
      </c>
      <c r="D1937" s="1025" t="s">
        <v>597</v>
      </c>
      <c r="E1937" s="1031"/>
      <c r="F1937" s="1031"/>
      <c r="G1937" s="1031"/>
    </row>
    <row r="1938" spans="1:7" s="1007" customFormat="1" ht="11.25" customHeight="1" x14ac:dyDescent="0.2">
      <c r="A1938" s="1268"/>
      <c r="B1938" s="1019">
        <v>980.6</v>
      </c>
      <c r="C1938" s="1019">
        <v>737.92964000000006</v>
      </c>
      <c r="D1938" s="1025" t="s">
        <v>663</v>
      </c>
      <c r="E1938" s="1031"/>
      <c r="F1938" s="1031"/>
      <c r="G1938" s="1031"/>
    </row>
    <row r="1939" spans="1:7" s="1007" customFormat="1" ht="11.25" customHeight="1" x14ac:dyDescent="0.2">
      <c r="A1939" s="1268"/>
      <c r="B1939" s="1019">
        <v>48960.04</v>
      </c>
      <c r="C1939" s="1019">
        <v>44014.705509999993</v>
      </c>
      <c r="D1939" s="1025" t="s">
        <v>992</v>
      </c>
      <c r="E1939" s="1031"/>
      <c r="F1939" s="1031"/>
      <c r="G1939" s="1031"/>
    </row>
    <row r="1940" spans="1:7" s="1007" customFormat="1" ht="11.25" customHeight="1" x14ac:dyDescent="0.2">
      <c r="A1940" s="1270"/>
      <c r="B1940" s="1020">
        <v>343581.63999999996</v>
      </c>
      <c r="C1940" s="1020">
        <v>335423.70130999997</v>
      </c>
      <c r="D1940" s="1026" t="s">
        <v>11</v>
      </c>
      <c r="E1940" s="1031"/>
      <c r="F1940" s="1031"/>
      <c r="G1940" s="1031"/>
    </row>
    <row r="1941" spans="1:7" s="1007" customFormat="1" ht="11.25" customHeight="1" x14ac:dyDescent="0.2">
      <c r="A1941" s="1268" t="s">
        <v>2463</v>
      </c>
      <c r="B1941" s="1019">
        <v>300</v>
      </c>
      <c r="C1941" s="1019">
        <v>300</v>
      </c>
      <c r="D1941" s="1025" t="s">
        <v>1040</v>
      </c>
      <c r="E1941" s="1031"/>
      <c r="F1941" s="1031"/>
      <c r="G1941" s="1031"/>
    </row>
    <row r="1942" spans="1:7" s="1007" customFormat="1" ht="11.25" customHeight="1" x14ac:dyDescent="0.2">
      <c r="A1942" s="1268"/>
      <c r="B1942" s="1019">
        <v>28223</v>
      </c>
      <c r="C1942" s="1019">
        <v>28223</v>
      </c>
      <c r="D1942" s="1025" t="s">
        <v>973</v>
      </c>
      <c r="E1942" s="1031"/>
      <c r="F1942" s="1031"/>
      <c r="G1942" s="1031"/>
    </row>
    <row r="1943" spans="1:7" s="1007" customFormat="1" ht="11.25" customHeight="1" x14ac:dyDescent="0.2">
      <c r="A1943" s="1268"/>
      <c r="B1943" s="1019">
        <v>783</v>
      </c>
      <c r="C1943" s="1019">
        <v>783</v>
      </c>
      <c r="D1943" s="1025" t="s">
        <v>970</v>
      </c>
      <c r="E1943" s="1031"/>
      <c r="F1943" s="1031"/>
      <c r="G1943" s="1031"/>
    </row>
    <row r="1944" spans="1:7" s="1007" customFormat="1" ht="11.25" customHeight="1" x14ac:dyDescent="0.2">
      <c r="A1944" s="1268"/>
      <c r="B1944" s="1019">
        <v>29306</v>
      </c>
      <c r="C1944" s="1019">
        <v>29306</v>
      </c>
      <c r="D1944" s="1025" t="s">
        <v>11</v>
      </c>
      <c r="E1944" s="1031"/>
      <c r="F1944" s="1031"/>
      <c r="G1944" s="1031"/>
    </row>
    <row r="1945" spans="1:7" s="1007" customFormat="1" ht="11.25" customHeight="1" x14ac:dyDescent="0.2">
      <c r="A1945" s="1269" t="s">
        <v>4426</v>
      </c>
      <c r="B1945" s="1018">
        <v>250</v>
      </c>
      <c r="C1945" s="1018">
        <v>250</v>
      </c>
      <c r="D1945" s="1024" t="s">
        <v>912</v>
      </c>
      <c r="E1945" s="1031"/>
      <c r="F1945" s="1031"/>
      <c r="G1945" s="1031"/>
    </row>
    <row r="1946" spans="1:7" s="1007" customFormat="1" ht="11.25" customHeight="1" x14ac:dyDescent="0.2">
      <c r="A1946" s="1270"/>
      <c r="B1946" s="1020">
        <v>250</v>
      </c>
      <c r="C1946" s="1020">
        <v>250</v>
      </c>
      <c r="D1946" s="1026" t="s">
        <v>11</v>
      </c>
      <c r="E1946" s="1031"/>
      <c r="F1946" s="1031"/>
      <c r="G1946" s="1031"/>
    </row>
    <row r="1947" spans="1:7" s="1007" customFormat="1" ht="11.25" customHeight="1" x14ac:dyDescent="0.2">
      <c r="A1947" s="1268" t="s">
        <v>548</v>
      </c>
      <c r="B1947" s="1019">
        <v>1226</v>
      </c>
      <c r="C1947" s="1019">
        <v>581.26205000000004</v>
      </c>
      <c r="D1947" s="1025" t="s">
        <v>823</v>
      </c>
      <c r="E1947" s="1031"/>
      <c r="F1947" s="1031"/>
      <c r="G1947" s="1031"/>
    </row>
    <row r="1948" spans="1:7" s="1007" customFormat="1" ht="11.25" customHeight="1" x14ac:dyDescent="0.2">
      <c r="A1948" s="1268"/>
      <c r="B1948" s="1019">
        <v>60</v>
      </c>
      <c r="C1948" s="1019">
        <v>30</v>
      </c>
      <c r="D1948" s="1025" t="s">
        <v>3303</v>
      </c>
      <c r="E1948" s="1031"/>
      <c r="F1948" s="1031"/>
      <c r="G1948" s="1031"/>
    </row>
    <row r="1949" spans="1:7" s="1007" customFormat="1" ht="11.25" customHeight="1" x14ac:dyDescent="0.2">
      <c r="A1949" s="1268"/>
      <c r="B1949" s="1019">
        <v>1286</v>
      </c>
      <c r="C1949" s="1019">
        <v>611.26205000000004</v>
      </c>
      <c r="D1949" s="1025" t="s">
        <v>11</v>
      </c>
      <c r="E1949" s="1031"/>
      <c r="F1949" s="1031"/>
      <c r="G1949" s="1031"/>
    </row>
    <row r="1950" spans="1:7" s="1007" customFormat="1" ht="11.25" customHeight="1" x14ac:dyDescent="0.2">
      <c r="A1950" s="1269" t="s">
        <v>577</v>
      </c>
      <c r="B1950" s="1018">
        <v>220</v>
      </c>
      <c r="C1950" s="1018">
        <v>219.57499999999999</v>
      </c>
      <c r="D1950" s="1024" t="s">
        <v>960</v>
      </c>
      <c r="E1950" s="1031"/>
      <c r="F1950" s="1031"/>
      <c r="G1950" s="1031"/>
    </row>
    <row r="1951" spans="1:7" s="1007" customFormat="1" ht="11.25" customHeight="1" x14ac:dyDescent="0.2">
      <c r="A1951" s="1268"/>
      <c r="B1951" s="1019">
        <v>700</v>
      </c>
      <c r="C1951" s="1019">
        <v>700</v>
      </c>
      <c r="D1951" s="1025" t="s">
        <v>561</v>
      </c>
      <c r="E1951" s="1031"/>
      <c r="F1951" s="1031"/>
      <c r="G1951" s="1031"/>
    </row>
    <row r="1952" spans="1:7" s="1007" customFormat="1" ht="11.25" customHeight="1" x14ac:dyDescent="0.2">
      <c r="A1952" s="1270"/>
      <c r="B1952" s="1020">
        <v>920</v>
      </c>
      <c r="C1952" s="1020">
        <v>919.57500000000005</v>
      </c>
      <c r="D1952" s="1026" t="s">
        <v>11</v>
      </c>
      <c r="E1952" s="1031"/>
      <c r="F1952" s="1031"/>
      <c r="G1952" s="1031"/>
    </row>
    <row r="1953" spans="1:7" s="1007" customFormat="1" ht="11.25" customHeight="1" x14ac:dyDescent="0.2">
      <c r="A1953" s="1268" t="s">
        <v>2464</v>
      </c>
      <c r="B1953" s="1019">
        <v>200</v>
      </c>
      <c r="C1953" s="1019">
        <v>200</v>
      </c>
      <c r="D1953" s="1025" t="s">
        <v>610</v>
      </c>
      <c r="E1953" s="1031"/>
      <c r="F1953" s="1031"/>
      <c r="G1953" s="1031"/>
    </row>
    <row r="1954" spans="1:7" s="1007" customFormat="1" ht="11.25" customHeight="1" x14ac:dyDescent="0.2">
      <c r="A1954" s="1268"/>
      <c r="B1954" s="1019">
        <v>200</v>
      </c>
      <c r="C1954" s="1019">
        <v>200</v>
      </c>
      <c r="D1954" s="1025" t="s">
        <v>11</v>
      </c>
      <c r="E1954" s="1031"/>
      <c r="F1954" s="1031"/>
      <c r="G1954" s="1031"/>
    </row>
    <row r="1955" spans="1:7" s="1007" customFormat="1" ht="11.25" customHeight="1" x14ac:dyDescent="0.2">
      <c r="A1955" s="1269" t="s">
        <v>2465</v>
      </c>
      <c r="B1955" s="1018">
        <v>3855.4</v>
      </c>
      <c r="C1955" s="1018">
        <v>3855.4</v>
      </c>
      <c r="D1955" s="1024" t="s">
        <v>997</v>
      </c>
      <c r="E1955" s="1031"/>
      <c r="F1955" s="1031"/>
      <c r="G1955" s="1031"/>
    </row>
    <row r="1956" spans="1:7" s="1007" customFormat="1" ht="11.25" customHeight="1" x14ac:dyDescent="0.2">
      <c r="A1956" s="1270"/>
      <c r="B1956" s="1020">
        <v>3855.4</v>
      </c>
      <c r="C1956" s="1020">
        <v>3855.4</v>
      </c>
      <c r="D1956" s="1026" t="s">
        <v>11</v>
      </c>
      <c r="E1956" s="1031"/>
      <c r="F1956" s="1031"/>
      <c r="G1956" s="1031"/>
    </row>
    <row r="1957" spans="1:7" s="1007" customFormat="1" ht="11.25" customHeight="1" x14ac:dyDescent="0.2">
      <c r="A1957" s="1268" t="s">
        <v>4427</v>
      </c>
      <c r="B1957" s="1019">
        <v>300</v>
      </c>
      <c r="C1957" s="1019">
        <v>300</v>
      </c>
      <c r="D1957" s="1025" t="s">
        <v>912</v>
      </c>
      <c r="E1957" s="1031"/>
      <c r="F1957" s="1031"/>
      <c r="G1957" s="1031"/>
    </row>
    <row r="1958" spans="1:7" s="1007" customFormat="1" ht="11.25" customHeight="1" x14ac:dyDescent="0.2">
      <c r="A1958" s="1268"/>
      <c r="B1958" s="1019">
        <v>300</v>
      </c>
      <c r="C1958" s="1019">
        <v>300</v>
      </c>
      <c r="D1958" s="1025" t="s">
        <v>11</v>
      </c>
      <c r="E1958" s="1031"/>
      <c r="F1958" s="1031"/>
      <c r="G1958" s="1031"/>
    </row>
    <row r="1959" spans="1:7" s="1007" customFormat="1" ht="11.25" customHeight="1" x14ac:dyDescent="0.2">
      <c r="A1959" s="1269" t="s">
        <v>578</v>
      </c>
      <c r="B1959" s="1018">
        <v>2196.58</v>
      </c>
      <c r="C1959" s="1018">
        <v>2042.114</v>
      </c>
      <c r="D1959" s="1024" t="s">
        <v>4428</v>
      </c>
      <c r="E1959" s="1031"/>
      <c r="F1959" s="1031"/>
      <c r="G1959" s="1031"/>
    </row>
    <row r="1960" spans="1:7" s="1007" customFormat="1" ht="11.25" customHeight="1" x14ac:dyDescent="0.2">
      <c r="A1960" s="1270"/>
      <c r="B1960" s="1020">
        <v>2196.58</v>
      </c>
      <c r="C1960" s="1020">
        <v>2042.114</v>
      </c>
      <c r="D1960" s="1026" t="s">
        <v>11</v>
      </c>
      <c r="E1960" s="1031"/>
      <c r="F1960" s="1031"/>
      <c r="G1960" s="1031"/>
    </row>
    <row r="1961" spans="1:7" s="1007" customFormat="1" ht="11.25" customHeight="1" x14ac:dyDescent="0.2">
      <c r="A1961" s="1268" t="s">
        <v>3697</v>
      </c>
      <c r="B1961" s="1019">
        <v>40</v>
      </c>
      <c r="C1961" s="1019">
        <v>40</v>
      </c>
      <c r="D1961" s="1025" t="s">
        <v>524</v>
      </c>
      <c r="E1961" s="1031"/>
      <c r="F1961" s="1031"/>
      <c r="G1961" s="1031"/>
    </row>
    <row r="1962" spans="1:7" s="1007" customFormat="1" ht="11.25" customHeight="1" x14ac:dyDescent="0.2">
      <c r="A1962" s="1268"/>
      <c r="B1962" s="1019">
        <v>40</v>
      </c>
      <c r="C1962" s="1019">
        <v>40</v>
      </c>
      <c r="D1962" s="1025" t="s">
        <v>11</v>
      </c>
      <c r="E1962" s="1031"/>
      <c r="F1962" s="1031"/>
      <c r="G1962" s="1031"/>
    </row>
    <row r="1963" spans="1:7" s="1007" customFormat="1" ht="11.25" customHeight="1" x14ac:dyDescent="0.2">
      <c r="A1963" s="1269" t="s">
        <v>2466</v>
      </c>
      <c r="B1963" s="1018">
        <v>3898</v>
      </c>
      <c r="C1963" s="1018">
        <v>3898</v>
      </c>
      <c r="D1963" s="1024" t="s">
        <v>973</v>
      </c>
      <c r="E1963" s="1031"/>
      <c r="F1963" s="1031"/>
      <c r="G1963" s="1031"/>
    </row>
    <row r="1964" spans="1:7" s="1007" customFormat="1" ht="11.25" customHeight="1" x14ac:dyDescent="0.2">
      <c r="A1964" s="1270"/>
      <c r="B1964" s="1020">
        <v>3898</v>
      </c>
      <c r="C1964" s="1020">
        <v>3898</v>
      </c>
      <c r="D1964" s="1026" t="s">
        <v>11</v>
      </c>
      <c r="E1964" s="1031"/>
      <c r="F1964" s="1031"/>
      <c r="G1964" s="1031"/>
    </row>
    <row r="1965" spans="1:7" s="1007" customFormat="1" ht="21" x14ac:dyDescent="0.2">
      <c r="A1965" s="1268" t="s">
        <v>2467</v>
      </c>
      <c r="B1965" s="1019">
        <v>682</v>
      </c>
      <c r="C1965" s="1019">
        <v>682</v>
      </c>
      <c r="D1965" s="1025" t="s">
        <v>972</v>
      </c>
      <c r="E1965" s="1031"/>
      <c r="F1965" s="1031"/>
      <c r="G1965" s="1031"/>
    </row>
    <row r="1966" spans="1:7" s="1007" customFormat="1" ht="11.25" customHeight="1" x14ac:dyDescent="0.2">
      <c r="A1966" s="1268"/>
      <c r="B1966" s="1019">
        <v>724</v>
      </c>
      <c r="C1966" s="1019">
        <v>724</v>
      </c>
      <c r="D1966" s="1025" t="s">
        <v>973</v>
      </c>
      <c r="E1966" s="1031"/>
      <c r="F1966" s="1031"/>
      <c r="G1966" s="1031"/>
    </row>
    <row r="1967" spans="1:7" s="1007" customFormat="1" ht="11.25" customHeight="1" x14ac:dyDescent="0.2">
      <c r="A1967" s="1268"/>
      <c r="B1967" s="1019">
        <v>233.10000000000002</v>
      </c>
      <c r="C1967" s="1019">
        <v>228.28700000000003</v>
      </c>
      <c r="D1967" s="1025" t="s">
        <v>970</v>
      </c>
      <c r="E1967" s="1031"/>
      <c r="F1967" s="1031"/>
      <c r="G1967" s="1031"/>
    </row>
    <row r="1968" spans="1:7" s="1007" customFormat="1" ht="11.25" customHeight="1" x14ac:dyDescent="0.2">
      <c r="A1968" s="1268"/>
      <c r="B1968" s="1019">
        <v>3609</v>
      </c>
      <c r="C1968" s="1019">
        <v>3609</v>
      </c>
      <c r="D1968" s="1025" t="s">
        <v>992</v>
      </c>
      <c r="E1968" s="1031"/>
      <c r="F1968" s="1031"/>
      <c r="G1968" s="1031"/>
    </row>
    <row r="1969" spans="1:7" s="1007" customFormat="1" ht="11.25" customHeight="1" x14ac:dyDescent="0.2">
      <c r="A1969" s="1268"/>
      <c r="B1969" s="1019">
        <v>5248.1</v>
      </c>
      <c r="C1969" s="1019">
        <v>5243.2870000000003</v>
      </c>
      <c r="D1969" s="1025" t="s">
        <v>11</v>
      </c>
      <c r="E1969" s="1031"/>
      <c r="F1969" s="1031"/>
      <c r="G1969" s="1031"/>
    </row>
    <row r="1970" spans="1:7" s="1007" customFormat="1" ht="11.25" customHeight="1" x14ac:dyDescent="0.2">
      <c r="A1970" s="1269" t="s">
        <v>3724</v>
      </c>
      <c r="B1970" s="1018">
        <v>100</v>
      </c>
      <c r="C1970" s="1018">
        <v>100</v>
      </c>
      <c r="D1970" s="1024" t="s">
        <v>561</v>
      </c>
      <c r="E1970" s="1031"/>
      <c r="F1970" s="1031"/>
      <c r="G1970" s="1031"/>
    </row>
    <row r="1971" spans="1:7" s="1007" customFormat="1" ht="11.25" customHeight="1" x14ac:dyDescent="0.2">
      <c r="A1971" s="1270"/>
      <c r="B1971" s="1020">
        <v>100</v>
      </c>
      <c r="C1971" s="1020">
        <v>100</v>
      </c>
      <c r="D1971" s="1026" t="s">
        <v>11</v>
      </c>
      <c r="E1971" s="1031"/>
      <c r="F1971" s="1031"/>
      <c r="G1971" s="1031"/>
    </row>
    <row r="1972" spans="1:7" s="1007" customFormat="1" ht="11.25" customHeight="1" x14ac:dyDescent="0.2">
      <c r="A1972" s="1268" t="s">
        <v>3572</v>
      </c>
      <c r="B1972" s="1019">
        <v>215</v>
      </c>
      <c r="C1972" s="1019">
        <v>75.99224000000001</v>
      </c>
      <c r="D1972" s="1025" t="s">
        <v>823</v>
      </c>
      <c r="E1972" s="1031"/>
      <c r="F1972" s="1031"/>
      <c r="G1972" s="1031"/>
    </row>
    <row r="1973" spans="1:7" s="1007" customFormat="1" ht="11.25" customHeight="1" x14ac:dyDescent="0.2">
      <c r="A1973" s="1268"/>
      <c r="B1973" s="1019">
        <v>215</v>
      </c>
      <c r="C1973" s="1019">
        <v>75.99224000000001</v>
      </c>
      <c r="D1973" s="1025" t="s">
        <v>11</v>
      </c>
      <c r="E1973" s="1031"/>
      <c r="F1973" s="1031"/>
      <c r="G1973" s="1031"/>
    </row>
    <row r="1974" spans="1:7" s="1007" customFormat="1" ht="11.25" customHeight="1" x14ac:dyDescent="0.2">
      <c r="A1974" s="1269" t="s">
        <v>3737</v>
      </c>
      <c r="B1974" s="1018">
        <v>50</v>
      </c>
      <c r="C1974" s="1018">
        <v>47.24709</v>
      </c>
      <c r="D1974" s="1024" t="s">
        <v>4429</v>
      </c>
      <c r="E1974" s="1031"/>
      <c r="F1974" s="1031"/>
      <c r="G1974" s="1031"/>
    </row>
    <row r="1975" spans="1:7" s="1007" customFormat="1" ht="11.25" customHeight="1" x14ac:dyDescent="0.2">
      <c r="A1975" s="1270"/>
      <c r="B1975" s="1020">
        <v>50</v>
      </c>
      <c r="C1975" s="1020">
        <v>47.24709</v>
      </c>
      <c r="D1975" s="1026" t="s">
        <v>11</v>
      </c>
      <c r="E1975" s="1031"/>
      <c r="F1975" s="1031"/>
      <c r="G1975" s="1031"/>
    </row>
    <row r="1976" spans="1:7" s="1007" customFormat="1" ht="11.25" customHeight="1" x14ac:dyDescent="0.2">
      <c r="A1976" s="1268" t="s">
        <v>3783</v>
      </c>
      <c r="B1976" s="1019">
        <v>50</v>
      </c>
      <c r="C1976" s="1019">
        <v>50</v>
      </c>
      <c r="D1976" s="1025" t="s">
        <v>659</v>
      </c>
      <c r="E1976" s="1031"/>
      <c r="F1976" s="1031"/>
      <c r="G1976" s="1031"/>
    </row>
    <row r="1977" spans="1:7" s="1007" customFormat="1" ht="11.25" customHeight="1" x14ac:dyDescent="0.2">
      <c r="A1977" s="1268"/>
      <c r="B1977" s="1019">
        <v>50</v>
      </c>
      <c r="C1977" s="1019">
        <v>50</v>
      </c>
      <c r="D1977" s="1025" t="s">
        <v>11</v>
      </c>
      <c r="E1977" s="1031"/>
      <c r="F1977" s="1031"/>
      <c r="G1977" s="1031"/>
    </row>
    <row r="1978" spans="1:7" s="1007" customFormat="1" ht="11.25" customHeight="1" x14ac:dyDescent="0.2">
      <c r="A1978" s="1269" t="s">
        <v>2468</v>
      </c>
      <c r="B1978" s="1018">
        <v>1714.3600000000001</v>
      </c>
      <c r="C1978" s="1018">
        <v>1714.3589999999999</v>
      </c>
      <c r="D1978" s="1024" t="s">
        <v>2188</v>
      </c>
      <c r="E1978" s="1031"/>
      <c r="F1978" s="1031"/>
      <c r="G1978" s="1031"/>
    </row>
    <row r="1979" spans="1:7" s="1007" customFormat="1" ht="11.25" customHeight="1" x14ac:dyDescent="0.2">
      <c r="A1979" s="1270"/>
      <c r="B1979" s="1020">
        <v>1714.3600000000001</v>
      </c>
      <c r="C1979" s="1020">
        <v>1714.3589999999999</v>
      </c>
      <c r="D1979" s="1026" t="s">
        <v>11</v>
      </c>
      <c r="E1979" s="1031"/>
      <c r="F1979" s="1031"/>
      <c r="G1979" s="1031"/>
    </row>
    <row r="1980" spans="1:7" s="1007" customFormat="1" ht="11.25" customHeight="1" x14ac:dyDescent="0.2">
      <c r="A1980" s="1268" t="s">
        <v>2469</v>
      </c>
      <c r="B1980" s="1019">
        <v>2492.0299999999997</v>
      </c>
      <c r="C1980" s="1019">
        <v>2492.0249999999996</v>
      </c>
      <c r="D1980" s="1025" t="s">
        <v>2188</v>
      </c>
      <c r="E1980" s="1031"/>
      <c r="F1980" s="1031"/>
      <c r="G1980" s="1031"/>
    </row>
    <row r="1981" spans="1:7" s="1007" customFormat="1" ht="11.25" customHeight="1" x14ac:dyDescent="0.2">
      <c r="A1981" s="1268"/>
      <c r="B1981" s="1019">
        <v>2492.0299999999997</v>
      </c>
      <c r="C1981" s="1019">
        <v>2492.0249999999996</v>
      </c>
      <c r="D1981" s="1025" t="s">
        <v>11</v>
      </c>
      <c r="E1981" s="1031"/>
      <c r="F1981" s="1031"/>
      <c r="G1981" s="1031"/>
    </row>
    <row r="1982" spans="1:7" s="1007" customFormat="1" ht="11.25" customHeight="1" x14ac:dyDescent="0.2">
      <c r="A1982" s="1269" t="s">
        <v>2470</v>
      </c>
      <c r="B1982" s="1018">
        <v>8001.16</v>
      </c>
      <c r="C1982" s="1018">
        <v>8001.1589999999997</v>
      </c>
      <c r="D1982" s="1024" t="s">
        <v>2188</v>
      </c>
      <c r="E1982" s="1031"/>
      <c r="F1982" s="1031"/>
      <c r="G1982" s="1031"/>
    </row>
    <row r="1983" spans="1:7" s="1007" customFormat="1" ht="11.25" customHeight="1" x14ac:dyDescent="0.2">
      <c r="A1983" s="1270"/>
      <c r="B1983" s="1020">
        <v>8001.16</v>
      </c>
      <c r="C1983" s="1020">
        <v>8001.1589999999997</v>
      </c>
      <c r="D1983" s="1026" t="s">
        <v>11</v>
      </c>
      <c r="E1983" s="1031"/>
      <c r="F1983" s="1031"/>
      <c r="G1983" s="1031"/>
    </row>
    <row r="1984" spans="1:7" s="1007" customFormat="1" ht="11.25" customHeight="1" x14ac:dyDescent="0.2">
      <c r="A1984" s="1268" t="s">
        <v>2471</v>
      </c>
      <c r="B1984" s="1019">
        <v>7928.12</v>
      </c>
      <c r="C1984" s="1019">
        <v>7928.1220000000003</v>
      </c>
      <c r="D1984" s="1025" t="s">
        <v>2188</v>
      </c>
      <c r="E1984" s="1031"/>
      <c r="F1984" s="1031"/>
      <c r="G1984" s="1031"/>
    </row>
    <row r="1985" spans="1:7" s="1007" customFormat="1" ht="11.25" customHeight="1" x14ac:dyDescent="0.2">
      <c r="A1985" s="1268"/>
      <c r="B1985" s="1019">
        <v>7928.12</v>
      </c>
      <c r="C1985" s="1019">
        <v>7928.1220000000003</v>
      </c>
      <c r="D1985" s="1025" t="s">
        <v>11</v>
      </c>
      <c r="E1985" s="1031"/>
      <c r="F1985" s="1031"/>
      <c r="G1985" s="1031"/>
    </row>
    <row r="1986" spans="1:7" s="1007" customFormat="1" ht="11.25" customHeight="1" x14ac:dyDescent="0.2">
      <c r="A1986" s="1269" t="s">
        <v>2472</v>
      </c>
      <c r="B1986" s="1018">
        <v>13697.2</v>
      </c>
      <c r="C1986" s="1018">
        <v>13697.196</v>
      </c>
      <c r="D1986" s="1024" t="s">
        <v>2188</v>
      </c>
      <c r="E1986" s="1031"/>
      <c r="F1986" s="1031"/>
      <c r="G1986" s="1031"/>
    </row>
    <row r="1987" spans="1:7" s="1007" customFormat="1" ht="11.25" customHeight="1" x14ac:dyDescent="0.2">
      <c r="A1987" s="1270"/>
      <c r="B1987" s="1020">
        <v>13697.2</v>
      </c>
      <c r="C1987" s="1020">
        <v>13697.196</v>
      </c>
      <c r="D1987" s="1026" t="s">
        <v>11</v>
      </c>
      <c r="E1987" s="1031"/>
      <c r="F1987" s="1031"/>
      <c r="G1987" s="1031"/>
    </row>
    <row r="1988" spans="1:7" s="1007" customFormat="1" ht="11.25" customHeight="1" x14ac:dyDescent="0.2">
      <c r="A1988" s="1268" t="s">
        <v>2473</v>
      </c>
      <c r="B1988" s="1019">
        <v>10433.969999999999</v>
      </c>
      <c r="C1988" s="1019">
        <v>10433.971</v>
      </c>
      <c r="D1988" s="1025" t="s">
        <v>2188</v>
      </c>
      <c r="E1988" s="1031"/>
      <c r="F1988" s="1031"/>
      <c r="G1988" s="1031"/>
    </row>
    <row r="1989" spans="1:7" s="1007" customFormat="1" ht="11.25" customHeight="1" x14ac:dyDescent="0.2">
      <c r="A1989" s="1268"/>
      <c r="B1989" s="1019">
        <v>113.36</v>
      </c>
      <c r="C1989" s="1019">
        <v>113.346</v>
      </c>
      <c r="D1989" s="1025" t="s">
        <v>3855</v>
      </c>
      <c r="E1989" s="1031"/>
      <c r="F1989" s="1031"/>
      <c r="G1989" s="1031"/>
    </row>
    <row r="1990" spans="1:7" s="1007" customFormat="1" ht="11.25" customHeight="1" x14ac:dyDescent="0.2">
      <c r="A1990" s="1268"/>
      <c r="B1990" s="1019">
        <v>10547.33</v>
      </c>
      <c r="C1990" s="1019">
        <v>10547.316999999999</v>
      </c>
      <c r="D1990" s="1025" t="s">
        <v>11</v>
      </c>
      <c r="E1990" s="1031"/>
      <c r="F1990" s="1031"/>
      <c r="G1990" s="1031"/>
    </row>
    <row r="1991" spans="1:7" s="1007" customFormat="1" ht="11.25" customHeight="1" x14ac:dyDescent="0.2">
      <c r="A1991" s="1269" t="s">
        <v>2474</v>
      </c>
      <c r="B1991" s="1018">
        <v>5743.33</v>
      </c>
      <c r="C1991" s="1018">
        <v>5743.3249999999998</v>
      </c>
      <c r="D1991" s="1024" t="s">
        <v>2188</v>
      </c>
      <c r="E1991" s="1031"/>
      <c r="F1991" s="1031"/>
      <c r="G1991" s="1031"/>
    </row>
    <row r="1992" spans="1:7" s="1007" customFormat="1" ht="11.25" customHeight="1" x14ac:dyDescent="0.2">
      <c r="A1992" s="1268"/>
      <c r="B1992" s="1019">
        <v>30.25</v>
      </c>
      <c r="C1992" s="1019">
        <v>30.225999999999999</v>
      </c>
      <c r="D1992" s="1025" t="s">
        <v>3855</v>
      </c>
      <c r="E1992" s="1031"/>
      <c r="F1992" s="1031"/>
      <c r="G1992" s="1031"/>
    </row>
    <row r="1993" spans="1:7" s="1007" customFormat="1" ht="11.25" customHeight="1" x14ac:dyDescent="0.2">
      <c r="A1993" s="1270"/>
      <c r="B1993" s="1020">
        <v>5773.58</v>
      </c>
      <c r="C1993" s="1020">
        <v>5773.5509999999995</v>
      </c>
      <c r="D1993" s="1026" t="s">
        <v>11</v>
      </c>
      <c r="E1993" s="1031"/>
      <c r="F1993" s="1031"/>
      <c r="G1993" s="1031"/>
    </row>
    <row r="1994" spans="1:7" s="1007" customFormat="1" ht="11.25" customHeight="1" x14ac:dyDescent="0.2">
      <c r="A1994" s="1268" t="s">
        <v>2475</v>
      </c>
      <c r="B1994" s="1019">
        <v>18845.66</v>
      </c>
      <c r="C1994" s="1019">
        <v>18845.659</v>
      </c>
      <c r="D1994" s="1025" t="s">
        <v>2188</v>
      </c>
      <c r="E1994" s="1031"/>
      <c r="F1994" s="1031"/>
      <c r="G1994" s="1031"/>
    </row>
    <row r="1995" spans="1:7" s="1007" customFormat="1" ht="11.25" customHeight="1" x14ac:dyDescent="0.2">
      <c r="A1995" s="1268"/>
      <c r="B1995" s="1019">
        <v>18845.66</v>
      </c>
      <c r="C1995" s="1019">
        <v>18845.659</v>
      </c>
      <c r="D1995" s="1025" t="s">
        <v>11</v>
      </c>
      <c r="E1995" s="1031"/>
      <c r="F1995" s="1031"/>
      <c r="G1995" s="1031"/>
    </row>
    <row r="1996" spans="1:7" s="1007" customFormat="1" ht="11.25" customHeight="1" x14ac:dyDescent="0.2">
      <c r="A1996" s="1269" t="s">
        <v>2476</v>
      </c>
      <c r="B1996" s="1018">
        <v>7157.8799999999992</v>
      </c>
      <c r="C1996" s="1018">
        <v>7157.8769999999995</v>
      </c>
      <c r="D1996" s="1024" t="s">
        <v>2188</v>
      </c>
      <c r="E1996" s="1031"/>
      <c r="F1996" s="1031"/>
      <c r="G1996" s="1031"/>
    </row>
    <row r="1997" spans="1:7" s="1007" customFormat="1" ht="11.25" customHeight="1" x14ac:dyDescent="0.2">
      <c r="A1997" s="1268"/>
      <c r="B1997" s="1019">
        <v>416.07</v>
      </c>
      <c r="C1997" s="1019">
        <v>416.04699999999997</v>
      </c>
      <c r="D1997" s="1025" t="s">
        <v>3855</v>
      </c>
      <c r="E1997" s="1031"/>
      <c r="F1997" s="1031"/>
      <c r="G1997" s="1031"/>
    </row>
    <row r="1998" spans="1:7" s="1007" customFormat="1" ht="11.25" customHeight="1" x14ac:dyDescent="0.2">
      <c r="A1998" s="1270"/>
      <c r="B1998" s="1020">
        <v>7573.9499999999989</v>
      </c>
      <c r="C1998" s="1020">
        <v>7573.9239999999991</v>
      </c>
      <c r="D1998" s="1026" t="s">
        <v>11</v>
      </c>
      <c r="E1998" s="1031"/>
      <c r="F1998" s="1031"/>
      <c r="G1998" s="1031"/>
    </row>
    <row r="1999" spans="1:7" s="1007" customFormat="1" ht="11.25" customHeight="1" x14ac:dyDescent="0.2">
      <c r="A1999" s="1269" t="s">
        <v>2477</v>
      </c>
      <c r="B1999" s="1018">
        <v>20678.100000000002</v>
      </c>
      <c r="C1999" s="1018">
        <v>20678.101000000002</v>
      </c>
      <c r="D1999" s="1024" t="s">
        <v>2188</v>
      </c>
      <c r="E1999" s="1031"/>
      <c r="F1999" s="1031"/>
      <c r="G1999" s="1031"/>
    </row>
    <row r="2000" spans="1:7" s="1007" customFormat="1" ht="11.25" customHeight="1" x14ac:dyDescent="0.2">
      <c r="A2000" s="1270"/>
      <c r="B2000" s="1020">
        <v>20678.100000000002</v>
      </c>
      <c r="C2000" s="1020">
        <v>20678.101000000002</v>
      </c>
      <c r="D2000" s="1026" t="s">
        <v>11</v>
      </c>
      <c r="E2000" s="1031"/>
      <c r="F2000" s="1031"/>
      <c r="G2000" s="1031"/>
    </row>
    <row r="2001" spans="1:7" s="1007" customFormat="1" ht="11.25" customHeight="1" x14ac:dyDescent="0.2">
      <c r="A2001" s="1269" t="s">
        <v>2478</v>
      </c>
      <c r="B2001" s="1018">
        <v>14678.79</v>
      </c>
      <c r="C2001" s="1018">
        <v>14678.788</v>
      </c>
      <c r="D2001" s="1024" t="s">
        <v>2188</v>
      </c>
      <c r="E2001" s="1031"/>
      <c r="F2001" s="1031"/>
      <c r="G2001" s="1031"/>
    </row>
    <row r="2002" spans="1:7" s="1007" customFormat="1" ht="11.25" customHeight="1" x14ac:dyDescent="0.2">
      <c r="A2002" s="1270"/>
      <c r="B2002" s="1020">
        <v>14678.79</v>
      </c>
      <c r="C2002" s="1020">
        <v>14678.788</v>
      </c>
      <c r="D2002" s="1026" t="s">
        <v>11</v>
      </c>
      <c r="E2002" s="1031"/>
      <c r="F2002" s="1031"/>
      <c r="G2002" s="1031"/>
    </row>
    <row r="2003" spans="1:7" s="1007" customFormat="1" ht="11.25" customHeight="1" x14ac:dyDescent="0.2">
      <c r="A2003" s="1268" t="s">
        <v>2479</v>
      </c>
      <c r="B2003" s="1019">
        <v>9615.44</v>
      </c>
      <c r="C2003" s="1019">
        <v>9615.44</v>
      </c>
      <c r="D2003" s="1025" t="s">
        <v>2188</v>
      </c>
      <c r="E2003" s="1031"/>
      <c r="F2003" s="1031"/>
      <c r="G2003" s="1031"/>
    </row>
    <row r="2004" spans="1:7" s="1007" customFormat="1" ht="11.25" customHeight="1" x14ac:dyDescent="0.2">
      <c r="A2004" s="1268"/>
      <c r="B2004" s="1019">
        <v>9615.44</v>
      </c>
      <c r="C2004" s="1019">
        <v>9615.44</v>
      </c>
      <c r="D2004" s="1025" t="s">
        <v>11</v>
      </c>
      <c r="E2004" s="1031"/>
      <c r="F2004" s="1031"/>
      <c r="G2004" s="1031"/>
    </row>
    <row r="2005" spans="1:7" s="1007" customFormat="1" ht="11.25" customHeight="1" x14ac:dyDescent="0.2">
      <c r="A2005" s="1269" t="s">
        <v>2480</v>
      </c>
      <c r="B2005" s="1018">
        <v>11845.55</v>
      </c>
      <c r="C2005" s="1018">
        <v>11845.548000000001</v>
      </c>
      <c r="D2005" s="1024" t="s">
        <v>2188</v>
      </c>
      <c r="E2005" s="1031"/>
      <c r="F2005" s="1031"/>
      <c r="G2005" s="1031"/>
    </row>
    <row r="2006" spans="1:7" s="1007" customFormat="1" ht="11.25" customHeight="1" x14ac:dyDescent="0.2">
      <c r="A2006" s="1270"/>
      <c r="B2006" s="1020">
        <v>11845.55</v>
      </c>
      <c r="C2006" s="1020">
        <v>11845.548000000001</v>
      </c>
      <c r="D2006" s="1026" t="s">
        <v>11</v>
      </c>
      <c r="E2006" s="1031"/>
      <c r="F2006" s="1031"/>
      <c r="G2006" s="1031"/>
    </row>
    <row r="2007" spans="1:7" s="1007" customFormat="1" ht="11.25" customHeight="1" x14ac:dyDescent="0.2">
      <c r="A2007" s="1268" t="s">
        <v>4430</v>
      </c>
      <c r="B2007" s="1019">
        <v>4298.37</v>
      </c>
      <c r="C2007" s="1019">
        <v>4298.3720000000003</v>
      </c>
      <c r="D2007" s="1025" t="s">
        <v>2188</v>
      </c>
      <c r="E2007" s="1031"/>
      <c r="F2007" s="1031"/>
      <c r="G2007" s="1031"/>
    </row>
    <row r="2008" spans="1:7" s="1007" customFormat="1" ht="11.25" customHeight="1" x14ac:dyDescent="0.2">
      <c r="A2008" s="1268"/>
      <c r="B2008" s="1019">
        <v>4298.37</v>
      </c>
      <c r="C2008" s="1019">
        <v>4298.3720000000003</v>
      </c>
      <c r="D2008" s="1025" t="s">
        <v>11</v>
      </c>
      <c r="E2008" s="1031"/>
      <c r="F2008" s="1031"/>
      <c r="G2008" s="1031"/>
    </row>
    <row r="2009" spans="1:7" s="1007" customFormat="1" ht="11.25" customHeight="1" x14ac:dyDescent="0.2">
      <c r="A2009" s="1269" t="s">
        <v>2481</v>
      </c>
      <c r="B2009" s="1018">
        <v>100</v>
      </c>
      <c r="C2009" s="1018">
        <v>100</v>
      </c>
      <c r="D2009" s="1024" t="s">
        <v>968</v>
      </c>
      <c r="E2009" s="1031"/>
      <c r="F2009" s="1031"/>
      <c r="G2009" s="1031"/>
    </row>
    <row r="2010" spans="1:7" s="1007" customFormat="1" ht="11.25" customHeight="1" x14ac:dyDescent="0.2">
      <c r="A2010" s="1270"/>
      <c r="B2010" s="1020">
        <v>100</v>
      </c>
      <c r="C2010" s="1020">
        <v>100</v>
      </c>
      <c r="D2010" s="1026" t="s">
        <v>11</v>
      </c>
      <c r="E2010" s="1031"/>
      <c r="F2010" s="1031"/>
      <c r="G2010" s="1031"/>
    </row>
    <row r="2011" spans="1:7" s="1007" customFormat="1" ht="11.25" customHeight="1" x14ac:dyDescent="0.2">
      <c r="A2011" s="1268" t="s">
        <v>2482</v>
      </c>
      <c r="B2011" s="1019">
        <v>18.38</v>
      </c>
      <c r="C2011" s="1019">
        <v>0</v>
      </c>
      <c r="D2011" s="1025" t="s">
        <v>3857</v>
      </c>
      <c r="E2011" s="1031"/>
      <c r="F2011" s="1031"/>
      <c r="G2011" s="1031"/>
    </row>
    <row r="2012" spans="1:7" s="1007" customFormat="1" ht="11.25" customHeight="1" x14ac:dyDescent="0.2">
      <c r="A2012" s="1268"/>
      <c r="B2012" s="1019">
        <v>18.38</v>
      </c>
      <c r="C2012" s="1019">
        <v>0</v>
      </c>
      <c r="D2012" s="1025" t="s">
        <v>11</v>
      </c>
      <c r="E2012" s="1031"/>
      <c r="F2012" s="1031"/>
      <c r="G2012" s="1031"/>
    </row>
    <row r="2013" spans="1:7" s="1007" customFormat="1" ht="11.25" customHeight="1" x14ac:dyDescent="0.2">
      <c r="A2013" s="1269" t="s">
        <v>3573</v>
      </c>
      <c r="B2013" s="1018">
        <v>90</v>
      </c>
      <c r="C2013" s="1018">
        <v>90</v>
      </c>
      <c r="D2013" s="1024" t="s">
        <v>3231</v>
      </c>
      <c r="E2013" s="1031"/>
      <c r="F2013" s="1031"/>
      <c r="G2013" s="1031"/>
    </row>
    <row r="2014" spans="1:7" s="1007" customFormat="1" ht="21" x14ac:dyDescent="0.2">
      <c r="A2014" s="1268"/>
      <c r="B2014" s="1019">
        <v>54</v>
      </c>
      <c r="C2014" s="1019">
        <v>54</v>
      </c>
      <c r="D2014" s="1025" t="s">
        <v>972</v>
      </c>
      <c r="E2014" s="1031"/>
      <c r="F2014" s="1031"/>
      <c r="G2014" s="1031"/>
    </row>
    <row r="2015" spans="1:7" s="1007" customFormat="1" ht="11.25" customHeight="1" x14ac:dyDescent="0.2">
      <c r="A2015" s="1268"/>
      <c r="B2015" s="1019">
        <v>221.6</v>
      </c>
      <c r="C2015" s="1019">
        <v>221.6</v>
      </c>
      <c r="D2015" s="1025" t="s">
        <v>970</v>
      </c>
      <c r="E2015" s="1031"/>
      <c r="F2015" s="1031"/>
      <c r="G2015" s="1031"/>
    </row>
    <row r="2016" spans="1:7" s="1007" customFormat="1" ht="21" x14ac:dyDescent="0.2">
      <c r="A2016" s="1268"/>
      <c r="B2016" s="1019">
        <v>352.7</v>
      </c>
      <c r="C2016" s="1019">
        <v>352.7</v>
      </c>
      <c r="D2016" s="1025" t="s">
        <v>969</v>
      </c>
      <c r="E2016" s="1031"/>
      <c r="F2016" s="1031"/>
      <c r="G2016" s="1031"/>
    </row>
    <row r="2017" spans="1:7" s="1007" customFormat="1" ht="11.25" customHeight="1" x14ac:dyDescent="0.2">
      <c r="A2017" s="1268"/>
      <c r="B2017" s="1019">
        <v>248.5</v>
      </c>
      <c r="C2017" s="1019">
        <v>248.5</v>
      </c>
      <c r="D2017" s="1025" t="s">
        <v>663</v>
      </c>
      <c r="E2017" s="1031"/>
      <c r="F2017" s="1031"/>
      <c r="G2017" s="1031"/>
    </row>
    <row r="2018" spans="1:7" s="1007" customFormat="1" ht="11.25" customHeight="1" x14ac:dyDescent="0.2">
      <c r="A2018" s="1268"/>
      <c r="B2018" s="1019">
        <v>4615.51</v>
      </c>
      <c r="C2018" s="1019">
        <v>4615.5</v>
      </c>
      <c r="D2018" s="1025" t="s">
        <v>992</v>
      </c>
      <c r="E2018" s="1031"/>
      <c r="F2018" s="1031"/>
      <c r="G2018" s="1031"/>
    </row>
    <row r="2019" spans="1:7" s="1007" customFormat="1" ht="11.25" customHeight="1" x14ac:dyDescent="0.2">
      <c r="A2019" s="1270"/>
      <c r="B2019" s="1020">
        <v>5582.31</v>
      </c>
      <c r="C2019" s="1020">
        <v>5582.3</v>
      </c>
      <c r="D2019" s="1026" t="s">
        <v>11</v>
      </c>
      <c r="E2019" s="1031"/>
      <c r="F2019" s="1031"/>
      <c r="G2019" s="1031"/>
    </row>
    <row r="2020" spans="1:7" s="1007" customFormat="1" ht="11.25" customHeight="1" x14ac:dyDescent="0.2">
      <c r="A2020" s="1268" t="s">
        <v>633</v>
      </c>
      <c r="B2020" s="1019">
        <v>100</v>
      </c>
      <c r="C2020" s="1019">
        <v>100</v>
      </c>
      <c r="D2020" s="1025" t="s">
        <v>610</v>
      </c>
      <c r="E2020" s="1031"/>
      <c r="F2020" s="1031"/>
      <c r="G2020" s="1031"/>
    </row>
    <row r="2021" spans="1:7" s="1007" customFormat="1" ht="11.25" customHeight="1" x14ac:dyDescent="0.2">
      <c r="A2021" s="1268"/>
      <c r="B2021" s="1019">
        <v>100</v>
      </c>
      <c r="C2021" s="1019">
        <v>100</v>
      </c>
      <c r="D2021" s="1025" t="s">
        <v>11</v>
      </c>
      <c r="E2021" s="1031"/>
      <c r="F2021" s="1031"/>
      <c r="G2021" s="1031"/>
    </row>
    <row r="2022" spans="1:7" s="1007" customFormat="1" ht="11.25" customHeight="1" x14ac:dyDescent="0.2">
      <c r="A2022" s="1269" t="s">
        <v>2483</v>
      </c>
      <c r="B2022" s="1018">
        <v>998</v>
      </c>
      <c r="C2022" s="1018">
        <v>871.1</v>
      </c>
      <c r="D2022" s="1024" t="s">
        <v>1078</v>
      </c>
      <c r="E2022" s="1031"/>
      <c r="F2022" s="1031"/>
      <c r="G2022" s="1031"/>
    </row>
    <row r="2023" spans="1:7" s="1007" customFormat="1" ht="11.25" customHeight="1" x14ac:dyDescent="0.2">
      <c r="A2023" s="1270"/>
      <c r="B2023" s="1020">
        <v>998</v>
      </c>
      <c r="C2023" s="1020">
        <v>871.1</v>
      </c>
      <c r="D2023" s="1026" t="s">
        <v>11</v>
      </c>
      <c r="E2023" s="1031"/>
      <c r="F2023" s="1031"/>
      <c r="G2023" s="1031"/>
    </row>
    <row r="2024" spans="1:7" s="1007" customFormat="1" ht="11.25" customHeight="1" x14ac:dyDescent="0.2">
      <c r="A2024" s="1268" t="s">
        <v>3676</v>
      </c>
      <c r="B2024" s="1019">
        <v>135</v>
      </c>
      <c r="C2024" s="1019">
        <v>120.01</v>
      </c>
      <c r="D2024" s="1025" t="s">
        <v>505</v>
      </c>
      <c r="E2024" s="1031"/>
      <c r="F2024" s="1031"/>
      <c r="G2024" s="1031"/>
    </row>
    <row r="2025" spans="1:7" s="1007" customFormat="1" ht="11.25" customHeight="1" x14ac:dyDescent="0.2">
      <c r="A2025" s="1268"/>
      <c r="B2025" s="1019">
        <v>135</v>
      </c>
      <c r="C2025" s="1019">
        <v>120.01</v>
      </c>
      <c r="D2025" s="1025" t="s">
        <v>11</v>
      </c>
      <c r="E2025" s="1031"/>
      <c r="F2025" s="1031"/>
      <c r="G2025" s="1031"/>
    </row>
    <row r="2026" spans="1:7" s="1007" customFormat="1" ht="11.25" customHeight="1" x14ac:dyDescent="0.2">
      <c r="A2026" s="1269" t="s">
        <v>592</v>
      </c>
      <c r="B2026" s="1018">
        <v>894.43</v>
      </c>
      <c r="C2026" s="1018">
        <v>894.43200000000002</v>
      </c>
      <c r="D2026" s="1024" t="s">
        <v>589</v>
      </c>
      <c r="E2026" s="1031"/>
      <c r="F2026" s="1031"/>
      <c r="G2026" s="1031"/>
    </row>
    <row r="2027" spans="1:7" s="1007" customFormat="1" ht="11.25" customHeight="1" x14ac:dyDescent="0.2">
      <c r="A2027" s="1270"/>
      <c r="B2027" s="1020">
        <v>894.43</v>
      </c>
      <c r="C2027" s="1020">
        <v>894.43200000000002</v>
      </c>
      <c r="D2027" s="1026" t="s">
        <v>11</v>
      </c>
      <c r="E2027" s="1031"/>
      <c r="F2027" s="1031"/>
      <c r="G2027" s="1031"/>
    </row>
    <row r="2028" spans="1:7" s="1007" customFormat="1" ht="11.25" customHeight="1" x14ac:dyDescent="0.2">
      <c r="A2028" s="1268" t="s">
        <v>2484</v>
      </c>
      <c r="B2028" s="1019">
        <v>7796</v>
      </c>
      <c r="C2028" s="1019">
        <v>7796</v>
      </c>
      <c r="D2028" s="1025" t="s">
        <v>973</v>
      </c>
      <c r="E2028" s="1031"/>
      <c r="F2028" s="1031"/>
      <c r="G2028" s="1031"/>
    </row>
    <row r="2029" spans="1:7" s="1007" customFormat="1" ht="11.25" customHeight="1" x14ac:dyDescent="0.2">
      <c r="A2029" s="1268"/>
      <c r="B2029" s="1019">
        <v>7796</v>
      </c>
      <c r="C2029" s="1019">
        <v>7796</v>
      </c>
      <c r="D2029" s="1025" t="s">
        <v>11</v>
      </c>
      <c r="E2029" s="1031"/>
      <c r="F2029" s="1031"/>
      <c r="G2029" s="1031"/>
    </row>
    <row r="2030" spans="1:7" s="1007" customFormat="1" ht="21" x14ac:dyDescent="0.2">
      <c r="A2030" s="1269" t="s">
        <v>2485</v>
      </c>
      <c r="B2030" s="1018">
        <v>109</v>
      </c>
      <c r="C2030" s="1018">
        <v>109</v>
      </c>
      <c r="D2030" s="1024" t="s">
        <v>972</v>
      </c>
      <c r="E2030" s="1031"/>
      <c r="F2030" s="1031"/>
      <c r="G2030" s="1031"/>
    </row>
    <row r="2031" spans="1:7" s="1007" customFormat="1" ht="11.25" customHeight="1" x14ac:dyDescent="0.2">
      <c r="A2031" s="1268"/>
      <c r="B2031" s="1019">
        <v>1156</v>
      </c>
      <c r="C2031" s="1019">
        <v>1156</v>
      </c>
      <c r="D2031" s="1025" t="s">
        <v>973</v>
      </c>
      <c r="E2031" s="1031"/>
      <c r="F2031" s="1031"/>
      <c r="G2031" s="1031"/>
    </row>
    <row r="2032" spans="1:7" s="1007" customFormat="1" ht="11.25" customHeight="1" x14ac:dyDescent="0.2">
      <c r="A2032" s="1270"/>
      <c r="B2032" s="1020">
        <v>1265</v>
      </c>
      <c r="C2032" s="1020">
        <v>1265</v>
      </c>
      <c r="D2032" s="1026" t="s">
        <v>11</v>
      </c>
      <c r="E2032" s="1031"/>
      <c r="F2032" s="1031"/>
      <c r="G2032" s="1031"/>
    </row>
    <row r="2033" spans="1:7" s="1007" customFormat="1" ht="11.25" customHeight="1" x14ac:dyDescent="0.2">
      <c r="A2033" s="1271" t="s">
        <v>2486</v>
      </c>
      <c r="B2033" s="1019">
        <v>100</v>
      </c>
      <c r="C2033" s="1019">
        <v>100</v>
      </c>
      <c r="D2033" s="1025" t="s">
        <v>968</v>
      </c>
      <c r="E2033" s="1031"/>
      <c r="F2033" s="1031"/>
      <c r="G2033" s="1031"/>
    </row>
    <row r="2034" spans="1:7" s="1007" customFormat="1" ht="11.25" customHeight="1" x14ac:dyDescent="0.2">
      <c r="A2034" s="1272"/>
      <c r="B2034" s="1019">
        <v>100</v>
      </c>
      <c r="C2034" s="1019">
        <v>100</v>
      </c>
      <c r="D2034" s="1025" t="s">
        <v>11</v>
      </c>
      <c r="E2034" s="1031"/>
      <c r="F2034" s="1031"/>
      <c r="G2034" s="1031"/>
    </row>
    <row r="2035" spans="1:7" s="1007" customFormat="1" ht="11.25" customHeight="1" x14ac:dyDescent="0.2">
      <c r="A2035" s="1269" t="s">
        <v>634</v>
      </c>
      <c r="B2035" s="1018">
        <v>30</v>
      </c>
      <c r="C2035" s="1018">
        <v>30</v>
      </c>
      <c r="D2035" s="1024" t="s">
        <v>610</v>
      </c>
      <c r="E2035" s="1031"/>
      <c r="F2035" s="1031"/>
      <c r="G2035" s="1031"/>
    </row>
    <row r="2036" spans="1:7" s="1007" customFormat="1" ht="11.25" customHeight="1" x14ac:dyDescent="0.2">
      <c r="A2036" s="1270"/>
      <c r="B2036" s="1020">
        <v>30</v>
      </c>
      <c r="C2036" s="1020">
        <v>30</v>
      </c>
      <c r="D2036" s="1026" t="s">
        <v>11</v>
      </c>
      <c r="E2036" s="1031"/>
      <c r="F2036" s="1031"/>
      <c r="G2036" s="1031"/>
    </row>
    <row r="2037" spans="1:7" s="1007" customFormat="1" ht="11.25" customHeight="1" x14ac:dyDescent="0.2">
      <c r="A2037" s="1268" t="s">
        <v>3760</v>
      </c>
      <c r="B2037" s="1019">
        <v>50</v>
      </c>
      <c r="C2037" s="1019">
        <v>50</v>
      </c>
      <c r="D2037" s="1025" t="s">
        <v>610</v>
      </c>
      <c r="E2037" s="1031"/>
      <c r="F2037" s="1031"/>
      <c r="G2037" s="1031"/>
    </row>
    <row r="2038" spans="1:7" s="1007" customFormat="1" ht="11.25" customHeight="1" x14ac:dyDescent="0.2">
      <c r="A2038" s="1268"/>
      <c r="B2038" s="1019">
        <v>50</v>
      </c>
      <c r="C2038" s="1019">
        <v>50</v>
      </c>
      <c r="D2038" s="1025" t="s">
        <v>11</v>
      </c>
      <c r="E2038" s="1031"/>
      <c r="F2038" s="1031"/>
      <c r="G2038" s="1031"/>
    </row>
    <row r="2039" spans="1:7" s="1007" customFormat="1" ht="11.25" customHeight="1" x14ac:dyDescent="0.2">
      <c r="A2039" s="1269" t="s">
        <v>4038</v>
      </c>
      <c r="B2039" s="1018">
        <v>50</v>
      </c>
      <c r="C2039" s="1018">
        <v>50</v>
      </c>
      <c r="D2039" s="1024" t="s">
        <v>4431</v>
      </c>
      <c r="E2039" s="1031"/>
      <c r="F2039" s="1031"/>
      <c r="G2039" s="1031"/>
    </row>
    <row r="2040" spans="1:7" s="1007" customFormat="1" ht="11.25" customHeight="1" x14ac:dyDescent="0.2">
      <c r="A2040" s="1270"/>
      <c r="B2040" s="1020">
        <v>50</v>
      </c>
      <c r="C2040" s="1020">
        <v>50</v>
      </c>
      <c r="D2040" s="1026" t="s">
        <v>11</v>
      </c>
      <c r="E2040" s="1031"/>
      <c r="F2040" s="1031"/>
      <c r="G2040" s="1031"/>
    </row>
    <row r="2041" spans="1:7" s="1007" customFormat="1" ht="11.25" customHeight="1" x14ac:dyDescent="0.2">
      <c r="A2041" s="1269" t="s">
        <v>4432</v>
      </c>
      <c r="B2041" s="1018">
        <v>150</v>
      </c>
      <c r="C2041" s="1018">
        <v>150</v>
      </c>
      <c r="D2041" s="1024" t="s">
        <v>912</v>
      </c>
      <c r="E2041" s="1031"/>
      <c r="F2041" s="1031"/>
      <c r="G2041" s="1031"/>
    </row>
    <row r="2042" spans="1:7" s="1007" customFormat="1" ht="11.25" customHeight="1" x14ac:dyDescent="0.2">
      <c r="A2042" s="1270"/>
      <c r="B2042" s="1020">
        <v>150</v>
      </c>
      <c r="C2042" s="1020">
        <v>150</v>
      </c>
      <c r="D2042" s="1026" t="s">
        <v>11</v>
      </c>
      <c r="E2042" s="1031"/>
      <c r="F2042" s="1031"/>
      <c r="G2042" s="1031"/>
    </row>
    <row r="2043" spans="1:7" s="1007" customFormat="1" ht="21" x14ac:dyDescent="0.2">
      <c r="A2043" s="1268" t="s">
        <v>4433</v>
      </c>
      <c r="B2043" s="1019">
        <v>70</v>
      </c>
      <c r="C2043" s="1019">
        <v>68.551000000000002</v>
      </c>
      <c r="D2043" s="1025" t="s">
        <v>3230</v>
      </c>
      <c r="E2043" s="1031"/>
      <c r="F2043" s="1031"/>
      <c r="G2043" s="1031"/>
    </row>
    <row r="2044" spans="1:7" s="1007" customFormat="1" ht="11.25" customHeight="1" x14ac:dyDescent="0.2">
      <c r="A2044" s="1268"/>
      <c r="B2044" s="1019">
        <v>70</v>
      </c>
      <c r="C2044" s="1019">
        <v>68.551000000000002</v>
      </c>
      <c r="D2044" s="1025" t="s">
        <v>11</v>
      </c>
      <c r="E2044" s="1031"/>
      <c r="F2044" s="1031"/>
      <c r="G2044" s="1031"/>
    </row>
    <row r="2045" spans="1:7" s="1007" customFormat="1" ht="11.25" customHeight="1" x14ac:dyDescent="0.2">
      <c r="A2045" s="1269" t="s">
        <v>593</v>
      </c>
      <c r="B2045" s="1018">
        <v>64</v>
      </c>
      <c r="C2045" s="1018">
        <v>63.478999999999999</v>
      </c>
      <c r="D2045" s="1024" t="s">
        <v>968</v>
      </c>
      <c r="E2045" s="1031"/>
      <c r="F2045" s="1031"/>
      <c r="G2045" s="1031"/>
    </row>
    <row r="2046" spans="1:7" s="1007" customFormat="1" ht="11.25" customHeight="1" x14ac:dyDescent="0.2">
      <c r="A2046" s="1268"/>
      <c r="B2046" s="1019">
        <v>171</v>
      </c>
      <c r="C2046" s="1019">
        <v>171</v>
      </c>
      <c r="D2046" s="1025" t="s">
        <v>589</v>
      </c>
      <c r="E2046" s="1031"/>
      <c r="F2046" s="1031"/>
      <c r="G2046" s="1031"/>
    </row>
    <row r="2047" spans="1:7" s="1007" customFormat="1" ht="11.25" customHeight="1" x14ac:dyDescent="0.2">
      <c r="A2047" s="1270"/>
      <c r="B2047" s="1020">
        <v>235</v>
      </c>
      <c r="C2047" s="1020">
        <v>234.47900000000001</v>
      </c>
      <c r="D2047" s="1026" t="s">
        <v>11</v>
      </c>
      <c r="E2047" s="1031"/>
      <c r="F2047" s="1031"/>
      <c r="G2047" s="1031"/>
    </row>
    <row r="2048" spans="1:7" s="1007" customFormat="1" ht="21" x14ac:dyDescent="0.2">
      <c r="A2048" s="1268" t="s">
        <v>2487</v>
      </c>
      <c r="B2048" s="1019">
        <v>70</v>
      </c>
      <c r="C2048" s="1019">
        <v>70</v>
      </c>
      <c r="D2048" s="1025" t="s">
        <v>3230</v>
      </c>
      <c r="E2048" s="1031"/>
      <c r="F2048" s="1031"/>
      <c r="G2048" s="1031"/>
    </row>
    <row r="2049" spans="1:7" s="1007" customFormat="1" ht="11.25" customHeight="1" x14ac:dyDescent="0.2">
      <c r="A2049" s="1268"/>
      <c r="B2049" s="1019">
        <v>70</v>
      </c>
      <c r="C2049" s="1019">
        <v>70</v>
      </c>
      <c r="D2049" s="1025" t="s">
        <v>11</v>
      </c>
      <c r="E2049" s="1031"/>
      <c r="F2049" s="1031"/>
      <c r="G2049" s="1031"/>
    </row>
    <row r="2050" spans="1:7" s="1007" customFormat="1" ht="11.25" customHeight="1" x14ac:dyDescent="0.2">
      <c r="A2050" s="1269" t="s">
        <v>4434</v>
      </c>
      <c r="B2050" s="1018">
        <v>150</v>
      </c>
      <c r="C2050" s="1018">
        <v>150</v>
      </c>
      <c r="D2050" s="1024" t="s">
        <v>959</v>
      </c>
      <c r="E2050" s="1031"/>
      <c r="F2050" s="1031"/>
      <c r="G2050" s="1031"/>
    </row>
    <row r="2051" spans="1:7" s="1007" customFormat="1" ht="11.25" customHeight="1" x14ac:dyDescent="0.2">
      <c r="A2051" s="1270"/>
      <c r="B2051" s="1020">
        <v>150</v>
      </c>
      <c r="C2051" s="1020">
        <v>150</v>
      </c>
      <c r="D2051" s="1026" t="s">
        <v>11</v>
      </c>
      <c r="E2051" s="1031"/>
      <c r="F2051" s="1031"/>
      <c r="G2051" s="1031"/>
    </row>
    <row r="2052" spans="1:7" s="1007" customFormat="1" ht="11.25" customHeight="1" x14ac:dyDescent="0.2">
      <c r="A2052" s="1268" t="s">
        <v>535</v>
      </c>
      <c r="B2052" s="1019">
        <v>200</v>
      </c>
      <c r="C2052" s="1019">
        <v>200</v>
      </c>
      <c r="D2052" s="1025" t="s">
        <v>524</v>
      </c>
      <c r="E2052" s="1031"/>
      <c r="F2052" s="1031"/>
      <c r="G2052" s="1031"/>
    </row>
    <row r="2053" spans="1:7" s="1007" customFormat="1" ht="11.25" customHeight="1" x14ac:dyDescent="0.2">
      <c r="A2053" s="1268"/>
      <c r="B2053" s="1019">
        <v>200</v>
      </c>
      <c r="C2053" s="1019">
        <v>200</v>
      </c>
      <c r="D2053" s="1025" t="s">
        <v>11</v>
      </c>
      <c r="E2053" s="1031"/>
      <c r="F2053" s="1031"/>
      <c r="G2053" s="1031"/>
    </row>
    <row r="2054" spans="1:7" s="1007" customFormat="1" ht="11.25" customHeight="1" x14ac:dyDescent="0.2">
      <c r="A2054" s="1269" t="s">
        <v>3574</v>
      </c>
      <c r="B2054" s="1018">
        <v>47.2</v>
      </c>
      <c r="C2054" s="1018">
        <v>21.300000000000004</v>
      </c>
      <c r="D2054" s="1024" t="s">
        <v>968</v>
      </c>
      <c r="E2054" s="1031"/>
      <c r="F2054" s="1031"/>
      <c r="G2054" s="1031"/>
    </row>
    <row r="2055" spans="1:7" s="1007" customFormat="1" ht="11.25" customHeight="1" x14ac:dyDescent="0.2">
      <c r="A2055" s="1270"/>
      <c r="B2055" s="1020">
        <v>47.2</v>
      </c>
      <c r="C2055" s="1020">
        <v>21.300000000000004</v>
      </c>
      <c r="D2055" s="1026" t="s">
        <v>11</v>
      </c>
      <c r="E2055" s="1031"/>
      <c r="F2055" s="1031"/>
      <c r="G2055" s="1031"/>
    </row>
    <row r="2056" spans="1:7" s="1007" customFormat="1" ht="11.25" customHeight="1" x14ac:dyDescent="0.2">
      <c r="A2056" s="1268" t="s">
        <v>3725</v>
      </c>
      <c r="B2056" s="1019">
        <v>200</v>
      </c>
      <c r="C2056" s="1019">
        <v>200</v>
      </c>
      <c r="D2056" s="1025" t="s">
        <v>561</v>
      </c>
      <c r="E2056" s="1031"/>
      <c r="F2056" s="1031"/>
      <c r="G2056" s="1031"/>
    </row>
    <row r="2057" spans="1:7" s="1007" customFormat="1" ht="11.25" customHeight="1" x14ac:dyDescent="0.2">
      <c r="A2057" s="1268"/>
      <c r="B2057" s="1019">
        <v>200</v>
      </c>
      <c r="C2057" s="1019">
        <v>200</v>
      </c>
      <c r="D2057" s="1025" t="s">
        <v>11</v>
      </c>
      <c r="E2057" s="1031"/>
      <c r="F2057" s="1031"/>
      <c r="G2057" s="1031"/>
    </row>
    <row r="2058" spans="1:7" s="1007" customFormat="1" ht="11.25" customHeight="1" x14ac:dyDescent="0.2">
      <c r="A2058" s="1269" t="s">
        <v>2488</v>
      </c>
      <c r="B2058" s="1018">
        <v>350</v>
      </c>
      <c r="C2058" s="1018">
        <v>350</v>
      </c>
      <c r="D2058" s="1024" t="s">
        <v>911</v>
      </c>
      <c r="E2058" s="1031"/>
      <c r="F2058" s="1031"/>
      <c r="G2058" s="1031"/>
    </row>
    <row r="2059" spans="1:7" s="1007" customFormat="1" ht="11.25" customHeight="1" x14ac:dyDescent="0.2">
      <c r="A2059" s="1270"/>
      <c r="B2059" s="1020">
        <v>350</v>
      </c>
      <c r="C2059" s="1020">
        <v>350</v>
      </c>
      <c r="D2059" s="1026" t="s">
        <v>11</v>
      </c>
      <c r="E2059" s="1031"/>
      <c r="F2059" s="1031"/>
      <c r="G2059" s="1031"/>
    </row>
    <row r="2060" spans="1:7" s="1007" customFormat="1" ht="11.25" customHeight="1" x14ac:dyDescent="0.2">
      <c r="A2060" s="1268" t="s">
        <v>2489</v>
      </c>
      <c r="B2060" s="1019">
        <v>450</v>
      </c>
      <c r="C2060" s="1019">
        <v>450</v>
      </c>
      <c r="D2060" s="1025" t="s">
        <v>973</v>
      </c>
      <c r="E2060" s="1031"/>
      <c r="F2060" s="1031"/>
      <c r="G2060" s="1031"/>
    </row>
    <row r="2061" spans="1:7" s="1007" customFormat="1" ht="11.25" customHeight="1" x14ac:dyDescent="0.2">
      <c r="A2061" s="1268"/>
      <c r="B2061" s="1019">
        <v>450</v>
      </c>
      <c r="C2061" s="1019">
        <v>450</v>
      </c>
      <c r="D2061" s="1025" t="s">
        <v>11</v>
      </c>
      <c r="E2061" s="1031"/>
      <c r="F2061" s="1031"/>
      <c r="G2061" s="1031"/>
    </row>
    <row r="2062" spans="1:7" s="1007" customFormat="1" ht="11.25" customHeight="1" x14ac:dyDescent="0.2">
      <c r="A2062" s="1269" t="s">
        <v>2490</v>
      </c>
      <c r="B2062" s="1018">
        <v>195</v>
      </c>
      <c r="C2062" s="1018">
        <v>195</v>
      </c>
      <c r="D2062" s="1024" t="s">
        <v>524</v>
      </c>
      <c r="E2062" s="1031"/>
      <c r="F2062" s="1031"/>
      <c r="G2062" s="1031"/>
    </row>
    <row r="2063" spans="1:7" s="1007" customFormat="1" ht="11.25" customHeight="1" x14ac:dyDescent="0.2">
      <c r="A2063" s="1270"/>
      <c r="B2063" s="1020">
        <v>195</v>
      </c>
      <c r="C2063" s="1020">
        <v>195</v>
      </c>
      <c r="D2063" s="1026" t="s">
        <v>11</v>
      </c>
      <c r="E2063" s="1031"/>
      <c r="F2063" s="1031"/>
      <c r="G2063" s="1031"/>
    </row>
    <row r="2064" spans="1:7" s="1007" customFormat="1" ht="11.25" customHeight="1" x14ac:dyDescent="0.2">
      <c r="A2064" s="1268" t="s">
        <v>4435</v>
      </c>
      <c r="B2064" s="1019">
        <v>1330</v>
      </c>
      <c r="C2064" s="1019">
        <v>1330</v>
      </c>
      <c r="D2064" s="1025" t="s">
        <v>973</v>
      </c>
      <c r="E2064" s="1031"/>
      <c r="F2064" s="1031"/>
      <c r="G2064" s="1031"/>
    </row>
    <row r="2065" spans="1:7" s="1007" customFormat="1" ht="11.25" customHeight="1" x14ac:dyDescent="0.2">
      <c r="A2065" s="1268"/>
      <c r="B2065" s="1019">
        <v>1330</v>
      </c>
      <c r="C2065" s="1019">
        <v>1330</v>
      </c>
      <c r="D2065" s="1025" t="s">
        <v>11</v>
      </c>
      <c r="E2065" s="1031"/>
      <c r="F2065" s="1031"/>
      <c r="G2065" s="1031"/>
    </row>
    <row r="2066" spans="1:7" s="1007" customFormat="1" ht="21" x14ac:dyDescent="0.2">
      <c r="A2066" s="1269" t="s">
        <v>2491</v>
      </c>
      <c r="B2066" s="1018">
        <v>184</v>
      </c>
      <c r="C2066" s="1018">
        <v>184</v>
      </c>
      <c r="D2066" s="1024" t="s">
        <v>972</v>
      </c>
      <c r="E2066" s="1031"/>
      <c r="F2066" s="1031"/>
      <c r="G2066" s="1031"/>
    </row>
    <row r="2067" spans="1:7" s="1007" customFormat="1" ht="11.25" customHeight="1" x14ac:dyDescent="0.2">
      <c r="A2067" s="1268"/>
      <c r="B2067" s="1019">
        <v>7602</v>
      </c>
      <c r="C2067" s="1019">
        <v>7580.6490000000003</v>
      </c>
      <c r="D2067" s="1025" t="s">
        <v>973</v>
      </c>
      <c r="E2067" s="1031"/>
      <c r="F2067" s="1031"/>
      <c r="G2067" s="1031"/>
    </row>
    <row r="2068" spans="1:7" s="1007" customFormat="1" ht="21" x14ac:dyDescent="0.2">
      <c r="A2068" s="1268"/>
      <c r="B2068" s="1019">
        <v>212</v>
      </c>
      <c r="C2068" s="1019">
        <v>35</v>
      </c>
      <c r="D2068" s="1025" t="s">
        <v>971</v>
      </c>
      <c r="E2068" s="1031"/>
      <c r="F2068" s="1031"/>
      <c r="G2068" s="1031"/>
    </row>
    <row r="2069" spans="1:7" s="1007" customFormat="1" ht="11.25" customHeight="1" x14ac:dyDescent="0.2">
      <c r="A2069" s="1268"/>
      <c r="B2069" s="1019">
        <v>1205.9999999999998</v>
      </c>
      <c r="C2069" s="1019">
        <v>924.2969999999998</v>
      </c>
      <c r="D2069" s="1025" t="s">
        <v>992</v>
      </c>
      <c r="E2069" s="1031"/>
      <c r="F2069" s="1031"/>
      <c r="G2069" s="1031"/>
    </row>
    <row r="2070" spans="1:7" s="1007" customFormat="1" ht="11.25" customHeight="1" x14ac:dyDescent="0.2">
      <c r="A2070" s="1270"/>
      <c r="B2070" s="1020">
        <v>9204</v>
      </c>
      <c r="C2070" s="1020">
        <v>8723.9459999999999</v>
      </c>
      <c r="D2070" s="1026" t="s">
        <v>11</v>
      </c>
      <c r="E2070" s="1031"/>
      <c r="F2070" s="1031"/>
      <c r="G2070" s="1031"/>
    </row>
    <row r="2071" spans="1:7" s="1007" customFormat="1" ht="11.25" customHeight="1" x14ac:dyDescent="0.2">
      <c r="A2071" s="1268" t="s">
        <v>3761</v>
      </c>
      <c r="B2071" s="1019">
        <v>70</v>
      </c>
      <c r="C2071" s="1019">
        <v>70</v>
      </c>
      <c r="D2071" s="1025" t="s">
        <v>610</v>
      </c>
      <c r="E2071" s="1031"/>
      <c r="F2071" s="1031"/>
      <c r="G2071" s="1031"/>
    </row>
    <row r="2072" spans="1:7" s="1007" customFormat="1" ht="11.25" customHeight="1" x14ac:dyDescent="0.2">
      <c r="A2072" s="1268"/>
      <c r="B2072" s="1019">
        <v>70</v>
      </c>
      <c r="C2072" s="1019">
        <v>70</v>
      </c>
      <c r="D2072" s="1025" t="s">
        <v>11</v>
      </c>
      <c r="E2072" s="1031"/>
      <c r="F2072" s="1031"/>
      <c r="G2072" s="1031"/>
    </row>
    <row r="2073" spans="1:7" s="1007" customFormat="1" ht="11.25" customHeight="1" x14ac:dyDescent="0.2">
      <c r="A2073" s="1269" t="s">
        <v>635</v>
      </c>
      <c r="B2073" s="1018">
        <v>674.7</v>
      </c>
      <c r="C2073" s="1018">
        <v>674.7</v>
      </c>
      <c r="D2073" s="1024" t="s">
        <v>997</v>
      </c>
      <c r="E2073" s="1031"/>
      <c r="F2073" s="1031"/>
      <c r="G2073" s="1031"/>
    </row>
    <row r="2074" spans="1:7" s="1007" customFormat="1" ht="11.25" customHeight="1" x14ac:dyDescent="0.2">
      <c r="A2074" s="1268"/>
      <c r="B2074" s="1019">
        <v>240</v>
      </c>
      <c r="C2074" s="1019">
        <v>240</v>
      </c>
      <c r="D2074" s="1025" t="s">
        <v>610</v>
      </c>
      <c r="E2074" s="1031"/>
      <c r="F2074" s="1031"/>
      <c r="G2074" s="1031"/>
    </row>
    <row r="2075" spans="1:7" s="1007" customFormat="1" ht="11.25" customHeight="1" x14ac:dyDescent="0.2">
      <c r="A2075" s="1270"/>
      <c r="B2075" s="1020">
        <v>914.7</v>
      </c>
      <c r="C2075" s="1020">
        <v>914.7</v>
      </c>
      <c r="D2075" s="1026" t="s">
        <v>11</v>
      </c>
      <c r="E2075" s="1031"/>
      <c r="F2075" s="1031"/>
      <c r="G2075" s="1031"/>
    </row>
    <row r="2076" spans="1:7" s="1007" customFormat="1" ht="11.25" customHeight="1" x14ac:dyDescent="0.2">
      <c r="A2076" s="1268" t="s">
        <v>3778</v>
      </c>
      <c r="B2076" s="1019">
        <v>50</v>
      </c>
      <c r="C2076" s="1019">
        <v>50</v>
      </c>
      <c r="D2076" s="1025" t="s">
        <v>3774</v>
      </c>
      <c r="E2076" s="1031"/>
      <c r="F2076" s="1031"/>
      <c r="G2076" s="1031"/>
    </row>
    <row r="2077" spans="1:7" s="1007" customFormat="1" ht="11.25" customHeight="1" x14ac:dyDescent="0.2">
      <c r="A2077" s="1268"/>
      <c r="B2077" s="1019">
        <v>50</v>
      </c>
      <c r="C2077" s="1019">
        <v>50</v>
      </c>
      <c r="D2077" s="1025" t="s">
        <v>11</v>
      </c>
      <c r="E2077" s="1031"/>
      <c r="F2077" s="1031"/>
      <c r="G2077" s="1031"/>
    </row>
    <row r="2078" spans="1:7" s="1007" customFormat="1" ht="11.25" customHeight="1" x14ac:dyDescent="0.2">
      <c r="A2078" s="1269" t="s">
        <v>3762</v>
      </c>
      <c r="B2078" s="1018">
        <v>150</v>
      </c>
      <c r="C2078" s="1018">
        <v>150</v>
      </c>
      <c r="D2078" s="1024" t="s">
        <v>610</v>
      </c>
      <c r="E2078" s="1031"/>
      <c r="F2078" s="1031"/>
      <c r="G2078" s="1031"/>
    </row>
    <row r="2079" spans="1:7" s="1007" customFormat="1" ht="11.25" customHeight="1" x14ac:dyDescent="0.2">
      <c r="A2079" s="1270"/>
      <c r="B2079" s="1020">
        <v>150</v>
      </c>
      <c r="C2079" s="1020">
        <v>150</v>
      </c>
      <c r="D2079" s="1026" t="s">
        <v>11</v>
      </c>
      <c r="E2079" s="1031"/>
      <c r="F2079" s="1031"/>
      <c r="G2079" s="1031"/>
    </row>
    <row r="2080" spans="1:7" s="1007" customFormat="1" ht="11.25" customHeight="1" x14ac:dyDescent="0.2">
      <c r="A2080" s="1268" t="s">
        <v>3780</v>
      </c>
      <c r="B2080" s="1019">
        <v>200</v>
      </c>
      <c r="C2080" s="1019">
        <v>200</v>
      </c>
      <c r="D2080" s="1025" t="s">
        <v>4436</v>
      </c>
      <c r="E2080" s="1031"/>
      <c r="F2080" s="1031"/>
      <c r="G2080" s="1031"/>
    </row>
    <row r="2081" spans="1:7" s="1007" customFormat="1" ht="11.25" customHeight="1" x14ac:dyDescent="0.2">
      <c r="A2081" s="1268"/>
      <c r="B2081" s="1019">
        <v>200</v>
      </c>
      <c r="C2081" s="1019">
        <v>200</v>
      </c>
      <c r="D2081" s="1025" t="s">
        <v>11</v>
      </c>
      <c r="E2081" s="1031"/>
      <c r="F2081" s="1031"/>
      <c r="G2081" s="1031"/>
    </row>
    <row r="2082" spans="1:7" s="1007" customFormat="1" ht="11.25" customHeight="1" x14ac:dyDescent="0.2">
      <c r="A2082" s="1269" t="s">
        <v>2492</v>
      </c>
      <c r="B2082" s="1018">
        <v>96.4</v>
      </c>
      <c r="C2082" s="1018">
        <v>96.4</v>
      </c>
      <c r="D2082" s="1024" t="s">
        <v>997</v>
      </c>
      <c r="E2082" s="1031"/>
      <c r="F2082" s="1031"/>
      <c r="G2082" s="1031"/>
    </row>
    <row r="2083" spans="1:7" s="1007" customFormat="1" ht="21" x14ac:dyDescent="0.2">
      <c r="A2083" s="1268"/>
      <c r="B2083" s="1019">
        <v>100</v>
      </c>
      <c r="C2083" s="1019">
        <v>100</v>
      </c>
      <c r="D2083" s="1025" t="s">
        <v>996</v>
      </c>
      <c r="E2083" s="1031"/>
      <c r="F2083" s="1031"/>
      <c r="G2083" s="1031"/>
    </row>
    <row r="2084" spans="1:7" s="1007" customFormat="1" ht="11.25" customHeight="1" x14ac:dyDescent="0.2">
      <c r="A2084" s="1270"/>
      <c r="B2084" s="1020">
        <v>196.4</v>
      </c>
      <c r="C2084" s="1020">
        <v>196.4</v>
      </c>
      <c r="D2084" s="1026" t="s">
        <v>11</v>
      </c>
      <c r="E2084" s="1031"/>
      <c r="F2084" s="1031"/>
      <c r="G2084" s="1031"/>
    </row>
    <row r="2085" spans="1:7" s="1007" customFormat="1" ht="11.25" customHeight="1" x14ac:dyDescent="0.2">
      <c r="A2085" s="1268" t="s">
        <v>4437</v>
      </c>
      <c r="B2085" s="1019">
        <v>325</v>
      </c>
      <c r="C2085" s="1019">
        <v>325</v>
      </c>
      <c r="D2085" s="1025" t="s">
        <v>959</v>
      </c>
      <c r="E2085" s="1031"/>
      <c r="F2085" s="1031"/>
      <c r="G2085" s="1031"/>
    </row>
    <row r="2086" spans="1:7" s="1007" customFormat="1" ht="11.25" customHeight="1" x14ac:dyDescent="0.2">
      <c r="A2086" s="1268"/>
      <c r="B2086" s="1019">
        <v>325</v>
      </c>
      <c r="C2086" s="1019">
        <v>325</v>
      </c>
      <c r="D2086" s="1025" t="s">
        <v>11</v>
      </c>
      <c r="E2086" s="1031"/>
      <c r="F2086" s="1031"/>
      <c r="G2086" s="1031"/>
    </row>
    <row r="2087" spans="1:7" s="1007" customFormat="1" ht="11.25" customHeight="1" x14ac:dyDescent="0.2">
      <c r="A2087" s="1269" t="s">
        <v>3575</v>
      </c>
      <c r="B2087" s="1018">
        <v>674.7</v>
      </c>
      <c r="C2087" s="1018">
        <v>674.7</v>
      </c>
      <c r="D2087" s="1024" t="s">
        <v>997</v>
      </c>
      <c r="E2087" s="1031"/>
      <c r="F2087" s="1031"/>
      <c r="G2087" s="1031"/>
    </row>
    <row r="2088" spans="1:7" s="1007" customFormat="1" ht="11.25" customHeight="1" x14ac:dyDescent="0.2">
      <c r="A2088" s="1270"/>
      <c r="B2088" s="1020">
        <v>674.7</v>
      </c>
      <c r="C2088" s="1020">
        <v>674.7</v>
      </c>
      <c r="D2088" s="1026" t="s">
        <v>11</v>
      </c>
      <c r="E2088" s="1031"/>
      <c r="F2088" s="1031"/>
      <c r="G2088" s="1031"/>
    </row>
    <row r="2089" spans="1:7" s="1007" customFormat="1" ht="11.25" customHeight="1" x14ac:dyDescent="0.2">
      <c r="A2089" s="1268" t="s">
        <v>2493</v>
      </c>
      <c r="B2089" s="1019">
        <v>95.99</v>
      </c>
      <c r="C2089" s="1019">
        <v>95.980999999999995</v>
      </c>
      <c r="D2089" s="1025" t="s">
        <v>957</v>
      </c>
      <c r="E2089" s="1031"/>
      <c r="F2089" s="1031"/>
      <c r="G2089" s="1031"/>
    </row>
    <row r="2090" spans="1:7" s="1007" customFormat="1" ht="11.25" customHeight="1" x14ac:dyDescent="0.2">
      <c r="A2090" s="1268"/>
      <c r="B2090" s="1019">
        <v>95.99</v>
      </c>
      <c r="C2090" s="1019">
        <v>95.980999999999995</v>
      </c>
      <c r="D2090" s="1025" t="s">
        <v>11</v>
      </c>
      <c r="E2090" s="1031"/>
      <c r="F2090" s="1031"/>
      <c r="G2090" s="1031"/>
    </row>
    <row r="2091" spans="1:7" s="1007" customFormat="1" ht="11.25" customHeight="1" x14ac:dyDescent="0.2">
      <c r="A2091" s="1269" t="s">
        <v>3763</v>
      </c>
      <c r="B2091" s="1018">
        <v>40</v>
      </c>
      <c r="C2091" s="1018">
        <v>40</v>
      </c>
      <c r="D2091" s="1024" t="s">
        <v>610</v>
      </c>
      <c r="E2091" s="1031"/>
      <c r="F2091" s="1031"/>
      <c r="G2091" s="1031"/>
    </row>
    <row r="2092" spans="1:7" s="1007" customFormat="1" ht="11.25" customHeight="1" x14ac:dyDescent="0.2">
      <c r="A2092" s="1270"/>
      <c r="B2092" s="1020">
        <v>40</v>
      </c>
      <c r="C2092" s="1020">
        <v>40</v>
      </c>
      <c r="D2092" s="1026" t="s">
        <v>11</v>
      </c>
      <c r="E2092" s="1031"/>
      <c r="F2092" s="1031"/>
      <c r="G2092" s="1031"/>
    </row>
    <row r="2093" spans="1:7" s="1007" customFormat="1" ht="11.25" customHeight="1" x14ac:dyDescent="0.2">
      <c r="A2093" s="1268" t="s">
        <v>3764</v>
      </c>
      <c r="B2093" s="1019">
        <v>50</v>
      </c>
      <c r="C2093" s="1019">
        <v>50</v>
      </c>
      <c r="D2093" s="1025" t="s">
        <v>610</v>
      </c>
      <c r="E2093" s="1031"/>
      <c r="F2093" s="1031"/>
      <c r="G2093" s="1031"/>
    </row>
    <row r="2094" spans="1:7" s="1007" customFormat="1" ht="11.25" customHeight="1" x14ac:dyDescent="0.2">
      <c r="A2094" s="1268"/>
      <c r="B2094" s="1019">
        <v>50</v>
      </c>
      <c r="C2094" s="1019">
        <v>50</v>
      </c>
      <c r="D2094" s="1025" t="s">
        <v>11</v>
      </c>
      <c r="E2094" s="1031"/>
      <c r="F2094" s="1031"/>
      <c r="G2094" s="1031"/>
    </row>
    <row r="2095" spans="1:7" s="1007" customFormat="1" ht="21" x14ac:dyDescent="0.2">
      <c r="A2095" s="1269" t="s">
        <v>2494</v>
      </c>
      <c r="B2095" s="1018">
        <v>100</v>
      </c>
      <c r="C2095" s="1018">
        <v>100</v>
      </c>
      <c r="D2095" s="1024" t="s">
        <v>996</v>
      </c>
      <c r="E2095" s="1031"/>
      <c r="F2095" s="1031"/>
      <c r="G2095" s="1031"/>
    </row>
    <row r="2096" spans="1:7" s="1007" customFormat="1" ht="11.25" customHeight="1" x14ac:dyDescent="0.2">
      <c r="A2096" s="1270"/>
      <c r="B2096" s="1020">
        <v>100</v>
      </c>
      <c r="C2096" s="1020">
        <v>100</v>
      </c>
      <c r="D2096" s="1026" t="s">
        <v>11</v>
      </c>
      <c r="E2096" s="1031"/>
      <c r="F2096" s="1031"/>
      <c r="G2096" s="1031"/>
    </row>
    <row r="2097" spans="1:7" s="1007" customFormat="1" ht="11.25" customHeight="1" x14ac:dyDescent="0.2">
      <c r="A2097" s="1268" t="s">
        <v>636</v>
      </c>
      <c r="B2097" s="1019">
        <v>385.5</v>
      </c>
      <c r="C2097" s="1019">
        <v>385.5</v>
      </c>
      <c r="D2097" s="1025" t="s">
        <v>997</v>
      </c>
      <c r="E2097" s="1031"/>
      <c r="F2097" s="1031"/>
      <c r="G2097" s="1031"/>
    </row>
    <row r="2098" spans="1:7" s="1007" customFormat="1" ht="11.25" customHeight="1" x14ac:dyDescent="0.2">
      <c r="A2098" s="1268"/>
      <c r="B2098" s="1019">
        <v>385.5</v>
      </c>
      <c r="C2098" s="1019">
        <v>385.5</v>
      </c>
      <c r="D2098" s="1025" t="s">
        <v>11</v>
      </c>
      <c r="E2098" s="1031"/>
      <c r="F2098" s="1031"/>
      <c r="G2098" s="1031"/>
    </row>
    <row r="2099" spans="1:7" s="1007" customFormat="1" ht="11.25" customHeight="1" x14ac:dyDescent="0.2">
      <c r="A2099" s="1269" t="s">
        <v>3327</v>
      </c>
      <c r="B2099" s="1018">
        <v>124.13</v>
      </c>
      <c r="C2099" s="1018">
        <v>124.125</v>
      </c>
      <c r="D2099" s="1024" t="s">
        <v>561</v>
      </c>
      <c r="E2099" s="1031"/>
      <c r="F2099" s="1031"/>
      <c r="G2099" s="1031"/>
    </row>
    <row r="2100" spans="1:7" s="1007" customFormat="1" ht="11.25" customHeight="1" x14ac:dyDescent="0.2">
      <c r="A2100" s="1270"/>
      <c r="B2100" s="1020">
        <v>124.13</v>
      </c>
      <c r="C2100" s="1020">
        <v>124.125</v>
      </c>
      <c r="D2100" s="1026" t="s">
        <v>11</v>
      </c>
      <c r="E2100" s="1031"/>
      <c r="F2100" s="1031"/>
      <c r="G2100" s="1031"/>
    </row>
    <row r="2101" spans="1:7" s="1007" customFormat="1" ht="11.25" customHeight="1" x14ac:dyDescent="0.2">
      <c r="A2101" s="1268" t="s">
        <v>637</v>
      </c>
      <c r="B2101" s="1019">
        <v>144.5</v>
      </c>
      <c r="C2101" s="1019">
        <v>144.5</v>
      </c>
      <c r="D2101" s="1025" t="s">
        <v>997</v>
      </c>
      <c r="E2101" s="1031"/>
      <c r="F2101" s="1031"/>
      <c r="G2101" s="1031"/>
    </row>
    <row r="2102" spans="1:7" s="1007" customFormat="1" ht="11.25" customHeight="1" x14ac:dyDescent="0.2">
      <c r="A2102" s="1268"/>
      <c r="B2102" s="1019">
        <v>144.5</v>
      </c>
      <c r="C2102" s="1019">
        <v>144.5</v>
      </c>
      <c r="D2102" s="1025" t="s">
        <v>11</v>
      </c>
      <c r="E2102" s="1031"/>
      <c r="F2102" s="1031"/>
      <c r="G2102" s="1031"/>
    </row>
    <row r="2103" spans="1:7" s="1007" customFormat="1" ht="11.25" customHeight="1" x14ac:dyDescent="0.2">
      <c r="A2103" s="1269" t="s">
        <v>2495</v>
      </c>
      <c r="B2103" s="1018">
        <v>144.5</v>
      </c>
      <c r="C2103" s="1018">
        <v>142.352</v>
      </c>
      <c r="D2103" s="1024" t="s">
        <v>997</v>
      </c>
      <c r="E2103" s="1031"/>
      <c r="F2103" s="1031"/>
      <c r="G2103" s="1031"/>
    </row>
    <row r="2104" spans="1:7" s="1007" customFormat="1" ht="11.25" customHeight="1" x14ac:dyDescent="0.2">
      <c r="A2104" s="1270"/>
      <c r="B2104" s="1020">
        <v>144.5</v>
      </c>
      <c r="C2104" s="1020">
        <v>142.352</v>
      </c>
      <c r="D2104" s="1026" t="s">
        <v>11</v>
      </c>
      <c r="E2104" s="1031"/>
      <c r="F2104" s="1031"/>
      <c r="G2104" s="1031"/>
    </row>
    <row r="2105" spans="1:7" s="1007" customFormat="1" ht="11.25" customHeight="1" x14ac:dyDescent="0.2">
      <c r="A2105" s="1268" t="s">
        <v>3765</v>
      </c>
      <c r="B2105" s="1019">
        <v>50</v>
      </c>
      <c r="C2105" s="1019">
        <v>50</v>
      </c>
      <c r="D2105" s="1025" t="s">
        <v>610</v>
      </c>
      <c r="E2105" s="1031"/>
      <c r="F2105" s="1031"/>
      <c r="G2105" s="1031"/>
    </row>
    <row r="2106" spans="1:7" s="1007" customFormat="1" ht="11.25" customHeight="1" x14ac:dyDescent="0.2">
      <c r="A2106" s="1268"/>
      <c r="B2106" s="1019">
        <v>50</v>
      </c>
      <c r="C2106" s="1019">
        <v>50</v>
      </c>
      <c r="D2106" s="1025" t="s">
        <v>11</v>
      </c>
      <c r="E2106" s="1031"/>
      <c r="F2106" s="1031"/>
      <c r="G2106" s="1031"/>
    </row>
    <row r="2107" spans="1:7" s="1007" customFormat="1" ht="11.25" customHeight="1" x14ac:dyDescent="0.2">
      <c r="A2107" s="1269" t="s">
        <v>2496</v>
      </c>
      <c r="B2107" s="1018">
        <v>350</v>
      </c>
      <c r="C2107" s="1018">
        <v>350</v>
      </c>
      <c r="D2107" s="1024" t="s">
        <v>959</v>
      </c>
      <c r="E2107" s="1031"/>
      <c r="F2107" s="1031"/>
      <c r="G2107" s="1031"/>
    </row>
    <row r="2108" spans="1:7" s="1007" customFormat="1" ht="11.25" customHeight="1" x14ac:dyDescent="0.2">
      <c r="A2108" s="1270"/>
      <c r="B2108" s="1020">
        <v>350</v>
      </c>
      <c r="C2108" s="1020">
        <v>350</v>
      </c>
      <c r="D2108" s="1026" t="s">
        <v>11</v>
      </c>
      <c r="E2108" s="1031"/>
      <c r="F2108" s="1031"/>
      <c r="G2108" s="1031"/>
    </row>
    <row r="2109" spans="1:7" s="1007" customFormat="1" ht="11.25" customHeight="1" x14ac:dyDescent="0.2">
      <c r="A2109" s="1268" t="s">
        <v>2497</v>
      </c>
      <c r="B2109" s="1019">
        <v>400</v>
      </c>
      <c r="C2109" s="1019">
        <v>206.8</v>
      </c>
      <c r="D2109" s="1025" t="s">
        <v>1078</v>
      </c>
      <c r="E2109" s="1031"/>
      <c r="F2109" s="1031"/>
      <c r="G2109" s="1031"/>
    </row>
    <row r="2110" spans="1:7" s="1007" customFormat="1" ht="11.25" customHeight="1" x14ac:dyDescent="0.2">
      <c r="A2110" s="1268"/>
      <c r="B2110" s="1019">
        <v>400</v>
      </c>
      <c r="C2110" s="1019">
        <v>206.8</v>
      </c>
      <c r="D2110" s="1025" t="s">
        <v>11</v>
      </c>
      <c r="E2110" s="1031"/>
      <c r="F2110" s="1031"/>
      <c r="G2110" s="1031"/>
    </row>
    <row r="2111" spans="1:7" s="1007" customFormat="1" ht="11.25" customHeight="1" x14ac:dyDescent="0.2">
      <c r="A2111" s="1269" t="s">
        <v>3328</v>
      </c>
      <c r="B2111" s="1018">
        <v>200</v>
      </c>
      <c r="C2111" s="1018">
        <v>0</v>
      </c>
      <c r="D2111" s="1024" t="s">
        <v>561</v>
      </c>
      <c r="E2111" s="1031"/>
      <c r="F2111" s="1031"/>
      <c r="G2111" s="1031"/>
    </row>
    <row r="2112" spans="1:7" s="1007" customFormat="1" ht="11.25" customHeight="1" x14ac:dyDescent="0.2">
      <c r="A2112" s="1270"/>
      <c r="B2112" s="1020">
        <v>200</v>
      </c>
      <c r="C2112" s="1020">
        <v>0</v>
      </c>
      <c r="D2112" s="1026" t="s">
        <v>11</v>
      </c>
      <c r="E2112" s="1031"/>
      <c r="F2112" s="1031"/>
      <c r="G2112" s="1031"/>
    </row>
    <row r="2113" spans="1:7" s="1007" customFormat="1" ht="11.25" customHeight="1" x14ac:dyDescent="0.2">
      <c r="A2113" s="1268" t="s">
        <v>2498</v>
      </c>
      <c r="B2113" s="1019">
        <v>246.5</v>
      </c>
      <c r="C2113" s="1019">
        <v>211.31</v>
      </c>
      <c r="D2113" s="1025" t="s">
        <v>943</v>
      </c>
      <c r="E2113" s="1031"/>
      <c r="F2113" s="1031"/>
      <c r="G2113" s="1031"/>
    </row>
    <row r="2114" spans="1:7" s="1007" customFormat="1" ht="11.25" customHeight="1" x14ac:dyDescent="0.2">
      <c r="A2114" s="1268"/>
      <c r="B2114" s="1019">
        <v>246.5</v>
      </c>
      <c r="C2114" s="1019">
        <v>211.31</v>
      </c>
      <c r="D2114" s="1025" t="s">
        <v>11</v>
      </c>
      <c r="E2114" s="1031"/>
      <c r="F2114" s="1031"/>
      <c r="G2114" s="1031"/>
    </row>
    <row r="2115" spans="1:7" s="1007" customFormat="1" ht="11.25" customHeight="1" x14ac:dyDescent="0.2">
      <c r="A2115" s="1269" t="s">
        <v>2499</v>
      </c>
      <c r="B2115" s="1018">
        <v>130</v>
      </c>
      <c r="C2115" s="1018">
        <v>130</v>
      </c>
      <c r="D2115" s="1024" t="s">
        <v>910</v>
      </c>
      <c r="E2115" s="1031"/>
      <c r="F2115" s="1031"/>
      <c r="G2115" s="1031"/>
    </row>
    <row r="2116" spans="1:7" s="1007" customFormat="1" ht="11.25" customHeight="1" x14ac:dyDescent="0.2">
      <c r="A2116" s="1270"/>
      <c r="B2116" s="1020">
        <v>130</v>
      </c>
      <c r="C2116" s="1020">
        <v>130</v>
      </c>
      <c r="D2116" s="1026" t="s">
        <v>11</v>
      </c>
      <c r="E2116" s="1031"/>
      <c r="F2116" s="1031"/>
      <c r="G2116" s="1031"/>
    </row>
    <row r="2117" spans="1:7" s="1007" customFormat="1" ht="11.25" customHeight="1" x14ac:dyDescent="0.2">
      <c r="A2117" s="1268" t="s">
        <v>4438</v>
      </c>
      <c r="B2117" s="1019">
        <v>94</v>
      </c>
      <c r="C2117" s="1019">
        <v>94</v>
      </c>
      <c r="D2117" s="1025" t="s">
        <v>943</v>
      </c>
      <c r="E2117" s="1031"/>
      <c r="F2117" s="1031"/>
      <c r="G2117" s="1031"/>
    </row>
    <row r="2118" spans="1:7" s="1007" customFormat="1" ht="11.25" customHeight="1" x14ac:dyDescent="0.2">
      <c r="A2118" s="1268"/>
      <c r="B2118" s="1019">
        <v>94</v>
      </c>
      <c r="C2118" s="1019">
        <v>94</v>
      </c>
      <c r="D2118" s="1025" t="s">
        <v>11</v>
      </c>
      <c r="E2118" s="1031"/>
      <c r="F2118" s="1031"/>
      <c r="G2118" s="1031"/>
    </row>
    <row r="2119" spans="1:7" s="1007" customFormat="1" ht="11.25" customHeight="1" x14ac:dyDescent="0.2">
      <c r="A2119" s="1269" t="s">
        <v>3576</v>
      </c>
      <c r="B2119" s="1018">
        <v>68.25</v>
      </c>
      <c r="C2119" s="1018">
        <v>68.25</v>
      </c>
      <c r="D2119" s="1024" t="s">
        <v>941</v>
      </c>
      <c r="E2119" s="1031"/>
      <c r="F2119" s="1031"/>
      <c r="G2119" s="1031"/>
    </row>
    <row r="2120" spans="1:7" s="1007" customFormat="1" ht="11.25" customHeight="1" x14ac:dyDescent="0.2">
      <c r="A2120" s="1270"/>
      <c r="B2120" s="1020">
        <v>68.25</v>
      </c>
      <c r="C2120" s="1020">
        <v>68.25</v>
      </c>
      <c r="D2120" s="1026" t="s">
        <v>11</v>
      </c>
      <c r="E2120" s="1031"/>
      <c r="F2120" s="1031"/>
      <c r="G2120" s="1031"/>
    </row>
    <row r="2121" spans="1:7" s="1007" customFormat="1" ht="11.25" customHeight="1" x14ac:dyDescent="0.2">
      <c r="A2121" s="1268" t="s">
        <v>2500</v>
      </c>
      <c r="B2121" s="1019">
        <v>2931</v>
      </c>
      <c r="C2121" s="1019">
        <v>2931</v>
      </c>
      <c r="D2121" s="1025" t="s">
        <v>973</v>
      </c>
      <c r="E2121" s="1031"/>
      <c r="F2121" s="1031"/>
      <c r="G2121" s="1031"/>
    </row>
    <row r="2122" spans="1:7" s="1007" customFormat="1" ht="11.25" customHeight="1" x14ac:dyDescent="0.2">
      <c r="A2122" s="1268"/>
      <c r="B2122" s="1019">
        <v>2931</v>
      </c>
      <c r="C2122" s="1019">
        <v>2931</v>
      </c>
      <c r="D2122" s="1025" t="s">
        <v>11</v>
      </c>
      <c r="E2122" s="1031"/>
      <c r="F2122" s="1031"/>
      <c r="G2122" s="1031"/>
    </row>
    <row r="2123" spans="1:7" s="1007" customFormat="1" ht="11.25" customHeight="1" x14ac:dyDescent="0.2">
      <c r="A2123" s="1269" t="s">
        <v>3577</v>
      </c>
      <c r="B2123" s="1018">
        <v>5076</v>
      </c>
      <c r="C2123" s="1018">
        <v>5076</v>
      </c>
      <c r="D2123" s="1024" t="s">
        <v>973</v>
      </c>
      <c r="E2123" s="1031"/>
      <c r="F2123" s="1031"/>
      <c r="G2123" s="1031"/>
    </row>
    <row r="2124" spans="1:7" s="1007" customFormat="1" ht="11.25" customHeight="1" x14ac:dyDescent="0.2">
      <c r="A2124" s="1270"/>
      <c r="B2124" s="1020">
        <v>5076</v>
      </c>
      <c r="C2124" s="1020">
        <v>5076</v>
      </c>
      <c r="D2124" s="1026" t="s">
        <v>11</v>
      </c>
      <c r="E2124" s="1031"/>
      <c r="F2124" s="1031"/>
      <c r="G2124" s="1031"/>
    </row>
    <row r="2125" spans="1:7" s="1007" customFormat="1" ht="11.25" customHeight="1" x14ac:dyDescent="0.2">
      <c r="A2125" s="1269" t="s">
        <v>2501</v>
      </c>
      <c r="B2125" s="1018">
        <v>37022.03</v>
      </c>
      <c r="C2125" s="1018">
        <v>37022.027999999998</v>
      </c>
      <c r="D2125" s="1024" t="s">
        <v>2188</v>
      </c>
      <c r="E2125" s="1031"/>
      <c r="F2125" s="1031"/>
      <c r="G2125" s="1031"/>
    </row>
    <row r="2126" spans="1:7" s="1007" customFormat="1" ht="11.25" customHeight="1" x14ac:dyDescent="0.2">
      <c r="A2126" s="1268"/>
      <c r="B2126" s="1019">
        <v>3908.9900000000002</v>
      </c>
      <c r="C2126" s="1019">
        <v>3908.98</v>
      </c>
      <c r="D2126" s="1025" t="s">
        <v>3855</v>
      </c>
      <c r="E2126" s="1031"/>
      <c r="F2126" s="1031"/>
      <c r="G2126" s="1031"/>
    </row>
    <row r="2127" spans="1:7" s="1007" customFormat="1" ht="11.25" customHeight="1" x14ac:dyDescent="0.2">
      <c r="A2127" s="1268"/>
      <c r="B2127" s="1019">
        <v>156.63</v>
      </c>
      <c r="C2127" s="1019">
        <v>156.60257999999999</v>
      </c>
      <c r="D2127" s="1025" t="s">
        <v>800</v>
      </c>
      <c r="E2127" s="1031"/>
      <c r="F2127" s="1031"/>
      <c r="G2127" s="1031"/>
    </row>
    <row r="2128" spans="1:7" s="1007" customFormat="1" ht="11.25" customHeight="1" x14ac:dyDescent="0.2">
      <c r="A2128" s="1270"/>
      <c r="B2128" s="1020">
        <v>41087.649999999994</v>
      </c>
      <c r="C2128" s="1020">
        <v>41087.61058</v>
      </c>
      <c r="D2128" s="1026" t="s">
        <v>11</v>
      </c>
      <c r="E2128" s="1031"/>
      <c r="F2128" s="1031"/>
      <c r="G2128" s="1031"/>
    </row>
    <row r="2129" spans="1:7" s="1007" customFormat="1" ht="11.25" customHeight="1" x14ac:dyDescent="0.2">
      <c r="A2129" s="1269" t="s">
        <v>2502</v>
      </c>
      <c r="B2129" s="1018">
        <v>7743.92</v>
      </c>
      <c r="C2129" s="1018">
        <v>7743.9179999999997</v>
      </c>
      <c r="D2129" s="1024" t="s">
        <v>2188</v>
      </c>
      <c r="E2129" s="1031"/>
      <c r="F2129" s="1031"/>
      <c r="G2129" s="1031"/>
    </row>
    <row r="2130" spans="1:7" s="1007" customFormat="1" ht="11.25" customHeight="1" x14ac:dyDescent="0.2">
      <c r="A2130" s="1270"/>
      <c r="B2130" s="1020">
        <v>7743.92</v>
      </c>
      <c r="C2130" s="1020">
        <v>7743.9179999999997</v>
      </c>
      <c r="D2130" s="1026" t="s">
        <v>11</v>
      </c>
      <c r="E2130" s="1031"/>
      <c r="F2130" s="1031"/>
      <c r="G2130" s="1031"/>
    </row>
    <row r="2131" spans="1:7" s="1007" customFormat="1" ht="11.25" customHeight="1" x14ac:dyDescent="0.2">
      <c r="A2131" s="1268" t="s">
        <v>2503</v>
      </c>
      <c r="B2131" s="1019">
        <v>22682.52</v>
      </c>
      <c r="C2131" s="1019">
        <v>22682.52</v>
      </c>
      <c r="D2131" s="1025" t="s">
        <v>2188</v>
      </c>
      <c r="E2131" s="1031"/>
      <c r="F2131" s="1031"/>
      <c r="G2131" s="1031"/>
    </row>
    <row r="2132" spans="1:7" s="1007" customFormat="1" ht="11.25" customHeight="1" x14ac:dyDescent="0.2">
      <c r="A2132" s="1268"/>
      <c r="B2132" s="1019">
        <v>22682.52</v>
      </c>
      <c r="C2132" s="1019">
        <v>22682.52</v>
      </c>
      <c r="D2132" s="1025" t="s">
        <v>11</v>
      </c>
      <c r="E2132" s="1031"/>
      <c r="F2132" s="1031"/>
      <c r="G2132" s="1031"/>
    </row>
    <row r="2133" spans="1:7" s="1007" customFormat="1" ht="11.25" customHeight="1" x14ac:dyDescent="0.2">
      <c r="A2133" s="1269" t="s">
        <v>2504</v>
      </c>
      <c r="B2133" s="1018">
        <v>14075.36</v>
      </c>
      <c r="C2133" s="1018">
        <v>14075.355</v>
      </c>
      <c r="D2133" s="1024" t="s">
        <v>2188</v>
      </c>
      <c r="E2133" s="1031"/>
      <c r="F2133" s="1031"/>
      <c r="G2133" s="1031"/>
    </row>
    <row r="2134" spans="1:7" s="1007" customFormat="1" ht="11.25" customHeight="1" x14ac:dyDescent="0.2">
      <c r="A2134" s="1270"/>
      <c r="B2134" s="1020">
        <v>14075.36</v>
      </c>
      <c r="C2134" s="1020">
        <v>14075.355</v>
      </c>
      <c r="D2134" s="1026" t="s">
        <v>11</v>
      </c>
      <c r="E2134" s="1031"/>
      <c r="F2134" s="1031"/>
      <c r="G2134" s="1031"/>
    </row>
    <row r="2135" spans="1:7" s="1007" customFormat="1" ht="11.25" customHeight="1" x14ac:dyDescent="0.2">
      <c r="A2135" s="1268" t="s">
        <v>2505</v>
      </c>
      <c r="B2135" s="1019">
        <v>33228.69</v>
      </c>
      <c r="C2135" s="1019">
        <v>33228.686000000002</v>
      </c>
      <c r="D2135" s="1025" t="s">
        <v>2188</v>
      </c>
      <c r="E2135" s="1031"/>
      <c r="F2135" s="1031"/>
      <c r="G2135" s="1031"/>
    </row>
    <row r="2136" spans="1:7" s="1007" customFormat="1" ht="11.25" customHeight="1" x14ac:dyDescent="0.2">
      <c r="A2136" s="1268"/>
      <c r="B2136" s="1019">
        <v>151.14000000000001</v>
      </c>
      <c r="C2136" s="1019">
        <v>151.12799999999999</v>
      </c>
      <c r="D2136" s="1025" t="s">
        <v>3855</v>
      </c>
      <c r="E2136" s="1031"/>
      <c r="F2136" s="1031"/>
      <c r="G2136" s="1031"/>
    </row>
    <row r="2137" spans="1:7" s="1007" customFormat="1" ht="11.25" customHeight="1" x14ac:dyDescent="0.2">
      <c r="A2137" s="1268"/>
      <c r="B2137" s="1019">
        <v>33379.83</v>
      </c>
      <c r="C2137" s="1019">
        <v>33379.813999999998</v>
      </c>
      <c r="D2137" s="1025" t="s">
        <v>11</v>
      </c>
      <c r="E2137" s="1031"/>
      <c r="F2137" s="1031"/>
      <c r="G2137" s="1031"/>
    </row>
    <row r="2138" spans="1:7" s="1007" customFormat="1" ht="11.25" customHeight="1" x14ac:dyDescent="0.2">
      <c r="A2138" s="1269" t="s">
        <v>2506</v>
      </c>
      <c r="B2138" s="1018">
        <v>8214.59</v>
      </c>
      <c r="C2138" s="1018">
        <v>8214.5939999999991</v>
      </c>
      <c r="D2138" s="1024" t="s">
        <v>2188</v>
      </c>
      <c r="E2138" s="1031"/>
      <c r="F2138" s="1031"/>
      <c r="G2138" s="1031"/>
    </row>
    <row r="2139" spans="1:7" s="1007" customFormat="1" ht="11.25" customHeight="1" x14ac:dyDescent="0.2">
      <c r="A2139" s="1270"/>
      <c r="B2139" s="1020">
        <v>8214.59</v>
      </c>
      <c r="C2139" s="1020">
        <v>8214.5939999999991</v>
      </c>
      <c r="D2139" s="1026" t="s">
        <v>11</v>
      </c>
      <c r="E2139" s="1031"/>
      <c r="F2139" s="1031"/>
      <c r="G2139" s="1031"/>
    </row>
    <row r="2140" spans="1:7" s="1007" customFormat="1" ht="11.25" customHeight="1" x14ac:dyDescent="0.2">
      <c r="A2140" s="1268" t="s">
        <v>2507</v>
      </c>
      <c r="B2140" s="1019">
        <v>26623.73</v>
      </c>
      <c r="C2140" s="1019">
        <v>26623.723999999998</v>
      </c>
      <c r="D2140" s="1025" t="s">
        <v>2188</v>
      </c>
      <c r="E2140" s="1031"/>
      <c r="F2140" s="1031"/>
      <c r="G2140" s="1031"/>
    </row>
    <row r="2141" spans="1:7" s="1007" customFormat="1" ht="11.25" customHeight="1" x14ac:dyDescent="0.2">
      <c r="A2141" s="1268"/>
      <c r="B2141" s="1019">
        <v>26623.73</v>
      </c>
      <c r="C2141" s="1019">
        <v>26623.723999999998</v>
      </c>
      <c r="D2141" s="1025" t="s">
        <v>11</v>
      </c>
      <c r="E2141" s="1031"/>
      <c r="F2141" s="1031"/>
      <c r="G2141" s="1031"/>
    </row>
    <row r="2142" spans="1:7" s="1007" customFormat="1" ht="11.25" customHeight="1" x14ac:dyDescent="0.2">
      <c r="A2142" s="1269" t="s">
        <v>2508</v>
      </c>
      <c r="B2142" s="1018">
        <v>25699.7</v>
      </c>
      <c r="C2142" s="1018">
        <v>25699.696</v>
      </c>
      <c r="D2142" s="1024" t="s">
        <v>2188</v>
      </c>
      <c r="E2142" s="1031"/>
      <c r="F2142" s="1031"/>
      <c r="G2142" s="1031"/>
    </row>
    <row r="2143" spans="1:7" s="1007" customFormat="1" ht="11.25" customHeight="1" x14ac:dyDescent="0.2">
      <c r="A2143" s="1270"/>
      <c r="B2143" s="1020">
        <v>25699.7</v>
      </c>
      <c r="C2143" s="1020">
        <v>25699.696</v>
      </c>
      <c r="D2143" s="1026" t="s">
        <v>11</v>
      </c>
      <c r="E2143" s="1031"/>
      <c r="F2143" s="1031"/>
      <c r="G2143" s="1031"/>
    </row>
    <row r="2144" spans="1:7" s="1007" customFormat="1" ht="11.25" customHeight="1" x14ac:dyDescent="0.2">
      <c r="A2144" s="1268" t="s">
        <v>2509</v>
      </c>
      <c r="B2144" s="1019">
        <v>6582.8</v>
      </c>
      <c r="C2144" s="1019">
        <v>6582.8</v>
      </c>
      <c r="D2144" s="1025" t="s">
        <v>2188</v>
      </c>
      <c r="E2144" s="1031"/>
      <c r="F2144" s="1031"/>
      <c r="G2144" s="1031"/>
    </row>
    <row r="2145" spans="1:7" s="1007" customFormat="1" ht="11.25" customHeight="1" x14ac:dyDescent="0.2">
      <c r="A2145" s="1268"/>
      <c r="B2145" s="1019">
        <v>6582.8</v>
      </c>
      <c r="C2145" s="1019">
        <v>6582.8</v>
      </c>
      <c r="D2145" s="1025" t="s">
        <v>11</v>
      </c>
      <c r="E2145" s="1031"/>
      <c r="F2145" s="1031"/>
      <c r="G2145" s="1031"/>
    </row>
    <row r="2146" spans="1:7" s="1007" customFormat="1" ht="11.25" customHeight="1" x14ac:dyDescent="0.2">
      <c r="A2146" s="1269" t="s">
        <v>2510</v>
      </c>
      <c r="B2146" s="1018">
        <v>6469.81</v>
      </c>
      <c r="C2146" s="1018">
        <v>6469.8069999999998</v>
      </c>
      <c r="D2146" s="1024" t="s">
        <v>2188</v>
      </c>
      <c r="E2146" s="1031"/>
      <c r="F2146" s="1031"/>
      <c r="G2146" s="1031"/>
    </row>
    <row r="2147" spans="1:7" s="1007" customFormat="1" ht="11.25" customHeight="1" x14ac:dyDescent="0.2">
      <c r="A2147" s="1270"/>
      <c r="B2147" s="1020">
        <v>6469.81</v>
      </c>
      <c r="C2147" s="1020">
        <v>6469.8069999999998</v>
      </c>
      <c r="D2147" s="1026" t="s">
        <v>11</v>
      </c>
      <c r="E2147" s="1031"/>
      <c r="F2147" s="1031"/>
      <c r="G2147" s="1031"/>
    </row>
    <row r="2148" spans="1:7" s="1007" customFormat="1" ht="11.25" customHeight="1" x14ac:dyDescent="0.2">
      <c r="A2148" s="1268" t="s">
        <v>2511</v>
      </c>
      <c r="B2148" s="1019">
        <v>20855.57</v>
      </c>
      <c r="C2148" s="1019">
        <v>20855.571</v>
      </c>
      <c r="D2148" s="1025" t="s">
        <v>2188</v>
      </c>
      <c r="E2148" s="1031"/>
      <c r="F2148" s="1031"/>
      <c r="G2148" s="1031"/>
    </row>
    <row r="2149" spans="1:7" s="1007" customFormat="1" ht="11.25" customHeight="1" x14ac:dyDescent="0.2">
      <c r="A2149" s="1268"/>
      <c r="B2149" s="1019">
        <v>20855.57</v>
      </c>
      <c r="C2149" s="1019">
        <v>20855.571</v>
      </c>
      <c r="D2149" s="1025" t="s">
        <v>11</v>
      </c>
      <c r="E2149" s="1031"/>
      <c r="F2149" s="1031"/>
      <c r="G2149" s="1031"/>
    </row>
    <row r="2150" spans="1:7" s="1007" customFormat="1" ht="11.25" customHeight="1" x14ac:dyDescent="0.2">
      <c r="A2150" s="1269" t="s">
        <v>2512</v>
      </c>
      <c r="B2150" s="1018">
        <v>12757.97</v>
      </c>
      <c r="C2150" s="1018">
        <v>12757.965</v>
      </c>
      <c r="D2150" s="1024" t="s">
        <v>2188</v>
      </c>
      <c r="E2150" s="1031"/>
      <c r="F2150" s="1031"/>
      <c r="G2150" s="1031"/>
    </row>
    <row r="2151" spans="1:7" s="1007" customFormat="1" ht="11.25" customHeight="1" x14ac:dyDescent="0.2">
      <c r="A2151" s="1270"/>
      <c r="B2151" s="1020">
        <v>12757.97</v>
      </c>
      <c r="C2151" s="1020">
        <v>12757.965</v>
      </c>
      <c r="D2151" s="1026" t="s">
        <v>11</v>
      </c>
      <c r="E2151" s="1031"/>
      <c r="F2151" s="1031"/>
      <c r="G2151" s="1031"/>
    </row>
    <row r="2152" spans="1:7" s="1007" customFormat="1" ht="11.25" customHeight="1" x14ac:dyDescent="0.2">
      <c r="A2152" s="1268" t="s">
        <v>2513</v>
      </c>
      <c r="B2152" s="1019">
        <v>3043.8</v>
      </c>
      <c r="C2152" s="1019">
        <v>3043.797</v>
      </c>
      <c r="D2152" s="1025" t="s">
        <v>2188</v>
      </c>
      <c r="E2152" s="1031"/>
      <c r="F2152" s="1031"/>
      <c r="G2152" s="1031"/>
    </row>
    <row r="2153" spans="1:7" s="1007" customFormat="1" ht="11.25" customHeight="1" x14ac:dyDescent="0.2">
      <c r="A2153" s="1268"/>
      <c r="B2153" s="1019">
        <v>3043.8</v>
      </c>
      <c r="C2153" s="1019">
        <v>3043.797</v>
      </c>
      <c r="D2153" s="1025" t="s">
        <v>11</v>
      </c>
      <c r="E2153" s="1031"/>
      <c r="F2153" s="1031"/>
      <c r="G2153" s="1031"/>
    </row>
    <row r="2154" spans="1:7" s="1007" customFormat="1" ht="11.25" customHeight="1" x14ac:dyDescent="0.2">
      <c r="A2154" s="1269" t="s">
        <v>2514</v>
      </c>
      <c r="B2154" s="1018">
        <v>13946.99</v>
      </c>
      <c r="C2154" s="1018">
        <v>13946.985000000001</v>
      </c>
      <c r="D2154" s="1024" t="s">
        <v>2188</v>
      </c>
      <c r="E2154" s="1031"/>
      <c r="F2154" s="1031"/>
      <c r="G2154" s="1031"/>
    </row>
    <row r="2155" spans="1:7" s="1007" customFormat="1" ht="11.25" customHeight="1" x14ac:dyDescent="0.2">
      <c r="A2155" s="1270"/>
      <c r="B2155" s="1020">
        <v>13946.99</v>
      </c>
      <c r="C2155" s="1020">
        <v>13946.985000000001</v>
      </c>
      <c r="D2155" s="1026" t="s">
        <v>11</v>
      </c>
      <c r="E2155" s="1031"/>
      <c r="F2155" s="1031"/>
      <c r="G2155" s="1031"/>
    </row>
    <row r="2156" spans="1:7" s="1007" customFormat="1" ht="11.25" customHeight="1" x14ac:dyDescent="0.2">
      <c r="A2156" s="1268" t="s">
        <v>594</v>
      </c>
      <c r="B2156" s="1019">
        <v>505</v>
      </c>
      <c r="C2156" s="1019">
        <v>505</v>
      </c>
      <c r="D2156" s="1025" t="s">
        <v>589</v>
      </c>
      <c r="E2156" s="1031"/>
      <c r="F2156" s="1031"/>
      <c r="G2156" s="1031"/>
    </row>
    <row r="2157" spans="1:7" s="1007" customFormat="1" ht="11.25" customHeight="1" x14ac:dyDescent="0.2">
      <c r="A2157" s="1268"/>
      <c r="B2157" s="1019">
        <v>412</v>
      </c>
      <c r="C2157" s="1019">
        <v>412</v>
      </c>
      <c r="D2157" s="1025" t="s">
        <v>595</v>
      </c>
      <c r="E2157" s="1031"/>
      <c r="F2157" s="1031"/>
      <c r="G2157" s="1031"/>
    </row>
    <row r="2158" spans="1:7" s="1007" customFormat="1" ht="11.25" customHeight="1" x14ac:dyDescent="0.2">
      <c r="A2158" s="1268"/>
      <c r="B2158" s="1019">
        <v>917</v>
      </c>
      <c r="C2158" s="1019">
        <v>917</v>
      </c>
      <c r="D2158" s="1025" t="s">
        <v>11</v>
      </c>
      <c r="E2158" s="1031"/>
      <c r="F2158" s="1031"/>
      <c r="G2158" s="1031"/>
    </row>
    <row r="2159" spans="1:7" s="1007" customFormat="1" ht="11.25" customHeight="1" x14ac:dyDescent="0.2">
      <c r="A2159" s="1269" t="s">
        <v>2515</v>
      </c>
      <c r="B2159" s="1018">
        <v>246.15</v>
      </c>
      <c r="C2159" s="1018">
        <v>100</v>
      </c>
      <c r="D2159" s="1024" t="s">
        <v>943</v>
      </c>
      <c r="E2159" s="1031"/>
      <c r="F2159" s="1031"/>
      <c r="G2159" s="1031"/>
    </row>
    <row r="2160" spans="1:7" s="1007" customFormat="1" ht="11.25" customHeight="1" x14ac:dyDescent="0.2">
      <c r="A2160" s="1270"/>
      <c r="B2160" s="1020">
        <v>246.15</v>
      </c>
      <c r="C2160" s="1020">
        <v>100</v>
      </c>
      <c r="D2160" s="1026" t="s">
        <v>11</v>
      </c>
      <c r="E2160" s="1031"/>
      <c r="F2160" s="1031"/>
      <c r="G2160" s="1031"/>
    </row>
    <row r="2161" spans="1:7" s="1007" customFormat="1" ht="11.25" customHeight="1" x14ac:dyDescent="0.2">
      <c r="A2161" s="1268" t="s">
        <v>3658</v>
      </c>
      <c r="B2161" s="1019">
        <v>2800</v>
      </c>
      <c r="C2161" s="1019">
        <v>2800</v>
      </c>
      <c r="D2161" s="1025" t="s">
        <v>495</v>
      </c>
      <c r="E2161" s="1031"/>
      <c r="F2161" s="1031"/>
      <c r="G2161" s="1031"/>
    </row>
    <row r="2162" spans="1:7" s="1007" customFormat="1" ht="11.25" customHeight="1" x14ac:dyDescent="0.2">
      <c r="A2162" s="1268"/>
      <c r="B2162" s="1019">
        <v>2800</v>
      </c>
      <c r="C2162" s="1019">
        <v>2800</v>
      </c>
      <c r="D2162" s="1025" t="s">
        <v>11</v>
      </c>
      <c r="E2162" s="1031"/>
      <c r="F2162" s="1031"/>
      <c r="G2162" s="1031"/>
    </row>
    <row r="2163" spans="1:7" s="1007" customFormat="1" ht="11.25" customHeight="1" x14ac:dyDescent="0.2">
      <c r="A2163" s="1269" t="s">
        <v>2516</v>
      </c>
      <c r="B2163" s="1018">
        <v>61</v>
      </c>
      <c r="C2163" s="1018">
        <v>61</v>
      </c>
      <c r="D2163" s="1024" t="s">
        <v>3443</v>
      </c>
      <c r="E2163" s="1031"/>
      <c r="F2163" s="1031"/>
      <c r="G2163" s="1031"/>
    </row>
    <row r="2164" spans="1:7" s="1007" customFormat="1" ht="11.25" customHeight="1" x14ac:dyDescent="0.2">
      <c r="A2164" s="1270"/>
      <c r="B2164" s="1020">
        <v>61</v>
      </c>
      <c r="C2164" s="1020">
        <v>61</v>
      </c>
      <c r="D2164" s="1026" t="s">
        <v>11</v>
      </c>
      <c r="E2164" s="1031"/>
      <c r="F2164" s="1031"/>
      <c r="G2164" s="1031"/>
    </row>
    <row r="2165" spans="1:7" s="1007" customFormat="1" ht="11.25" customHeight="1" x14ac:dyDescent="0.2">
      <c r="A2165" s="1268" t="s">
        <v>545</v>
      </c>
      <c r="B2165" s="1019">
        <v>400</v>
      </c>
      <c r="C2165" s="1019">
        <v>400</v>
      </c>
      <c r="D2165" s="1025" t="s">
        <v>544</v>
      </c>
      <c r="E2165" s="1031"/>
      <c r="F2165" s="1031"/>
      <c r="G2165" s="1031"/>
    </row>
    <row r="2166" spans="1:7" s="1007" customFormat="1" ht="11.25" customHeight="1" x14ac:dyDescent="0.2">
      <c r="A2166" s="1268"/>
      <c r="B2166" s="1019">
        <v>400</v>
      </c>
      <c r="C2166" s="1019">
        <v>400</v>
      </c>
      <c r="D2166" s="1025" t="s">
        <v>11</v>
      </c>
      <c r="E2166" s="1031"/>
      <c r="F2166" s="1031"/>
      <c r="G2166" s="1031"/>
    </row>
    <row r="2167" spans="1:7" s="1007" customFormat="1" ht="11.25" customHeight="1" x14ac:dyDescent="0.2">
      <c r="A2167" s="1269" t="s">
        <v>3578</v>
      </c>
      <c r="B2167" s="1018">
        <v>43.1</v>
      </c>
      <c r="C2167" s="1018">
        <v>25.41</v>
      </c>
      <c r="D2167" s="1024" t="s">
        <v>968</v>
      </c>
      <c r="E2167" s="1031"/>
      <c r="F2167" s="1031"/>
      <c r="G2167" s="1031"/>
    </row>
    <row r="2168" spans="1:7" s="1007" customFormat="1" ht="11.25" customHeight="1" x14ac:dyDescent="0.2">
      <c r="A2168" s="1270"/>
      <c r="B2168" s="1020">
        <v>43.1</v>
      </c>
      <c r="C2168" s="1020">
        <v>25.41</v>
      </c>
      <c r="D2168" s="1026" t="s">
        <v>11</v>
      </c>
      <c r="E2168" s="1031"/>
      <c r="F2168" s="1031"/>
      <c r="G2168" s="1031"/>
    </row>
    <row r="2169" spans="1:7" s="1007" customFormat="1" ht="11.25" customHeight="1" x14ac:dyDescent="0.2">
      <c r="A2169" s="1268" t="s">
        <v>4439</v>
      </c>
      <c r="B2169" s="1019">
        <v>60</v>
      </c>
      <c r="C2169" s="1019">
        <v>60</v>
      </c>
      <c r="D2169" s="1025" t="s">
        <v>3443</v>
      </c>
      <c r="E2169" s="1031"/>
      <c r="F2169" s="1031"/>
      <c r="G2169" s="1031"/>
    </row>
    <row r="2170" spans="1:7" s="1007" customFormat="1" ht="11.25" customHeight="1" x14ac:dyDescent="0.2">
      <c r="A2170" s="1268"/>
      <c r="B2170" s="1019">
        <v>60</v>
      </c>
      <c r="C2170" s="1019">
        <v>60</v>
      </c>
      <c r="D2170" s="1025" t="s">
        <v>11</v>
      </c>
      <c r="E2170" s="1031"/>
      <c r="F2170" s="1031"/>
      <c r="G2170" s="1031"/>
    </row>
    <row r="2171" spans="1:7" s="1007" customFormat="1" ht="11.25" customHeight="1" x14ac:dyDescent="0.2">
      <c r="A2171" s="1269" t="s">
        <v>4440</v>
      </c>
      <c r="B2171" s="1018">
        <v>100</v>
      </c>
      <c r="C2171" s="1018">
        <v>0</v>
      </c>
      <c r="D2171" s="1024" t="s">
        <v>4183</v>
      </c>
      <c r="E2171" s="1031"/>
      <c r="F2171" s="1031"/>
      <c r="G2171" s="1031"/>
    </row>
    <row r="2172" spans="1:7" s="1007" customFormat="1" ht="11.25" customHeight="1" x14ac:dyDescent="0.2">
      <c r="A2172" s="1270"/>
      <c r="B2172" s="1020">
        <v>100</v>
      </c>
      <c r="C2172" s="1020">
        <v>0</v>
      </c>
      <c r="D2172" s="1026" t="s">
        <v>11</v>
      </c>
      <c r="E2172" s="1031"/>
      <c r="F2172" s="1031"/>
      <c r="G2172" s="1031"/>
    </row>
    <row r="2173" spans="1:7" s="1007" customFormat="1" ht="11.25" customHeight="1" x14ac:dyDescent="0.2">
      <c r="A2173" s="1269" t="s">
        <v>638</v>
      </c>
      <c r="B2173" s="1018">
        <v>480</v>
      </c>
      <c r="C2173" s="1018">
        <v>480</v>
      </c>
      <c r="D2173" s="1024" t="s">
        <v>610</v>
      </c>
      <c r="E2173" s="1031"/>
      <c r="F2173" s="1031"/>
      <c r="G2173" s="1031"/>
    </row>
    <row r="2174" spans="1:7" s="1007" customFormat="1" ht="11.25" customHeight="1" x14ac:dyDescent="0.2">
      <c r="A2174" s="1270"/>
      <c r="B2174" s="1020">
        <v>480</v>
      </c>
      <c r="C2174" s="1020">
        <v>480</v>
      </c>
      <c r="D2174" s="1026" t="s">
        <v>11</v>
      </c>
      <c r="E2174" s="1031"/>
      <c r="F2174" s="1031"/>
      <c r="G2174" s="1031"/>
    </row>
    <row r="2175" spans="1:7" s="1007" customFormat="1" ht="11.25" customHeight="1" x14ac:dyDescent="0.2">
      <c r="A2175" s="1269" t="s">
        <v>639</v>
      </c>
      <c r="B2175" s="1018">
        <v>560</v>
      </c>
      <c r="C2175" s="1018">
        <v>560</v>
      </c>
      <c r="D2175" s="1024" t="s">
        <v>610</v>
      </c>
      <c r="E2175" s="1031"/>
      <c r="F2175" s="1031"/>
      <c r="G2175" s="1031"/>
    </row>
    <row r="2176" spans="1:7" s="1007" customFormat="1" ht="11.25" customHeight="1" x14ac:dyDescent="0.2">
      <c r="A2176" s="1270"/>
      <c r="B2176" s="1020">
        <v>560</v>
      </c>
      <c r="C2176" s="1020">
        <v>560</v>
      </c>
      <c r="D2176" s="1026" t="s">
        <v>11</v>
      </c>
      <c r="E2176" s="1031"/>
      <c r="F2176" s="1031"/>
      <c r="G2176" s="1031"/>
    </row>
    <row r="2177" spans="1:7" s="1007" customFormat="1" ht="11.25" customHeight="1" x14ac:dyDescent="0.2">
      <c r="A2177" s="1268" t="s">
        <v>4441</v>
      </c>
      <c r="B2177" s="1019">
        <v>96.4</v>
      </c>
      <c r="C2177" s="1019">
        <v>96.4</v>
      </c>
      <c r="D2177" s="1025" t="s">
        <v>997</v>
      </c>
      <c r="E2177" s="1031"/>
      <c r="F2177" s="1031"/>
      <c r="G2177" s="1031"/>
    </row>
    <row r="2178" spans="1:7" s="1007" customFormat="1" ht="11.25" customHeight="1" x14ac:dyDescent="0.2">
      <c r="A2178" s="1268"/>
      <c r="B2178" s="1019">
        <v>96.4</v>
      </c>
      <c r="C2178" s="1019">
        <v>96.4</v>
      </c>
      <c r="D2178" s="1025" t="s">
        <v>11</v>
      </c>
      <c r="E2178" s="1031"/>
      <c r="F2178" s="1031"/>
      <c r="G2178" s="1031"/>
    </row>
    <row r="2179" spans="1:7" s="1007" customFormat="1" ht="11.25" customHeight="1" x14ac:dyDescent="0.2">
      <c r="A2179" s="1269" t="s">
        <v>4442</v>
      </c>
      <c r="B2179" s="1018">
        <v>192.8</v>
      </c>
      <c r="C2179" s="1018">
        <v>192.8</v>
      </c>
      <c r="D2179" s="1024" t="s">
        <v>997</v>
      </c>
      <c r="E2179" s="1031"/>
      <c r="F2179" s="1031"/>
      <c r="G2179" s="1031"/>
    </row>
    <row r="2180" spans="1:7" s="1007" customFormat="1" ht="11.25" customHeight="1" x14ac:dyDescent="0.2">
      <c r="A2180" s="1270"/>
      <c r="B2180" s="1020">
        <v>192.8</v>
      </c>
      <c r="C2180" s="1020">
        <v>192.8</v>
      </c>
      <c r="D2180" s="1026" t="s">
        <v>11</v>
      </c>
      <c r="E2180" s="1031"/>
      <c r="F2180" s="1031"/>
      <c r="G2180" s="1031"/>
    </row>
    <row r="2181" spans="1:7" s="1007" customFormat="1" ht="11.25" customHeight="1" x14ac:dyDescent="0.2">
      <c r="A2181" s="1268" t="s">
        <v>4443</v>
      </c>
      <c r="B2181" s="1019">
        <v>100</v>
      </c>
      <c r="C2181" s="1019">
        <v>100</v>
      </c>
      <c r="D2181" s="1025" t="s">
        <v>960</v>
      </c>
      <c r="E2181" s="1031"/>
      <c r="F2181" s="1031"/>
      <c r="G2181" s="1031"/>
    </row>
    <row r="2182" spans="1:7" s="1007" customFormat="1" ht="11.25" customHeight="1" x14ac:dyDescent="0.2">
      <c r="A2182" s="1268"/>
      <c r="B2182" s="1019">
        <v>100</v>
      </c>
      <c r="C2182" s="1019">
        <v>100</v>
      </c>
      <c r="D2182" s="1025" t="s">
        <v>11</v>
      </c>
      <c r="E2182" s="1031"/>
      <c r="F2182" s="1031"/>
      <c r="G2182" s="1031"/>
    </row>
    <row r="2183" spans="1:7" s="1007" customFormat="1" ht="11.25" customHeight="1" x14ac:dyDescent="0.2">
      <c r="A2183" s="1269" t="s">
        <v>4444</v>
      </c>
      <c r="B2183" s="1018">
        <v>128.5</v>
      </c>
      <c r="C2183" s="1018">
        <v>128.5</v>
      </c>
      <c r="D2183" s="1024" t="s">
        <v>1083</v>
      </c>
      <c r="E2183" s="1031"/>
      <c r="F2183" s="1031"/>
      <c r="G2183" s="1031"/>
    </row>
    <row r="2184" spans="1:7" s="1007" customFormat="1" ht="11.25" customHeight="1" x14ac:dyDescent="0.2">
      <c r="A2184" s="1270"/>
      <c r="B2184" s="1020">
        <v>128.5</v>
      </c>
      <c r="C2184" s="1020">
        <v>128.5</v>
      </c>
      <c r="D2184" s="1026" t="s">
        <v>11</v>
      </c>
      <c r="E2184" s="1031"/>
      <c r="F2184" s="1031"/>
      <c r="G2184" s="1031"/>
    </row>
    <row r="2185" spans="1:7" s="1007" customFormat="1" ht="11.25" customHeight="1" x14ac:dyDescent="0.2">
      <c r="A2185" s="1268" t="s">
        <v>3698</v>
      </c>
      <c r="B2185" s="1019">
        <v>200</v>
      </c>
      <c r="C2185" s="1019">
        <v>200</v>
      </c>
      <c r="D2185" s="1025" t="s">
        <v>524</v>
      </c>
      <c r="E2185" s="1031"/>
      <c r="F2185" s="1031"/>
      <c r="G2185" s="1031"/>
    </row>
    <row r="2186" spans="1:7" s="1007" customFormat="1" ht="11.25" customHeight="1" x14ac:dyDescent="0.2">
      <c r="A2186" s="1268"/>
      <c r="B2186" s="1019">
        <v>200</v>
      </c>
      <c r="C2186" s="1019">
        <v>200</v>
      </c>
      <c r="D2186" s="1025" t="s">
        <v>11</v>
      </c>
      <c r="E2186" s="1031"/>
      <c r="F2186" s="1031"/>
      <c r="G2186" s="1031"/>
    </row>
    <row r="2187" spans="1:7" s="1007" customFormat="1" ht="11.25" customHeight="1" x14ac:dyDescent="0.2">
      <c r="A2187" s="1269" t="s">
        <v>2517</v>
      </c>
      <c r="B2187" s="1018">
        <v>44.21</v>
      </c>
      <c r="C2187" s="1018">
        <v>44.206000000000003</v>
      </c>
      <c r="D2187" s="1024" t="s">
        <v>957</v>
      </c>
      <c r="E2187" s="1031"/>
      <c r="F2187" s="1031"/>
      <c r="G2187" s="1031"/>
    </row>
    <row r="2188" spans="1:7" s="1007" customFormat="1" ht="11.25" customHeight="1" x14ac:dyDescent="0.2">
      <c r="A2188" s="1270"/>
      <c r="B2188" s="1020">
        <v>44.21</v>
      </c>
      <c r="C2188" s="1020">
        <v>44.206000000000003</v>
      </c>
      <c r="D2188" s="1026" t="s">
        <v>11</v>
      </c>
      <c r="E2188" s="1031"/>
      <c r="F2188" s="1031"/>
      <c r="G2188" s="1031"/>
    </row>
    <row r="2189" spans="1:7" s="1007" customFormat="1" ht="11.25" customHeight="1" x14ac:dyDescent="0.2">
      <c r="A2189" s="1268" t="s">
        <v>4445</v>
      </c>
      <c r="B2189" s="1019">
        <v>36.75</v>
      </c>
      <c r="C2189" s="1019">
        <v>0</v>
      </c>
      <c r="D2189" s="1025" t="s">
        <v>943</v>
      </c>
      <c r="E2189" s="1031"/>
      <c r="F2189" s="1031"/>
      <c r="G2189" s="1031"/>
    </row>
    <row r="2190" spans="1:7" s="1007" customFormat="1" ht="11.25" customHeight="1" x14ac:dyDescent="0.2">
      <c r="A2190" s="1268"/>
      <c r="B2190" s="1019">
        <v>36.75</v>
      </c>
      <c r="C2190" s="1019">
        <v>0</v>
      </c>
      <c r="D2190" s="1025" t="s">
        <v>11</v>
      </c>
      <c r="E2190" s="1031"/>
      <c r="F2190" s="1031"/>
      <c r="G2190" s="1031"/>
    </row>
    <row r="2191" spans="1:7" s="1007" customFormat="1" ht="11.25" customHeight="1" x14ac:dyDescent="0.2">
      <c r="A2191" s="1269" t="s">
        <v>3324</v>
      </c>
      <c r="B2191" s="1018">
        <v>49</v>
      </c>
      <c r="C2191" s="1018">
        <v>0</v>
      </c>
      <c r="D2191" s="1024" t="s">
        <v>549</v>
      </c>
      <c r="E2191" s="1031"/>
      <c r="F2191" s="1031"/>
      <c r="G2191" s="1031"/>
    </row>
    <row r="2192" spans="1:7" s="1007" customFormat="1" ht="11.25" customHeight="1" x14ac:dyDescent="0.2">
      <c r="A2192" s="1270"/>
      <c r="B2192" s="1020">
        <v>49</v>
      </c>
      <c r="C2192" s="1020">
        <v>0</v>
      </c>
      <c r="D2192" s="1026" t="s">
        <v>11</v>
      </c>
      <c r="E2192" s="1031"/>
      <c r="F2192" s="1031"/>
      <c r="G2192" s="1031"/>
    </row>
    <row r="2193" spans="1:7" s="1007" customFormat="1" ht="11.25" customHeight="1" x14ac:dyDescent="0.2">
      <c r="A2193" s="1268" t="s">
        <v>3699</v>
      </c>
      <c r="B2193" s="1019">
        <v>190</v>
      </c>
      <c r="C2193" s="1019">
        <v>190</v>
      </c>
      <c r="D2193" s="1025" t="s">
        <v>524</v>
      </c>
      <c r="E2193" s="1031"/>
      <c r="F2193" s="1031"/>
      <c r="G2193" s="1031"/>
    </row>
    <row r="2194" spans="1:7" s="1007" customFormat="1" ht="11.25" customHeight="1" x14ac:dyDescent="0.2">
      <c r="A2194" s="1268"/>
      <c r="B2194" s="1019">
        <v>190</v>
      </c>
      <c r="C2194" s="1019">
        <v>190</v>
      </c>
      <c r="D2194" s="1025" t="s">
        <v>11</v>
      </c>
      <c r="E2194" s="1031"/>
      <c r="F2194" s="1031"/>
      <c r="G2194" s="1031"/>
    </row>
    <row r="2195" spans="1:7" s="1007" customFormat="1" ht="11.25" customHeight="1" x14ac:dyDescent="0.2">
      <c r="A2195" s="1269" t="s">
        <v>2518</v>
      </c>
      <c r="B2195" s="1018">
        <v>21.54</v>
      </c>
      <c r="C2195" s="1018">
        <v>21.533999999999999</v>
      </c>
      <c r="D2195" s="1024" t="s">
        <v>957</v>
      </c>
      <c r="E2195" s="1031"/>
      <c r="F2195" s="1031"/>
      <c r="G2195" s="1031"/>
    </row>
    <row r="2196" spans="1:7" s="1007" customFormat="1" ht="11.25" customHeight="1" x14ac:dyDescent="0.2">
      <c r="A2196" s="1270"/>
      <c r="B2196" s="1020">
        <v>21.54</v>
      </c>
      <c r="C2196" s="1020">
        <v>21.533999999999999</v>
      </c>
      <c r="D2196" s="1026" t="s">
        <v>11</v>
      </c>
      <c r="E2196" s="1031"/>
      <c r="F2196" s="1031"/>
      <c r="G2196" s="1031"/>
    </row>
    <row r="2197" spans="1:7" s="1007" customFormat="1" ht="11.25" customHeight="1" x14ac:dyDescent="0.2">
      <c r="A2197" s="1268" t="s">
        <v>3802</v>
      </c>
      <c r="B2197" s="1019">
        <v>90</v>
      </c>
      <c r="C2197" s="1019">
        <v>0</v>
      </c>
      <c r="D2197" s="1025" t="s">
        <v>4446</v>
      </c>
      <c r="E2197" s="1031"/>
      <c r="F2197" s="1031"/>
      <c r="G2197" s="1031"/>
    </row>
    <row r="2198" spans="1:7" s="1007" customFormat="1" ht="11.25" customHeight="1" x14ac:dyDescent="0.2">
      <c r="A2198" s="1268"/>
      <c r="B2198" s="1019">
        <v>90</v>
      </c>
      <c r="C2198" s="1019">
        <v>0</v>
      </c>
      <c r="D2198" s="1025" t="s">
        <v>11</v>
      </c>
      <c r="E2198" s="1031"/>
      <c r="F2198" s="1031"/>
      <c r="G2198" s="1031"/>
    </row>
    <row r="2199" spans="1:7" s="1007" customFormat="1" ht="11.25" customHeight="1" x14ac:dyDescent="0.2">
      <c r="A2199" s="1269" t="s">
        <v>2519</v>
      </c>
      <c r="B2199" s="1018">
        <v>200</v>
      </c>
      <c r="C2199" s="1018">
        <v>200</v>
      </c>
      <c r="D2199" s="1024" t="s">
        <v>610</v>
      </c>
      <c r="E2199" s="1031"/>
      <c r="F2199" s="1031"/>
      <c r="G2199" s="1031"/>
    </row>
    <row r="2200" spans="1:7" s="1007" customFormat="1" ht="11.25" customHeight="1" x14ac:dyDescent="0.2">
      <c r="A2200" s="1270"/>
      <c r="B2200" s="1020">
        <v>200</v>
      </c>
      <c r="C2200" s="1020">
        <v>200</v>
      </c>
      <c r="D2200" s="1026" t="s">
        <v>11</v>
      </c>
      <c r="E2200" s="1031"/>
      <c r="F2200" s="1031"/>
      <c r="G2200" s="1031"/>
    </row>
    <row r="2201" spans="1:7" s="1007" customFormat="1" ht="11.25" customHeight="1" x14ac:dyDescent="0.2">
      <c r="A2201" s="1268" t="s">
        <v>2520</v>
      </c>
      <c r="B2201" s="1019">
        <v>674.7</v>
      </c>
      <c r="C2201" s="1019">
        <v>674.7</v>
      </c>
      <c r="D2201" s="1025" t="s">
        <v>997</v>
      </c>
      <c r="E2201" s="1031"/>
      <c r="F2201" s="1031"/>
      <c r="G2201" s="1031"/>
    </row>
    <row r="2202" spans="1:7" s="1007" customFormat="1" ht="11.25" customHeight="1" x14ac:dyDescent="0.2">
      <c r="A2202" s="1268"/>
      <c r="B2202" s="1019">
        <v>674.7</v>
      </c>
      <c r="C2202" s="1019">
        <v>674.7</v>
      </c>
      <c r="D2202" s="1025" t="s">
        <v>11</v>
      </c>
      <c r="E2202" s="1031"/>
      <c r="F2202" s="1031"/>
      <c r="G2202" s="1031"/>
    </row>
    <row r="2203" spans="1:7" s="1007" customFormat="1" ht="11.25" customHeight="1" x14ac:dyDescent="0.2">
      <c r="A2203" s="1269" t="s">
        <v>640</v>
      </c>
      <c r="B2203" s="1018">
        <v>144.5</v>
      </c>
      <c r="C2203" s="1018">
        <v>144.5</v>
      </c>
      <c r="D2203" s="1024" t="s">
        <v>997</v>
      </c>
      <c r="E2203" s="1031"/>
      <c r="F2203" s="1031"/>
      <c r="G2203" s="1031"/>
    </row>
    <row r="2204" spans="1:7" s="1007" customFormat="1" ht="11.25" customHeight="1" x14ac:dyDescent="0.2">
      <c r="A2204" s="1268"/>
      <c r="B2204" s="1019">
        <v>200</v>
      </c>
      <c r="C2204" s="1019">
        <v>200</v>
      </c>
      <c r="D2204" s="1025" t="s">
        <v>610</v>
      </c>
      <c r="E2204" s="1031"/>
      <c r="F2204" s="1031"/>
      <c r="G2204" s="1031"/>
    </row>
    <row r="2205" spans="1:7" s="1007" customFormat="1" ht="11.25" customHeight="1" x14ac:dyDescent="0.2">
      <c r="A2205" s="1270"/>
      <c r="B2205" s="1020">
        <v>344.5</v>
      </c>
      <c r="C2205" s="1020">
        <v>344.5</v>
      </c>
      <c r="D2205" s="1026" t="s">
        <v>11</v>
      </c>
      <c r="E2205" s="1031"/>
      <c r="F2205" s="1031"/>
      <c r="G2205" s="1031"/>
    </row>
    <row r="2206" spans="1:7" s="1007" customFormat="1" ht="11.25" customHeight="1" x14ac:dyDescent="0.2">
      <c r="A2206" s="1268" t="s">
        <v>2521</v>
      </c>
      <c r="B2206" s="1019">
        <v>289.10000000000002</v>
      </c>
      <c r="C2206" s="1019">
        <v>289.10000000000002</v>
      </c>
      <c r="D2206" s="1025" t="s">
        <v>997</v>
      </c>
      <c r="E2206" s="1031"/>
      <c r="F2206" s="1031"/>
      <c r="G2206" s="1031"/>
    </row>
    <row r="2207" spans="1:7" s="1007" customFormat="1" ht="11.25" customHeight="1" x14ac:dyDescent="0.2">
      <c r="A2207" s="1268"/>
      <c r="B2207" s="1019">
        <v>289.10000000000002</v>
      </c>
      <c r="C2207" s="1019">
        <v>289.10000000000002</v>
      </c>
      <c r="D2207" s="1025" t="s">
        <v>11</v>
      </c>
      <c r="E2207" s="1031"/>
      <c r="F2207" s="1031"/>
      <c r="G2207" s="1031"/>
    </row>
    <row r="2208" spans="1:7" s="1007" customFormat="1" ht="11.25" customHeight="1" x14ac:dyDescent="0.2">
      <c r="A2208" s="1269" t="s">
        <v>2522</v>
      </c>
      <c r="B2208" s="1018">
        <v>78</v>
      </c>
      <c r="C2208" s="1018">
        <v>78</v>
      </c>
      <c r="D2208" s="1024" t="s">
        <v>610</v>
      </c>
      <c r="E2208" s="1031"/>
      <c r="F2208" s="1031"/>
      <c r="G2208" s="1031"/>
    </row>
    <row r="2209" spans="1:7" s="1007" customFormat="1" ht="11.25" customHeight="1" x14ac:dyDescent="0.2">
      <c r="A2209" s="1270"/>
      <c r="B2209" s="1020">
        <v>78</v>
      </c>
      <c r="C2209" s="1020">
        <v>78</v>
      </c>
      <c r="D2209" s="1026" t="s">
        <v>11</v>
      </c>
      <c r="E2209" s="1031"/>
      <c r="F2209" s="1031"/>
      <c r="G2209" s="1031"/>
    </row>
    <row r="2210" spans="1:7" s="1007" customFormat="1" ht="11.25" customHeight="1" x14ac:dyDescent="0.2">
      <c r="A2210" s="1268" t="s">
        <v>3766</v>
      </c>
      <c r="B2210" s="1019">
        <v>169.7</v>
      </c>
      <c r="C2210" s="1019">
        <v>169.69800000000001</v>
      </c>
      <c r="D2210" s="1025" t="s">
        <v>610</v>
      </c>
      <c r="E2210" s="1031"/>
      <c r="F2210" s="1031"/>
      <c r="G2210" s="1031"/>
    </row>
    <row r="2211" spans="1:7" s="1007" customFormat="1" ht="11.25" customHeight="1" x14ac:dyDescent="0.2">
      <c r="A2211" s="1268"/>
      <c r="B2211" s="1019">
        <v>169.7</v>
      </c>
      <c r="C2211" s="1019">
        <v>169.69800000000001</v>
      </c>
      <c r="D2211" s="1025" t="s">
        <v>11</v>
      </c>
      <c r="E2211" s="1031"/>
      <c r="F2211" s="1031"/>
      <c r="G2211" s="1031"/>
    </row>
    <row r="2212" spans="1:7" s="1007" customFormat="1" ht="11.25" customHeight="1" x14ac:dyDescent="0.2">
      <c r="A2212" s="1269" t="s">
        <v>2523</v>
      </c>
      <c r="B2212" s="1018">
        <v>144.5</v>
      </c>
      <c r="C2212" s="1018">
        <v>144.5</v>
      </c>
      <c r="D2212" s="1024" t="s">
        <v>997</v>
      </c>
      <c r="E2212" s="1031"/>
      <c r="F2212" s="1031"/>
      <c r="G2212" s="1031"/>
    </row>
    <row r="2213" spans="1:7" s="1007" customFormat="1" ht="11.25" customHeight="1" x14ac:dyDescent="0.2">
      <c r="A2213" s="1270"/>
      <c r="B2213" s="1020">
        <v>144.5</v>
      </c>
      <c r="C2213" s="1020">
        <v>144.5</v>
      </c>
      <c r="D2213" s="1026" t="s">
        <v>11</v>
      </c>
      <c r="E2213" s="1031"/>
      <c r="F2213" s="1031"/>
      <c r="G2213" s="1031"/>
    </row>
    <row r="2214" spans="1:7" s="1007" customFormat="1" ht="11.25" customHeight="1" x14ac:dyDescent="0.2">
      <c r="A2214" s="1268" t="s">
        <v>3341</v>
      </c>
      <c r="B2214" s="1019">
        <v>91</v>
      </c>
      <c r="C2214" s="1019">
        <v>91</v>
      </c>
      <c r="D2214" s="1025" t="s">
        <v>610</v>
      </c>
      <c r="E2214" s="1031"/>
      <c r="F2214" s="1031"/>
      <c r="G2214" s="1031"/>
    </row>
    <row r="2215" spans="1:7" s="1007" customFormat="1" ht="11.25" customHeight="1" x14ac:dyDescent="0.2">
      <c r="A2215" s="1268"/>
      <c r="B2215" s="1019">
        <v>80</v>
      </c>
      <c r="C2215" s="1019">
        <v>80</v>
      </c>
      <c r="D2215" s="1025" t="s">
        <v>524</v>
      </c>
      <c r="E2215" s="1031"/>
      <c r="F2215" s="1031"/>
      <c r="G2215" s="1031"/>
    </row>
    <row r="2216" spans="1:7" s="1007" customFormat="1" ht="11.25" customHeight="1" x14ac:dyDescent="0.2">
      <c r="A2216" s="1268"/>
      <c r="B2216" s="1019">
        <v>171</v>
      </c>
      <c r="C2216" s="1019">
        <v>171</v>
      </c>
      <c r="D2216" s="1025" t="s">
        <v>11</v>
      </c>
      <c r="E2216" s="1031"/>
      <c r="F2216" s="1031"/>
      <c r="G2216" s="1031"/>
    </row>
    <row r="2217" spans="1:7" s="1007" customFormat="1" ht="11.25" customHeight="1" x14ac:dyDescent="0.2">
      <c r="A2217" s="1269" t="s">
        <v>3767</v>
      </c>
      <c r="B2217" s="1018">
        <v>200</v>
      </c>
      <c r="C2217" s="1018">
        <v>200</v>
      </c>
      <c r="D2217" s="1024" t="s">
        <v>610</v>
      </c>
      <c r="E2217" s="1031"/>
      <c r="F2217" s="1031"/>
      <c r="G2217" s="1031"/>
    </row>
    <row r="2218" spans="1:7" s="1007" customFormat="1" ht="11.25" customHeight="1" x14ac:dyDescent="0.2">
      <c r="A2218" s="1270"/>
      <c r="B2218" s="1020">
        <v>200</v>
      </c>
      <c r="C2218" s="1020">
        <v>200</v>
      </c>
      <c r="D2218" s="1026" t="s">
        <v>11</v>
      </c>
      <c r="E2218" s="1031"/>
      <c r="F2218" s="1031"/>
      <c r="G2218" s="1031"/>
    </row>
    <row r="2219" spans="1:7" s="1007" customFormat="1" ht="11.25" customHeight="1" x14ac:dyDescent="0.2">
      <c r="A2219" s="1268" t="s">
        <v>641</v>
      </c>
      <c r="B2219" s="1019">
        <v>1205</v>
      </c>
      <c r="C2219" s="1019">
        <v>1205</v>
      </c>
      <c r="D2219" s="1025" t="s">
        <v>997</v>
      </c>
      <c r="E2219" s="1031"/>
      <c r="F2219" s="1031"/>
      <c r="G2219" s="1031"/>
    </row>
    <row r="2220" spans="1:7" s="1007" customFormat="1" ht="21" x14ac:dyDescent="0.2">
      <c r="A2220" s="1268"/>
      <c r="B2220" s="1019">
        <v>100</v>
      </c>
      <c r="C2220" s="1019">
        <v>100</v>
      </c>
      <c r="D2220" s="1025" t="s">
        <v>996</v>
      </c>
      <c r="E2220" s="1031"/>
      <c r="F2220" s="1031"/>
      <c r="G2220" s="1031"/>
    </row>
    <row r="2221" spans="1:7" s="1007" customFormat="1" ht="11.25" customHeight="1" x14ac:dyDescent="0.2">
      <c r="A2221" s="1268"/>
      <c r="B2221" s="1019">
        <v>200</v>
      </c>
      <c r="C2221" s="1019">
        <v>200</v>
      </c>
      <c r="D2221" s="1025" t="s">
        <v>610</v>
      </c>
      <c r="E2221" s="1031"/>
      <c r="F2221" s="1031"/>
      <c r="G2221" s="1031"/>
    </row>
    <row r="2222" spans="1:7" s="1007" customFormat="1" ht="11.25" customHeight="1" x14ac:dyDescent="0.2">
      <c r="A2222" s="1268"/>
      <c r="B2222" s="1019">
        <v>1505</v>
      </c>
      <c r="C2222" s="1019">
        <v>1505</v>
      </c>
      <c r="D2222" s="1025" t="s">
        <v>11</v>
      </c>
      <c r="E2222" s="1031"/>
      <c r="F2222" s="1031"/>
      <c r="G2222" s="1031"/>
    </row>
    <row r="2223" spans="1:7" s="1007" customFormat="1" ht="11.25" customHeight="1" x14ac:dyDescent="0.2">
      <c r="A2223" s="1269" t="s">
        <v>3768</v>
      </c>
      <c r="B2223" s="1018">
        <v>140</v>
      </c>
      <c r="C2223" s="1018">
        <v>140</v>
      </c>
      <c r="D2223" s="1024" t="s">
        <v>610</v>
      </c>
      <c r="E2223" s="1031"/>
      <c r="F2223" s="1031"/>
      <c r="G2223" s="1031"/>
    </row>
    <row r="2224" spans="1:7" s="1007" customFormat="1" ht="11.25" customHeight="1" x14ac:dyDescent="0.2">
      <c r="A2224" s="1270"/>
      <c r="B2224" s="1020">
        <v>140</v>
      </c>
      <c r="C2224" s="1020">
        <v>140</v>
      </c>
      <c r="D2224" s="1026" t="s">
        <v>11</v>
      </c>
      <c r="E2224" s="1031"/>
      <c r="F2224" s="1031"/>
      <c r="G2224" s="1031"/>
    </row>
    <row r="2225" spans="1:7" s="1007" customFormat="1" ht="11.25" customHeight="1" x14ac:dyDescent="0.2">
      <c r="A2225" s="1268" t="s">
        <v>4447</v>
      </c>
      <c r="B2225" s="1019">
        <v>600</v>
      </c>
      <c r="C2225" s="1019">
        <v>0</v>
      </c>
      <c r="D2225" s="1025" t="s">
        <v>4183</v>
      </c>
      <c r="E2225" s="1031"/>
      <c r="F2225" s="1031"/>
      <c r="G2225" s="1031"/>
    </row>
    <row r="2226" spans="1:7" s="1007" customFormat="1" ht="11.25" customHeight="1" x14ac:dyDescent="0.2">
      <c r="A2226" s="1268"/>
      <c r="B2226" s="1019">
        <v>600</v>
      </c>
      <c r="C2226" s="1019">
        <v>0</v>
      </c>
      <c r="D2226" s="1025" t="s">
        <v>11</v>
      </c>
      <c r="E2226" s="1031"/>
      <c r="F2226" s="1031"/>
      <c r="G2226" s="1031"/>
    </row>
    <row r="2227" spans="1:7" s="1007" customFormat="1" ht="11.25" customHeight="1" x14ac:dyDescent="0.2">
      <c r="A2227" s="1269" t="s">
        <v>3738</v>
      </c>
      <c r="B2227" s="1018">
        <v>100</v>
      </c>
      <c r="C2227" s="1018">
        <v>100</v>
      </c>
      <c r="D2227" s="1024" t="s">
        <v>4448</v>
      </c>
      <c r="E2227" s="1031"/>
      <c r="F2227" s="1031"/>
      <c r="G2227" s="1031"/>
    </row>
    <row r="2228" spans="1:7" s="1007" customFormat="1" ht="11.25" customHeight="1" x14ac:dyDescent="0.2">
      <c r="A2228" s="1270"/>
      <c r="B2228" s="1020">
        <v>100</v>
      </c>
      <c r="C2228" s="1020">
        <v>100</v>
      </c>
      <c r="D2228" s="1026" t="s">
        <v>11</v>
      </c>
      <c r="E2228" s="1031"/>
      <c r="F2228" s="1031"/>
      <c r="G2228" s="1031"/>
    </row>
    <row r="2229" spans="1:7" s="1007" customFormat="1" ht="11.25" customHeight="1" x14ac:dyDescent="0.2">
      <c r="A2229" s="1268" t="s">
        <v>3579</v>
      </c>
      <c r="B2229" s="1019">
        <v>12.18</v>
      </c>
      <c r="C2229" s="1019">
        <v>12.179</v>
      </c>
      <c r="D2229" s="1025" t="s">
        <v>941</v>
      </c>
      <c r="E2229" s="1031"/>
      <c r="F2229" s="1031"/>
      <c r="G2229" s="1031"/>
    </row>
    <row r="2230" spans="1:7" s="1007" customFormat="1" ht="11.25" customHeight="1" x14ac:dyDescent="0.2">
      <c r="A2230" s="1268"/>
      <c r="B2230" s="1019">
        <v>12.18</v>
      </c>
      <c r="C2230" s="1019">
        <v>12.179</v>
      </c>
      <c r="D2230" s="1025" t="s">
        <v>11</v>
      </c>
      <c r="E2230" s="1031"/>
      <c r="F2230" s="1031"/>
      <c r="G2230" s="1031"/>
    </row>
    <row r="2231" spans="1:7" s="1007" customFormat="1" ht="11.25" customHeight="1" x14ac:dyDescent="0.2">
      <c r="A2231" s="1269" t="s">
        <v>3580</v>
      </c>
      <c r="B2231" s="1018">
        <v>57.5</v>
      </c>
      <c r="C2231" s="1018">
        <v>57.5</v>
      </c>
      <c r="D2231" s="1024" t="s">
        <v>941</v>
      </c>
      <c r="E2231" s="1031"/>
      <c r="F2231" s="1031"/>
      <c r="G2231" s="1031"/>
    </row>
    <row r="2232" spans="1:7" s="1007" customFormat="1" ht="11.25" customHeight="1" x14ac:dyDescent="0.2">
      <c r="A2232" s="1270"/>
      <c r="B2232" s="1020">
        <v>57.5</v>
      </c>
      <c r="C2232" s="1020">
        <v>57.5</v>
      </c>
      <c r="D2232" s="1026" t="s">
        <v>11</v>
      </c>
      <c r="E2232" s="1031"/>
      <c r="F2232" s="1031"/>
      <c r="G2232" s="1031"/>
    </row>
    <row r="2233" spans="1:7" s="1007" customFormat="1" ht="11.25" customHeight="1" x14ac:dyDescent="0.2">
      <c r="A2233" s="1268" t="s">
        <v>3581</v>
      </c>
      <c r="B2233" s="1019">
        <v>53.45</v>
      </c>
      <c r="C2233" s="1019">
        <v>0</v>
      </c>
      <c r="D2233" s="1025" t="s">
        <v>943</v>
      </c>
      <c r="E2233" s="1031"/>
      <c r="F2233" s="1031"/>
      <c r="G2233" s="1031"/>
    </row>
    <row r="2234" spans="1:7" s="1007" customFormat="1" ht="11.25" customHeight="1" x14ac:dyDescent="0.2">
      <c r="A2234" s="1268"/>
      <c r="B2234" s="1019">
        <v>53.45</v>
      </c>
      <c r="C2234" s="1019">
        <v>0</v>
      </c>
      <c r="D2234" s="1025" t="s">
        <v>11</v>
      </c>
      <c r="E2234" s="1031"/>
      <c r="F2234" s="1031"/>
      <c r="G2234" s="1031"/>
    </row>
    <row r="2235" spans="1:7" s="1007" customFormat="1" ht="11.25" customHeight="1" x14ac:dyDescent="0.2">
      <c r="A2235" s="1269" t="s">
        <v>3582</v>
      </c>
      <c r="B2235" s="1018">
        <v>55</v>
      </c>
      <c r="C2235" s="1018">
        <v>55</v>
      </c>
      <c r="D2235" s="1024" t="s">
        <v>524</v>
      </c>
      <c r="E2235" s="1031"/>
      <c r="F2235" s="1031"/>
      <c r="G2235" s="1031"/>
    </row>
    <row r="2236" spans="1:7" s="1007" customFormat="1" ht="11.25" customHeight="1" x14ac:dyDescent="0.2">
      <c r="A2236" s="1270"/>
      <c r="B2236" s="1020">
        <v>55</v>
      </c>
      <c r="C2236" s="1020">
        <v>55</v>
      </c>
      <c r="D2236" s="1026" t="s">
        <v>11</v>
      </c>
      <c r="E2236" s="1031"/>
      <c r="F2236" s="1031"/>
      <c r="G2236" s="1031"/>
    </row>
    <row r="2237" spans="1:7" s="1007" customFormat="1" ht="11.25" customHeight="1" x14ac:dyDescent="0.2">
      <c r="A2237" s="1268" t="s">
        <v>3583</v>
      </c>
      <c r="B2237" s="1019">
        <v>38.950000000000003</v>
      </c>
      <c r="C2237" s="1019">
        <v>38.949680000000001</v>
      </c>
      <c r="D2237" s="1025" t="s">
        <v>941</v>
      </c>
      <c r="E2237" s="1031"/>
      <c r="F2237" s="1031"/>
      <c r="G2237" s="1031"/>
    </row>
    <row r="2238" spans="1:7" s="1007" customFormat="1" ht="11.25" customHeight="1" x14ac:dyDescent="0.2">
      <c r="A2238" s="1268"/>
      <c r="B2238" s="1019">
        <v>38.950000000000003</v>
      </c>
      <c r="C2238" s="1019">
        <v>38.949680000000001</v>
      </c>
      <c r="D2238" s="1025" t="s">
        <v>11</v>
      </c>
      <c r="E2238" s="1031"/>
      <c r="F2238" s="1031"/>
      <c r="G2238" s="1031"/>
    </row>
    <row r="2239" spans="1:7" s="1007" customFormat="1" ht="11.25" customHeight="1" x14ac:dyDescent="0.2">
      <c r="A2239" s="1269" t="s">
        <v>3652</v>
      </c>
      <c r="B2239" s="1018">
        <v>50</v>
      </c>
      <c r="C2239" s="1018">
        <v>50</v>
      </c>
      <c r="D2239" s="1024" t="s">
        <v>3212</v>
      </c>
      <c r="E2239" s="1031"/>
      <c r="F2239" s="1031"/>
      <c r="G2239" s="1031"/>
    </row>
    <row r="2240" spans="1:7" s="1007" customFormat="1" ht="11.25" customHeight="1" x14ac:dyDescent="0.2">
      <c r="A2240" s="1270"/>
      <c r="B2240" s="1020">
        <v>50</v>
      </c>
      <c r="C2240" s="1020">
        <v>50</v>
      </c>
      <c r="D2240" s="1026" t="s">
        <v>11</v>
      </c>
      <c r="E2240" s="1031"/>
      <c r="F2240" s="1031"/>
      <c r="G2240" s="1031"/>
    </row>
    <row r="2241" spans="1:7" s="1007" customFormat="1" ht="11.25" customHeight="1" x14ac:dyDescent="0.2">
      <c r="A2241" s="1268" t="s">
        <v>4449</v>
      </c>
      <c r="B2241" s="1019">
        <v>350</v>
      </c>
      <c r="C2241" s="1019">
        <v>0</v>
      </c>
      <c r="D2241" s="1025" t="s">
        <v>911</v>
      </c>
      <c r="E2241" s="1031"/>
      <c r="F2241" s="1031"/>
      <c r="G2241" s="1031"/>
    </row>
    <row r="2242" spans="1:7" s="1007" customFormat="1" ht="11.25" customHeight="1" x14ac:dyDescent="0.2">
      <c r="A2242" s="1268"/>
      <c r="B2242" s="1019">
        <v>350</v>
      </c>
      <c r="C2242" s="1019">
        <v>0</v>
      </c>
      <c r="D2242" s="1025" t="s">
        <v>11</v>
      </c>
      <c r="E2242" s="1031"/>
      <c r="F2242" s="1031"/>
      <c r="G2242" s="1031"/>
    </row>
    <row r="2243" spans="1:7" s="1007" customFormat="1" ht="11.25" customHeight="1" x14ac:dyDescent="0.2">
      <c r="A2243" s="1271" t="s">
        <v>2524</v>
      </c>
      <c r="B2243" s="1018">
        <v>50</v>
      </c>
      <c r="C2243" s="1018">
        <v>50</v>
      </c>
      <c r="D2243" s="1024" t="s">
        <v>610</v>
      </c>
      <c r="E2243" s="1031"/>
      <c r="F2243" s="1031"/>
      <c r="G2243" s="1031"/>
    </row>
    <row r="2244" spans="1:7" s="1007" customFormat="1" ht="11.25" customHeight="1" x14ac:dyDescent="0.2">
      <c r="A2244" s="1272"/>
      <c r="B2244" s="1020">
        <v>50</v>
      </c>
      <c r="C2244" s="1020">
        <v>50</v>
      </c>
      <c r="D2244" s="1026" t="s">
        <v>11</v>
      </c>
      <c r="E2244" s="1031"/>
      <c r="F2244" s="1031"/>
      <c r="G2244" s="1031"/>
    </row>
    <row r="2245" spans="1:7" s="1007" customFormat="1" ht="11.25" customHeight="1" x14ac:dyDescent="0.2">
      <c r="A2245" s="1268" t="s">
        <v>3769</v>
      </c>
      <c r="B2245" s="1019">
        <v>199.29</v>
      </c>
      <c r="C2245" s="1019">
        <v>199.28700000000001</v>
      </c>
      <c r="D2245" s="1025" t="s">
        <v>610</v>
      </c>
      <c r="E2245" s="1031"/>
      <c r="F2245" s="1031"/>
      <c r="G2245" s="1031"/>
    </row>
    <row r="2246" spans="1:7" s="1007" customFormat="1" ht="11.25" customHeight="1" x14ac:dyDescent="0.2">
      <c r="A2246" s="1268"/>
      <c r="B2246" s="1019">
        <v>199.29</v>
      </c>
      <c r="C2246" s="1019">
        <v>199.28700000000001</v>
      </c>
      <c r="D2246" s="1025" t="s">
        <v>11</v>
      </c>
      <c r="E2246" s="1031"/>
      <c r="F2246" s="1031"/>
      <c r="G2246" s="1031"/>
    </row>
    <row r="2247" spans="1:7" s="1007" customFormat="1" ht="11.25" customHeight="1" x14ac:dyDescent="0.2">
      <c r="A2247" s="1269" t="s">
        <v>3342</v>
      </c>
      <c r="B2247" s="1018">
        <v>3000</v>
      </c>
      <c r="C2247" s="1018">
        <v>3000</v>
      </c>
      <c r="D2247" s="1024" t="s">
        <v>610</v>
      </c>
      <c r="E2247" s="1031"/>
      <c r="F2247" s="1031"/>
      <c r="G2247" s="1031"/>
    </row>
    <row r="2248" spans="1:7" s="1007" customFormat="1" ht="11.25" customHeight="1" x14ac:dyDescent="0.2">
      <c r="A2248" s="1270"/>
      <c r="B2248" s="1020">
        <v>3000</v>
      </c>
      <c r="C2248" s="1020">
        <v>3000</v>
      </c>
      <c r="D2248" s="1026" t="s">
        <v>11</v>
      </c>
      <c r="E2248" s="1031"/>
      <c r="F2248" s="1031"/>
      <c r="G2248" s="1031"/>
    </row>
    <row r="2249" spans="1:7" s="1007" customFormat="1" ht="11.25" customHeight="1" x14ac:dyDescent="0.2">
      <c r="A2249" s="1268" t="s">
        <v>3770</v>
      </c>
      <c r="B2249" s="1019">
        <v>80</v>
      </c>
      <c r="C2249" s="1019">
        <v>80</v>
      </c>
      <c r="D2249" s="1025" t="s">
        <v>610</v>
      </c>
      <c r="E2249" s="1031"/>
      <c r="F2249" s="1031"/>
      <c r="G2249" s="1031"/>
    </row>
    <row r="2250" spans="1:7" s="1007" customFormat="1" ht="11.25" customHeight="1" x14ac:dyDescent="0.2">
      <c r="A2250" s="1268"/>
      <c r="B2250" s="1019">
        <v>80</v>
      </c>
      <c r="C2250" s="1019">
        <v>80</v>
      </c>
      <c r="D2250" s="1025" t="s">
        <v>11</v>
      </c>
      <c r="E2250" s="1031"/>
      <c r="F2250" s="1031"/>
      <c r="G2250" s="1031"/>
    </row>
    <row r="2251" spans="1:7" s="1007" customFormat="1" ht="11.25" customHeight="1" x14ac:dyDescent="0.2">
      <c r="A2251" s="1269" t="s">
        <v>3584</v>
      </c>
      <c r="B2251" s="1018">
        <v>97.4</v>
      </c>
      <c r="C2251" s="1018">
        <v>96.41</v>
      </c>
      <c r="D2251" s="1024" t="s">
        <v>960</v>
      </c>
      <c r="E2251" s="1031"/>
      <c r="F2251" s="1031"/>
      <c r="G2251" s="1031"/>
    </row>
    <row r="2252" spans="1:7" s="1007" customFormat="1" ht="11.25" customHeight="1" x14ac:dyDescent="0.2">
      <c r="A2252" s="1270"/>
      <c r="B2252" s="1020">
        <v>97.4</v>
      </c>
      <c r="C2252" s="1020">
        <v>96.41</v>
      </c>
      <c r="D2252" s="1026" t="s">
        <v>11</v>
      </c>
      <c r="E2252" s="1031"/>
      <c r="F2252" s="1031"/>
      <c r="G2252" s="1031"/>
    </row>
    <row r="2253" spans="1:7" s="1007" customFormat="1" ht="11.25" customHeight="1" x14ac:dyDescent="0.2">
      <c r="A2253" s="1268" t="s">
        <v>3739</v>
      </c>
      <c r="B2253" s="1019">
        <v>79.900000000000006</v>
      </c>
      <c r="C2253" s="1019">
        <v>79.900000000000006</v>
      </c>
      <c r="D2253" s="1025" t="s">
        <v>4450</v>
      </c>
      <c r="E2253" s="1031"/>
      <c r="F2253" s="1031"/>
      <c r="G2253" s="1031"/>
    </row>
    <row r="2254" spans="1:7" s="1007" customFormat="1" ht="11.25" customHeight="1" x14ac:dyDescent="0.2">
      <c r="A2254" s="1268"/>
      <c r="B2254" s="1019">
        <v>79.900000000000006</v>
      </c>
      <c r="C2254" s="1019">
        <v>79.900000000000006</v>
      </c>
      <c r="D2254" s="1025" t="s">
        <v>11</v>
      </c>
      <c r="E2254" s="1031"/>
      <c r="F2254" s="1031"/>
      <c r="G2254" s="1031"/>
    </row>
    <row r="2255" spans="1:7" s="1007" customFormat="1" ht="11.25" customHeight="1" x14ac:dyDescent="0.2">
      <c r="A2255" s="1269" t="s">
        <v>3700</v>
      </c>
      <c r="B2255" s="1018">
        <v>150</v>
      </c>
      <c r="C2255" s="1018">
        <v>150</v>
      </c>
      <c r="D2255" s="1024" t="s">
        <v>524</v>
      </c>
      <c r="E2255" s="1031"/>
      <c r="F2255" s="1031"/>
      <c r="G2255" s="1031"/>
    </row>
    <row r="2256" spans="1:7" s="1007" customFormat="1" ht="11.25" customHeight="1" x14ac:dyDescent="0.2">
      <c r="A2256" s="1270"/>
      <c r="B2256" s="1020">
        <v>150</v>
      </c>
      <c r="C2256" s="1020">
        <v>150</v>
      </c>
      <c r="D2256" s="1026" t="s">
        <v>11</v>
      </c>
      <c r="E2256" s="1031"/>
      <c r="F2256" s="1031"/>
      <c r="G2256" s="1031"/>
    </row>
    <row r="2257" spans="1:7" s="1007" customFormat="1" ht="11.25" customHeight="1" x14ac:dyDescent="0.2">
      <c r="A2257" s="1268" t="s">
        <v>579</v>
      </c>
      <c r="B2257" s="1019">
        <v>200</v>
      </c>
      <c r="C2257" s="1019">
        <v>200</v>
      </c>
      <c r="D2257" s="1025" t="s">
        <v>561</v>
      </c>
      <c r="E2257" s="1031"/>
      <c r="F2257" s="1031"/>
      <c r="G2257" s="1031"/>
    </row>
    <row r="2258" spans="1:7" s="1007" customFormat="1" ht="11.25" customHeight="1" x14ac:dyDescent="0.2">
      <c r="A2258" s="1268"/>
      <c r="B2258" s="1019">
        <v>200</v>
      </c>
      <c r="C2258" s="1019">
        <v>200</v>
      </c>
      <c r="D2258" s="1025" t="s">
        <v>11</v>
      </c>
      <c r="E2258" s="1031"/>
      <c r="F2258" s="1031"/>
      <c r="G2258" s="1031"/>
    </row>
    <row r="2259" spans="1:7" s="1007" customFormat="1" ht="11.25" customHeight="1" x14ac:dyDescent="0.2">
      <c r="A2259" s="1269" t="s">
        <v>3733</v>
      </c>
      <c r="B2259" s="1018">
        <v>99</v>
      </c>
      <c r="C2259" s="1018">
        <v>96.692000000000007</v>
      </c>
      <c r="D2259" s="1024" t="s">
        <v>3231</v>
      </c>
      <c r="E2259" s="1031"/>
      <c r="F2259" s="1031"/>
      <c r="G2259" s="1031"/>
    </row>
    <row r="2260" spans="1:7" s="1007" customFormat="1" ht="11.25" customHeight="1" x14ac:dyDescent="0.2">
      <c r="A2260" s="1268"/>
      <c r="B2260" s="1019">
        <v>150</v>
      </c>
      <c r="C2260" s="1019">
        <v>150</v>
      </c>
      <c r="D2260" s="1025" t="s">
        <v>597</v>
      </c>
      <c r="E2260" s="1031"/>
      <c r="F2260" s="1031"/>
      <c r="G2260" s="1031"/>
    </row>
    <row r="2261" spans="1:7" s="1007" customFormat="1" ht="11.25" customHeight="1" x14ac:dyDescent="0.2">
      <c r="A2261" s="1270"/>
      <c r="B2261" s="1020">
        <v>249</v>
      </c>
      <c r="C2261" s="1020">
        <v>246.69200000000001</v>
      </c>
      <c r="D2261" s="1026" t="s">
        <v>11</v>
      </c>
      <c r="E2261" s="1031"/>
      <c r="F2261" s="1031"/>
      <c r="G2261" s="1031"/>
    </row>
    <row r="2262" spans="1:7" s="1007" customFormat="1" ht="11.25" customHeight="1" x14ac:dyDescent="0.2">
      <c r="A2262" s="1269" t="s">
        <v>4451</v>
      </c>
      <c r="B2262" s="1018">
        <v>186.4</v>
      </c>
      <c r="C2262" s="1018">
        <v>186.4</v>
      </c>
      <c r="D2262" s="1024" t="s">
        <v>941</v>
      </c>
      <c r="E2262" s="1031"/>
      <c r="F2262" s="1031"/>
      <c r="G2262" s="1031"/>
    </row>
    <row r="2263" spans="1:7" s="1007" customFormat="1" ht="11.25" customHeight="1" x14ac:dyDescent="0.2">
      <c r="A2263" s="1270"/>
      <c r="B2263" s="1020">
        <v>186.4</v>
      </c>
      <c r="C2263" s="1020">
        <v>186.4</v>
      </c>
      <c r="D2263" s="1026" t="s">
        <v>11</v>
      </c>
      <c r="E2263" s="1031"/>
      <c r="F2263" s="1031"/>
      <c r="G2263" s="1031"/>
    </row>
    <row r="2264" spans="1:7" s="1007" customFormat="1" ht="11.25" customHeight="1" x14ac:dyDescent="0.2">
      <c r="A2264" s="1269" t="s">
        <v>2525</v>
      </c>
      <c r="B2264" s="1018">
        <v>543.69999999999993</v>
      </c>
      <c r="C2264" s="1018">
        <v>543.702</v>
      </c>
      <c r="D2264" s="1024" t="s">
        <v>2188</v>
      </c>
      <c r="E2264" s="1031"/>
      <c r="F2264" s="1031"/>
      <c r="G2264" s="1031"/>
    </row>
    <row r="2265" spans="1:7" s="1007" customFormat="1" ht="11.25" customHeight="1" x14ac:dyDescent="0.2">
      <c r="A2265" s="1270"/>
      <c r="B2265" s="1020">
        <v>543.69999999999993</v>
      </c>
      <c r="C2265" s="1020">
        <v>543.702</v>
      </c>
      <c r="D2265" s="1026" t="s">
        <v>11</v>
      </c>
      <c r="E2265" s="1031"/>
      <c r="F2265" s="1031"/>
      <c r="G2265" s="1031"/>
    </row>
    <row r="2266" spans="1:7" s="1007" customFormat="1" ht="11.25" customHeight="1" x14ac:dyDescent="0.2">
      <c r="A2266" s="1268" t="s">
        <v>2526</v>
      </c>
      <c r="B2266" s="1019">
        <v>877.24</v>
      </c>
      <c r="C2266" s="1019">
        <v>877.23145999999997</v>
      </c>
      <c r="D2266" s="1025" t="s">
        <v>961</v>
      </c>
      <c r="E2266" s="1031"/>
      <c r="F2266" s="1031"/>
      <c r="G2266" s="1031"/>
    </row>
    <row r="2267" spans="1:7" s="1007" customFormat="1" ht="11.25" customHeight="1" x14ac:dyDescent="0.2">
      <c r="A2267" s="1268"/>
      <c r="B2267" s="1019">
        <v>877.24</v>
      </c>
      <c r="C2267" s="1019">
        <v>877.23145999999997</v>
      </c>
      <c r="D2267" s="1025" t="s">
        <v>11</v>
      </c>
      <c r="E2267" s="1031"/>
      <c r="F2267" s="1031"/>
      <c r="G2267" s="1031"/>
    </row>
    <row r="2268" spans="1:7" s="1007" customFormat="1" ht="11.25" customHeight="1" x14ac:dyDescent="0.2">
      <c r="A2268" s="1269" t="s">
        <v>3585</v>
      </c>
      <c r="B2268" s="1018">
        <v>295.39999999999998</v>
      </c>
      <c r="C2268" s="1018">
        <v>295.39999999999998</v>
      </c>
      <c r="D2268" s="1024" t="s">
        <v>3231</v>
      </c>
      <c r="E2268" s="1031"/>
      <c r="F2268" s="1031"/>
      <c r="G2268" s="1031"/>
    </row>
    <row r="2269" spans="1:7" s="1007" customFormat="1" ht="11.25" customHeight="1" x14ac:dyDescent="0.2">
      <c r="A2269" s="1270"/>
      <c r="B2269" s="1020">
        <v>295.39999999999998</v>
      </c>
      <c r="C2269" s="1020">
        <v>295.39999999999998</v>
      </c>
      <c r="D2269" s="1026" t="s">
        <v>11</v>
      </c>
      <c r="E2269" s="1031"/>
      <c r="F2269" s="1031"/>
      <c r="G2269" s="1031"/>
    </row>
    <row r="2270" spans="1:7" s="1007" customFormat="1" ht="21" x14ac:dyDescent="0.2">
      <c r="A2270" s="1268" t="s">
        <v>2527</v>
      </c>
      <c r="B2270" s="1019">
        <v>109</v>
      </c>
      <c r="C2270" s="1019">
        <v>109</v>
      </c>
      <c r="D2270" s="1025" t="s">
        <v>972</v>
      </c>
      <c r="E2270" s="1031"/>
      <c r="F2270" s="1031"/>
      <c r="G2270" s="1031"/>
    </row>
    <row r="2271" spans="1:7" s="1007" customFormat="1" ht="11.25" customHeight="1" x14ac:dyDescent="0.2">
      <c r="A2271" s="1268"/>
      <c r="B2271" s="1019">
        <v>1950</v>
      </c>
      <c r="C2271" s="1019">
        <v>1950</v>
      </c>
      <c r="D2271" s="1025" t="s">
        <v>973</v>
      </c>
      <c r="E2271" s="1031"/>
      <c r="F2271" s="1031"/>
      <c r="G2271" s="1031"/>
    </row>
    <row r="2272" spans="1:7" s="1007" customFormat="1" ht="11.25" customHeight="1" x14ac:dyDescent="0.2">
      <c r="A2272" s="1268"/>
      <c r="B2272" s="1019">
        <v>111.3</v>
      </c>
      <c r="C2272" s="1019">
        <v>111.3</v>
      </c>
      <c r="D2272" s="1025" t="s">
        <v>970</v>
      </c>
      <c r="E2272" s="1031"/>
      <c r="F2272" s="1031"/>
      <c r="G2272" s="1031"/>
    </row>
    <row r="2273" spans="1:7" s="1007" customFormat="1" ht="11.25" customHeight="1" x14ac:dyDescent="0.2">
      <c r="A2273" s="1268"/>
      <c r="B2273" s="1019">
        <v>2170.3000000000002</v>
      </c>
      <c r="C2273" s="1019">
        <v>2170.3000000000002</v>
      </c>
      <c r="D2273" s="1025" t="s">
        <v>11</v>
      </c>
      <c r="E2273" s="1031"/>
      <c r="F2273" s="1031"/>
      <c r="G2273" s="1031"/>
    </row>
    <row r="2274" spans="1:7" s="1007" customFormat="1" ht="21" x14ac:dyDescent="0.2">
      <c r="A2274" s="1269" t="s">
        <v>2528</v>
      </c>
      <c r="B2274" s="1018">
        <v>100</v>
      </c>
      <c r="C2274" s="1018">
        <v>100</v>
      </c>
      <c r="D2274" s="1024" t="s">
        <v>972</v>
      </c>
      <c r="E2274" s="1031"/>
      <c r="F2274" s="1031"/>
      <c r="G2274" s="1031"/>
    </row>
    <row r="2275" spans="1:7" s="1007" customFormat="1" ht="11.25" customHeight="1" x14ac:dyDescent="0.2">
      <c r="A2275" s="1270"/>
      <c r="B2275" s="1020">
        <v>100</v>
      </c>
      <c r="C2275" s="1020">
        <v>100</v>
      </c>
      <c r="D2275" s="1026" t="s">
        <v>11</v>
      </c>
      <c r="E2275" s="1031"/>
      <c r="F2275" s="1031"/>
      <c r="G2275" s="1031"/>
    </row>
    <row r="2276" spans="1:7" s="1007" customFormat="1" ht="11.25" customHeight="1" x14ac:dyDescent="0.2">
      <c r="A2276" s="1268" t="s">
        <v>2529</v>
      </c>
      <c r="B2276" s="1019">
        <v>96.1</v>
      </c>
      <c r="C2276" s="1019">
        <v>96.1</v>
      </c>
      <c r="D2276" s="1025" t="s">
        <v>943</v>
      </c>
      <c r="E2276" s="1031"/>
      <c r="F2276" s="1031"/>
      <c r="G2276" s="1031"/>
    </row>
    <row r="2277" spans="1:7" s="1007" customFormat="1" ht="11.25" customHeight="1" x14ac:dyDescent="0.2">
      <c r="A2277" s="1268"/>
      <c r="B2277" s="1019">
        <v>96.1</v>
      </c>
      <c r="C2277" s="1019">
        <v>96.1</v>
      </c>
      <c r="D2277" s="1025" t="s">
        <v>11</v>
      </c>
      <c r="E2277" s="1031"/>
      <c r="F2277" s="1031"/>
      <c r="G2277" s="1031"/>
    </row>
    <row r="2278" spans="1:7" s="1007" customFormat="1" ht="21" x14ac:dyDescent="0.2">
      <c r="A2278" s="1269" t="s">
        <v>3586</v>
      </c>
      <c r="B2278" s="1018">
        <v>100</v>
      </c>
      <c r="C2278" s="1018">
        <v>100</v>
      </c>
      <c r="D2278" s="1024" t="s">
        <v>996</v>
      </c>
      <c r="E2278" s="1031"/>
      <c r="F2278" s="1031"/>
      <c r="G2278" s="1031"/>
    </row>
    <row r="2279" spans="1:7" s="1007" customFormat="1" ht="11.25" customHeight="1" x14ac:dyDescent="0.2">
      <c r="A2279" s="1270"/>
      <c r="B2279" s="1020">
        <v>100</v>
      </c>
      <c r="C2279" s="1020">
        <v>100</v>
      </c>
      <c r="D2279" s="1026" t="s">
        <v>11</v>
      </c>
      <c r="E2279" s="1031"/>
      <c r="F2279" s="1031"/>
      <c r="G2279" s="1031"/>
    </row>
    <row r="2280" spans="1:7" s="1007" customFormat="1" ht="11.25" customHeight="1" x14ac:dyDescent="0.2">
      <c r="A2280" s="1268" t="s">
        <v>3329</v>
      </c>
      <c r="B2280" s="1019">
        <v>84.5</v>
      </c>
      <c r="C2280" s="1019">
        <v>84.49</v>
      </c>
      <c r="D2280" s="1025" t="s">
        <v>960</v>
      </c>
      <c r="E2280" s="1031"/>
      <c r="F2280" s="1031"/>
      <c r="G2280" s="1031"/>
    </row>
    <row r="2281" spans="1:7" s="1007" customFormat="1" ht="11.25" customHeight="1" x14ac:dyDescent="0.2">
      <c r="A2281" s="1268"/>
      <c r="B2281" s="1019">
        <v>84.5</v>
      </c>
      <c r="C2281" s="1019">
        <v>84.49</v>
      </c>
      <c r="D2281" s="1025" t="s">
        <v>11</v>
      </c>
      <c r="E2281" s="1031"/>
      <c r="F2281" s="1031"/>
      <c r="G2281" s="1031"/>
    </row>
    <row r="2282" spans="1:7" s="1007" customFormat="1" ht="11.25" customHeight="1" x14ac:dyDescent="0.2">
      <c r="A2282" s="1269" t="s">
        <v>2530</v>
      </c>
      <c r="B2282" s="1018">
        <v>168.75</v>
      </c>
      <c r="C2282" s="1018">
        <v>168.75</v>
      </c>
      <c r="D2282" s="1024" t="s">
        <v>941</v>
      </c>
      <c r="E2282" s="1031"/>
      <c r="F2282" s="1031"/>
      <c r="G2282" s="1031"/>
    </row>
    <row r="2283" spans="1:7" s="1007" customFormat="1" ht="11.25" customHeight="1" x14ac:dyDescent="0.2">
      <c r="A2283" s="1270"/>
      <c r="B2283" s="1020">
        <v>168.75</v>
      </c>
      <c r="C2283" s="1020">
        <v>168.75</v>
      </c>
      <c r="D2283" s="1026" t="s">
        <v>11</v>
      </c>
      <c r="E2283" s="1031"/>
      <c r="F2283" s="1031"/>
      <c r="G2283" s="1031"/>
    </row>
    <row r="2284" spans="1:7" s="1007" customFormat="1" ht="21" x14ac:dyDescent="0.2">
      <c r="A2284" s="1268" t="s">
        <v>2531</v>
      </c>
      <c r="B2284" s="1019">
        <v>200</v>
      </c>
      <c r="C2284" s="1019">
        <v>200</v>
      </c>
      <c r="D2284" s="1025" t="s">
        <v>969</v>
      </c>
      <c r="E2284" s="1031"/>
      <c r="F2284" s="1031"/>
      <c r="G2284" s="1031"/>
    </row>
    <row r="2285" spans="1:7" s="1007" customFormat="1" ht="11.25" customHeight="1" x14ac:dyDescent="0.2">
      <c r="A2285" s="1268"/>
      <c r="B2285" s="1019">
        <v>200</v>
      </c>
      <c r="C2285" s="1019">
        <v>200</v>
      </c>
      <c r="D2285" s="1025" t="s">
        <v>11</v>
      </c>
      <c r="E2285" s="1031"/>
      <c r="F2285" s="1031"/>
      <c r="G2285" s="1031"/>
    </row>
    <row r="2286" spans="1:7" s="1007" customFormat="1" ht="11.25" customHeight="1" x14ac:dyDescent="0.2">
      <c r="A2286" s="1269" t="s">
        <v>3587</v>
      </c>
      <c r="B2286" s="1018">
        <v>970</v>
      </c>
      <c r="C2286" s="1018">
        <v>451.93196</v>
      </c>
      <c r="D2286" s="1024" t="s">
        <v>823</v>
      </c>
      <c r="E2286" s="1031"/>
      <c r="F2286" s="1031"/>
      <c r="G2286" s="1031"/>
    </row>
    <row r="2287" spans="1:7" s="1007" customFormat="1" ht="11.25" customHeight="1" x14ac:dyDescent="0.2">
      <c r="A2287" s="1270"/>
      <c r="B2287" s="1020">
        <v>970</v>
      </c>
      <c r="C2287" s="1020">
        <v>451.93196</v>
      </c>
      <c r="D2287" s="1026" t="s">
        <v>11</v>
      </c>
      <c r="E2287" s="1031"/>
      <c r="F2287" s="1031"/>
      <c r="G2287" s="1031"/>
    </row>
    <row r="2288" spans="1:7" s="1007" customFormat="1" ht="11.25" customHeight="1" x14ac:dyDescent="0.2">
      <c r="A2288" s="1268" t="s">
        <v>2532</v>
      </c>
      <c r="B2288" s="1019">
        <v>3820.88</v>
      </c>
      <c r="C2288" s="1019">
        <v>3820.8830000000003</v>
      </c>
      <c r="D2288" s="1025" t="s">
        <v>2188</v>
      </c>
      <c r="E2288" s="1031"/>
      <c r="F2288" s="1031"/>
      <c r="G2288" s="1031"/>
    </row>
    <row r="2289" spans="1:7" s="1007" customFormat="1" ht="11.25" customHeight="1" x14ac:dyDescent="0.2">
      <c r="A2289" s="1268"/>
      <c r="B2289" s="1019">
        <v>3820.88</v>
      </c>
      <c r="C2289" s="1019">
        <v>3820.8830000000003</v>
      </c>
      <c r="D2289" s="1025" t="s">
        <v>11</v>
      </c>
      <c r="E2289" s="1031"/>
      <c r="F2289" s="1031"/>
      <c r="G2289" s="1031"/>
    </row>
    <row r="2290" spans="1:7" s="1007" customFormat="1" ht="11.25" customHeight="1" x14ac:dyDescent="0.2">
      <c r="A2290" s="1269" t="s">
        <v>642</v>
      </c>
      <c r="B2290" s="1018">
        <v>200</v>
      </c>
      <c r="C2290" s="1018">
        <v>200</v>
      </c>
      <c r="D2290" s="1024" t="s">
        <v>610</v>
      </c>
      <c r="E2290" s="1031"/>
      <c r="F2290" s="1031"/>
      <c r="G2290" s="1031"/>
    </row>
    <row r="2291" spans="1:7" s="1007" customFormat="1" ht="11.25" customHeight="1" x14ac:dyDescent="0.2">
      <c r="A2291" s="1270"/>
      <c r="B2291" s="1020">
        <v>200</v>
      </c>
      <c r="C2291" s="1020">
        <v>200</v>
      </c>
      <c r="D2291" s="1026" t="s">
        <v>11</v>
      </c>
      <c r="E2291" s="1031"/>
      <c r="F2291" s="1031"/>
      <c r="G2291" s="1031"/>
    </row>
    <row r="2292" spans="1:7" s="1007" customFormat="1" ht="11.25" customHeight="1" x14ac:dyDescent="0.2">
      <c r="A2292" s="1268" t="s">
        <v>3803</v>
      </c>
      <c r="B2292" s="1019">
        <v>120</v>
      </c>
      <c r="C2292" s="1019">
        <v>115</v>
      </c>
      <c r="D2292" s="1025" t="s">
        <v>4452</v>
      </c>
      <c r="E2292" s="1031"/>
      <c r="F2292" s="1031"/>
      <c r="G2292" s="1031"/>
    </row>
    <row r="2293" spans="1:7" s="1007" customFormat="1" ht="11.25" customHeight="1" x14ac:dyDescent="0.2">
      <c r="A2293" s="1268"/>
      <c r="B2293" s="1019">
        <v>120</v>
      </c>
      <c r="C2293" s="1019">
        <v>115</v>
      </c>
      <c r="D2293" s="1025" t="s">
        <v>11</v>
      </c>
      <c r="E2293" s="1031"/>
      <c r="F2293" s="1031"/>
      <c r="G2293" s="1031"/>
    </row>
    <row r="2294" spans="1:7" s="1007" customFormat="1" ht="11.25" customHeight="1" x14ac:dyDescent="0.2">
      <c r="A2294" s="1269" t="s">
        <v>3588</v>
      </c>
      <c r="B2294" s="1018">
        <v>124.80000000000001</v>
      </c>
      <c r="C2294" s="1018">
        <v>124.79067000000001</v>
      </c>
      <c r="D2294" s="1024" t="s">
        <v>941</v>
      </c>
      <c r="E2294" s="1031"/>
      <c r="F2294" s="1031"/>
      <c r="G2294" s="1031"/>
    </row>
    <row r="2295" spans="1:7" s="1007" customFormat="1" ht="11.25" customHeight="1" x14ac:dyDescent="0.2">
      <c r="A2295" s="1270"/>
      <c r="B2295" s="1020">
        <v>124.80000000000001</v>
      </c>
      <c r="C2295" s="1020">
        <v>124.79067000000001</v>
      </c>
      <c r="D2295" s="1026" t="s">
        <v>11</v>
      </c>
      <c r="E2295" s="1031"/>
      <c r="F2295" s="1031"/>
      <c r="G2295" s="1031"/>
    </row>
    <row r="2296" spans="1:7" s="1007" customFormat="1" ht="11.25" customHeight="1" x14ac:dyDescent="0.2">
      <c r="A2296" s="1268" t="s">
        <v>2533</v>
      </c>
      <c r="B2296" s="1019">
        <v>220</v>
      </c>
      <c r="C2296" s="1019">
        <v>220</v>
      </c>
      <c r="D2296" s="1025" t="s">
        <v>960</v>
      </c>
      <c r="E2296" s="1031"/>
      <c r="F2296" s="1031"/>
      <c r="G2296" s="1031"/>
    </row>
    <row r="2297" spans="1:7" s="1007" customFormat="1" ht="11.25" customHeight="1" x14ac:dyDescent="0.2">
      <c r="A2297" s="1268"/>
      <c r="B2297" s="1019">
        <v>220</v>
      </c>
      <c r="C2297" s="1019">
        <v>220</v>
      </c>
      <c r="D2297" s="1025" t="s">
        <v>11</v>
      </c>
      <c r="E2297" s="1031"/>
      <c r="F2297" s="1031"/>
      <c r="G2297" s="1031"/>
    </row>
    <row r="2298" spans="1:7" s="1007" customFormat="1" ht="11.25" customHeight="1" x14ac:dyDescent="0.2">
      <c r="A2298" s="1269" t="s">
        <v>3701</v>
      </c>
      <c r="B2298" s="1018">
        <v>150</v>
      </c>
      <c r="C2298" s="1018">
        <v>150</v>
      </c>
      <c r="D2298" s="1024" t="s">
        <v>524</v>
      </c>
      <c r="E2298" s="1031"/>
      <c r="F2298" s="1031"/>
      <c r="G2298" s="1031"/>
    </row>
    <row r="2299" spans="1:7" s="1007" customFormat="1" ht="11.25" customHeight="1" x14ac:dyDescent="0.2">
      <c r="A2299" s="1270"/>
      <c r="B2299" s="1020">
        <v>150</v>
      </c>
      <c r="C2299" s="1020">
        <v>150</v>
      </c>
      <c r="D2299" s="1026" t="s">
        <v>11</v>
      </c>
      <c r="E2299" s="1031"/>
      <c r="F2299" s="1031"/>
      <c r="G2299" s="1031"/>
    </row>
    <row r="2300" spans="1:7" s="1007" customFormat="1" ht="11.25" customHeight="1" x14ac:dyDescent="0.2">
      <c r="A2300" s="1268" t="s">
        <v>4453</v>
      </c>
      <c r="B2300" s="1019">
        <v>96.4</v>
      </c>
      <c r="C2300" s="1019">
        <v>0</v>
      </c>
      <c r="D2300" s="1025" t="s">
        <v>4183</v>
      </c>
      <c r="E2300" s="1031"/>
      <c r="F2300" s="1031"/>
      <c r="G2300" s="1031"/>
    </row>
    <row r="2301" spans="1:7" s="1007" customFormat="1" ht="11.25" customHeight="1" x14ac:dyDescent="0.2">
      <c r="A2301" s="1268"/>
      <c r="B2301" s="1019">
        <v>96.4</v>
      </c>
      <c r="C2301" s="1019">
        <v>0</v>
      </c>
      <c r="D2301" s="1025" t="s">
        <v>11</v>
      </c>
      <c r="E2301" s="1031"/>
      <c r="F2301" s="1031"/>
      <c r="G2301" s="1031"/>
    </row>
    <row r="2302" spans="1:7" s="1007" customFormat="1" ht="11.25" customHeight="1" x14ac:dyDescent="0.2">
      <c r="A2302" s="1269" t="s">
        <v>2534</v>
      </c>
      <c r="B2302" s="1018">
        <v>22.5</v>
      </c>
      <c r="C2302" s="1018">
        <v>22.5</v>
      </c>
      <c r="D2302" s="1024" t="s">
        <v>1079</v>
      </c>
      <c r="E2302" s="1031"/>
      <c r="F2302" s="1031"/>
      <c r="G2302" s="1031"/>
    </row>
    <row r="2303" spans="1:7" s="1007" customFormat="1" ht="11.25" customHeight="1" x14ac:dyDescent="0.2">
      <c r="A2303" s="1270"/>
      <c r="B2303" s="1020">
        <v>22.5</v>
      </c>
      <c r="C2303" s="1020">
        <v>22.5</v>
      </c>
      <c r="D2303" s="1026" t="s">
        <v>11</v>
      </c>
      <c r="E2303" s="1031"/>
      <c r="F2303" s="1031"/>
      <c r="G2303" s="1031"/>
    </row>
    <row r="2304" spans="1:7" s="1007" customFormat="1" ht="11.25" customHeight="1" x14ac:dyDescent="0.2">
      <c r="A2304" s="1269" t="s">
        <v>682</v>
      </c>
      <c r="B2304" s="1018">
        <v>94.4</v>
      </c>
      <c r="C2304" s="1018">
        <v>44.4</v>
      </c>
      <c r="D2304" s="1024" t="s">
        <v>1079</v>
      </c>
      <c r="E2304" s="1031"/>
      <c r="F2304" s="1031"/>
      <c r="G2304" s="1031"/>
    </row>
    <row r="2305" spans="1:7" s="1007" customFormat="1" ht="11.25" customHeight="1" x14ac:dyDescent="0.2">
      <c r="A2305" s="1268"/>
      <c r="B2305" s="1019">
        <v>77</v>
      </c>
      <c r="C2305" s="1019">
        <v>77</v>
      </c>
      <c r="D2305" s="1025" t="s">
        <v>1083</v>
      </c>
      <c r="E2305" s="1031"/>
      <c r="F2305" s="1031"/>
      <c r="G2305" s="1031"/>
    </row>
    <row r="2306" spans="1:7" s="1007" customFormat="1" ht="11.25" customHeight="1" x14ac:dyDescent="0.2">
      <c r="A2306" s="1270"/>
      <c r="B2306" s="1020">
        <v>171.4</v>
      </c>
      <c r="C2306" s="1020">
        <v>121.4</v>
      </c>
      <c r="D2306" s="1026" t="s">
        <v>11</v>
      </c>
      <c r="E2306" s="1031"/>
      <c r="F2306" s="1031"/>
      <c r="G2306" s="1031"/>
    </row>
    <row r="2307" spans="1:7" s="1007" customFormat="1" ht="11.25" customHeight="1" x14ac:dyDescent="0.2">
      <c r="A2307" s="1269" t="s">
        <v>2535</v>
      </c>
      <c r="B2307" s="1018">
        <v>50</v>
      </c>
      <c r="C2307" s="1018">
        <v>50</v>
      </c>
      <c r="D2307" s="1024" t="s">
        <v>1079</v>
      </c>
      <c r="E2307" s="1031"/>
      <c r="F2307" s="1031"/>
      <c r="G2307" s="1031"/>
    </row>
    <row r="2308" spans="1:7" s="1007" customFormat="1" ht="11.25" customHeight="1" x14ac:dyDescent="0.2">
      <c r="A2308" s="1270"/>
      <c r="B2308" s="1020">
        <v>50</v>
      </c>
      <c r="C2308" s="1020">
        <v>50</v>
      </c>
      <c r="D2308" s="1026" t="s">
        <v>11</v>
      </c>
      <c r="E2308" s="1031"/>
      <c r="F2308" s="1031"/>
      <c r="G2308" s="1031"/>
    </row>
    <row r="2309" spans="1:7" s="1007" customFormat="1" ht="11.25" customHeight="1" x14ac:dyDescent="0.2">
      <c r="A2309" s="1268" t="s">
        <v>2536</v>
      </c>
      <c r="B2309" s="1019">
        <v>3471</v>
      </c>
      <c r="C2309" s="1019">
        <v>3471</v>
      </c>
      <c r="D2309" s="1025" t="s">
        <v>973</v>
      </c>
      <c r="E2309" s="1031"/>
      <c r="F2309" s="1031"/>
      <c r="G2309" s="1031"/>
    </row>
    <row r="2310" spans="1:7" s="1007" customFormat="1" ht="11.25" customHeight="1" x14ac:dyDescent="0.2">
      <c r="A2310" s="1268"/>
      <c r="B2310" s="1019">
        <v>245.6</v>
      </c>
      <c r="C2310" s="1019">
        <v>245.6</v>
      </c>
      <c r="D2310" s="1025" t="s">
        <v>970</v>
      </c>
      <c r="E2310" s="1031"/>
      <c r="F2310" s="1031"/>
      <c r="G2310" s="1031"/>
    </row>
    <row r="2311" spans="1:7" s="1007" customFormat="1" ht="11.25" customHeight="1" x14ac:dyDescent="0.2">
      <c r="A2311" s="1268"/>
      <c r="B2311" s="1019">
        <v>3716.6</v>
      </c>
      <c r="C2311" s="1019">
        <v>3716.6</v>
      </c>
      <c r="D2311" s="1025" t="s">
        <v>11</v>
      </c>
      <c r="E2311" s="1031"/>
      <c r="F2311" s="1031"/>
      <c r="G2311" s="1031"/>
    </row>
    <row r="2312" spans="1:7" s="1007" customFormat="1" ht="11.25" customHeight="1" x14ac:dyDescent="0.2">
      <c r="A2312" s="1269" t="s">
        <v>3330</v>
      </c>
      <c r="B2312" s="1018">
        <v>180</v>
      </c>
      <c r="C2312" s="1018">
        <v>180</v>
      </c>
      <c r="D2312" s="1024" t="s">
        <v>561</v>
      </c>
      <c r="E2312" s="1031"/>
      <c r="F2312" s="1031"/>
      <c r="G2312" s="1031"/>
    </row>
    <row r="2313" spans="1:7" s="1007" customFormat="1" ht="11.25" customHeight="1" x14ac:dyDescent="0.2">
      <c r="A2313" s="1270"/>
      <c r="B2313" s="1020">
        <v>180</v>
      </c>
      <c r="C2313" s="1020">
        <v>180</v>
      </c>
      <c r="D2313" s="1026" t="s">
        <v>11</v>
      </c>
      <c r="E2313" s="1031"/>
      <c r="F2313" s="1031"/>
      <c r="G2313" s="1031"/>
    </row>
    <row r="2314" spans="1:7" s="1007" customFormat="1" ht="11.25" customHeight="1" x14ac:dyDescent="0.2">
      <c r="A2314" s="1268" t="s">
        <v>3702</v>
      </c>
      <c r="B2314" s="1019">
        <v>150</v>
      </c>
      <c r="C2314" s="1019">
        <v>150</v>
      </c>
      <c r="D2314" s="1025" t="s">
        <v>524</v>
      </c>
      <c r="E2314" s="1031"/>
      <c r="F2314" s="1031"/>
      <c r="G2314" s="1031"/>
    </row>
    <row r="2315" spans="1:7" s="1007" customFormat="1" ht="11.25" customHeight="1" x14ac:dyDescent="0.2">
      <c r="A2315" s="1268"/>
      <c r="B2315" s="1019">
        <v>150</v>
      </c>
      <c r="C2315" s="1019">
        <v>150</v>
      </c>
      <c r="D2315" s="1025" t="s">
        <v>11</v>
      </c>
      <c r="E2315" s="1031"/>
      <c r="F2315" s="1031"/>
      <c r="G2315" s="1031"/>
    </row>
    <row r="2316" spans="1:7" s="1007" customFormat="1" ht="11.25" customHeight="1" x14ac:dyDescent="0.2">
      <c r="A2316" s="1269" t="s">
        <v>2537</v>
      </c>
      <c r="B2316" s="1018">
        <v>8350</v>
      </c>
      <c r="C2316" s="1018">
        <v>8350</v>
      </c>
      <c r="D2316" s="1024" t="s">
        <v>973</v>
      </c>
      <c r="E2316" s="1031"/>
      <c r="F2316" s="1031"/>
      <c r="G2316" s="1031"/>
    </row>
    <row r="2317" spans="1:7" s="1007" customFormat="1" ht="11.25" customHeight="1" x14ac:dyDescent="0.2">
      <c r="A2317" s="1268"/>
      <c r="B2317" s="1019">
        <v>600</v>
      </c>
      <c r="C2317" s="1019">
        <v>600</v>
      </c>
      <c r="D2317" s="1025" t="s">
        <v>970</v>
      </c>
      <c r="E2317" s="1031"/>
      <c r="F2317" s="1031"/>
      <c r="G2317" s="1031"/>
    </row>
    <row r="2318" spans="1:7" s="1007" customFormat="1" ht="11.25" customHeight="1" x14ac:dyDescent="0.2">
      <c r="A2318" s="1270"/>
      <c r="B2318" s="1020">
        <v>8950</v>
      </c>
      <c r="C2318" s="1020">
        <v>8950</v>
      </c>
      <c r="D2318" s="1026" t="s">
        <v>11</v>
      </c>
      <c r="E2318" s="1031"/>
      <c r="F2318" s="1031"/>
      <c r="G2318" s="1031"/>
    </row>
    <row r="2319" spans="1:7" s="1007" customFormat="1" ht="11.25" customHeight="1" x14ac:dyDescent="0.2">
      <c r="A2319" s="1268" t="s">
        <v>2538</v>
      </c>
      <c r="B2319" s="1019">
        <v>253.76</v>
      </c>
      <c r="C2319" s="1019">
        <v>253.75185999999999</v>
      </c>
      <c r="D2319" s="1025" t="s">
        <v>941</v>
      </c>
      <c r="E2319" s="1031"/>
      <c r="F2319" s="1031"/>
      <c r="G2319" s="1031"/>
    </row>
    <row r="2320" spans="1:7" s="1007" customFormat="1" ht="11.25" customHeight="1" x14ac:dyDescent="0.2">
      <c r="A2320" s="1268"/>
      <c r="B2320" s="1019">
        <v>253.76</v>
      </c>
      <c r="C2320" s="1019">
        <v>253.75185999999999</v>
      </c>
      <c r="D2320" s="1025" t="s">
        <v>11</v>
      </c>
      <c r="E2320" s="1031"/>
      <c r="F2320" s="1031"/>
      <c r="G2320" s="1031"/>
    </row>
    <row r="2321" spans="1:7" s="1007" customFormat="1" ht="11.25" customHeight="1" x14ac:dyDescent="0.2">
      <c r="A2321" s="1269" t="s">
        <v>2539</v>
      </c>
      <c r="B2321" s="1018">
        <v>61303.74</v>
      </c>
      <c r="C2321" s="1018">
        <v>61303.737999999998</v>
      </c>
      <c r="D2321" s="1024" t="s">
        <v>2188</v>
      </c>
      <c r="E2321" s="1031"/>
      <c r="F2321" s="1031"/>
      <c r="G2321" s="1031"/>
    </row>
    <row r="2322" spans="1:7" s="1007" customFormat="1" ht="11.25" customHeight="1" x14ac:dyDescent="0.2">
      <c r="A2322" s="1270"/>
      <c r="B2322" s="1020">
        <v>61303.74</v>
      </c>
      <c r="C2322" s="1020">
        <v>61303.737999999998</v>
      </c>
      <c r="D2322" s="1026" t="s">
        <v>11</v>
      </c>
      <c r="E2322" s="1031"/>
      <c r="F2322" s="1031"/>
      <c r="G2322" s="1031"/>
    </row>
    <row r="2323" spans="1:7" s="1007" customFormat="1" ht="11.25" customHeight="1" x14ac:dyDescent="0.2">
      <c r="A2323" s="1268" t="s">
        <v>2540</v>
      </c>
      <c r="B2323" s="1019">
        <v>674.7</v>
      </c>
      <c r="C2323" s="1019">
        <v>674.7</v>
      </c>
      <c r="D2323" s="1025" t="s">
        <v>997</v>
      </c>
      <c r="E2323" s="1031"/>
      <c r="F2323" s="1031"/>
      <c r="G2323" s="1031"/>
    </row>
    <row r="2324" spans="1:7" s="1007" customFormat="1" ht="11.25" customHeight="1" x14ac:dyDescent="0.2">
      <c r="A2324" s="1268"/>
      <c r="B2324" s="1019">
        <v>674.7</v>
      </c>
      <c r="C2324" s="1019">
        <v>674.7</v>
      </c>
      <c r="D2324" s="1025" t="s">
        <v>11</v>
      </c>
      <c r="E2324" s="1031"/>
      <c r="F2324" s="1031"/>
      <c r="G2324" s="1031"/>
    </row>
    <row r="2325" spans="1:7" s="1007" customFormat="1" ht="11.25" customHeight="1" x14ac:dyDescent="0.2">
      <c r="A2325" s="1269" t="s">
        <v>4454</v>
      </c>
      <c r="B2325" s="1018">
        <v>150</v>
      </c>
      <c r="C2325" s="1018">
        <v>150</v>
      </c>
      <c r="D2325" s="1024" t="s">
        <v>959</v>
      </c>
      <c r="E2325" s="1031"/>
      <c r="F2325" s="1031"/>
      <c r="G2325" s="1031"/>
    </row>
    <row r="2326" spans="1:7" s="1007" customFormat="1" ht="11.25" customHeight="1" x14ac:dyDescent="0.2">
      <c r="A2326" s="1270"/>
      <c r="B2326" s="1020">
        <v>150</v>
      </c>
      <c r="C2326" s="1020">
        <v>150</v>
      </c>
      <c r="D2326" s="1026" t="s">
        <v>11</v>
      </c>
      <c r="E2326" s="1031"/>
      <c r="F2326" s="1031"/>
      <c r="G2326" s="1031"/>
    </row>
    <row r="2327" spans="1:7" s="1007" customFormat="1" ht="11.25" customHeight="1" x14ac:dyDescent="0.2">
      <c r="A2327" s="1268" t="s">
        <v>4455</v>
      </c>
      <c r="B2327" s="1019">
        <v>129</v>
      </c>
      <c r="C2327" s="1019">
        <v>0</v>
      </c>
      <c r="D2327" s="1025" t="s">
        <v>1083</v>
      </c>
      <c r="E2327" s="1031"/>
      <c r="F2327" s="1031"/>
      <c r="G2327" s="1031"/>
    </row>
    <row r="2328" spans="1:7" s="1007" customFormat="1" ht="11.25" customHeight="1" x14ac:dyDescent="0.2">
      <c r="A2328" s="1268"/>
      <c r="B2328" s="1019">
        <v>129</v>
      </c>
      <c r="C2328" s="1019">
        <v>0</v>
      </c>
      <c r="D2328" s="1025" t="s">
        <v>11</v>
      </c>
      <c r="E2328" s="1031"/>
      <c r="F2328" s="1031"/>
      <c r="G2328" s="1031"/>
    </row>
    <row r="2329" spans="1:7" s="1007" customFormat="1" ht="11.25" customHeight="1" x14ac:dyDescent="0.2">
      <c r="A2329" s="1269" t="s">
        <v>538</v>
      </c>
      <c r="B2329" s="1018">
        <v>299</v>
      </c>
      <c r="C2329" s="1018">
        <v>299</v>
      </c>
      <c r="D2329" s="1024" t="s">
        <v>912</v>
      </c>
      <c r="E2329" s="1031"/>
      <c r="F2329" s="1031"/>
      <c r="G2329" s="1031"/>
    </row>
    <row r="2330" spans="1:7" s="1007" customFormat="1" ht="11.25" customHeight="1" x14ac:dyDescent="0.2">
      <c r="A2330" s="1270"/>
      <c r="B2330" s="1020">
        <v>299</v>
      </c>
      <c r="C2330" s="1020">
        <v>299</v>
      </c>
      <c r="D2330" s="1026" t="s">
        <v>11</v>
      </c>
      <c r="E2330" s="1031"/>
      <c r="F2330" s="1031"/>
      <c r="G2330" s="1031"/>
    </row>
    <row r="2331" spans="1:7" s="1007" customFormat="1" ht="11.25" customHeight="1" x14ac:dyDescent="0.2">
      <c r="A2331" s="1268" t="s">
        <v>3343</v>
      </c>
      <c r="B2331" s="1019">
        <v>150</v>
      </c>
      <c r="C2331" s="1019">
        <v>150</v>
      </c>
      <c r="D2331" s="1025" t="s">
        <v>610</v>
      </c>
      <c r="E2331" s="1031"/>
      <c r="F2331" s="1031"/>
      <c r="G2331" s="1031"/>
    </row>
    <row r="2332" spans="1:7" s="1007" customFormat="1" ht="11.25" customHeight="1" x14ac:dyDescent="0.2">
      <c r="A2332" s="1268"/>
      <c r="B2332" s="1019">
        <v>150</v>
      </c>
      <c r="C2332" s="1019">
        <v>150</v>
      </c>
      <c r="D2332" s="1025" t="s">
        <v>11</v>
      </c>
      <c r="E2332" s="1031"/>
      <c r="F2332" s="1031"/>
      <c r="G2332" s="1031"/>
    </row>
    <row r="2333" spans="1:7" s="1007" customFormat="1" ht="11.25" customHeight="1" x14ac:dyDescent="0.2">
      <c r="A2333" s="1269" t="s">
        <v>3653</v>
      </c>
      <c r="B2333" s="1018">
        <v>100</v>
      </c>
      <c r="C2333" s="1018">
        <v>100</v>
      </c>
      <c r="D2333" s="1024" t="s">
        <v>431</v>
      </c>
      <c r="E2333" s="1031"/>
      <c r="F2333" s="1031"/>
      <c r="G2333" s="1031"/>
    </row>
    <row r="2334" spans="1:7" s="1007" customFormat="1" ht="11.25" customHeight="1" x14ac:dyDescent="0.2">
      <c r="A2334" s="1270"/>
      <c r="B2334" s="1020">
        <v>100</v>
      </c>
      <c r="C2334" s="1020">
        <v>100</v>
      </c>
      <c r="D2334" s="1026" t="s">
        <v>11</v>
      </c>
      <c r="E2334" s="1031"/>
      <c r="F2334" s="1031"/>
      <c r="G2334" s="1031"/>
    </row>
    <row r="2335" spans="1:7" s="1007" customFormat="1" ht="11.25" customHeight="1" x14ac:dyDescent="0.2">
      <c r="A2335" s="1268" t="s">
        <v>434</v>
      </c>
      <c r="B2335" s="1019">
        <v>100</v>
      </c>
      <c r="C2335" s="1019">
        <v>100</v>
      </c>
      <c r="D2335" s="1025" t="s">
        <v>431</v>
      </c>
      <c r="E2335" s="1031"/>
      <c r="F2335" s="1031"/>
      <c r="G2335" s="1031"/>
    </row>
    <row r="2336" spans="1:7" s="1007" customFormat="1" ht="11.25" customHeight="1" x14ac:dyDescent="0.2">
      <c r="A2336" s="1268"/>
      <c r="B2336" s="1019">
        <v>100</v>
      </c>
      <c r="C2336" s="1019">
        <v>100</v>
      </c>
      <c r="D2336" s="1025" t="s">
        <v>11</v>
      </c>
      <c r="E2336" s="1031"/>
      <c r="F2336" s="1031"/>
      <c r="G2336" s="1031"/>
    </row>
    <row r="2337" spans="1:7" s="1007" customFormat="1" ht="11.25" customHeight="1" x14ac:dyDescent="0.2">
      <c r="A2337" s="1269" t="s">
        <v>435</v>
      </c>
      <c r="B2337" s="1018">
        <v>100</v>
      </c>
      <c r="C2337" s="1018">
        <v>100</v>
      </c>
      <c r="D2337" s="1024" t="s">
        <v>431</v>
      </c>
      <c r="E2337" s="1031"/>
      <c r="F2337" s="1031"/>
      <c r="G2337" s="1031"/>
    </row>
    <row r="2338" spans="1:7" s="1007" customFormat="1" ht="11.25" customHeight="1" x14ac:dyDescent="0.2">
      <c r="A2338" s="1270"/>
      <c r="B2338" s="1020">
        <v>100</v>
      </c>
      <c r="C2338" s="1020">
        <v>100</v>
      </c>
      <c r="D2338" s="1026" t="s">
        <v>11</v>
      </c>
      <c r="E2338" s="1031"/>
      <c r="F2338" s="1031"/>
      <c r="G2338" s="1031"/>
    </row>
    <row r="2339" spans="1:7" s="1007" customFormat="1" ht="11.25" customHeight="1" x14ac:dyDescent="0.2">
      <c r="A2339" s="1268" t="s">
        <v>436</v>
      </c>
      <c r="B2339" s="1019">
        <v>100</v>
      </c>
      <c r="C2339" s="1019">
        <v>100</v>
      </c>
      <c r="D2339" s="1025" t="s">
        <v>431</v>
      </c>
      <c r="E2339" s="1031"/>
      <c r="F2339" s="1031"/>
      <c r="G2339" s="1031"/>
    </row>
    <row r="2340" spans="1:7" s="1007" customFormat="1" ht="11.25" customHeight="1" x14ac:dyDescent="0.2">
      <c r="A2340" s="1268"/>
      <c r="B2340" s="1019">
        <v>100</v>
      </c>
      <c r="C2340" s="1019">
        <v>100</v>
      </c>
      <c r="D2340" s="1025" t="s">
        <v>11</v>
      </c>
      <c r="E2340" s="1031"/>
      <c r="F2340" s="1031"/>
      <c r="G2340" s="1031"/>
    </row>
    <row r="2341" spans="1:7" s="1007" customFormat="1" ht="11.25" customHeight="1" x14ac:dyDescent="0.2">
      <c r="A2341" s="1269" t="s">
        <v>437</v>
      </c>
      <c r="B2341" s="1018">
        <v>600</v>
      </c>
      <c r="C2341" s="1018">
        <v>600</v>
      </c>
      <c r="D2341" s="1024" t="s">
        <v>431</v>
      </c>
      <c r="E2341" s="1031"/>
      <c r="F2341" s="1031"/>
      <c r="G2341" s="1031"/>
    </row>
    <row r="2342" spans="1:7" s="1007" customFormat="1" ht="11.25" customHeight="1" x14ac:dyDescent="0.2">
      <c r="A2342" s="1270"/>
      <c r="B2342" s="1020">
        <v>600</v>
      </c>
      <c r="C2342" s="1020">
        <v>600</v>
      </c>
      <c r="D2342" s="1026" t="s">
        <v>11</v>
      </c>
      <c r="E2342" s="1031"/>
      <c r="F2342" s="1031"/>
      <c r="G2342" s="1031"/>
    </row>
    <row r="2343" spans="1:7" s="1007" customFormat="1" ht="11.25" customHeight="1" x14ac:dyDescent="0.2">
      <c r="A2343" s="1268" t="s">
        <v>438</v>
      </c>
      <c r="B2343" s="1019">
        <v>100</v>
      </c>
      <c r="C2343" s="1019">
        <v>100</v>
      </c>
      <c r="D2343" s="1025" t="s">
        <v>431</v>
      </c>
      <c r="E2343" s="1031"/>
      <c r="F2343" s="1031"/>
      <c r="G2343" s="1031"/>
    </row>
    <row r="2344" spans="1:7" s="1007" customFormat="1" ht="11.25" customHeight="1" x14ac:dyDescent="0.2">
      <c r="A2344" s="1268"/>
      <c r="B2344" s="1019">
        <v>100</v>
      </c>
      <c r="C2344" s="1019">
        <v>100</v>
      </c>
      <c r="D2344" s="1025" t="s">
        <v>11</v>
      </c>
      <c r="E2344" s="1031"/>
      <c r="F2344" s="1031"/>
      <c r="G2344" s="1031"/>
    </row>
    <row r="2345" spans="1:7" s="1007" customFormat="1" ht="11.25" customHeight="1" x14ac:dyDescent="0.2">
      <c r="A2345" s="1269" t="s">
        <v>3734</v>
      </c>
      <c r="B2345" s="1018">
        <v>49</v>
      </c>
      <c r="C2345" s="1018">
        <v>49</v>
      </c>
      <c r="D2345" s="1024" t="s">
        <v>597</v>
      </c>
      <c r="E2345" s="1031"/>
      <c r="F2345" s="1031"/>
      <c r="G2345" s="1031"/>
    </row>
    <row r="2346" spans="1:7" s="1007" customFormat="1" ht="11.25" customHeight="1" x14ac:dyDescent="0.2">
      <c r="A2346" s="1270"/>
      <c r="B2346" s="1020">
        <v>49</v>
      </c>
      <c r="C2346" s="1020">
        <v>49</v>
      </c>
      <c r="D2346" s="1026" t="s">
        <v>11</v>
      </c>
      <c r="E2346" s="1031"/>
      <c r="F2346" s="1031"/>
      <c r="G2346" s="1031"/>
    </row>
    <row r="2347" spans="1:7" s="1007" customFormat="1" ht="11.25" customHeight="1" x14ac:dyDescent="0.2">
      <c r="A2347" s="1269" t="s">
        <v>426</v>
      </c>
      <c r="B2347" s="1018">
        <v>3335</v>
      </c>
      <c r="C2347" s="1018">
        <v>2042.05871</v>
      </c>
      <c r="D2347" s="1024" t="s">
        <v>823</v>
      </c>
      <c r="E2347" s="1031"/>
      <c r="F2347" s="1031"/>
      <c r="G2347" s="1031"/>
    </row>
    <row r="2348" spans="1:7" s="1007" customFormat="1" ht="11.25" customHeight="1" x14ac:dyDescent="0.2">
      <c r="A2348" s="1268"/>
      <c r="B2348" s="1019">
        <v>3000</v>
      </c>
      <c r="C2348" s="1019">
        <v>3000</v>
      </c>
      <c r="D2348" s="1025" t="s">
        <v>952</v>
      </c>
      <c r="E2348" s="1031"/>
      <c r="F2348" s="1031"/>
      <c r="G2348" s="1031"/>
    </row>
    <row r="2349" spans="1:7" s="1007" customFormat="1" ht="11.25" customHeight="1" x14ac:dyDescent="0.2">
      <c r="A2349" s="1268"/>
      <c r="B2349" s="1019">
        <v>700</v>
      </c>
      <c r="C2349" s="1019">
        <v>700</v>
      </c>
      <c r="D2349" s="1025" t="s">
        <v>670</v>
      </c>
      <c r="E2349" s="1031"/>
      <c r="F2349" s="1031"/>
      <c r="G2349" s="1031"/>
    </row>
    <row r="2350" spans="1:7" s="1007" customFormat="1" ht="11.25" customHeight="1" x14ac:dyDescent="0.2">
      <c r="A2350" s="1268"/>
      <c r="B2350" s="1019">
        <v>3670.12</v>
      </c>
      <c r="C2350" s="1019">
        <v>3670.0859999999998</v>
      </c>
      <c r="D2350" s="1025" t="s">
        <v>3855</v>
      </c>
      <c r="E2350" s="1031"/>
      <c r="F2350" s="1031"/>
      <c r="G2350" s="1031"/>
    </row>
    <row r="2351" spans="1:7" s="1007" customFormat="1" ht="11.25" customHeight="1" x14ac:dyDescent="0.2">
      <c r="A2351" s="1268"/>
      <c r="B2351" s="1019">
        <v>100</v>
      </c>
      <c r="C2351" s="1019">
        <v>0</v>
      </c>
      <c r="D2351" s="1025" t="s">
        <v>549</v>
      </c>
      <c r="E2351" s="1031"/>
      <c r="F2351" s="1031"/>
      <c r="G2351" s="1031"/>
    </row>
    <row r="2352" spans="1:7" s="1007" customFormat="1" ht="11.25" customHeight="1" x14ac:dyDescent="0.2">
      <c r="A2352" s="1268"/>
      <c r="B2352" s="1019">
        <v>500</v>
      </c>
      <c r="C2352" s="1019">
        <v>500</v>
      </c>
      <c r="D2352" s="1025" t="s">
        <v>580</v>
      </c>
      <c r="E2352" s="1031"/>
      <c r="F2352" s="1031"/>
      <c r="G2352" s="1031"/>
    </row>
    <row r="2353" spans="1:7" s="1007" customFormat="1" ht="11.25" customHeight="1" x14ac:dyDescent="0.2">
      <c r="A2353" s="1270"/>
      <c r="B2353" s="1020">
        <v>11305.119999999999</v>
      </c>
      <c r="C2353" s="1020">
        <v>9912.1447100000005</v>
      </c>
      <c r="D2353" s="1026" t="s">
        <v>11</v>
      </c>
      <c r="E2353" s="1031"/>
      <c r="F2353" s="1031"/>
      <c r="G2353" s="1031"/>
    </row>
    <row r="2354" spans="1:7" s="1007" customFormat="1" ht="11.25" customHeight="1" x14ac:dyDescent="0.2">
      <c r="A2354" s="1269" t="s">
        <v>2541</v>
      </c>
      <c r="B2354" s="1018">
        <v>42472.1</v>
      </c>
      <c r="C2354" s="1018">
        <v>42472.093000000001</v>
      </c>
      <c r="D2354" s="1024" t="s">
        <v>2188</v>
      </c>
      <c r="E2354" s="1031"/>
      <c r="F2354" s="1031"/>
      <c r="G2354" s="1031"/>
    </row>
    <row r="2355" spans="1:7" s="1007" customFormat="1" ht="11.25" customHeight="1" x14ac:dyDescent="0.2">
      <c r="A2355" s="1270"/>
      <c r="B2355" s="1020">
        <v>42472.1</v>
      </c>
      <c r="C2355" s="1020">
        <v>42472.093000000001</v>
      </c>
      <c r="D2355" s="1026" t="s">
        <v>11</v>
      </c>
      <c r="E2355" s="1031"/>
      <c r="F2355" s="1031"/>
      <c r="G2355" s="1031"/>
    </row>
    <row r="2356" spans="1:7" s="1007" customFormat="1" ht="11.25" customHeight="1" x14ac:dyDescent="0.2">
      <c r="A2356" s="1268" t="s">
        <v>2542</v>
      </c>
      <c r="B2356" s="1019">
        <v>32519.66</v>
      </c>
      <c r="C2356" s="1019">
        <v>32519.662</v>
      </c>
      <c r="D2356" s="1025" t="s">
        <v>2188</v>
      </c>
      <c r="E2356" s="1031"/>
      <c r="F2356" s="1031"/>
      <c r="G2356" s="1031"/>
    </row>
    <row r="2357" spans="1:7" s="1007" customFormat="1" ht="11.25" customHeight="1" x14ac:dyDescent="0.2">
      <c r="A2357" s="1268"/>
      <c r="B2357" s="1019">
        <v>151.14000000000001</v>
      </c>
      <c r="C2357" s="1019">
        <v>151.12799999999999</v>
      </c>
      <c r="D2357" s="1025" t="s">
        <v>3855</v>
      </c>
      <c r="E2357" s="1031"/>
      <c r="F2357" s="1031"/>
      <c r="G2357" s="1031"/>
    </row>
    <row r="2358" spans="1:7" s="1007" customFormat="1" ht="11.25" customHeight="1" x14ac:dyDescent="0.2">
      <c r="A2358" s="1268"/>
      <c r="B2358" s="1019">
        <v>32670.799999999999</v>
      </c>
      <c r="C2358" s="1019">
        <v>32670.79</v>
      </c>
      <c r="D2358" s="1025" t="s">
        <v>11</v>
      </c>
      <c r="E2358" s="1031"/>
      <c r="F2358" s="1031"/>
      <c r="G2358" s="1031"/>
    </row>
    <row r="2359" spans="1:7" s="1007" customFormat="1" ht="11.25" customHeight="1" x14ac:dyDescent="0.2">
      <c r="A2359" s="1269" t="s">
        <v>2543</v>
      </c>
      <c r="B2359" s="1018">
        <v>11541.32</v>
      </c>
      <c r="C2359" s="1018">
        <v>11541.322</v>
      </c>
      <c r="D2359" s="1024" t="s">
        <v>2188</v>
      </c>
      <c r="E2359" s="1031"/>
      <c r="F2359" s="1031"/>
      <c r="G2359" s="1031"/>
    </row>
    <row r="2360" spans="1:7" s="1007" customFormat="1" ht="11.25" customHeight="1" x14ac:dyDescent="0.2">
      <c r="A2360" s="1270"/>
      <c r="B2360" s="1020">
        <v>11541.32</v>
      </c>
      <c r="C2360" s="1020">
        <v>11541.322</v>
      </c>
      <c r="D2360" s="1026" t="s">
        <v>11</v>
      </c>
      <c r="E2360" s="1031"/>
      <c r="F2360" s="1031"/>
      <c r="G2360" s="1031"/>
    </row>
    <row r="2361" spans="1:7" s="1007" customFormat="1" ht="11.25" customHeight="1" x14ac:dyDescent="0.2">
      <c r="A2361" s="1268" t="s">
        <v>2544</v>
      </c>
      <c r="B2361" s="1019">
        <v>5108.5999999999995</v>
      </c>
      <c r="C2361" s="1019">
        <v>5108.6019999999999</v>
      </c>
      <c r="D2361" s="1025" t="s">
        <v>2188</v>
      </c>
      <c r="E2361" s="1031"/>
      <c r="F2361" s="1031"/>
      <c r="G2361" s="1031"/>
    </row>
    <row r="2362" spans="1:7" s="1007" customFormat="1" ht="11.25" customHeight="1" x14ac:dyDescent="0.2">
      <c r="A2362" s="1268"/>
      <c r="B2362" s="1019">
        <v>68.03</v>
      </c>
      <c r="C2362" s="1019">
        <v>68.00800000000001</v>
      </c>
      <c r="D2362" s="1025" t="s">
        <v>3855</v>
      </c>
      <c r="E2362" s="1031"/>
      <c r="F2362" s="1031"/>
      <c r="G2362" s="1031"/>
    </row>
    <row r="2363" spans="1:7" s="1007" customFormat="1" ht="11.25" customHeight="1" x14ac:dyDescent="0.2">
      <c r="A2363" s="1268"/>
      <c r="B2363" s="1019">
        <v>5176.6299999999992</v>
      </c>
      <c r="C2363" s="1019">
        <v>5176.6099999999997</v>
      </c>
      <c r="D2363" s="1025" t="s">
        <v>11</v>
      </c>
      <c r="E2363" s="1031"/>
      <c r="F2363" s="1031"/>
      <c r="G2363" s="1031"/>
    </row>
    <row r="2364" spans="1:7" s="1007" customFormat="1" ht="21" x14ac:dyDescent="0.2">
      <c r="A2364" s="1269" t="s">
        <v>596</v>
      </c>
      <c r="B2364" s="1018">
        <v>140</v>
      </c>
      <c r="C2364" s="1018">
        <v>140</v>
      </c>
      <c r="D2364" s="1024" t="s">
        <v>3230</v>
      </c>
      <c r="E2364" s="1031"/>
      <c r="F2364" s="1031"/>
      <c r="G2364" s="1031"/>
    </row>
    <row r="2365" spans="1:7" s="1007" customFormat="1" ht="11.25" customHeight="1" x14ac:dyDescent="0.2">
      <c r="A2365" s="1268"/>
      <c r="B2365" s="1019">
        <v>80</v>
      </c>
      <c r="C2365" s="1019">
        <v>80</v>
      </c>
      <c r="D2365" s="1025" t="s">
        <v>4232</v>
      </c>
      <c r="E2365" s="1031"/>
      <c r="F2365" s="1031"/>
      <c r="G2365" s="1031"/>
    </row>
    <row r="2366" spans="1:7" s="1007" customFormat="1" ht="11.25" customHeight="1" x14ac:dyDescent="0.2">
      <c r="A2366" s="1268"/>
      <c r="B2366" s="1019">
        <v>13820</v>
      </c>
      <c r="C2366" s="1019">
        <v>13820</v>
      </c>
      <c r="D2366" s="1025" t="s">
        <v>973</v>
      </c>
      <c r="E2366" s="1031"/>
      <c r="F2366" s="1031"/>
      <c r="G2366" s="1031"/>
    </row>
    <row r="2367" spans="1:7" s="1007" customFormat="1" ht="11.25" customHeight="1" x14ac:dyDescent="0.2">
      <c r="A2367" s="1270"/>
      <c r="B2367" s="1020">
        <v>14040</v>
      </c>
      <c r="C2367" s="1020">
        <v>14040</v>
      </c>
      <c r="D2367" s="1026" t="s">
        <v>11</v>
      </c>
      <c r="E2367" s="1031"/>
      <c r="F2367" s="1031"/>
      <c r="G2367" s="1031"/>
    </row>
    <row r="2368" spans="1:7" s="1007" customFormat="1" ht="11.25" customHeight="1" x14ac:dyDescent="0.2">
      <c r="A2368" s="1268" t="s">
        <v>2545</v>
      </c>
      <c r="B2368" s="1019">
        <v>160.05000000000001</v>
      </c>
      <c r="C2368" s="1019">
        <v>143.6</v>
      </c>
      <c r="D2368" s="1025" t="s">
        <v>943</v>
      </c>
      <c r="E2368" s="1031"/>
      <c r="F2368" s="1031"/>
      <c r="G2368" s="1031"/>
    </row>
    <row r="2369" spans="1:7" s="1007" customFormat="1" ht="11.25" customHeight="1" x14ac:dyDescent="0.2">
      <c r="A2369" s="1268"/>
      <c r="B2369" s="1019">
        <v>160.05000000000001</v>
      </c>
      <c r="C2369" s="1019">
        <v>143.6</v>
      </c>
      <c r="D2369" s="1025" t="s">
        <v>11</v>
      </c>
      <c r="E2369" s="1031"/>
      <c r="F2369" s="1031"/>
      <c r="G2369" s="1031"/>
    </row>
    <row r="2370" spans="1:7" s="1007" customFormat="1" ht="11.25" customHeight="1" x14ac:dyDescent="0.2">
      <c r="A2370" s="1269" t="s">
        <v>3726</v>
      </c>
      <c r="B2370" s="1018">
        <v>40</v>
      </c>
      <c r="C2370" s="1018">
        <v>40</v>
      </c>
      <c r="D2370" s="1024" t="s">
        <v>561</v>
      </c>
      <c r="E2370" s="1031"/>
      <c r="F2370" s="1031"/>
      <c r="G2370" s="1031"/>
    </row>
    <row r="2371" spans="1:7" s="1007" customFormat="1" ht="11.25" customHeight="1" x14ac:dyDescent="0.2">
      <c r="A2371" s="1270"/>
      <c r="B2371" s="1020">
        <v>40</v>
      </c>
      <c r="C2371" s="1020">
        <v>40</v>
      </c>
      <c r="D2371" s="1026" t="s">
        <v>11</v>
      </c>
      <c r="E2371" s="1031"/>
      <c r="F2371" s="1031"/>
      <c r="G2371" s="1031"/>
    </row>
    <row r="2372" spans="1:7" s="1007" customFormat="1" ht="11.25" customHeight="1" x14ac:dyDescent="0.2">
      <c r="A2372" s="1268" t="s">
        <v>4456</v>
      </c>
      <c r="B2372" s="1019">
        <v>350</v>
      </c>
      <c r="C2372" s="1019">
        <v>350</v>
      </c>
      <c r="D2372" s="1025" t="s">
        <v>911</v>
      </c>
      <c r="E2372" s="1031"/>
      <c r="F2372" s="1031"/>
      <c r="G2372" s="1031"/>
    </row>
    <row r="2373" spans="1:7" s="1007" customFormat="1" ht="11.25" customHeight="1" x14ac:dyDescent="0.2">
      <c r="A2373" s="1268"/>
      <c r="B2373" s="1019">
        <v>350</v>
      </c>
      <c r="C2373" s="1019">
        <v>350</v>
      </c>
      <c r="D2373" s="1025" t="s">
        <v>11</v>
      </c>
      <c r="E2373" s="1031"/>
      <c r="F2373" s="1031"/>
      <c r="G2373" s="1031"/>
    </row>
    <row r="2374" spans="1:7" s="1007" customFormat="1" ht="11.25" customHeight="1" x14ac:dyDescent="0.2">
      <c r="A2374" s="1269" t="s">
        <v>4457</v>
      </c>
      <c r="B2374" s="1018">
        <v>100</v>
      </c>
      <c r="C2374" s="1018">
        <v>0</v>
      </c>
      <c r="D2374" s="1024" t="s">
        <v>4183</v>
      </c>
      <c r="E2374" s="1031"/>
      <c r="F2374" s="1031"/>
      <c r="G2374" s="1031"/>
    </row>
    <row r="2375" spans="1:7" s="1007" customFormat="1" ht="11.25" customHeight="1" x14ac:dyDescent="0.2">
      <c r="A2375" s="1270"/>
      <c r="B2375" s="1020">
        <v>100</v>
      </c>
      <c r="C2375" s="1020">
        <v>0</v>
      </c>
      <c r="D2375" s="1026" t="s">
        <v>11</v>
      </c>
      <c r="E2375" s="1031"/>
      <c r="F2375" s="1031"/>
      <c r="G2375" s="1031"/>
    </row>
    <row r="2376" spans="1:7" s="1007" customFormat="1" ht="11.25" customHeight="1" x14ac:dyDescent="0.2">
      <c r="A2376" s="1268" t="s">
        <v>3589</v>
      </c>
      <c r="B2376" s="1019">
        <v>312</v>
      </c>
      <c r="C2376" s="1019">
        <v>312</v>
      </c>
      <c r="D2376" s="1025" t="s">
        <v>941</v>
      </c>
      <c r="E2376" s="1031"/>
      <c r="F2376" s="1031"/>
      <c r="G2376" s="1031"/>
    </row>
    <row r="2377" spans="1:7" s="1007" customFormat="1" ht="11.25" customHeight="1" x14ac:dyDescent="0.2">
      <c r="A2377" s="1268"/>
      <c r="B2377" s="1019">
        <v>312</v>
      </c>
      <c r="C2377" s="1019">
        <v>312</v>
      </c>
      <c r="D2377" s="1025" t="s">
        <v>11</v>
      </c>
      <c r="E2377" s="1031"/>
      <c r="F2377" s="1031"/>
      <c r="G2377" s="1031"/>
    </row>
    <row r="2378" spans="1:7" s="1007" customFormat="1" ht="11.25" customHeight="1" x14ac:dyDescent="0.2">
      <c r="A2378" s="1269" t="s">
        <v>3659</v>
      </c>
      <c r="B2378" s="1018">
        <v>534</v>
      </c>
      <c r="C2378" s="1018">
        <v>534</v>
      </c>
      <c r="D2378" s="1024" t="s">
        <v>495</v>
      </c>
      <c r="E2378" s="1031"/>
      <c r="F2378" s="1031"/>
      <c r="G2378" s="1031"/>
    </row>
    <row r="2379" spans="1:7" s="1007" customFormat="1" ht="11.25" customHeight="1" x14ac:dyDescent="0.2">
      <c r="A2379" s="1270"/>
      <c r="B2379" s="1020">
        <v>534</v>
      </c>
      <c r="C2379" s="1020">
        <v>534</v>
      </c>
      <c r="D2379" s="1026" t="s">
        <v>11</v>
      </c>
      <c r="E2379" s="1031"/>
      <c r="F2379" s="1031"/>
      <c r="G2379" s="1031"/>
    </row>
    <row r="2380" spans="1:7" s="1007" customFormat="1" ht="11.25" customHeight="1" x14ac:dyDescent="0.2">
      <c r="A2380" s="1268" t="s">
        <v>2546</v>
      </c>
      <c r="B2380" s="1019">
        <v>40</v>
      </c>
      <c r="C2380" s="1019">
        <v>40</v>
      </c>
      <c r="D2380" s="1025" t="s">
        <v>3245</v>
      </c>
      <c r="E2380" s="1031"/>
      <c r="F2380" s="1031"/>
      <c r="G2380" s="1031"/>
    </row>
    <row r="2381" spans="1:7" s="1007" customFormat="1" ht="11.25" customHeight="1" x14ac:dyDescent="0.2">
      <c r="A2381" s="1268"/>
      <c r="B2381" s="1019">
        <v>40</v>
      </c>
      <c r="C2381" s="1019">
        <v>40</v>
      </c>
      <c r="D2381" s="1025" t="s">
        <v>11</v>
      </c>
      <c r="E2381" s="1031"/>
      <c r="F2381" s="1031"/>
      <c r="G2381" s="1031"/>
    </row>
    <row r="2382" spans="1:7" s="1007" customFormat="1" ht="11.25" customHeight="1" x14ac:dyDescent="0.2">
      <c r="A2382" s="1269" t="s">
        <v>2547</v>
      </c>
      <c r="B2382" s="1018">
        <v>40</v>
      </c>
      <c r="C2382" s="1018">
        <v>40</v>
      </c>
      <c r="D2382" s="1024" t="s">
        <v>3245</v>
      </c>
      <c r="E2382" s="1031"/>
      <c r="F2382" s="1031"/>
      <c r="G2382" s="1031"/>
    </row>
    <row r="2383" spans="1:7" s="1007" customFormat="1" ht="11.25" customHeight="1" x14ac:dyDescent="0.2">
      <c r="A2383" s="1270"/>
      <c r="B2383" s="1020">
        <v>40</v>
      </c>
      <c r="C2383" s="1020">
        <v>40</v>
      </c>
      <c r="D2383" s="1026" t="s">
        <v>11</v>
      </c>
      <c r="E2383" s="1031"/>
      <c r="F2383" s="1031"/>
      <c r="G2383" s="1031"/>
    </row>
    <row r="2384" spans="1:7" s="1007" customFormat="1" ht="21" x14ac:dyDescent="0.2">
      <c r="A2384" s="1268" t="s">
        <v>691</v>
      </c>
      <c r="B2384" s="1019">
        <v>200</v>
      </c>
      <c r="C2384" s="1019">
        <v>200</v>
      </c>
      <c r="D2384" s="1025" t="s">
        <v>4458</v>
      </c>
      <c r="E2384" s="1031"/>
      <c r="F2384" s="1031"/>
      <c r="G2384" s="1031"/>
    </row>
    <row r="2385" spans="1:7" s="1007" customFormat="1" ht="11.25" customHeight="1" x14ac:dyDescent="0.2">
      <c r="A2385" s="1268"/>
      <c r="B2385" s="1019">
        <v>200</v>
      </c>
      <c r="C2385" s="1019">
        <v>200</v>
      </c>
      <c r="D2385" s="1025" t="s">
        <v>11</v>
      </c>
      <c r="E2385" s="1031"/>
      <c r="F2385" s="1031"/>
      <c r="G2385" s="1031"/>
    </row>
    <row r="2386" spans="1:7" s="1007" customFormat="1" ht="11.25" customHeight="1" x14ac:dyDescent="0.2">
      <c r="A2386" s="1269" t="s">
        <v>3346</v>
      </c>
      <c r="B2386" s="1018">
        <v>200</v>
      </c>
      <c r="C2386" s="1018">
        <v>200</v>
      </c>
      <c r="D2386" s="1024" t="s">
        <v>683</v>
      </c>
      <c r="E2386" s="1031"/>
      <c r="F2386" s="1031"/>
      <c r="G2386" s="1031"/>
    </row>
    <row r="2387" spans="1:7" s="1007" customFormat="1" ht="11.25" customHeight="1" x14ac:dyDescent="0.2">
      <c r="A2387" s="1270"/>
      <c r="B2387" s="1020">
        <v>200</v>
      </c>
      <c r="C2387" s="1020">
        <v>200</v>
      </c>
      <c r="D2387" s="1026" t="s">
        <v>11</v>
      </c>
      <c r="E2387" s="1031"/>
      <c r="F2387" s="1031"/>
      <c r="G2387" s="1031"/>
    </row>
    <row r="2388" spans="1:7" s="1007" customFormat="1" ht="11.25" customHeight="1" x14ac:dyDescent="0.2">
      <c r="A2388" s="1268" t="s">
        <v>2548</v>
      </c>
      <c r="B2388" s="1019">
        <v>6760.74</v>
      </c>
      <c r="C2388" s="1019">
        <v>6760.7439999999997</v>
      </c>
      <c r="D2388" s="1025" t="s">
        <v>2188</v>
      </c>
      <c r="E2388" s="1031"/>
      <c r="F2388" s="1031"/>
      <c r="G2388" s="1031"/>
    </row>
    <row r="2389" spans="1:7" s="1007" customFormat="1" ht="11.25" customHeight="1" x14ac:dyDescent="0.2">
      <c r="A2389" s="1268"/>
      <c r="B2389" s="1019">
        <v>6760.74</v>
      </c>
      <c r="C2389" s="1019">
        <v>6760.7439999999997</v>
      </c>
      <c r="D2389" s="1025" t="s">
        <v>11</v>
      </c>
      <c r="E2389" s="1031"/>
      <c r="F2389" s="1031"/>
      <c r="G2389" s="1031"/>
    </row>
    <row r="2390" spans="1:7" s="1007" customFormat="1" ht="11.25" customHeight="1" x14ac:dyDescent="0.2">
      <c r="A2390" s="1269" t="s">
        <v>2549</v>
      </c>
      <c r="B2390" s="1018">
        <v>6764.93</v>
      </c>
      <c r="C2390" s="1018">
        <v>6764.9319999999998</v>
      </c>
      <c r="D2390" s="1024" t="s">
        <v>2188</v>
      </c>
      <c r="E2390" s="1031"/>
      <c r="F2390" s="1031"/>
      <c r="G2390" s="1031"/>
    </row>
    <row r="2391" spans="1:7" s="1007" customFormat="1" ht="11.25" customHeight="1" x14ac:dyDescent="0.2">
      <c r="A2391" s="1270"/>
      <c r="B2391" s="1020">
        <v>6764.93</v>
      </c>
      <c r="C2391" s="1020">
        <v>6764.9319999999998</v>
      </c>
      <c r="D2391" s="1026" t="s">
        <v>11</v>
      </c>
      <c r="E2391" s="1031"/>
      <c r="F2391" s="1031"/>
      <c r="G2391" s="1031"/>
    </row>
    <row r="2392" spans="1:7" s="1007" customFormat="1" ht="11.25" customHeight="1" x14ac:dyDescent="0.2">
      <c r="A2392" s="1268" t="s">
        <v>3590</v>
      </c>
      <c r="B2392" s="1019">
        <v>2302.5000000000005</v>
      </c>
      <c r="C2392" s="1019">
        <v>2302.502</v>
      </c>
      <c r="D2392" s="1025" t="s">
        <v>2188</v>
      </c>
      <c r="E2392" s="1031"/>
      <c r="F2392" s="1031"/>
      <c r="G2392" s="1031"/>
    </row>
    <row r="2393" spans="1:7" s="1007" customFormat="1" ht="11.25" customHeight="1" x14ac:dyDescent="0.2">
      <c r="A2393" s="1268"/>
      <c r="B2393" s="1019">
        <v>2302.5000000000005</v>
      </c>
      <c r="C2393" s="1019">
        <v>2302.502</v>
      </c>
      <c r="D2393" s="1025" t="s">
        <v>11</v>
      </c>
      <c r="E2393" s="1031"/>
      <c r="F2393" s="1031"/>
      <c r="G2393" s="1031"/>
    </row>
    <row r="2394" spans="1:7" s="1007" customFormat="1" ht="11.25" customHeight="1" x14ac:dyDescent="0.2">
      <c r="A2394" s="1269" t="s">
        <v>2550</v>
      </c>
      <c r="B2394" s="1018">
        <v>11269.82</v>
      </c>
      <c r="C2394" s="1018">
        <v>11269.815999999999</v>
      </c>
      <c r="D2394" s="1024" t="s">
        <v>2188</v>
      </c>
      <c r="E2394" s="1031"/>
      <c r="F2394" s="1031"/>
      <c r="G2394" s="1031"/>
    </row>
    <row r="2395" spans="1:7" s="1007" customFormat="1" ht="11.25" customHeight="1" x14ac:dyDescent="0.2">
      <c r="A2395" s="1268"/>
      <c r="B2395" s="1019">
        <v>113</v>
      </c>
      <c r="C2395" s="1019">
        <v>101.65</v>
      </c>
      <c r="D2395" s="1025" t="s">
        <v>4108</v>
      </c>
      <c r="E2395" s="1031"/>
      <c r="F2395" s="1031"/>
      <c r="G2395" s="1031"/>
    </row>
    <row r="2396" spans="1:7" s="1007" customFormat="1" ht="11.25" customHeight="1" x14ac:dyDescent="0.2">
      <c r="A2396" s="1270"/>
      <c r="B2396" s="1020">
        <v>11382.82</v>
      </c>
      <c r="C2396" s="1020">
        <v>11371.465999999999</v>
      </c>
      <c r="D2396" s="1026" t="s">
        <v>11</v>
      </c>
      <c r="E2396" s="1031"/>
      <c r="F2396" s="1031"/>
      <c r="G2396" s="1031"/>
    </row>
    <row r="2397" spans="1:7" s="1007" customFormat="1" ht="11.25" customHeight="1" x14ac:dyDescent="0.2">
      <c r="A2397" s="1269" t="s">
        <v>2551</v>
      </c>
      <c r="B2397" s="1018">
        <v>4309.1899999999996</v>
      </c>
      <c r="C2397" s="1018">
        <v>4309.183</v>
      </c>
      <c r="D2397" s="1024" t="s">
        <v>2188</v>
      </c>
      <c r="E2397" s="1031"/>
      <c r="F2397" s="1031"/>
      <c r="G2397" s="1031"/>
    </row>
    <row r="2398" spans="1:7" s="1007" customFormat="1" ht="11.25" customHeight="1" x14ac:dyDescent="0.2">
      <c r="A2398" s="1270"/>
      <c r="B2398" s="1020">
        <v>4309.1899999999996</v>
      </c>
      <c r="C2398" s="1020">
        <v>4309.183</v>
      </c>
      <c r="D2398" s="1026" t="s">
        <v>11</v>
      </c>
      <c r="E2398" s="1031"/>
      <c r="F2398" s="1031"/>
      <c r="G2398" s="1031"/>
    </row>
    <row r="2399" spans="1:7" s="1007" customFormat="1" ht="11.25" customHeight="1" x14ac:dyDescent="0.2">
      <c r="A2399" s="1269" t="s">
        <v>2552</v>
      </c>
      <c r="B2399" s="1018">
        <v>7314.43</v>
      </c>
      <c r="C2399" s="1018">
        <v>7314.4260000000004</v>
      </c>
      <c r="D2399" s="1024" t="s">
        <v>2188</v>
      </c>
      <c r="E2399" s="1031"/>
      <c r="F2399" s="1031"/>
      <c r="G2399" s="1031"/>
    </row>
    <row r="2400" spans="1:7" s="1007" customFormat="1" ht="11.25" customHeight="1" x14ac:dyDescent="0.2">
      <c r="A2400" s="1268"/>
      <c r="B2400" s="1019">
        <v>30.2</v>
      </c>
      <c r="C2400" s="1019">
        <v>24.75</v>
      </c>
      <c r="D2400" s="1025" t="s">
        <v>3996</v>
      </c>
      <c r="E2400" s="1031"/>
      <c r="F2400" s="1031"/>
      <c r="G2400" s="1031"/>
    </row>
    <row r="2401" spans="1:7" s="1007" customFormat="1" ht="11.25" customHeight="1" x14ac:dyDescent="0.2">
      <c r="A2401" s="1270"/>
      <c r="B2401" s="1020">
        <v>7344.63</v>
      </c>
      <c r="C2401" s="1020">
        <v>7339.1760000000004</v>
      </c>
      <c r="D2401" s="1026" t="s">
        <v>11</v>
      </c>
      <c r="E2401" s="1031"/>
      <c r="F2401" s="1031"/>
      <c r="G2401" s="1031"/>
    </row>
    <row r="2402" spans="1:7" s="1007" customFormat="1" ht="11.25" customHeight="1" x14ac:dyDescent="0.2">
      <c r="A2402" s="1268" t="s">
        <v>2553</v>
      </c>
      <c r="B2402" s="1019">
        <v>32641.99</v>
      </c>
      <c r="C2402" s="1019">
        <v>32641.986999999997</v>
      </c>
      <c r="D2402" s="1025" t="s">
        <v>2188</v>
      </c>
      <c r="E2402" s="1031"/>
      <c r="F2402" s="1031"/>
      <c r="G2402" s="1031"/>
    </row>
    <row r="2403" spans="1:7" s="1007" customFormat="1" ht="11.25" customHeight="1" x14ac:dyDescent="0.2">
      <c r="A2403" s="1268"/>
      <c r="B2403" s="1019">
        <v>55</v>
      </c>
      <c r="C2403" s="1019">
        <v>55</v>
      </c>
      <c r="D2403" s="1025" t="s">
        <v>995</v>
      </c>
      <c r="E2403" s="1031"/>
      <c r="F2403" s="1031"/>
      <c r="G2403" s="1031"/>
    </row>
    <row r="2404" spans="1:7" s="1007" customFormat="1" ht="11.25" customHeight="1" x14ac:dyDescent="0.2">
      <c r="A2404" s="1268"/>
      <c r="B2404" s="1019">
        <v>21</v>
      </c>
      <c r="C2404" s="1019">
        <v>20.997899999999998</v>
      </c>
      <c r="D2404" s="1025" t="s">
        <v>3857</v>
      </c>
      <c r="E2404" s="1031"/>
      <c r="F2404" s="1031"/>
      <c r="G2404" s="1031"/>
    </row>
    <row r="2405" spans="1:7" s="1007" customFormat="1" ht="11.25" customHeight="1" x14ac:dyDescent="0.2">
      <c r="A2405" s="1268"/>
      <c r="B2405" s="1019">
        <v>32717.99</v>
      </c>
      <c r="C2405" s="1019">
        <v>32717.984899999996</v>
      </c>
      <c r="D2405" s="1025" t="s">
        <v>11</v>
      </c>
      <c r="E2405" s="1031"/>
      <c r="F2405" s="1031"/>
      <c r="G2405" s="1031"/>
    </row>
    <row r="2406" spans="1:7" s="1007" customFormat="1" ht="11.25" customHeight="1" x14ac:dyDescent="0.2">
      <c r="A2406" s="1269" t="s">
        <v>3591</v>
      </c>
      <c r="B2406" s="1018">
        <v>2203.81</v>
      </c>
      <c r="C2406" s="1018">
        <v>2203.808</v>
      </c>
      <c r="D2406" s="1024" t="s">
        <v>2188</v>
      </c>
      <c r="E2406" s="1031"/>
      <c r="F2406" s="1031"/>
      <c r="G2406" s="1031"/>
    </row>
    <row r="2407" spans="1:7" s="1007" customFormat="1" ht="11.25" customHeight="1" x14ac:dyDescent="0.2">
      <c r="A2407" s="1270"/>
      <c r="B2407" s="1020">
        <v>2203.81</v>
      </c>
      <c r="C2407" s="1020">
        <v>2203.808</v>
      </c>
      <c r="D2407" s="1026" t="s">
        <v>11</v>
      </c>
      <c r="E2407" s="1031"/>
      <c r="F2407" s="1031"/>
      <c r="G2407" s="1031"/>
    </row>
    <row r="2408" spans="1:7" s="1007" customFormat="1" ht="11.25" customHeight="1" x14ac:dyDescent="0.2">
      <c r="A2408" s="1268" t="s">
        <v>2554</v>
      </c>
      <c r="B2408" s="1019">
        <v>3330.16</v>
      </c>
      <c r="C2408" s="1019">
        <v>3330.1620000000003</v>
      </c>
      <c r="D2408" s="1025" t="s">
        <v>2188</v>
      </c>
      <c r="E2408" s="1031"/>
      <c r="F2408" s="1031"/>
      <c r="G2408" s="1031"/>
    </row>
    <row r="2409" spans="1:7" s="1007" customFormat="1" ht="11.25" customHeight="1" x14ac:dyDescent="0.2">
      <c r="A2409" s="1268"/>
      <c r="B2409" s="1019">
        <v>100</v>
      </c>
      <c r="C2409" s="1019">
        <v>0</v>
      </c>
      <c r="D2409" s="1025" t="s">
        <v>1082</v>
      </c>
      <c r="E2409" s="1031"/>
      <c r="F2409" s="1031"/>
      <c r="G2409" s="1031"/>
    </row>
    <row r="2410" spans="1:7" s="1007" customFormat="1" ht="11.25" customHeight="1" x14ac:dyDescent="0.2">
      <c r="A2410" s="1268"/>
      <c r="B2410" s="1019">
        <v>3430.16</v>
      </c>
      <c r="C2410" s="1019">
        <v>3330.1620000000003</v>
      </c>
      <c r="D2410" s="1025" t="s">
        <v>11</v>
      </c>
      <c r="E2410" s="1031"/>
      <c r="F2410" s="1031"/>
      <c r="G2410" s="1031"/>
    </row>
    <row r="2411" spans="1:7" s="1007" customFormat="1" ht="11.25" customHeight="1" x14ac:dyDescent="0.2">
      <c r="A2411" s="1269" t="s">
        <v>2555</v>
      </c>
      <c r="B2411" s="1018">
        <v>24349.59</v>
      </c>
      <c r="C2411" s="1018">
        <v>24349.586000000003</v>
      </c>
      <c r="D2411" s="1024" t="s">
        <v>2188</v>
      </c>
      <c r="E2411" s="1031"/>
      <c r="F2411" s="1031"/>
      <c r="G2411" s="1031"/>
    </row>
    <row r="2412" spans="1:7" s="1007" customFormat="1" ht="11.25" customHeight="1" x14ac:dyDescent="0.2">
      <c r="A2412" s="1270"/>
      <c r="B2412" s="1020">
        <v>24349.59</v>
      </c>
      <c r="C2412" s="1020">
        <v>24349.586000000003</v>
      </c>
      <c r="D2412" s="1026" t="s">
        <v>11</v>
      </c>
      <c r="E2412" s="1031"/>
      <c r="F2412" s="1031"/>
      <c r="G2412" s="1031"/>
    </row>
    <row r="2413" spans="1:7" s="1007" customFormat="1" ht="11.25" customHeight="1" x14ac:dyDescent="0.2">
      <c r="A2413" s="1268" t="s">
        <v>2556</v>
      </c>
      <c r="B2413" s="1019">
        <v>5018.8900000000003</v>
      </c>
      <c r="C2413" s="1019">
        <v>5018.8900000000003</v>
      </c>
      <c r="D2413" s="1025" t="s">
        <v>2188</v>
      </c>
      <c r="E2413" s="1031"/>
      <c r="F2413" s="1031"/>
      <c r="G2413" s="1031"/>
    </row>
    <row r="2414" spans="1:7" s="1007" customFormat="1" ht="11.25" customHeight="1" x14ac:dyDescent="0.2">
      <c r="A2414" s="1268"/>
      <c r="B2414" s="1019">
        <v>5018.8900000000003</v>
      </c>
      <c r="C2414" s="1019">
        <v>5018.8900000000003</v>
      </c>
      <c r="D2414" s="1025" t="s">
        <v>11</v>
      </c>
      <c r="E2414" s="1031"/>
      <c r="F2414" s="1031"/>
      <c r="G2414" s="1031"/>
    </row>
    <row r="2415" spans="1:7" s="1007" customFormat="1" ht="11.25" customHeight="1" x14ac:dyDescent="0.2">
      <c r="A2415" s="1269" t="s">
        <v>2557</v>
      </c>
      <c r="B2415" s="1018">
        <v>14367.92</v>
      </c>
      <c r="C2415" s="1018">
        <v>14367.918</v>
      </c>
      <c r="D2415" s="1024" t="s">
        <v>2188</v>
      </c>
      <c r="E2415" s="1031"/>
      <c r="F2415" s="1031"/>
      <c r="G2415" s="1031"/>
    </row>
    <row r="2416" spans="1:7" s="1007" customFormat="1" ht="11.25" customHeight="1" x14ac:dyDescent="0.2">
      <c r="A2416" s="1270"/>
      <c r="B2416" s="1020">
        <v>14367.92</v>
      </c>
      <c r="C2416" s="1020">
        <v>14367.918</v>
      </c>
      <c r="D2416" s="1026" t="s">
        <v>11</v>
      </c>
      <c r="E2416" s="1031"/>
      <c r="F2416" s="1031"/>
      <c r="G2416" s="1031"/>
    </row>
    <row r="2417" spans="1:7" s="1007" customFormat="1" ht="11.25" customHeight="1" x14ac:dyDescent="0.2">
      <c r="A2417" s="1268" t="s">
        <v>3592</v>
      </c>
      <c r="B2417" s="1019">
        <v>650</v>
      </c>
      <c r="C2417" s="1019">
        <v>650</v>
      </c>
      <c r="D2417" s="1025" t="s">
        <v>495</v>
      </c>
      <c r="E2417" s="1031"/>
      <c r="F2417" s="1031"/>
      <c r="G2417" s="1031"/>
    </row>
    <row r="2418" spans="1:7" s="1007" customFormat="1" ht="11.25" customHeight="1" x14ac:dyDescent="0.2">
      <c r="A2418" s="1268"/>
      <c r="B2418" s="1019">
        <v>650</v>
      </c>
      <c r="C2418" s="1019">
        <v>650</v>
      </c>
      <c r="D2418" s="1025" t="s">
        <v>11</v>
      </c>
      <c r="E2418" s="1031"/>
      <c r="F2418" s="1031"/>
      <c r="G2418" s="1031"/>
    </row>
    <row r="2419" spans="1:7" s="1007" customFormat="1" ht="11.25" customHeight="1" x14ac:dyDescent="0.2">
      <c r="A2419" s="1269" t="s">
        <v>2558</v>
      </c>
      <c r="B2419" s="1018">
        <v>2512.52</v>
      </c>
      <c r="C2419" s="1018">
        <v>2512.5149999999999</v>
      </c>
      <c r="D2419" s="1024" t="s">
        <v>2188</v>
      </c>
      <c r="E2419" s="1031"/>
      <c r="F2419" s="1031"/>
      <c r="G2419" s="1031"/>
    </row>
    <row r="2420" spans="1:7" s="1007" customFormat="1" ht="11.25" customHeight="1" x14ac:dyDescent="0.2">
      <c r="A2420" s="1270"/>
      <c r="B2420" s="1020">
        <v>2512.52</v>
      </c>
      <c r="C2420" s="1020">
        <v>2512.5149999999999</v>
      </c>
      <c r="D2420" s="1026" t="s">
        <v>11</v>
      </c>
      <c r="E2420" s="1031"/>
      <c r="F2420" s="1031"/>
      <c r="G2420" s="1031"/>
    </row>
    <row r="2421" spans="1:7" s="1007" customFormat="1" ht="11.25" customHeight="1" x14ac:dyDescent="0.2">
      <c r="A2421" s="1268" t="s">
        <v>4459</v>
      </c>
      <c r="B2421" s="1019">
        <v>80</v>
      </c>
      <c r="C2421" s="1019">
        <v>80</v>
      </c>
      <c r="D2421" s="1025" t="s">
        <v>941</v>
      </c>
      <c r="E2421" s="1031"/>
      <c r="F2421" s="1031"/>
      <c r="G2421" s="1031"/>
    </row>
    <row r="2422" spans="1:7" s="1007" customFormat="1" ht="11.25" customHeight="1" x14ac:dyDescent="0.2">
      <c r="A2422" s="1268"/>
      <c r="B2422" s="1019">
        <v>80</v>
      </c>
      <c r="C2422" s="1019">
        <v>80</v>
      </c>
      <c r="D2422" s="1025" t="s">
        <v>11</v>
      </c>
      <c r="E2422" s="1031"/>
      <c r="F2422" s="1031"/>
      <c r="G2422" s="1031"/>
    </row>
    <row r="2423" spans="1:7" s="1007" customFormat="1" ht="11.25" customHeight="1" x14ac:dyDescent="0.2">
      <c r="A2423" s="1269" t="s">
        <v>4460</v>
      </c>
      <c r="B2423" s="1018">
        <v>96.6</v>
      </c>
      <c r="C2423" s="1018">
        <v>96.6</v>
      </c>
      <c r="D2423" s="1024" t="s">
        <v>968</v>
      </c>
      <c r="E2423" s="1031"/>
      <c r="F2423" s="1031"/>
      <c r="G2423" s="1031"/>
    </row>
    <row r="2424" spans="1:7" s="1007" customFormat="1" ht="11.25" customHeight="1" x14ac:dyDescent="0.2">
      <c r="A2424" s="1270"/>
      <c r="B2424" s="1020">
        <v>96.6</v>
      </c>
      <c r="C2424" s="1020">
        <v>96.6</v>
      </c>
      <c r="D2424" s="1026" t="s">
        <v>11</v>
      </c>
      <c r="E2424" s="1031"/>
      <c r="F2424" s="1031"/>
      <c r="G2424" s="1031"/>
    </row>
    <row r="2425" spans="1:7" s="1007" customFormat="1" ht="11.25" customHeight="1" x14ac:dyDescent="0.2">
      <c r="A2425" s="1268" t="s">
        <v>4461</v>
      </c>
      <c r="B2425" s="1019">
        <v>100</v>
      </c>
      <c r="C2425" s="1019">
        <v>0</v>
      </c>
      <c r="D2425" s="1025" t="s">
        <v>4183</v>
      </c>
      <c r="E2425" s="1031"/>
      <c r="F2425" s="1031"/>
      <c r="G2425" s="1031"/>
    </row>
    <row r="2426" spans="1:7" s="1007" customFormat="1" ht="11.25" customHeight="1" x14ac:dyDescent="0.2">
      <c r="A2426" s="1268"/>
      <c r="B2426" s="1019">
        <v>100</v>
      </c>
      <c r="C2426" s="1019">
        <v>0</v>
      </c>
      <c r="D2426" s="1025" t="s">
        <v>11</v>
      </c>
      <c r="E2426" s="1031"/>
      <c r="F2426" s="1031"/>
      <c r="G2426" s="1031"/>
    </row>
    <row r="2427" spans="1:7" s="1007" customFormat="1" ht="11.25" customHeight="1" x14ac:dyDescent="0.2">
      <c r="A2427" s="1269" t="s">
        <v>4462</v>
      </c>
      <c r="B2427" s="1018">
        <v>56</v>
      </c>
      <c r="C2427" s="1018">
        <v>56</v>
      </c>
      <c r="D2427" s="1024" t="s">
        <v>1083</v>
      </c>
      <c r="E2427" s="1031"/>
      <c r="F2427" s="1031"/>
      <c r="G2427" s="1031"/>
    </row>
    <row r="2428" spans="1:7" s="1007" customFormat="1" ht="11.25" customHeight="1" x14ac:dyDescent="0.2">
      <c r="A2428" s="1270"/>
      <c r="B2428" s="1020">
        <v>56</v>
      </c>
      <c r="C2428" s="1020">
        <v>56</v>
      </c>
      <c r="D2428" s="1026" t="s">
        <v>11</v>
      </c>
      <c r="E2428" s="1031"/>
      <c r="F2428" s="1031"/>
      <c r="G2428" s="1031"/>
    </row>
    <row r="2429" spans="1:7" s="1007" customFormat="1" ht="11.25" customHeight="1" x14ac:dyDescent="0.2">
      <c r="A2429" s="1268" t="s">
        <v>3792</v>
      </c>
      <c r="B2429" s="1019">
        <v>126.8</v>
      </c>
      <c r="C2429" s="1019">
        <v>126.8</v>
      </c>
      <c r="D2429" s="1025" t="s">
        <v>1083</v>
      </c>
      <c r="E2429" s="1031"/>
      <c r="F2429" s="1031"/>
      <c r="G2429" s="1031"/>
    </row>
    <row r="2430" spans="1:7" s="1007" customFormat="1" ht="11.25" customHeight="1" x14ac:dyDescent="0.2">
      <c r="A2430" s="1268"/>
      <c r="B2430" s="1019">
        <v>1100</v>
      </c>
      <c r="C2430" s="1019">
        <v>1100</v>
      </c>
      <c r="D2430" s="1025" t="s">
        <v>675</v>
      </c>
      <c r="E2430" s="1031"/>
      <c r="F2430" s="1031"/>
      <c r="G2430" s="1031"/>
    </row>
    <row r="2431" spans="1:7" s="1007" customFormat="1" ht="11.25" customHeight="1" x14ac:dyDescent="0.2">
      <c r="A2431" s="1268"/>
      <c r="B2431" s="1019">
        <v>1226.8</v>
      </c>
      <c r="C2431" s="1019">
        <v>1226.8</v>
      </c>
      <c r="D2431" s="1025" t="s">
        <v>11</v>
      </c>
      <c r="E2431" s="1031"/>
      <c r="F2431" s="1031"/>
      <c r="G2431" s="1031"/>
    </row>
    <row r="2432" spans="1:7" s="1007" customFormat="1" ht="11.25" customHeight="1" x14ac:dyDescent="0.2">
      <c r="A2432" s="1269" t="s">
        <v>688</v>
      </c>
      <c r="B2432" s="1018">
        <v>200</v>
      </c>
      <c r="C2432" s="1018">
        <v>200</v>
      </c>
      <c r="D2432" s="1024" t="s">
        <v>683</v>
      </c>
      <c r="E2432" s="1031"/>
      <c r="F2432" s="1031"/>
      <c r="G2432" s="1031"/>
    </row>
    <row r="2433" spans="1:7" s="1007" customFormat="1" ht="11.25" customHeight="1" x14ac:dyDescent="0.2">
      <c r="A2433" s="1270"/>
      <c r="B2433" s="1020">
        <v>200</v>
      </c>
      <c r="C2433" s="1020">
        <v>200</v>
      </c>
      <c r="D2433" s="1026" t="s">
        <v>11</v>
      </c>
      <c r="E2433" s="1031"/>
      <c r="F2433" s="1031"/>
      <c r="G2433" s="1031"/>
    </row>
    <row r="2434" spans="1:7" s="1007" customFormat="1" ht="11.25" customHeight="1" x14ac:dyDescent="0.2">
      <c r="A2434" s="1268" t="s">
        <v>676</v>
      </c>
      <c r="B2434" s="1019">
        <v>200</v>
      </c>
      <c r="C2434" s="1019">
        <v>200</v>
      </c>
      <c r="D2434" s="1025" t="s">
        <v>675</v>
      </c>
      <c r="E2434" s="1031"/>
      <c r="F2434" s="1031"/>
      <c r="G2434" s="1031"/>
    </row>
    <row r="2435" spans="1:7" s="1007" customFormat="1" ht="11.25" customHeight="1" x14ac:dyDescent="0.2">
      <c r="A2435" s="1268"/>
      <c r="B2435" s="1019">
        <v>200</v>
      </c>
      <c r="C2435" s="1019">
        <v>200</v>
      </c>
      <c r="D2435" s="1025" t="s">
        <v>11</v>
      </c>
      <c r="E2435" s="1031"/>
      <c r="F2435" s="1031"/>
      <c r="G2435" s="1031"/>
    </row>
    <row r="2436" spans="1:7" s="1007" customFormat="1" ht="21" x14ac:dyDescent="0.2">
      <c r="A2436" s="1269" t="s">
        <v>603</v>
      </c>
      <c r="B2436" s="1018">
        <v>69.400000000000006</v>
      </c>
      <c r="C2436" s="1018">
        <v>67.900000000000006</v>
      </c>
      <c r="D2436" s="1024" t="s">
        <v>969</v>
      </c>
      <c r="E2436" s="1031"/>
      <c r="F2436" s="1031"/>
      <c r="G2436" s="1031"/>
    </row>
    <row r="2437" spans="1:7" s="1007" customFormat="1" ht="11.25" customHeight="1" x14ac:dyDescent="0.2">
      <c r="A2437" s="1270"/>
      <c r="B2437" s="1020">
        <v>69.400000000000006</v>
      </c>
      <c r="C2437" s="1020">
        <v>67.900000000000006</v>
      </c>
      <c r="D2437" s="1026" t="s">
        <v>11</v>
      </c>
      <c r="E2437" s="1031"/>
      <c r="F2437" s="1031"/>
      <c r="G2437" s="1031"/>
    </row>
    <row r="2438" spans="1:7" s="1007" customFormat="1" ht="21" x14ac:dyDescent="0.2">
      <c r="A2438" s="1268" t="s">
        <v>2559</v>
      </c>
      <c r="B2438" s="1019">
        <v>81</v>
      </c>
      <c r="C2438" s="1019">
        <v>81</v>
      </c>
      <c r="D2438" s="1025" t="s">
        <v>972</v>
      </c>
      <c r="E2438" s="1031"/>
      <c r="F2438" s="1031"/>
      <c r="G2438" s="1031"/>
    </row>
    <row r="2439" spans="1:7" s="1007" customFormat="1" ht="11.25" customHeight="1" x14ac:dyDescent="0.2">
      <c r="A2439" s="1268"/>
      <c r="B2439" s="1019">
        <v>799</v>
      </c>
      <c r="C2439" s="1019">
        <v>799</v>
      </c>
      <c r="D2439" s="1025" t="s">
        <v>973</v>
      </c>
      <c r="E2439" s="1031"/>
      <c r="F2439" s="1031"/>
      <c r="G2439" s="1031"/>
    </row>
    <row r="2440" spans="1:7" s="1007" customFormat="1" ht="11.25" customHeight="1" x14ac:dyDescent="0.2">
      <c r="A2440" s="1268"/>
      <c r="B2440" s="1019">
        <v>880</v>
      </c>
      <c r="C2440" s="1019">
        <v>880</v>
      </c>
      <c r="D2440" s="1025" t="s">
        <v>11</v>
      </c>
      <c r="E2440" s="1031"/>
      <c r="F2440" s="1031"/>
      <c r="G2440" s="1031"/>
    </row>
    <row r="2441" spans="1:7" s="1007" customFormat="1" ht="11.25" customHeight="1" x14ac:dyDescent="0.2">
      <c r="A2441" s="1269" t="s">
        <v>3703</v>
      </c>
      <c r="B2441" s="1018">
        <v>220</v>
      </c>
      <c r="C2441" s="1018">
        <v>205.041</v>
      </c>
      <c r="D2441" s="1024" t="s">
        <v>960</v>
      </c>
      <c r="E2441" s="1031"/>
      <c r="F2441" s="1031"/>
      <c r="G2441" s="1031"/>
    </row>
    <row r="2442" spans="1:7" s="1007" customFormat="1" ht="11.25" customHeight="1" x14ac:dyDescent="0.2">
      <c r="A2442" s="1268"/>
      <c r="B2442" s="1019">
        <v>200</v>
      </c>
      <c r="C2442" s="1019">
        <v>200</v>
      </c>
      <c r="D2442" s="1025" t="s">
        <v>524</v>
      </c>
      <c r="E2442" s="1031"/>
      <c r="F2442" s="1031"/>
      <c r="G2442" s="1031"/>
    </row>
    <row r="2443" spans="1:7" s="1007" customFormat="1" ht="11.25" customHeight="1" x14ac:dyDescent="0.2">
      <c r="A2443" s="1270"/>
      <c r="B2443" s="1020">
        <v>420</v>
      </c>
      <c r="C2443" s="1020">
        <v>405.041</v>
      </c>
      <c r="D2443" s="1026" t="s">
        <v>11</v>
      </c>
      <c r="E2443" s="1031"/>
      <c r="F2443" s="1031"/>
      <c r="G2443" s="1031"/>
    </row>
    <row r="2444" spans="1:7" s="1007" customFormat="1" ht="11.25" customHeight="1" x14ac:dyDescent="0.2">
      <c r="A2444" s="1268" t="s">
        <v>3677</v>
      </c>
      <c r="B2444" s="1019">
        <v>1295</v>
      </c>
      <c r="C2444" s="1019">
        <v>1295</v>
      </c>
      <c r="D2444" s="1025" t="s">
        <v>973</v>
      </c>
      <c r="E2444" s="1031"/>
      <c r="F2444" s="1031"/>
      <c r="G2444" s="1031"/>
    </row>
    <row r="2445" spans="1:7" s="1007" customFormat="1" ht="11.25" customHeight="1" x14ac:dyDescent="0.2">
      <c r="A2445" s="1268"/>
      <c r="B2445" s="1019">
        <v>196</v>
      </c>
      <c r="C2445" s="1019">
        <v>196</v>
      </c>
      <c r="D2445" s="1025" t="s">
        <v>505</v>
      </c>
      <c r="E2445" s="1031"/>
      <c r="F2445" s="1031"/>
      <c r="G2445" s="1031"/>
    </row>
    <row r="2446" spans="1:7" s="1007" customFormat="1" ht="11.25" customHeight="1" x14ac:dyDescent="0.2">
      <c r="A2446" s="1268"/>
      <c r="B2446" s="1019">
        <v>1491</v>
      </c>
      <c r="C2446" s="1019">
        <v>1491</v>
      </c>
      <c r="D2446" s="1025" t="s">
        <v>11</v>
      </c>
      <c r="E2446" s="1031"/>
      <c r="F2446" s="1031"/>
      <c r="G2446" s="1031"/>
    </row>
    <row r="2447" spans="1:7" s="1007" customFormat="1" ht="11.25" customHeight="1" x14ac:dyDescent="0.2">
      <c r="A2447" s="1269" t="s">
        <v>3727</v>
      </c>
      <c r="B2447" s="1018">
        <v>40</v>
      </c>
      <c r="C2447" s="1018">
        <v>40</v>
      </c>
      <c r="D2447" s="1024" t="s">
        <v>3245</v>
      </c>
      <c r="E2447" s="1031"/>
      <c r="F2447" s="1031"/>
      <c r="G2447" s="1031"/>
    </row>
    <row r="2448" spans="1:7" s="1007" customFormat="1" ht="11.25" customHeight="1" x14ac:dyDescent="0.2">
      <c r="A2448" s="1268"/>
      <c r="B2448" s="1019">
        <v>200</v>
      </c>
      <c r="C2448" s="1019">
        <v>200</v>
      </c>
      <c r="D2448" s="1025" t="s">
        <v>561</v>
      </c>
      <c r="E2448" s="1031"/>
      <c r="F2448" s="1031"/>
      <c r="G2448" s="1031"/>
    </row>
    <row r="2449" spans="1:7" s="1007" customFormat="1" ht="11.25" customHeight="1" x14ac:dyDescent="0.2">
      <c r="A2449" s="1270"/>
      <c r="B2449" s="1020">
        <v>240</v>
      </c>
      <c r="C2449" s="1020">
        <v>240</v>
      </c>
      <c r="D2449" s="1026" t="s">
        <v>11</v>
      </c>
      <c r="E2449" s="1031"/>
      <c r="F2449" s="1031"/>
      <c r="G2449" s="1031"/>
    </row>
    <row r="2450" spans="1:7" s="337" customFormat="1" ht="21" customHeight="1" x14ac:dyDescent="0.2">
      <c r="A2450" s="334" t="s">
        <v>10</v>
      </c>
      <c r="B2450" s="335">
        <v>4094681.83</v>
      </c>
      <c r="C2450" s="335">
        <v>4051371.74394</v>
      </c>
      <c r="D2450" s="336"/>
    </row>
    <row r="2451" spans="1:7" s="387" customFormat="1" ht="12.75" x14ac:dyDescent="0.2">
      <c r="B2451" s="338"/>
      <c r="C2451" s="338"/>
      <c r="D2451" s="393"/>
    </row>
    <row r="2452" spans="1:7" s="387" customFormat="1" ht="12.75" x14ac:dyDescent="0.2">
      <c r="B2452" s="339"/>
      <c r="C2452" s="339"/>
      <c r="D2452" s="393"/>
    </row>
    <row r="2453" spans="1:7" s="387" customFormat="1" ht="12.75" x14ac:dyDescent="0.2">
      <c r="A2453" s="1260" t="s">
        <v>3176</v>
      </c>
      <c r="B2453" s="1260"/>
      <c r="C2453" s="1260"/>
      <c r="D2453" s="1260"/>
    </row>
    <row r="2454" spans="1:7" s="387" customFormat="1" ht="12.75" x14ac:dyDescent="0.2">
      <c r="A2454" s="1255" t="s">
        <v>4472</v>
      </c>
      <c r="B2454" s="1255"/>
      <c r="C2454" s="1255"/>
      <c r="D2454" s="1255"/>
    </row>
    <row r="2455" spans="1:7" s="1007" customFormat="1" ht="11.25" customHeight="1" x14ac:dyDescent="0.2">
      <c r="A2455" s="1031"/>
      <c r="B2455" s="1031"/>
      <c r="C2455" s="1031"/>
      <c r="D2455" s="1031"/>
      <c r="E2455" s="1031"/>
      <c r="F2455" s="1031"/>
      <c r="G2455" s="1031"/>
    </row>
    <row r="2456" spans="1:7" s="1007" customFormat="1" ht="11.25" customHeight="1" x14ac:dyDescent="0.2">
      <c r="A2456" s="1031"/>
      <c r="B2456" s="1031"/>
      <c r="C2456" s="1031"/>
      <c r="D2456" s="1031"/>
      <c r="E2456" s="1031"/>
      <c r="F2456" s="1031"/>
      <c r="G2456" s="1031"/>
    </row>
    <row r="2457" spans="1:7" s="1007" customFormat="1" ht="11.25" customHeight="1" x14ac:dyDescent="0.2">
      <c r="A2457" s="1031"/>
      <c r="B2457" s="1031"/>
      <c r="C2457" s="1031"/>
      <c r="D2457" s="1031"/>
      <c r="E2457" s="1031"/>
      <c r="F2457" s="1031"/>
      <c r="G2457" s="1031"/>
    </row>
    <row r="2458" spans="1:7" s="1007" customFormat="1" ht="11.25" customHeight="1" x14ac:dyDescent="0.2">
      <c r="A2458" s="1031"/>
      <c r="B2458" s="1031"/>
      <c r="C2458" s="1031"/>
      <c r="D2458" s="1031"/>
      <c r="E2458" s="1031"/>
      <c r="F2458" s="1031"/>
      <c r="G2458" s="1031"/>
    </row>
    <row r="2459" spans="1:7" s="1007" customFormat="1" ht="11.25" customHeight="1" x14ac:dyDescent="0.2">
      <c r="A2459" s="1031"/>
      <c r="B2459" s="1031"/>
      <c r="C2459" s="1031"/>
      <c r="D2459" s="1031"/>
      <c r="E2459" s="1031"/>
      <c r="F2459" s="1031"/>
      <c r="G2459" s="1031"/>
    </row>
    <row r="2460" spans="1:7" s="1007" customFormat="1" ht="11.25" customHeight="1" x14ac:dyDescent="0.2">
      <c r="A2460" s="1031"/>
      <c r="B2460" s="1031"/>
      <c r="C2460" s="1031"/>
      <c r="D2460" s="1031"/>
      <c r="E2460" s="1031"/>
      <c r="F2460" s="1031"/>
      <c r="G2460" s="1031"/>
    </row>
    <row r="2461" spans="1:7" x14ac:dyDescent="0.25">
      <c r="A2461" s="1039"/>
      <c r="B2461" s="1039"/>
      <c r="C2461" s="1039"/>
      <c r="D2461" s="1039"/>
      <c r="E2461" s="1039"/>
      <c r="F2461" s="1039"/>
      <c r="G2461" s="1039"/>
    </row>
    <row r="2462" spans="1:7" x14ac:dyDescent="0.25">
      <c r="A2462" s="1039"/>
      <c r="B2462" s="1039"/>
      <c r="C2462" s="1039"/>
      <c r="D2462" s="1039"/>
      <c r="E2462" s="1039"/>
      <c r="F2462" s="1039"/>
      <c r="G2462" s="1039"/>
    </row>
    <row r="2463" spans="1:7" x14ac:dyDescent="0.25">
      <c r="A2463" s="1039"/>
      <c r="B2463" s="1039"/>
      <c r="C2463" s="1039"/>
      <c r="D2463" s="1039"/>
      <c r="E2463" s="1039"/>
      <c r="F2463" s="1039"/>
      <c r="G2463" s="1039"/>
    </row>
    <row r="2464" spans="1:7" x14ac:dyDescent="0.25">
      <c r="A2464" s="1039"/>
      <c r="B2464" s="1039"/>
      <c r="C2464" s="1039"/>
      <c r="D2464" s="1039"/>
      <c r="E2464" s="1039"/>
      <c r="F2464" s="1039"/>
      <c r="G2464" s="1039"/>
    </row>
    <row r="2465" spans="1:7" x14ac:dyDescent="0.25">
      <c r="A2465" s="1039"/>
      <c r="B2465" s="1039"/>
      <c r="C2465" s="1039"/>
      <c r="D2465" s="1039"/>
      <c r="E2465" s="1039"/>
      <c r="F2465" s="1039"/>
      <c r="G2465" s="1039"/>
    </row>
    <row r="2466" spans="1:7" x14ac:dyDescent="0.25">
      <c r="A2466" s="1039"/>
      <c r="B2466" s="1039"/>
      <c r="C2466" s="1039"/>
      <c r="D2466" s="1039"/>
      <c r="E2466" s="1039"/>
      <c r="F2466" s="1039"/>
      <c r="G2466" s="1039"/>
    </row>
    <row r="2467" spans="1:7" x14ac:dyDescent="0.25">
      <c r="A2467" s="1039"/>
      <c r="B2467" s="1039"/>
      <c r="C2467" s="1039"/>
      <c r="D2467" s="1039"/>
      <c r="E2467" s="1039"/>
      <c r="F2467" s="1039"/>
      <c r="G2467" s="1039"/>
    </row>
    <row r="2468" spans="1:7" x14ac:dyDescent="0.25">
      <c r="A2468" s="1039"/>
      <c r="B2468" s="1039"/>
      <c r="C2468" s="1039"/>
      <c r="D2468" s="1039"/>
      <c r="E2468" s="1039"/>
      <c r="F2468" s="1039"/>
      <c r="G2468" s="1039"/>
    </row>
    <row r="2469" spans="1:7" x14ac:dyDescent="0.25">
      <c r="A2469" s="1039"/>
      <c r="B2469" s="1039"/>
      <c r="C2469" s="1039"/>
      <c r="D2469" s="1039"/>
      <c r="E2469" s="1039"/>
      <c r="F2469" s="1039"/>
      <c r="G2469" s="1039"/>
    </row>
    <row r="2470" spans="1:7" x14ac:dyDescent="0.25">
      <c r="A2470" s="1039"/>
      <c r="B2470" s="1039"/>
      <c r="C2470" s="1039"/>
      <c r="D2470" s="1039"/>
      <c r="E2470" s="1039"/>
      <c r="F2470" s="1039"/>
      <c r="G2470" s="1039"/>
    </row>
  </sheetData>
  <mergeCells count="1069">
    <mergeCell ref="A1:D1"/>
    <mergeCell ref="A2453:D2453"/>
    <mergeCell ref="A2454:D2454"/>
    <mergeCell ref="A28:A29"/>
    <mergeCell ref="A30:A32"/>
    <mergeCell ref="A33:A34"/>
    <mergeCell ref="A35:A37"/>
    <mergeCell ref="A38:A40"/>
    <mergeCell ref="A41:A42"/>
    <mergeCell ref="A16:A17"/>
    <mergeCell ref="A18:A19"/>
    <mergeCell ref="A20:A21"/>
    <mergeCell ref="A22:A23"/>
    <mergeCell ref="A24:A25"/>
    <mergeCell ref="A26:A27"/>
    <mergeCell ref="A4:A5"/>
    <mergeCell ref="A6:A7"/>
    <mergeCell ref="A8:A9"/>
    <mergeCell ref="A10:A11"/>
    <mergeCell ref="A12:A13"/>
    <mergeCell ref="A14:A15"/>
    <mergeCell ref="A74:A76"/>
    <mergeCell ref="A77:A78"/>
    <mergeCell ref="A79:A84"/>
    <mergeCell ref="A85:A86"/>
    <mergeCell ref="A87:A88"/>
    <mergeCell ref="A89:A90"/>
    <mergeCell ref="A59:A60"/>
    <mergeCell ref="A61:A62"/>
    <mergeCell ref="A63:A64"/>
    <mergeCell ref="A65:A66"/>
    <mergeCell ref="A67:A70"/>
    <mergeCell ref="A71:A73"/>
    <mergeCell ref="A43:A46"/>
    <mergeCell ref="A47:A48"/>
    <mergeCell ref="A49:A51"/>
    <mergeCell ref="A52:A54"/>
    <mergeCell ref="A55:A56"/>
    <mergeCell ref="A57:A58"/>
    <mergeCell ref="A124:A125"/>
    <mergeCell ref="A126:A128"/>
    <mergeCell ref="A129:A130"/>
    <mergeCell ref="A131:A132"/>
    <mergeCell ref="A133:A134"/>
    <mergeCell ref="A135:A136"/>
    <mergeCell ref="A105:A106"/>
    <mergeCell ref="A107:A109"/>
    <mergeCell ref="A110:A117"/>
    <mergeCell ref="A118:A119"/>
    <mergeCell ref="A120:A121"/>
    <mergeCell ref="A122:A123"/>
    <mergeCell ref="A91:A94"/>
    <mergeCell ref="A95:A96"/>
    <mergeCell ref="A97:A98"/>
    <mergeCell ref="A99:A100"/>
    <mergeCell ref="A101:A102"/>
    <mergeCell ref="A103:A104"/>
    <mergeCell ref="A165:A166"/>
    <mergeCell ref="A167:A168"/>
    <mergeCell ref="A169:A172"/>
    <mergeCell ref="A173:A174"/>
    <mergeCell ref="A175:A176"/>
    <mergeCell ref="A177:A178"/>
    <mergeCell ref="A149:A150"/>
    <mergeCell ref="A151:A156"/>
    <mergeCell ref="A157:A158"/>
    <mergeCell ref="A159:A160"/>
    <mergeCell ref="A161:A162"/>
    <mergeCell ref="A163:A164"/>
    <mergeCell ref="A137:A138"/>
    <mergeCell ref="A139:A140"/>
    <mergeCell ref="A141:A142"/>
    <mergeCell ref="A143:A144"/>
    <mergeCell ref="A145:A146"/>
    <mergeCell ref="A147:A148"/>
    <mergeCell ref="A205:A206"/>
    <mergeCell ref="A207:A209"/>
    <mergeCell ref="A210:A211"/>
    <mergeCell ref="A212:A213"/>
    <mergeCell ref="A214:A215"/>
    <mergeCell ref="A216:A217"/>
    <mergeCell ref="A192:A193"/>
    <mergeCell ref="A194:A195"/>
    <mergeCell ref="A196:A197"/>
    <mergeCell ref="A198:A199"/>
    <mergeCell ref="A200:A202"/>
    <mergeCell ref="A203:A204"/>
    <mergeCell ref="A179:A180"/>
    <mergeCell ref="A181:A182"/>
    <mergeCell ref="A183:A184"/>
    <mergeCell ref="A185:A187"/>
    <mergeCell ref="A188:A189"/>
    <mergeCell ref="A190:A191"/>
    <mergeCell ref="A244:A245"/>
    <mergeCell ref="A246:A247"/>
    <mergeCell ref="A248:A249"/>
    <mergeCell ref="A250:A251"/>
    <mergeCell ref="A252:A253"/>
    <mergeCell ref="A254:A255"/>
    <mergeCell ref="A230:A231"/>
    <mergeCell ref="A232:A234"/>
    <mergeCell ref="A235:A236"/>
    <mergeCell ref="A237:A238"/>
    <mergeCell ref="A239:A240"/>
    <mergeCell ref="A241:A243"/>
    <mergeCell ref="A218:A219"/>
    <mergeCell ref="A220:A221"/>
    <mergeCell ref="A222:A223"/>
    <mergeCell ref="A224:A225"/>
    <mergeCell ref="A226:A227"/>
    <mergeCell ref="A228:A229"/>
    <mergeCell ref="A286:A288"/>
    <mergeCell ref="A289:A290"/>
    <mergeCell ref="A291:A298"/>
    <mergeCell ref="A299:A300"/>
    <mergeCell ref="A301:A303"/>
    <mergeCell ref="A304:A305"/>
    <mergeCell ref="A271:A273"/>
    <mergeCell ref="A274:A276"/>
    <mergeCell ref="A277:A278"/>
    <mergeCell ref="A279:A280"/>
    <mergeCell ref="A281:A282"/>
    <mergeCell ref="A283:A285"/>
    <mergeCell ref="A256:A258"/>
    <mergeCell ref="A259:A262"/>
    <mergeCell ref="A263:A264"/>
    <mergeCell ref="A265:A266"/>
    <mergeCell ref="A267:A268"/>
    <mergeCell ref="A269:A270"/>
    <mergeCell ref="A337:A338"/>
    <mergeCell ref="A339:A340"/>
    <mergeCell ref="A341:A342"/>
    <mergeCell ref="A343:A344"/>
    <mergeCell ref="A345:A346"/>
    <mergeCell ref="A347:A348"/>
    <mergeCell ref="A324:A325"/>
    <mergeCell ref="A326:A327"/>
    <mergeCell ref="A328:A329"/>
    <mergeCell ref="A330:A331"/>
    <mergeCell ref="A332:A334"/>
    <mergeCell ref="A335:A336"/>
    <mergeCell ref="A306:A307"/>
    <mergeCell ref="A308:A310"/>
    <mergeCell ref="A311:A312"/>
    <mergeCell ref="A313:A315"/>
    <mergeCell ref="A316:A317"/>
    <mergeCell ref="A318:A323"/>
    <mergeCell ref="A376:A377"/>
    <mergeCell ref="A378:A379"/>
    <mergeCell ref="A380:A381"/>
    <mergeCell ref="A382:A383"/>
    <mergeCell ref="A384:A385"/>
    <mergeCell ref="A386:A387"/>
    <mergeCell ref="A364:A365"/>
    <mergeCell ref="A366:A367"/>
    <mergeCell ref="A368:A369"/>
    <mergeCell ref="A370:A371"/>
    <mergeCell ref="A372:A373"/>
    <mergeCell ref="A374:A375"/>
    <mergeCell ref="A349:A351"/>
    <mergeCell ref="A352:A353"/>
    <mergeCell ref="A354:A355"/>
    <mergeCell ref="A356:A357"/>
    <mergeCell ref="A358:A361"/>
    <mergeCell ref="A362:A363"/>
    <mergeCell ref="A412:A413"/>
    <mergeCell ref="A414:A415"/>
    <mergeCell ref="A416:A417"/>
    <mergeCell ref="A418:A419"/>
    <mergeCell ref="A420:A421"/>
    <mergeCell ref="A422:A423"/>
    <mergeCell ref="A400:A401"/>
    <mergeCell ref="A402:A403"/>
    <mergeCell ref="A404:A405"/>
    <mergeCell ref="A406:A407"/>
    <mergeCell ref="A408:A409"/>
    <mergeCell ref="A410:A411"/>
    <mergeCell ref="A388:A389"/>
    <mergeCell ref="A390:A391"/>
    <mergeCell ref="A392:A393"/>
    <mergeCell ref="A394:A395"/>
    <mergeCell ref="A396:A397"/>
    <mergeCell ref="A398:A399"/>
    <mergeCell ref="A452:A455"/>
    <mergeCell ref="A456:A457"/>
    <mergeCell ref="A458:A463"/>
    <mergeCell ref="A464:A465"/>
    <mergeCell ref="A466:A468"/>
    <mergeCell ref="A469:A470"/>
    <mergeCell ref="A436:A437"/>
    <mergeCell ref="A438:A439"/>
    <mergeCell ref="A440:A441"/>
    <mergeCell ref="A442:A443"/>
    <mergeCell ref="A444:A445"/>
    <mergeCell ref="A446:A451"/>
    <mergeCell ref="A424:A425"/>
    <mergeCell ref="A426:A427"/>
    <mergeCell ref="A428:A429"/>
    <mergeCell ref="A430:A431"/>
    <mergeCell ref="A432:A433"/>
    <mergeCell ref="A434:A435"/>
    <mergeCell ref="A501:A502"/>
    <mergeCell ref="A503:A504"/>
    <mergeCell ref="A505:A507"/>
    <mergeCell ref="A508:A509"/>
    <mergeCell ref="A510:A513"/>
    <mergeCell ref="A514:A515"/>
    <mergeCell ref="A487:A488"/>
    <mergeCell ref="A489:A490"/>
    <mergeCell ref="A491:A492"/>
    <mergeCell ref="A493:A494"/>
    <mergeCell ref="A495:A498"/>
    <mergeCell ref="A499:A500"/>
    <mergeCell ref="A471:A472"/>
    <mergeCell ref="A473:A474"/>
    <mergeCell ref="A475:A476"/>
    <mergeCell ref="A477:A479"/>
    <mergeCell ref="A480:A483"/>
    <mergeCell ref="A484:A486"/>
    <mergeCell ref="A543:A544"/>
    <mergeCell ref="A545:A553"/>
    <mergeCell ref="A554:A555"/>
    <mergeCell ref="A556:A557"/>
    <mergeCell ref="A558:A559"/>
    <mergeCell ref="A560:A561"/>
    <mergeCell ref="A530:A531"/>
    <mergeCell ref="A532:A533"/>
    <mergeCell ref="A534:A535"/>
    <mergeCell ref="A536:A538"/>
    <mergeCell ref="A539:A540"/>
    <mergeCell ref="A541:A542"/>
    <mergeCell ref="A516:A517"/>
    <mergeCell ref="A518:A519"/>
    <mergeCell ref="A520:A521"/>
    <mergeCell ref="A522:A525"/>
    <mergeCell ref="A526:A527"/>
    <mergeCell ref="A528:A529"/>
    <mergeCell ref="A592:A593"/>
    <mergeCell ref="A594:A595"/>
    <mergeCell ref="A596:A597"/>
    <mergeCell ref="A598:A599"/>
    <mergeCell ref="A600:A601"/>
    <mergeCell ref="A602:A603"/>
    <mergeCell ref="A575:A577"/>
    <mergeCell ref="A578:A580"/>
    <mergeCell ref="A581:A582"/>
    <mergeCell ref="A583:A587"/>
    <mergeCell ref="A588:A589"/>
    <mergeCell ref="A590:A591"/>
    <mergeCell ref="A562:A563"/>
    <mergeCell ref="A564:A565"/>
    <mergeCell ref="A566:A567"/>
    <mergeCell ref="A568:A569"/>
    <mergeCell ref="A570:A572"/>
    <mergeCell ref="A573:A574"/>
    <mergeCell ref="A638:A640"/>
    <mergeCell ref="A641:A642"/>
    <mergeCell ref="A643:A644"/>
    <mergeCell ref="A645:A646"/>
    <mergeCell ref="A647:A648"/>
    <mergeCell ref="A649:A650"/>
    <mergeCell ref="A624:A627"/>
    <mergeCell ref="A628:A629"/>
    <mergeCell ref="A630:A631"/>
    <mergeCell ref="A632:A633"/>
    <mergeCell ref="A634:A635"/>
    <mergeCell ref="A636:A637"/>
    <mergeCell ref="A604:A605"/>
    <mergeCell ref="A606:A607"/>
    <mergeCell ref="A608:A616"/>
    <mergeCell ref="A617:A619"/>
    <mergeCell ref="A620:A621"/>
    <mergeCell ref="A622:A623"/>
    <mergeCell ref="A678:A679"/>
    <mergeCell ref="A680:A681"/>
    <mergeCell ref="A682:A683"/>
    <mergeCell ref="A684:A687"/>
    <mergeCell ref="A688:A689"/>
    <mergeCell ref="A690:A691"/>
    <mergeCell ref="A664:A665"/>
    <mergeCell ref="A666:A667"/>
    <mergeCell ref="A668:A669"/>
    <mergeCell ref="A670:A671"/>
    <mergeCell ref="A672:A675"/>
    <mergeCell ref="A676:A677"/>
    <mergeCell ref="A651:A653"/>
    <mergeCell ref="A654:A655"/>
    <mergeCell ref="A656:A657"/>
    <mergeCell ref="A658:A659"/>
    <mergeCell ref="A660:A661"/>
    <mergeCell ref="A662:A663"/>
    <mergeCell ref="A717:A718"/>
    <mergeCell ref="A719:A722"/>
    <mergeCell ref="A723:A729"/>
    <mergeCell ref="A730:A732"/>
    <mergeCell ref="A733:A739"/>
    <mergeCell ref="A740:A743"/>
    <mergeCell ref="A705:A706"/>
    <mergeCell ref="A707:A708"/>
    <mergeCell ref="A709:A710"/>
    <mergeCell ref="A711:A712"/>
    <mergeCell ref="A713:A714"/>
    <mergeCell ref="A715:A716"/>
    <mergeCell ref="A692:A693"/>
    <mergeCell ref="A694:A695"/>
    <mergeCell ref="A696:A697"/>
    <mergeCell ref="A698:A700"/>
    <mergeCell ref="A701:A702"/>
    <mergeCell ref="A703:A704"/>
    <mergeCell ref="A796:A797"/>
    <mergeCell ref="A798:A799"/>
    <mergeCell ref="A800:A801"/>
    <mergeCell ref="A802:A804"/>
    <mergeCell ref="A805:A806"/>
    <mergeCell ref="A807:A808"/>
    <mergeCell ref="A765:A772"/>
    <mergeCell ref="A773:A779"/>
    <mergeCell ref="A780:A784"/>
    <mergeCell ref="A785:A787"/>
    <mergeCell ref="A788:A790"/>
    <mergeCell ref="A791:A795"/>
    <mergeCell ref="A744:A747"/>
    <mergeCell ref="A748:A749"/>
    <mergeCell ref="A750:A752"/>
    <mergeCell ref="A753:A756"/>
    <mergeCell ref="A757:A760"/>
    <mergeCell ref="A761:A764"/>
    <mergeCell ref="A834:A835"/>
    <mergeCell ref="A836:A837"/>
    <mergeCell ref="A838:A839"/>
    <mergeCell ref="A840:A841"/>
    <mergeCell ref="A842:A843"/>
    <mergeCell ref="A844:A845"/>
    <mergeCell ref="A822:A823"/>
    <mergeCell ref="A824:A825"/>
    <mergeCell ref="A826:A827"/>
    <mergeCell ref="A828:A829"/>
    <mergeCell ref="A830:A831"/>
    <mergeCell ref="A832:A833"/>
    <mergeCell ref="A809:A810"/>
    <mergeCell ref="A811:A812"/>
    <mergeCell ref="A813:A814"/>
    <mergeCell ref="A815:A817"/>
    <mergeCell ref="A818:A819"/>
    <mergeCell ref="A820:A821"/>
    <mergeCell ref="A871:A872"/>
    <mergeCell ref="A873:A874"/>
    <mergeCell ref="A875:A876"/>
    <mergeCell ref="A877:A878"/>
    <mergeCell ref="A879:A880"/>
    <mergeCell ref="A881:A882"/>
    <mergeCell ref="A858:A859"/>
    <mergeCell ref="A860:A862"/>
    <mergeCell ref="A863:A864"/>
    <mergeCell ref="A865:A866"/>
    <mergeCell ref="A867:A868"/>
    <mergeCell ref="A869:A870"/>
    <mergeCell ref="A846:A847"/>
    <mergeCell ref="A848:A849"/>
    <mergeCell ref="A850:A851"/>
    <mergeCell ref="A852:A853"/>
    <mergeCell ref="A854:A855"/>
    <mergeCell ref="A856:A857"/>
    <mergeCell ref="A907:A908"/>
    <mergeCell ref="A909:A913"/>
    <mergeCell ref="A914:A915"/>
    <mergeCell ref="A916:A917"/>
    <mergeCell ref="A918:A919"/>
    <mergeCell ref="A920:A921"/>
    <mergeCell ref="A895:A896"/>
    <mergeCell ref="A897:A898"/>
    <mergeCell ref="A899:A900"/>
    <mergeCell ref="A901:A902"/>
    <mergeCell ref="A903:A904"/>
    <mergeCell ref="A905:A906"/>
    <mergeCell ref="A883:A884"/>
    <mergeCell ref="A885:A886"/>
    <mergeCell ref="A887:A888"/>
    <mergeCell ref="A889:A890"/>
    <mergeCell ref="A891:A892"/>
    <mergeCell ref="A893:A894"/>
    <mergeCell ref="A947:A948"/>
    <mergeCell ref="A949:A950"/>
    <mergeCell ref="A951:A952"/>
    <mergeCell ref="A953:A954"/>
    <mergeCell ref="A955:A956"/>
    <mergeCell ref="A957:A958"/>
    <mergeCell ref="A935:A936"/>
    <mergeCell ref="A937:A938"/>
    <mergeCell ref="A939:A940"/>
    <mergeCell ref="A941:A942"/>
    <mergeCell ref="A943:A944"/>
    <mergeCell ref="A945:A946"/>
    <mergeCell ref="A922:A923"/>
    <mergeCell ref="A924:A925"/>
    <mergeCell ref="A926:A927"/>
    <mergeCell ref="A928:A929"/>
    <mergeCell ref="A930:A931"/>
    <mergeCell ref="A932:A934"/>
    <mergeCell ref="A986:A987"/>
    <mergeCell ref="A988:A991"/>
    <mergeCell ref="A992:A993"/>
    <mergeCell ref="A994:A995"/>
    <mergeCell ref="A996:A997"/>
    <mergeCell ref="A998:A999"/>
    <mergeCell ref="A972:A973"/>
    <mergeCell ref="A974:A975"/>
    <mergeCell ref="A976:A978"/>
    <mergeCell ref="A979:A980"/>
    <mergeCell ref="A981:A982"/>
    <mergeCell ref="A983:A985"/>
    <mergeCell ref="A959:A960"/>
    <mergeCell ref="A961:A962"/>
    <mergeCell ref="A963:A965"/>
    <mergeCell ref="A966:A967"/>
    <mergeCell ref="A968:A969"/>
    <mergeCell ref="A970:A971"/>
    <mergeCell ref="A1028:A1029"/>
    <mergeCell ref="A1030:A1031"/>
    <mergeCell ref="A1032:A1033"/>
    <mergeCell ref="A1034:A1035"/>
    <mergeCell ref="A1036:A1037"/>
    <mergeCell ref="A1038:A1039"/>
    <mergeCell ref="A1015:A1017"/>
    <mergeCell ref="A1018:A1019"/>
    <mergeCell ref="A1020:A1021"/>
    <mergeCell ref="A1022:A1023"/>
    <mergeCell ref="A1024:A1025"/>
    <mergeCell ref="A1026:A1027"/>
    <mergeCell ref="A1000:A1003"/>
    <mergeCell ref="A1004:A1006"/>
    <mergeCell ref="A1007:A1008"/>
    <mergeCell ref="A1009:A1010"/>
    <mergeCell ref="A1011:A1012"/>
    <mergeCell ref="A1013:A1014"/>
    <mergeCell ref="A1067:A1068"/>
    <mergeCell ref="A1069:A1070"/>
    <mergeCell ref="A1071:A1072"/>
    <mergeCell ref="A1073:A1074"/>
    <mergeCell ref="A1075:A1076"/>
    <mergeCell ref="A1077:A1078"/>
    <mergeCell ref="A1052:A1054"/>
    <mergeCell ref="A1055:A1057"/>
    <mergeCell ref="A1058:A1059"/>
    <mergeCell ref="A1060:A1061"/>
    <mergeCell ref="A1062:A1064"/>
    <mergeCell ref="A1065:A1066"/>
    <mergeCell ref="A1040:A1041"/>
    <mergeCell ref="A1042:A1043"/>
    <mergeCell ref="A1044:A1045"/>
    <mergeCell ref="A1046:A1047"/>
    <mergeCell ref="A1048:A1049"/>
    <mergeCell ref="A1050:A1051"/>
    <mergeCell ref="A1104:A1105"/>
    <mergeCell ref="A1106:A1107"/>
    <mergeCell ref="A1108:A1109"/>
    <mergeCell ref="A1110:A1111"/>
    <mergeCell ref="A1112:A1114"/>
    <mergeCell ref="A1115:A1117"/>
    <mergeCell ref="A1092:A1093"/>
    <mergeCell ref="A1094:A1095"/>
    <mergeCell ref="A1096:A1097"/>
    <mergeCell ref="A1098:A1099"/>
    <mergeCell ref="A1100:A1101"/>
    <mergeCell ref="A1102:A1103"/>
    <mergeCell ref="A1079:A1081"/>
    <mergeCell ref="A1082:A1083"/>
    <mergeCell ref="A1084:A1085"/>
    <mergeCell ref="A1086:A1087"/>
    <mergeCell ref="A1088:A1089"/>
    <mergeCell ref="A1090:A1091"/>
    <mergeCell ref="A1152:A1156"/>
    <mergeCell ref="A1157:A1158"/>
    <mergeCell ref="A1159:A1160"/>
    <mergeCell ref="A1161:A1162"/>
    <mergeCell ref="A1163:A1164"/>
    <mergeCell ref="A1165:A1166"/>
    <mergeCell ref="A1140:A1141"/>
    <mergeCell ref="A1142:A1143"/>
    <mergeCell ref="A1144:A1145"/>
    <mergeCell ref="A1146:A1147"/>
    <mergeCell ref="A1148:A1149"/>
    <mergeCell ref="A1150:A1151"/>
    <mergeCell ref="A1118:A1121"/>
    <mergeCell ref="A1122:A1123"/>
    <mergeCell ref="A1124:A1125"/>
    <mergeCell ref="A1126:A1132"/>
    <mergeCell ref="A1133:A1136"/>
    <mergeCell ref="A1137:A1139"/>
    <mergeCell ref="A1197:A1198"/>
    <mergeCell ref="A1199:A1200"/>
    <mergeCell ref="A1201:A1203"/>
    <mergeCell ref="A1204:A1206"/>
    <mergeCell ref="A1207:A1208"/>
    <mergeCell ref="A1209:A1211"/>
    <mergeCell ref="A1180:A1181"/>
    <mergeCell ref="A1182:A1183"/>
    <mergeCell ref="A1184:A1189"/>
    <mergeCell ref="A1190:A1192"/>
    <mergeCell ref="A1193:A1194"/>
    <mergeCell ref="A1195:A1196"/>
    <mergeCell ref="A1167:A1169"/>
    <mergeCell ref="A1170:A1171"/>
    <mergeCell ref="A1172:A1173"/>
    <mergeCell ref="A1174:A1175"/>
    <mergeCell ref="A1176:A1177"/>
    <mergeCell ref="A1178:A1179"/>
    <mergeCell ref="A1239:A1240"/>
    <mergeCell ref="A1241:A1242"/>
    <mergeCell ref="A1243:A1244"/>
    <mergeCell ref="A1245:A1246"/>
    <mergeCell ref="A1247:A1248"/>
    <mergeCell ref="A1249:A1250"/>
    <mergeCell ref="A1226:A1227"/>
    <mergeCell ref="A1228:A1229"/>
    <mergeCell ref="A1230:A1231"/>
    <mergeCell ref="A1232:A1233"/>
    <mergeCell ref="A1234:A1235"/>
    <mergeCell ref="A1236:A1238"/>
    <mergeCell ref="A1212:A1213"/>
    <mergeCell ref="A1214:A1215"/>
    <mergeCell ref="A1216:A1217"/>
    <mergeCell ref="A1218:A1221"/>
    <mergeCell ref="A1222:A1223"/>
    <mergeCell ref="A1224:A1225"/>
    <mergeCell ref="A1277:A1278"/>
    <mergeCell ref="A1279:A1281"/>
    <mergeCell ref="A1282:A1284"/>
    <mergeCell ref="A1285:A1287"/>
    <mergeCell ref="A1288:A1289"/>
    <mergeCell ref="A1290:A1291"/>
    <mergeCell ref="A1264:A1265"/>
    <mergeCell ref="A1266:A1267"/>
    <mergeCell ref="A1268:A1269"/>
    <mergeCell ref="A1270:A1272"/>
    <mergeCell ref="A1273:A1274"/>
    <mergeCell ref="A1275:A1276"/>
    <mergeCell ref="A1251:A1252"/>
    <mergeCell ref="A1253:A1254"/>
    <mergeCell ref="A1255:A1256"/>
    <mergeCell ref="A1257:A1259"/>
    <mergeCell ref="A1260:A1261"/>
    <mergeCell ref="A1262:A1263"/>
    <mergeCell ref="A1320:A1321"/>
    <mergeCell ref="A1322:A1323"/>
    <mergeCell ref="A1324:A1325"/>
    <mergeCell ref="A1326:A1328"/>
    <mergeCell ref="A1329:A1330"/>
    <mergeCell ref="A1331:A1332"/>
    <mergeCell ref="A1306:A1307"/>
    <mergeCell ref="A1308:A1309"/>
    <mergeCell ref="A1310:A1313"/>
    <mergeCell ref="A1314:A1315"/>
    <mergeCell ref="A1316:A1317"/>
    <mergeCell ref="A1318:A1319"/>
    <mergeCell ref="A1292:A1293"/>
    <mergeCell ref="A1294:A1295"/>
    <mergeCell ref="A1296:A1298"/>
    <mergeCell ref="A1299:A1300"/>
    <mergeCell ref="A1301:A1302"/>
    <mergeCell ref="A1303:A1305"/>
    <mergeCell ref="A1362:A1363"/>
    <mergeCell ref="A1364:A1365"/>
    <mergeCell ref="A1366:A1367"/>
    <mergeCell ref="A1368:A1369"/>
    <mergeCell ref="A1370:A1371"/>
    <mergeCell ref="A1372:A1374"/>
    <mergeCell ref="A1350:A1351"/>
    <mergeCell ref="A1352:A1353"/>
    <mergeCell ref="A1354:A1355"/>
    <mergeCell ref="A1356:A1357"/>
    <mergeCell ref="A1358:A1359"/>
    <mergeCell ref="A1360:A1361"/>
    <mergeCell ref="A1333:A1334"/>
    <mergeCell ref="A1335:A1341"/>
    <mergeCell ref="A1342:A1343"/>
    <mergeCell ref="A1344:A1345"/>
    <mergeCell ref="A1346:A1347"/>
    <mergeCell ref="A1348:A1349"/>
    <mergeCell ref="A1400:A1402"/>
    <mergeCell ref="A1403:A1404"/>
    <mergeCell ref="A1405:A1406"/>
    <mergeCell ref="A1407:A1408"/>
    <mergeCell ref="A1409:A1410"/>
    <mergeCell ref="A1411:A1412"/>
    <mergeCell ref="A1387:A1388"/>
    <mergeCell ref="A1389:A1390"/>
    <mergeCell ref="A1391:A1392"/>
    <mergeCell ref="A1393:A1394"/>
    <mergeCell ref="A1395:A1396"/>
    <mergeCell ref="A1397:A1399"/>
    <mergeCell ref="A1375:A1376"/>
    <mergeCell ref="A1377:A1378"/>
    <mergeCell ref="A1379:A1380"/>
    <mergeCell ref="A1381:A1382"/>
    <mergeCell ref="A1383:A1384"/>
    <mergeCell ref="A1385:A1386"/>
    <mergeCell ref="A1439:A1440"/>
    <mergeCell ref="A1441:A1443"/>
    <mergeCell ref="A1444:A1445"/>
    <mergeCell ref="A1446:A1448"/>
    <mergeCell ref="A1449:A1450"/>
    <mergeCell ref="A1451:A1452"/>
    <mergeCell ref="A1427:A1428"/>
    <mergeCell ref="A1429:A1430"/>
    <mergeCell ref="A1431:A1432"/>
    <mergeCell ref="A1433:A1434"/>
    <mergeCell ref="A1435:A1436"/>
    <mergeCell ref="A1437:A1438"/>
    <mergeCell ref="A1413:A1415"/>
    <mergeCell ref="A1416:A1417"/>
    <mergeCell ref="A1418:A1419"/>
    <mergeCell ref="A1420:A1421"/>
    <mergeCell ref="A1422:A1424"/>
    <mergeCell ref="A1425:A1426"/>
    <mergeCell ref="A1481:A1482"/>
    <mergeCell ref="A1483:A1484"/>
    <mergeCell ref="A1485:A1488"/>
    <mergeCell ref="A1489:A1490"/>
    <mergeCell ref="A1491:A1492"/>
    <mergeCell ref="A1493:A1494"/>
    <mergeCell ref="A1465:A1466"/>
    <mergeCell ref="A1467:A1468"/>
    <mergeCell ref="A1469:A1473"/>
    <mergeCell ref="A1474:A1475"/>
    <mergeCell ref="A1476:A1477"/>
    <mergeCell ref="A1478:A1480"/>
    <mergeCell ref="A1453:A1454"/>
    <mergeCell ref="A1455:A1456"/>
    <mergeCell ref="A1457:A1458"/>
    <mergeCell ref="A1459:A1460"/>
    <mergeCell ref="A1461:A1462"/>
    <mergeCell ref="A1463:A1464"/>
    <mergeCell ref="A1519:A1520"/>
    <mergeCell ref="A1521:A1522"/>
    <mergeCell ref="A1523:A1524"/>
    <mergeCell ref="A1525:A1527"/>
    <mergeCell ref="A1528:A1529"/>
    <mergeCell ref="A1530:A1531"/>
    <mergeCell ref="A1507:A1508"/>
    <mergeCell ref="A1509:A1510"/>
    <mergeCell ref="A1511:A1512"/>
    <mergeCell ref="A1513:A1514"/>
    <mergeCell ref="A1515:A1516"/>
    <mergeCell ref="A1517:A1518"/>
    <mergeCell ref="A1495:A1496"/>
    <mergeCell ref="A1497:A1498"/>
    <mergeCell ref="A1499:A1500"/>
    <mergeCell ref="A1501:A1502"/>
    <mergeCell ref="A1503:A1504"/>
    <mergeCell ref="A1505:A1506"/>
    <mergeCell ref="A1556:A1557"/>
    <mergeCell ref="A1558:A1559"/>
    <mergeCell ref="A1560:A1561"/>
    <mergeCell ref="A1562:A1563"/>
    <mergeCell ref="A1564:A1565"/>
    <mergeCell ref="A1566:A1567"/>
    <mergeCell ref="A1544:A1545"/>
    <mergeCell ref="A1546:A1547"/>
    <mergeCell ref="A1548:A1549"/>
    <mergeCell ref="A1550:A1551"/>
    <mergeCell ref="A1552:A1553"/>
    <mergeCell ref="A1554:A1555"/>
    <mergeCell ref="A1532:A1533"/>
    <mergeCell ref="A1534:A1535"/>
    <mergeCell ref="A1536:A1537"/>
    <mergeCell ref="A1538:A1539"/>
    <mergeCell ref="A1540:A1541"/>
    <mergeCell ref="A1542:A1543"/>
    <mergeCell ref="A1592:A1593"/>
    <mergeCell ref="A1594:A1595"/>
    <mergeCell ref="A1596:A1597"/>
    <mergeCell ref="A1598:A1599"/>
    <mergeCell ref="A1600:A1601"/>
    <mergeCell ref="A1602:A1604"/>
    <mergeCell ref="A1580:A1581"/>
    <mergeCell ref="A1582:A1583"/>
    <mergeCell ref="A1584:A1585"/>
    <mergeCell ref="A1586:A1587"/>
    <mergeCell ref="A1588:A1589"/>
    <mergeCell ref="A1590:A1591"/>
    <mergeCell ref="A1568:A1569"/>
    <mergeCell ref="A1570:A1571"/>
    <mergeCell ref="A1572:A1573"/>
    <mergeCell ref="A1574:A1575"/>
    <mergeCell ref="A1576:A1577"/>
    <mergeCell ref="A1578:A1579"/>
    <mergeCell ref="A1634:A1635"/>
    <mergeCell ref="A1636:A1637"/>
    <mergeCell ref="A1638:A1640"/>
    <mergeCell ref="A1641:A1642"/>
    <mergeCell ref="A1643:A1645"/>
    <mergeCell ref="A1646:A1647"/>
    <mergeCell ref="A1620:A1621"/>
    <mergeCell ref="A1622:A1623"/>
    <mergeCell ref="A1624:A1625"/>
    <mergeCell ref="A1626:A1627"/>
    <mergeCell ref="A1628:A1631"/>
    <mergeCell ref="A1632:A1633"/>
    <mergeCell ref="A1605:A1606"/>
    <mergeCell ref="A1607:A1608"/>
    <mergeCell ref="A1609:A1610"/>
    <mergeCell ref="A1611:A1612"/>
    <mergeCell ref="A1613:A1614"/>
    <mergeCell ref="A1615:A1619"/>
    <mergeCell ref="A1674:A1675"/>
    <mergeCell ref="A1676:A1677"/>
    <mergeCell ref="A1678:A1679"/>
    <mergeCell ref="A1680:A1681"/>
    <mergeCell ref="A1682:A1683"/>
    <mergeCell ref="A1684:A1686"/>
    <mergeCell ref="A1662:A1663"/>
    <mergeCell ref="A1664:A1665"/>
    <mergeCell ref="A1666:A1667"/>
    <mergeCell ref="A1668:A1669"/>
    <mergeCell ref="A1670:A1671"/>
    <mergeCell ref="A1672:A1673"/>
    <mergeCell ref="A1648:A1650"/>
    <mergeCell ref="A1651:A1653"/>
    <mergeCell ref="A1654:A1655"/>
    <mergeCell ref="A1656:A1657"/>
    <mergeCell ref="A1658:A1659"/>
    <mergeCell ref="A1660:A1661"/>
    <mergeCell ref="A1711:A1712"/>
    <mergeCell ref="A1713:A1714"/>
    <mergeCell ref="A1715:A1716"/>
    <mergeCell ref="A1717:A1718"/>
    <mergeCell ref="A1719:A1720"/>
    <mergeCell ref="A1721:A1722"/>
    <mergeCell ref="A1699:A1700"/>
    <mergeCell ref="A1701:A1702"/>
    <mergeCell ref="A1703:A1704"/>
    <mergeCell ref="A1705:A1706"/>
    <mergeCell ref="A1707:A1708"/>
    <mergeCell ref="A1709:A1710"/>
    <mergeCell ref="A1687:A1688"/>
    <mergeCell ref="A1689:A1690"/>
    <mergeCell ref="A1691:A1692"/>
    <mergeCell ref="A1693:A1694"/>
    <mergeCell ref="A1695:A1696"/>
    <mergeCell ref="A1697:A1698"/>
    <mergeCell ref="A1747:A1748"/>
    <mergeCell ref="A1749:A1750"/>
    <mergeCell ref="A1751:A1753"/>
    <mergeCell ref="A1754:A1755"/>
    <mergeCell ref="A1756:A1757"/>
    <mergeCell ref="A1758:A1759"/>
    <mergeCell ref="A1735:A1736"/>
    <mergeCell ref="A1737:A1738"/>
    <mergeCell ref="A1739:A1740"/>
    <mergeCell ref="A1741:A1742"/>
    <mergeCell ref="A1743:A1744"/>
    <mergeCell ref="A1745:A1746"/>
    <mergeCell ref="A1723:A1724"/>
    <mergeCell ref="A1725:A1726"/>
    <mergeCell ref="A1727:A1728"/>
    <mergeCell ref="A1729:A1730"/>
    <mergeCell ref="A1731:A1732"/>
    <mergeCell ref="A1733:A1734"/>
    <mergeCell ref="A1784:A1785"/>
    <mergeCell ref="A1786:A1787"/>
    <mergeCell ref="A1788:A1789"/>
    <mergeCell ref="A1790:A1791"/>
    <mergeCell ref="A1792:A1793"/>
    <mergeCell ref="A1794:A1795"/>
    <mergeCell ref="A1772:A1773"/>
    <mergeCell ref="A1774:A1775"/>
    <mergeCell ref="A1776:A1777"/>
    <mergeCell ref="A1778:A1779"/>
    <mergeCell ref="A1780:A1781"/>
    <mergeCell ref="A1782:A1783"/>
    <mergeCell ref="A1760:A1761"/>
    <mergeCell ref="A1762:A1763"/>
    <mergeCell ref="A1764:A1765"/>
    <mergeCell ref="A1766:A1767"/>
    <mergeCell ref="A1768:A1769"/>
    <mergeCell ref="A1770:A1771"/>
    <mergeCell ref="A1821:A1822"/>
    <mergeCell ref="A1823:A1824"/>
    <mergeCell ref="A1825:A1826"/>
    <mergeCell ref="A1827:A1828"/>
    <mergeCell ref="A1829:A1830"/>
    <mergeCell ref="A1831:A1832"/>
    <mergeCell ref="A1809:A1810"/>
    <mergeCell ref="A1811:A1812"/>
    <mergeCell ref="A1813:A1814"/>
    <mergeCell ref="A1815:A1816"/>
    <mergeCell ref="A1817:A1818"/>
    <mergeCell ref="A1819:A1820"/>
    <mergeCell ref="A1796:A1797"/>
    <mergeCell ref="A1798:A1799"/>
    <mergeCell ref="A1800:A1801"/>
    <mergeCell ref="A1802:A1804"/>
    <mergeCell ref="A1805:A1806"/>
    <mergeCell ref="A1807:A1808"/>
    <mergeCell ref="A1857:A1858"/>
    <mergeCell ref="A1859:A1860"/>
    <mergeCell ref="A1861:A1862"/>
    <mergeCell ref="A1863:A1864"/>
    <mergeCell ref="A1865:A1866"/>
    <mergeCell ref="A1867:A1868"/>
    <mergeCell ref="A1845:A1846"/>
    <mergeCell ref="A1847:A1848"/>
    <mergeCell ref="A1849:A1850"/>
    <mergeCell ref="A1851:A1852"/>
    <mergeCell ref="A1853:A1854"/>
    <mergeCell ref="A1855:A1856"/>
    <mergeCell ref="A1833:A1834"/>
    <mergeCell ref="A1835:A1836"/>
    <mergeCell ref="A1837:A1838"/>
    <mergeCell ref="A1839:A1840"/>
    <mergeCell ref="A1841:A1842"/>
    <mergeCell ref="A1843:A1844"/>
    <mergeCell ref="A1893:A1895"/>
    <mergeCell ref="A1896:A1897"/>
    <mergeCell ref="A1898:A1899"/>
    <mergeCell ref="A1900:A1901"/>
    <mergeCell ref="A1902:A1903"/>
    <mergeCell ref="A1904:A1905"/>
    <mergeCell ref="A1881:A1882"/>
    <mergeCell ref="A1883:A1884"/>
    <mergeCell ref="A1885:A1886"/>
    <mergeCell ref="A1887:A1888"/>
    <mergeCell ref="A1889:A1890"/>
    <mergeCell ref="A1891:A1892"/>
    <mergeCell ref="A1869:A1870"/>
    <mergeCell ref="A1871:A1872"/>
    <mergeCell ref="A1873:A1874"/>
    <mergeCell ref="A1875:A1876"/>
    <mergeCell ref="A1877:A1878"/>
    <mergeCell ref="A1879:A1880"/>
    <mergeCell ref="A1945:A1946"/>
    <mergeCell ref="A1947:A1949"/>
    <mergeCell ref="A1950:A1952"/>
    <mergeCell ref="A1953:A1954"/>
    <mergeCell ref="A1955:A1956"/>
    <mergeCell ref="A1957:A1958"/>
    <mergeCell ref="A1919:A1921"/>
    <mergeCell ref="A1922:A1923"/>
    <mergeCell ref="A1924:A1925"/>
    <mergeCell ref="A1926:A1928"/>
    <mergeCell ref="A1929:A1940"/>
    <mergeCell ref="A1941:A1944"/>
    <mergeCell ref="A1906:A1907"/>
    <mergeCell ref="A1908:A1909"/>
    <mergeCell ref="A1910:A1912"/>
    <mergeCell ref="A1913:A1914"/>
    <mergeCell ref="A1915:A1916"/>
    <mergeCell ref="A1917:A1918"/>
    <mergeCell ref="A1986:A1987"/>
    <mergeCell ref="A1988:A1990"/>
    <mergeCell ref="A1991:A1993"/>
    <mergeCell ref="A1994:A1995"/>
    <mergeCell ref="A1996:A1998"/>
    <mergeCell ref="A1999:A2000"/>
    <mergeCell ref="A1974:A1975"/>
    <mergeCell ref="A1976:A1977"/>
    <mergeCell ref="A1978:A1979"/>
    <mergeCell ref="A1980:A1981"/>
    <mergeCell ref="A1982:A1983"/>
    <mergeCell ref="A1984:A1985"/>
    <mergeCell ref="A1959:A1960"/>
    <mergeCell ref="A1961:A1962"/>
    <mergeCell ref="A1963:A1964"/>
    <mergeCell ref="A1965:A1969"/>
    <mergeCell ref="A1970:A1971"/>
    <mergeCell ref="A1972:A1973"/>
    <mergeCell ref="A2030:A2032"/>
    <mergeCell ref="A2033:A2034"/>
    <mergeCell ref="A2035:A2036"/>
    <mergeCell ref="A2037:A2038"/>
    <mergeCell ref="A2039:A2040"/>
    <mergeCell ref="A2041:A2042"/>
    <mergeCell ref="A2013:A2019"/>
    <mergeCell ref="A2020:A2021"/>
    <mergeCell ref="A2022:A2023"/>
    <mergeCell ref="A2024:A2025"/>
    <mergeCell ref="A2026:A2027"/>
    <mergeCell ref="A2028:A2029"/>
    <mergeCell ref="A2001:A2002"/>
    <mergeCell ref="A2003:A2004"/>
    <mergeCell ref="A2005:A2006"/>
    <mergeCell ref="A2007:A2008"/>
    <mergeCell ref="A2009:A2010"/>
    <mergeCell ref="A2011:A2012"/>
    <mergeCell ref="A2071:A2072"/>
    <mergeCell ref="A2073:A2075"/>
    <mergeCell ref="A2076:A2077"/>
    <mergeCell ref="A2078:A2079"/>
    <mergeCell ref="A2080:A2081"/>
    <mergeCell ref="A2082:A2084"/>
    <mergeCell ref="A2056:A2057"/>
    <mergeCell ref="A2058:A2059"/>
    <mergeCell ref="A2060:A2061"/>
    <mergeCell ref="A2062:A2063"/>
    <mergeCell ref="A2064:A2065"/>
    <mergeCell ref="A2066:A2070"/>
    <mergeCell ref="A2043:A2044"/>
    <mergeCell ref="A2045:A2047"/>
    <mergeCell ref="A2048:A2049"/>
    <mergeCell ref="A2050:A2051"/>
    <mergeCell ref="A2052:A2053"/>
    <mergeCell ref="A2054:A2055"/>
    <mergeCell ref="A2109:A2110"/>
    <mergeCell ref="A2111:A2112"/>
    <mergeCell ref="A2113:A2114"/>
    <mergeCell ref="A2115:A2116"/>
    <mergeCell ref="A2117:A2118"/>
    <mergeCell ref="A2119:A2120"/>
    <mergeCell ref="A2097:A2098"/>
    <mergeCell ref="A2099:A2100"/>
    <mergeCell ref="A2101:A2102"/>
    <mergeCell ref="A2103:A2104"/>
    <mergeCell ref="A2105:A2106"/>
    <mergeCell ref="A2107:A2108"/>
    <mergeCell ref="A2085:A2086"/>
    <mergeCell ref="A2087:A2088"/>
    <mergeCell ref="A2089:A2090"/>
    <mergeCell ref="A2091:A2092"/>
    <mergeCell ref="A2093:A2094"/>
    <mergeCell ref="A2095:A2096"/>
    <mergeCell ref="A2148:A2149"/>
    <mergeCell ref="A2150:A2151"/>
    <mergeCell ref="A2152:A2153"/>
    <mergeCell ref="A2154:A2155"/>
    <mergeCell ref="A2156:A2158"/>
    <mergeCell ref="A2159:A2160"/>
    <mergeCell ref="A2135:A2137"/>
    <mergeCell ref="A2138:A2139"/>
    <mergeCell ref="A2140:A2141"/>
    <mergeCell ref="A2142:A2143"/>
    <mergeCell ref="A2144:A2145"/>
    <mergeCell ref="A2146:A2147"/>
    <mergeCell ref="A2121:A2122"/>
    <mergeCell ref="A2123:A2124"/>
    <mergeCell ref="A2125:A2128"/>
    <mergeCell ref="A2129:A2130"/>
    <mergeCell ref="A2131:A2132"/>
    <mergeCell ref="A2133:A2134"/>
    <mergeCell ref="A2185:A2186"/>
    <mergeCell ref="A2187:A2188"/>
    <mergeCell ref="A2189:A2190"/>
    <mergeCell ref="A2191:A2192"/>
    <mergeCell ref="A2193:A2194"/>
    <mergeCell ref="A2195:A2196"/>
    <mergeCell ref="A2173:A2174"/>
    <mergeCell ref="A2175:A2176"/>
    <mergeCell ref="A2177:A2178"/>
    <mergeCell ref="A2179:A2180"/>
    <mergeCell ref="A2181:A2182"/>
    <mergeCell ref="A2183:A2184"/>
    <mergeCell ref="A2161:A2162"/>
    <mergeCell ref="A2163:A2164"/>
    <mergeCell ref="A2165:A2166"/>
    <mergeCell ref="A2167:A2168"/>
    <mergeCell ref="A2169:A2170"/>
    <mergeCell ref="A2171:A2172"/>
    <mergeCell ref="A2225:A2226"/>
    <mergeCell ref="A2227:A2228"/>
    <mergeCell ref="A2229:A2230"/>
    <mergeCell ref="A2231:A2232"/>
    <mergeCell ref="A2233:A2234"/>
    <mergeCell ref="A2235:A2236"/>
    <mergeCell ref="A2210:A2211"/>
    <mergeCell ref="A2212:A2213"/>
    <mergeCell ref="A2214:A2216"/>
    <mergeCell ref="A2217:A2218"/>
    <mergeCell ref="A2219:A2222"/>
    <mergeCell ref="A2223:A2224"/>
    <mergeCell ref="A2197:A2198"/>
    <mergeCell ref="A2199:A2200"/>
    <mergeCell ref="A2201:A2202"/>
    <mergeCell ref="A2203:A2205"/>
    <mergeCell ref="A2206:A2207"/>
    <mergeCell ref="A2208:A2209"/>
    <mergeCell ref="A2262:A2263"/>
    <mergeCell ref="A2264:A2265"/>
    <mergeCell ref="A2266:A2267"/>
    <mergeCell ref="A2268:A2269"/>
    <mergeCell ref="A2270:A2273"/>
    <mergeCell ref="A2274:A2275"/>
    <mergeCell ref="A2249:A2250"/>
    <mergeCell ref="A2251:A2252"/>
    <mergeCell ref="A2253:A2254"/>
    <mergeCell ref="A2255:A2256"/>
    <mergeCell ref="A2257:A2258"/>
    <mergeCell ref="A2259:A2261"/>
    <mergeCell ref="A2237:A2238"/>
    <mergeCell ref="A2239:A2240"/>
    <mergeCell ref="A2241:A2242"/>
    <mergeCell ref="A2243:A2244"/>
    <mergeCell ref="A2245:A2246"/>
    <mergeCell ref="A2247:A2248"/>
    <mergeCell ref="A2300:A2301"/>
    <mergeCell ref="A2302:A2303"/>
    <mergeCell ref="A2304:A2306"/>
    <mergeCell ref="A2307:A2308"/>
    <mergeCell ref="A2309:A2311"/>
    <mergeCell ref="A2312:A2313"/>
    <mergeCell ref="A2288:A2289"/>
    <mergeCell ref="A2290:A2291"/>
    <mergeCell ref="A2292:A2293"/>
    <mergeCell ref="A2294:A2295"/>
    <mergeCell ref="A2296:A2297"/>
    <mergeCell ref="A2298:A2299"/>
    <mergeCell ref="A2276:A2277"/>
    <mergeCell ref="A2278:A2279"/>
    <mergeCell ref="A2280:A2281"/>
    <mergeCell ref="A2282:A2283"/>
    <mergeCell ref="A2284:A2285"/>
    <mergeCell ref="A2286:A2287"/>
    <mergeCell ref="A2339:A2340"/>
    <mergeCell ref="A2341:A2342"/>
    <mergeCell ref="A2343:A2344"/>
    <mergeCell ref="A2345:A2346"/>
    <mergeCell ref="A2347:A2353"/>
    <mergeCell ref="A2354:A2355"/>
    <mergeCell ref="A2327:A2328"/>
    <mergeCell ref="A2329:A2330"/>
    <mergeCell ref="A2331:A2332"/>
    <mergeCell ref="A2333:A2334"/>
    <mergeCell ref="A2335:A2336"/>
    <mergeCell ref="A2337:A2338"/>
    <mergeCell ref="A2314:A2315"/>
    <mergeCell ref="A2316:A2318"/>
    <mergeCell ref="A2319:A2320"/>
    <mergeCell ref="A2321:A2322"/>
    <mergeCell ref="A2323:A2324"/>
    <mergeCell ref="A2325:A2326"/>
    <mergeCell ref="A2384:A2385"/>
    <mergeCell ref="A2386:A2387"/>
    <mergeCell ref="A2388:A2389"/>
    <mergeCell ref="A2390:A2391"/>
    <mergeCell ref="A2392:A2393"/>
    <mergeCell ref="A2394:A2396"/>
    <mergeCell ref="A2372:A2373"/>
    <mergeCell ref="A2374:A2375"/>
    <mergeCell ref="A2376:A2377"/>
    <mergeCell ref="A2378:A2379"/>
    <mergeCell ref="A2380:A2381"/>
    <mergeCell ref="A2382:A2383"/>
    <mergeCell ref="A2356:A2358"/>
    <mergeCell ref="A2359:A2360"/>
    <mergeCell ref="A2361:A2363"/>
    <mergeCell ref="A2364:A2367"/>
    <mergeCell ref="A2368:A2369"/>
    <mergeCell ref="A2370:A2371"/>
    <mergeCell ref="A2438:A2440"/>
    <mergeCell ref="A2441:A2443"/>
    <mergeCell ref="A2444:A2446"/>
    <mergeCell ref="A2447:A2449"/>
    <mergeCell ref="A2425:A2426"/>
    <mergeCell ref="A2427:A2428"/>
    <mergeCell ref="A2429:A2431"/>
    <mergeCell ref="A2432:A2433"/>
    <mergeCell ref="A2434:A2435"/>
    <mergeCell ref="A2436:A2437"/>
    <mergeCell ref="A2413:A2414"/>
    <mergeCell ref="A2415:A2416"/>
    <mergeCell ref="A2417:A2418"/>
    <mergeCell ref="A2419:A2420"/>
    <mergeCell ref="A2421:A2422"/>
    <mergeCell ref="A2423:A2424"/>
    <mergeCell ref="A2397:A2398"/>
    <mergeCell ref="A2399:A2401"/>
    <mergeCell ref="A2402:A2405"/>
    <mergeCell ref="A2406:A2407"/>
    <mergeCell ref="A2408:A2410"/>
    <mergeCell ref="A2411:A2412"/>
  </mergeCells>
  <pageMargins left="0.39370078740157483" right="0.39370078740157483" top="0.59055118110236227" bottom="0.39370078740157483" header="0.31496062992125984" footer="0.11811023622047245"/>
  <pageSetup paperSize="9" scale="95" firstPageNumber="412" fitToHeight="0" orientation="landscape" useFirstPageNumber="1" r:id="rId1"/>
  <headerFooter>
    <oddHeader>&amp;L&amp;"Tahoma,Kurzíva"&amp;9Závěrečný účet za rok 2021&amp;R&amp;"Tahoma,Kurzíva"&amp;9Tabulka č. 30</oddHeader>
    <oddFooter>&amp;C&amp;"Tahoma,Obyčejné"&amp;P&amp;L&amp;1#&amp;"Calibri"&amp;9&amp;K000000Klasifikace informací: Veřejná</oddFooter>
  </headerFooter>
  <rowBreaks count="56" manualBreakCount="56">
    <brk id="42" max="16383" man="1"/>
    <brk id="82" max="16383" man="1"/>
    <brk id="123" max="16383" man="1"/>
    <brk id="166" max="16383" man="1"/>
    <brk id="211" max="16383" man="1"/>
    <brk id="255" max="16383" man="1"/>
    <brk id="293" max="16383" man="1"/>
    <brk id="334" max="16383" man="1"/>
    <brk id="379" max="16383" man="1"/>
    <brk id="425" max="16383" man="1"/>
    <brk id="468" max="16383" man="1"/>
    <brk id="513" max="16383" man="1"/>
    <brk id="555" max="16383" man="1"/>
    <brk id="599" max="16383" man="1"/>
    <brk id="642" max="16383" man="1"/>
    <brk id="687" max="16383" man="1"/>
    <brk id="729" max="16383" man="1"/>
    <brk id="767" max="16383" man="1"/>
    <brk id="808" max="16383" man="1"/>
    <brk id="853" max="16383" man="1"/>
    <brk id="898" max="16383" man="1"/>
    <brk id="942" max="16383" man="1"/>
    <brk id="985" max="16383" man="1"/>
    <brk id="1029" max="16383" man="1"/>
    <brk id="1074" max="16383" man="1"/>
    <brk id="1117" max="16383" man="1"/>
    <brk id="1158" max="16383" man="1"/>
    <brk id="1203" max="16383" man="1"/>
    <brk id="1250" max="16383" man="1"/>
    <brk id="1293" max="16383" man="1"/>
    <brk id="1334" max="16383" man="1"/>
    <brk id="1378" max="16383" man="1"/>
    <brk id="1421" max="16383" man="1"/>
    <brk id="1466" max="16383" man="1"/>
    <brk id="1508" max="16383" man="1"/>
    <brk id="1555" max="16383" man="1"/>
    <brk id="1601" max="16383" man="1"/>
    <brk id="1645" max="16383" man="1"/>
    <brk id="1690" max="16383" man="1"/>
    <brk id="1736" max="16383" man="1"/>
    <brk id="1781" max="16383" man="1"/>
    <brk id="1826" max="16383" man="1"/>
    <brk id="1872" max="16383" man="1"/>
    <brk id="1916" max="16383" man="1"/>
    <brk id="1956" max="16383" man="1"/>
    <brk id="2000" max="16383" man="1"/>
    <brk id="2042" max="16383" man="1"/>
    <brk id="2084" max="16383" man="1"/>
    <brk id="2128" max="16383" man="1"/>
    <brk id="2174" max="16383" man="1"/>
    <brk id="2218" max="16383" man="1"/>
    <brk id="2263" max="16383" man="1"/>
    <brk id="2306" max="16383" man="1"/>
    <brk id="2353" max="16383" man="1"/>
    <brk id="2398" max="16383" man="1"/>
    <brk id="2443"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659B-0A2B-447D-8A4E-677AA941120C}">
  <sheetPr>
    <pageSetUpPr fitToPage="1"/>
  </sheetPr>
  <dimension ref="A1:J625"/>
  <sheetViews>
    <sheetView zoomScaleNormal="100" zoomScaleSheetLayoutView="100" workbookViewId="0">
      <selection activeCell="K574" sqref="K574"/>
    </sheetView>
  </sheetViews>
  <sheetFormatPr defaultRowHeight="10.5" x14ac:dyDescent="0.15"/>
  <cols>
    <col min="1" max="1" width="81.7109375" style="1013" customWidth="1"/>
    <col min="2" max="7" width="12.5703125" style="1013" customWidth="1"/>
    <col min="8" max="16384" width="9.140625" style="1013"/>
  </cols>
  <sheetData>
    <row r="1" spans="1:7" s="397" customFormat="1" ht="34.5" customHeight="1" x14ac:dyDescent="0.2">
      <c r="A1" s="1259" t="s">
        <v>3184</v>
      </c>
      <c r="B1" s="1259"/>
      <c r="C1" s="1259"/>
      <c r="D1" s="1259"/>
      <c r="E1" s="1259"/>
      <c r="F1" s="1259"/>
      <c r="G1" s="1259"/>
    </row>
    <row r="2" spans="1:7" s="397" customFormat="1" ht="12.75" x14ac:dyDescent="0.2">
      <c r="A2" s="398"/>
      <c r="B2" s="399"/>
      <c r="C2" s="399"/>
      <c r="D2" s="299"/>
      <c r="E2" s="299"/>
      <c r="G2" s="340" t="s">
        <v>2</v>
      </c>
    </row>
    <row r="3" spans="1:7" s="400" customFormat="1" ht="24.75" customHeight="1" x14ac:dyDescent="0.25">
      <c r="A3" s="1275" t="s">
        <v>2560</v>
      </c>
      <c r="B3" s="1277" t="s">
        <v>2561</v>
      </c>
      <c r="C3" s="1277"/>
      <c r="D3" s="1277" t="s">
        <v>2562</v>
      </c>
      <c r="E3" s="1277"/>
      <c r="F3" s="1277" t="s">
        <v>11</v>
      </c>
      <c r="G3" s="1277"/>
    </row>
    <row r="4" spans="1:7" s="400" customFormat="1" ht="13.5" customHeight="1" x14ac:dyDescent="0.25">
      <c r="A4" s="1276"/>
      <c r="B4" s="401" t="s">
        <v>2563</v>
      </c>
      <c r="C4" s="401" t="s">
        <v>2564</v>
      </c>
      <c r="D4" s="401" t="s">
        <v>2563</v>
      </c>
      <c r="E4" s="401" t="s">
        <v>2564</v>
      </c>
      <c r="F4" s="401" t="s">
        <v>2563</v>
      </c>
      <c r="G4" s="401" t="s">
        <v>2564</v>
      </c>
    </row>
    <row r="5" spans="1:7" s="1006" customFormat="1" ht="12.75" customHeight="1" x14ac:dyDescent="0.2">
      <c r="A5" s="1040" t="s">
        <v>2565</v>
      </c>
      <c r="B5" s="1027">
        <v>10044.290000000001</v>
      </c>
      <c r="C5" s="1027">
        <v>10044.287</v>
      </c>
      <c r="D5" s="1027">
        <v>0</v>
      </c>
      <c r="E5" s="1027">
        <v>0</v>
      </c>
      <c r="F5" s="1027">
        <f>B5+D5</f>
        <v>10044.290000000001</v>
      </c>
      <c r="G5" s="1027">
        <f>C5+E5</f>
        <v>10044.287</v>
      </c>
    </row>
    <row r="6" spans="1:7" s="1006" customFormat="1" ht="12.75" customHeight="1" x14ac:dyDescent="0.2">
      <c r="A6" s="1040" t="s">
        <v>2566</v>
      </c>
      <c r="B6" s="1027">
        <v>5371.93</v>
      </c>
      <c r="C6" s="1027">
        <v>5371.9309999999996</v>
      </c>
      <c r="D6" s="1027">
        <v>0</v>
      </c>
      <c r="E6" s="1027">
        <v>0</v>
      </c>
      <c r="F6" s="1027">
        <f t="shared" ref="F6:G69" si="0">B6+D6</f>
        <v>5371.93</v>
      </c>
      <c r="G6" s="1027">
        <f t="shared" si="0"/>
        <v>5371.9309999999996</v>
      </c>
    </row>
    <row r="7" spans="1:7" s="1006" customFormat="1" ht="12.75" customHeight="1" x14ac:dyDescent="0.2">
      <c r="A7" s="1040" t="s">
        <v>2567</v>
      </c>
      <c r="B7" s="1027">
        <v>5719.29</v>
      </c>
      <c r="C7" s="1027">
        <v>5719.2849999999999</v>
      </c>
      <c r="D7" s="1027">
        <v>0</v>
      </c>
      <c r="E7" s="1027">
        <v>0</v>
      </c>
      <c r="F7" s="1027">
        <f t="shared" si="0"/>
        <v>5719.29</v>
      </c>
      <c r="G7" s="1027">
        <f t="shared" si="0"/>
        <v>5719.2849999999999</v>
      </c>
    </row>
    <row r="8" spans="1:7" s="1006" customFormat="1" ht="12.75" customHeight="1" x14ac:dyDescent="0.2">
      <c r="A8" s="1040" t="s">
        <v>2568</v>
      </c>
      <c r="B8" s="1027">
        <v>4550.59</v>
      </c>
      <c r="C8" s="1027">
        <v>4154.6630000000005</v>
      </c>
      <c r="D8" s="1027">
        <v>0</v>
      </c>
      <c r="E8" s="1027">
        <v>0</v>
      </c>
      <c r="F8" s="1027">
        <f t="shared" si="0"/>
        <v>4550.59</v>
      </c>
      <c r="G8" s="1027">
        <f t="shared" si="0"/>
        <v>4154.6630000000005</v>
      </c>
    </row>
    <row r="9" spans="1:7" s="1006" customFormat="1" ht="12.75" customHeight="1" x14ac:dyDescent="0.2">
      <c r="A9" s="1040" t="s">
        <v>2569</v>
      </c>
      <c r="B9" s="1027">
        <v>5333.74</v>
      </c>
      <c r="C9" s="1027">
        <v>5333.7420000000002</v>
      </c>
      <c r="D9" s="1027">
        <v>0</v>
      </c>
      <c r="E9" s="1027">
        <v>0</v>
      </c>
      <c r="F9" s="1027">
        <f t="shared" si="0"/>
        <v>5333.74</v>
      </c>
      <c r="G9" s="1027">
        <f t="shared" si="0"/>
        <v>5333.7420000000002</v>
      </c>
    </row>
    <row r="10" spans="1:7" s="1006" customFormat="1" ht="12.75" customHeight="1" x14ac:dyDescent="0.2">
      <c r="A10" s="1040" t="s">
        <v>2570</v>
      </c>
      <c r="B10" s="1027">
        <v>3813.91</v>
      </c>
      <c r="C10" s="1027">
        <v>3624.317</v>
      </c>
      <c r="D10" s="1027">
        <v>0</v>
      </c>
      <c r="E10" s="1027">
        <v>0</v>
      </c>
      <c r="F10" s="1027">
        <f t="shared" si="0"/>
        <v>3813.91</v>
      </c>
      <c r="G10" s="1027">
        <f t="shared" si="0"/>
        <v>3624.317</v>
      </c>
    </row>
    <row r="11" spans="1:7" s="1006" customFormat="1" ht="12.75" customHeight="1" x14ac:dyDescent="0.2">
      <c r="A11" s="1040" t="s">
        <v>2571</v>
      </c>
      <c r="B11" s="1027">
        <v>5993.28</v>
      </c>
      <c r="C11" s="1027">
        <v>5993.2809999999999</v>
      </c>
      <c r="D11" s="1027">
        <v>0</v>
      </c>
      <c r="E11" s="1027">
        <v>0</v>
      </c>
      <c r="F11" s="1027">
        <f t="shared" si="0"/>
        <v>5993.28</v>
      </c>
      <c r="G11" s="1027">
        <f t="shared" si="0"/>
        <v>5993.2809999999999</v>
      </c>
    </row>
    <row r="12" spans="1:7" s="1006" customFormat="1" ht="12.75" customHeight="1" x14ac:dyDescent="0.2">
      <c r="A12" s="1040" t="s">
        <v>2572</v>
      </c>
      <c r="B12" s="1027">
        <v>7014.48</v>
      </c>
      <c r="C12" s="1027">
        <v>7014.482</v>
      </c>
      <c r="D12" s="1027">
        <v>0</v>
      </c>
      <c r="E12" s="1027">
        <v>0</v>
      </c>
      <c r="F12" s="1027">
        <f t="shared" si="0"/>
        <v>7014.48</v>
      </c>
      <c r="G12" s="1027">
        <f t="shared" si="0"/>
        <v>7014.482</v>
      </c>
    </row>
    <row r="13" spans="1:7" s="1006" customFormat="1" ht="12.75" customHeight="1" x14ac:dyDescent="0.2">
      <c r="A13" s="1040" t="s">
        <v>2573</v>
      </c>
      <c r="B13" s="1027">
        <v>9877.83</v>
      </c>
      <c r="C13" s="1027">
        <v>9877.83</v>
      </c>
      <c r="D13" s="1027">
        <v>0</v>
      </c>
      <c r="E13" s="1027">
        <v>0</v>
      </c>
      <c r="F13" s="1027">
        <f t="shared" si="0"/>
        <v>9877.83</v>
      </c>
      <c r="G13" s="1027">
        <f t="shared" si="0"/>
        <v>9877.83</v>
      </c>
    </row>
    <row r="14" spans="1:7" s="1006" customFormat="1" ht="12.75" customHeight="1" x14ac:dyDescent="0.2">
      <c r="A14" s="1040" t="s">
        <v>2574</v>
      </c>
      <c r="B14" s="1027">
        <v>3625.22</v>
      </c>
      <c r="C14" s="1027">
        <v>3625.2150000000001</v>
      </c>
      <c r="D14" s="1027">
        <v>0</v>
      </c>
      <c r="E14" s="1027">
        <v>0</v>
      </c>
      <c r="F14" s="1027">
        <f t="shared" si="0"/>
        <v>3625.22</v>
      </c>
      <c r="G14" s="1027">
        <f t="shared" si="0"/>
        <v>3625.2150000000001</v>
      </c>
    </row>
    <row r="15" spans="1:7" s="1006" customFormat="1" ht="12.75" customHeight="1" x14ac:dyDescent="0.2">
      <c r="A15" s="1040" t="s">
        <v>2575</v>
      </c>
      <c r="B15" s="1027">
        <v>5606.27</v>
      </c>
      <c r="C15" s="1027">
        <v>5606.2730000000001</v>
      </c>
      <c r="D15" s="1027">
        <v>0</v>
      </c>
      <c r="E15" s="1027">
        <v>0</v>
      </c>
      <c r="F15" s="1027">
        <f t="shared" si="0"/>
        <v>5606.27</v>
      </c>
      <c r="G15" s="1027">
        <f t="shared" si="0"/>
        <v>5606.2730000000001</v>
      </c>
    </row>
    <row r="16" spans="1:7" s="1006" customFormat="1" ht="12.75" customHeight="1" x14ac:dyDescent="0.2">
      <c r="A16" s="1040" t="s">
        <v>2576</v>
      </c>
      <c r="B16" s="1027">
        <v>7688.58</v>
      </c>
      <c r="C16" s="1027">
        <v>7688.58</v>
      </c>
      <c r="D16" s="1027">
        <v>0</v>
      </c>
      <c r="E16" s="1027">
        <v>0</v>
      </c>
      <c r="F16" s="1027">
        <f t="shared" si="0"/>
        <v>7688.58</v>
      </c>
      <c r="G16" s="1027">
        <f t="shared" si="0"/>
        <v>7688.58</v>
      </c>
    </row>
    <row r="17" spans="1:7" s="1006" customFormat="1" ht="12.75" customHeight="1" x14ac:dyDescent="0.2">
      <c r="A17" s="1040" t="s">
        <v>2577</v>
      </c>
      <c r="B17" s="1027">
        <v>8403.2999999999993</v>
      </c>
      <c r="C17" s="1027">
        <v>8403.2999999999993</v>
      </c>
      <c r="D17" s="1027">
        <v>0</v>
      </c>
      <c r="E17" s="1027">
        <v>0</v>
      </c>
      <c r="F17" s="1027">
        <f t="shared" si="0"/>
        <v>8403.2999999999993</v>
      </c>
      <c r="G17" s="1027">
        <f t="shared" si="0"/>
        <v>8403.2999999999993</v>
      </c>
    </row>
    <row r="18" spans="1:7" s="1006" customFormat="1" ht="12.75" customHeight="1" x14ac:dyDescent="0.2">
      <c r="A18" s="1040" t="s">
        <v>2578</v>
      </c>
      <c r="B18" s="1027">
        <v>2072.7999999999997</v>
      </c>
      <c r="C18" s="1027">
        <v>2072.7999999999997</v>
      </c>
      <c r="D18" s="1027">
        <v>0</v>
      </c>
      <c r="E18" s="1027">
        <v>0</v>
      </c>
      <c r="F18" s="1027">
        <f t="shared" si="0"/>
        <v>2072.7999999999997</v>
      </c>
      <c r="G18" s="1027">
        <f t="shared" si="0"/>
        <v>2072.7999999999997</v>
      </c>
    </row>
    <row r="19" spans="1:7" s="1006" customFormat="1" ht="12.75" customHeight="1" x14ac:dyDescent="0.2">
      <c r="A19" s="1040" t="s">
        <v>2579</v>
      </c>
      <c r="B19" s="1027">
        <v>25749.350000000002</v>
      </c>
      <c r="C19" s="1027">
        <v>25745.098000000002</v>
      </c>
      <c r="D19" s="1027">
        <v>0</v>
      </c>
      <c r="E19" s="1027">
        <v>0</v>
      </c>
      <c r="F19" s="1027">
        <f t="shared" si="0"/>
        <v>25749.350000000002</v>
      </c>
      <c r="G19" s="1027">
        <f t="shared" si="0"/>
        <v>25745.098000000002</v>
      </c>
    </row>
    <row r="20" spans="1:7" s="1006" customFormat="1" ht="12.75" customHeight="1" x14ac:dyDescent="0.2">
      <c r="A20" s="1040" t="s">
        <v>2580</v>
      </c>
      <c r="B20" s="1027">
        <v>51584.799999999996</v>
      </c>
      <c r="C20" s="1027">
        <v>51584.800999999999</v>
      </c>
      <c r="D20" s="1027">
        <v>0</v>
      </c>
      <c r="E20" s="1027">
        <v>0</v>
      </c>
      <c r="F20" s="1027">
        <f t="shared" si="0"/>
        <v>51584.799999999996</v>
      </c>
      <c r="G20" s="1027">
        <f t="shared" si="0"/>
        <v>51584.800999999999</v>
      </c>
    </row>
    <row r="21" spans="1:7" s="1006" customFormat="1" ht="12.75" customHeight="1" x14ac:dyDescent="0.2">
      <c r="A21" s="1040" t="s">
        <v>2581</v>
      </c>
      <c r="B21" s="1027">
        <v>20600.760000000002</v>
      </c>
      <c r="C21" s="1027">
        <v>20589.527000000002</v>
      </c>
      <c r="D21" s="1027">
        <v>0</v>
      </c>
      <c r="E21" s="1027">
        <v>0</v>
      </c>
      <c r="F21" s="1027">
        <f t="shared" si="0"/>
        <v>20600.760000000002</v>
      </c>
      <c r="G21" s="1027">
        <f t="shared" si="0"/>
        <v>20589.527000000002</v>
      </c>
    </row>
    <row r="22" spans="1:7" s="1006" customFormat="1" ht="12.75" customHeight="1" x14ac:dyDescent="0.2">
      <c r="A22" s="1040" t="s">
        <v>2582</v>
      </c>
      <c r="B22" s="1027">
        <v>11095.02</v>
      </c>
      <c r="C22" s="1027">
        <v>11095.019999999999</v>
      </c>
      <c r="D22" s="1027">
        <v>0</v>
      </c>
      <c r="E22" s="1027">
        <v>0</v>
      </c>
      <c r="F22" s="1027">
        <f t="shared" si="0"/>
        <v>11095.02</v>
      </c>
      <c r="G22" s="1027">
        <f t="shared" si="0"/>
        <v>11095.019999999999</v>
      </c>
    </row>
    <row r="23" spans="1:7" s="1006" customFormat="1" ht="12.75" customHeight="1" x14ac:dyDescent="0.2">
      <c r="A23" s="1040" t="s">
        <v>2583</v>
      </c>
      <c r="B23" s="1027">
        <v>3647.1</v>
      </c>
      <c r="C23" s="1027">
        <v>3647.1039999999998</v>
      </c>
      <c r="D23" s="1027">
        <v>0</v>
      </c>
      <c r="E23" s="1027">
        <v>0</v>
      </c>
      <c r="F23" s="1027">
        <f t="shared" si="0"/>
        <v>3647.1</v>
      </c>
      <c r="G23" s="1027">
        <f t="shared" si="0"/>
        <v>3647.1039999999998</v>
      </c>
    </row>
    <row r="24" spans="1:7" s="1006" customFormat="1" ht="12.75" customHeight="1" x14ac:dyDescent="0.2">
      <c r="A24" s="1040" t="s">
        <v>2584</v>
      </c>
      <c r="B24" s="1027">
        <v>52998.13</v>
      </c>
      <c r="C24" s="1027">
        <v>52880.322999999997</v>
      </c>
      <c r="D24" s="1027">
        <v>0</v>
      </c>
      <c r="E24" s="1027">
        <v>0</v>
      </c>
      <c r="F24" s="1027">
        <f t="shared" si="0"/>
        <v>52998.13</v>
      </c>
      <c r="G24" s="1027">
        <f t="shared" si="0"/>
        <v>52880.322999999997</v>
      </c>
    </row>
    <row r="25" spans="1:7" s="1006" customFormat="1" ht="12.75" customHeight="1" x14ac:dyDescent="0.2">
      <c r="A25" s="1040" t="s">
        <v>2585</v>
      </c>
      <c r="B25" s="1027">
        <v>62065.24</v>
      </c>
      <c r="C25" s="1027">
        <v>62057.344999999994</v>
      </c>
      <c r="D25" s="1027">
        <v>0</v>
      </c>
      <c r="E25" s="1027">
        <v>0</v>
      </c>
      <c r="F25" s="1027">
        <f t="shared" si="0"/>
        <v>62065.24</v>
      </c>
      <c r="G25" s="1027">
        <f t="shared" si="0"/>
        <v>62057.344999999994</v>
      </c>
    </row>
    <row r="26" spans="1:7" s="1006" customFormat="1" ht="12.75" customHeight="1" x14ac:dyDescent="0.2">
      <c r="A26" s="1040" t="s">
        <v>2586</v>
      </c>
      <c r="B26" s="1027">
        <v>39146.36</v>
      </c>
      <c r="C26" s="1027">
        <v>39146.364000000001</v>
      </c>
      <c r="D26" s="1027">
        <v>0</v>
      </c>
      <c r="E26" s="1027">
        <v>0</v>
      </c>
      <c r="F26" s="1027">
        <f t="shared" si="0"/>
        <v>39146.36</v>
      </c>
      <c r="G26" s="1027">
        <f t="shared" si="0"/>
        <v>39146.364000000001</v>
      </c>
    </row>
    <row r="27" spans="1:7" s="1006" customFormat="1" ht="12.75" customHeight="1" x14ac:dyDescent="0.2">
      <c r="A27" s="1040" t="s">
        <v>2587</v>
      </c>
      <c r="B27" s="1027">
        <v>25950.959999999999</v>
      </c>
      <c r="C27" s="1027">
        <v>25950.960000000003</v>
      </c>
      <c r="D27" s="1027">
        <v>0</v>
      </c>
      <c r="E27" s="1027">
        <v>0</v>
      </c>
      <c r="F27" s="1027">
        <f t="shared" si="0"/>
        <v>25950.959999999999</v>
      </c>
      <c r="G27" s="1027">
        <f t="shared" si="0"/>
        <v>25950.960000000003</v>
      </c>
    </row>
    <row r="28" spans="1:7" s="1006" customFormat="1" ht="12.75" customHeight="1" x14ac:dyDescent="0.2">
      <c r="A28" s="1040" t="s">
        <v>2588</v>
      </c>
      <c r="B28" s="1027">
        <v>32342.12</v>
      </c>
      <c r="C28" s="1027">
        <v>32342.117999999999</v>
      </c>
      <c r="D28" s="1027">
        <v>0</v>
      </c>
      <c r="E28" s="1027">
        <v>0</v>
      </c>
      <c r="F28" s="1027">
        <f t="shared" si="0"/>
        <v>32342.12</v>
      </c>
      <c r="G28" s="1027">
        <f t="shared" si="0"/>
        <v>32342.117999999999</v>
      </c>
    </row>
    <row r="29" spans="1:7" s="1006" customFormat="1" ht="12.75" customHeight="1" x14ac:dyDescent="0.2">
      <c r="A29" s="1040" t="s">
        <v>2589</v>
      </c>
      <c r="B29" s="1027">
        <v>7052.57</v>
      </c>
      <c r="C29" s="1027">
        <v>7052.567</v>
      </c>
      <c r="D29" s="1027">
        <v>0</v>
      </c>
      <c r="E29" s="1027">
        <v>0</v>
      </c>
      <c r="F29" s="1027">
        <f t="shared" si="0"/>
        <v>7052.57</v>
      </c>
      <c r="G29" s="1027">
        <f t="shared" si="0"/>
        <v>7052.567</v>
      </c>
    </row>
    <row r="30" spans="1:7" s="1006" customFormat="1" ht="12.75" customHeight="1" x14ac:dyDescent="0.2">
      <c r="A30" s="1040" t="s">
        <v>2590</v>
      </c>
      <c r="B30" s="1027">
        <v>2087.9899999999998</v>
      </c>
      <c r="C30" s="1027">
        <v>2087.9859999999999</v>
      </c>
      <c r="D30" s="1027">
        <v>0</v>
      </c>
      <c r="E30" s="1027">
        <v>0</v>
      </c>
      <c r="F30" s="1027">
        <f t="shared" si="0"/>
        <v>2087.9899999999998</v>
      </c>
      <c r="G30" s="1027">
        <f t="shared" si="0"/>
        <v>2087.9859999999999</v>
      </c>
    </row>
    <row r="31" spans="1:7" s="1006" customFormat="1" ht="12.75" customHeight="1" x14ac:dyDescent="0.2">
      <c r="A31" s="1040" t="s">
        <v>2591</v>
      </c>
      <c r="B31" s="1027">
        <v>3030.25</v>
      </c>
      <c r="C31" s="1027">
        <v>3030.2449999999999</v>
      </c>
      <c r="D31" s="1027">
        <v>0</v>
      </c>
      <c r="E31" s="1027">
        <v>0</v>
      </c>
      <c r="F31" s="1027">
        <f t="shared" si="0"/>
        <v>3030.25</v>
      </c>
      <c r="G31" s="1027">
        <f t="shared" si="0"/>
        <v>3030.2449999999999</v>
      </c>
    </row>
    <row r="32" spans="1:7" s="1006" customFormat="1" ht="12.75" customHeight="1" x14ac:dyDescent="0.2">
      <c r="A32" s="1040" t="s">
        <v>2592</v>
      </c>
      <c r="B32" s="1027">
        <v>7206.3099999999995</v>
      </c>
      <c r="C32" s="1027">
        <v>7206.308</v>
      </c>
      <c r="D32" s="1027">
        <v>0</v>
      </c>
      <c r="E32" s="1027">
        <v>0</v>
      </c>
      <c r="F32" s="1027">
        <f t="shared" si="0"/>
        <v>7206.3099999999995</v>
      </c>
      <c r="G32" s="1027">
        <f t="shared" si="0"/>
        <v>7206.308</v>
      </c>
    </row>
    <row r="33" spans="1:7" s="1006" customFormat="1" ht="12.75" customHeight="1" x14ac:dyDescent="0.2">
      <c r="A33" s="1040" t="s">
        <v>2593</v>
      </c>
      <c r="B33" s="1027">
        <v>4529.79</v>
      </c>
      <c r="C33" s="1027">
        <v>4529.7870000000003</v>
      </c>
      <c r="D33" s="1027">
        <v>0</v>
      </c>
      <c r="E33" s="1027">
        <v>0</v>
      </c>
      <c r="F33" s="1027">
        <f t="shared" si="0"/>
        <v>4529.79</v>
      </c>
      <c r="G33" s="1027">
        <f t="shared" si="0"/>
        <v>4529.7870000000003</v>
      </c>
    </row>
    <row r="34" spans="1:7" s="1006" customFormat="1" ht="12.75" customHeight="1" x14ac:dyDescent="0.2">
      <c r="A34" s="1040" t="s">
        <v>2594</v>
      </c>
      <c r="B34" s="1027">
        <v>16059.01</v>
      </c>
      <c r="C34" s="1027">
        <v>16059.008</v>
      </c>
      <c r="D34" s="1027">
        <v>0</v>
      </c>
      <c r="E34" s="1027">
        <v>0</v>
      </c>
      <c r="F34" s="1027">
        <f t="shared" si="0"/>
        <v>16059.01</v>
      </c>
      <c r="G34" s="1027">
        <f t="shared" si="0"/>
        <v>16059.008</v>
      </c>
    </row>
    <row r="35" spans="1:7" s="1006" customFormat="1" ht="12.75" customHeight="1" x14ac:dyDescent="0.2">
      <c r="A35" s="1040" t="s">
        <v>2595</v>
      </c>
      <c r="B35" s="1027">
        <v>2250.71</v>
      </c>
      <c r="C35" s="1027">
        <v>2250.7109999999998</v>
      </c>
      <c r="D35" s="1027">
        <v>0</v>
      </c>
      <c r="E35" s="1027">
        <v>0</v>
      </c>
      <c r="F35" s="1027">
        <f t="shared" si="0"/>
        <v>2250.71</v>
      </c>
      <c r="G35" s="1027">
        <f t="shared" si="0"/>
        <v>2250.7109999999998</v>
      </c>
    </row>
    <row r="36" spans="1:7" s="1006" customFormat="1" ht="12.75" customHeight="1" x14ac:dyDescent="0.2">
      <c r="A36" s="1040" t="s">
        <v>2596</v>
      </c>
      <c r="B36" s="1027">
        <v>2388.5700000000002</v>
      </c>
      <c r="C36" s="1027">
        <v>2388.5659999999998</v>
      </c>
      <c r="D36" s="1027">
        <v>0</v>
      </c>
      <c r="E36" s="1027">
        <v>0</v>
      </c>
      <c r="F36" s="1027">
        <f t="shared" si="0"/>
        <v>2388.5700000000002</v>
      </c>
      <c r="G36" s="1027">
        <f t="shared" si="0"/>
        <v>2388.5659999999998</v>
      </c>
    </row>
    <row r="37" spans="1:7" s="1006" customFormat="1" ht="12.75" customHeight="1" x14ac:dyDescent="0.2">
      <c r="A37" s="1040" t="s">
        <v>2597</v>
      </c>
      <c r="B37" s="1027">
        <v>2369.79</v>
      </c>
      <c r="C37" s="1027">
        <v>2369.788</v>
      </c>
      <c r="D37" s="1027">
        <v>0</v>
      </c>
      <c r="E37" s="1027">
        <v>0</v>
      </c>
      <c r="F37" s="1027">
        <f t="shared" si="0"/>
        <v>2369.79</v>
      </c>
      <c r="G37" s="1027">
        <f t="shared" si="0"/>
        <v>2369.788</v>
      </c>
    </row>
    <row r="38" spans="1:7" s="1006" customFormat="1" ht="12.75" customHeight="1" x14ac:dyDescent="0.2">
      <c r="A38" s="1040" t="s">
        <v>2598</v>
      </c>
      <c r="B38" s="1027">
        <v>12660.310000000001</v>
      </c>
      <c r="C38" s="1027">
        <v>12660.311</v>
      </c>
      <c r="D38" s="1027">
        <v>0</v>
      </c>
      <c r="E38" s="1027">
        <v>0</v>
      </c>
      <c r="F38" s="1027">
        <f t="shared" si="0"/>
        <v>12660.310000000001</v>
      </c>
      <c r="G38" s="1027">
        <f t="shared" si="0"/>
        <v>12660.311</v>
      </c>
    </row>
    <row r="39" spans="1:7" s="1006" customFormat="1" ht="12.75" customHeight="1" x14ac:dyDescent="0.2">
      <c r="A39" s="1040" t="s">
        <v>2599</v>
      </c>
      <c r="B39" s="1027">
        <v>7419.25</v>
      </c>
      <c r="C39" s="1027">
        <v>7419.2460000000001</v>
      </c>
      <c r="D39" s="1027">
        <v>0</v>
      </c>
      <c r="E39" s="1027">
        <v>0</v>
      </c>
      <c r="F39" s="1027">
        <f t="shared" si="0"/>
        <v>7419.25</v>
      </c>
      <c r="G39" s="1027">
        <f t="shared" si="0"/>
        <v>7419.2460000000001</v>
      </c>
    </row>
    <row r="40" spans="1:7" s="1006" customFormat="1" ht="12.75" customHeight="1" x14ac:dyDescent="0.2">
      <c r="A40" s="1040" t="s">
        <v>2600</v>
      </c>
      <c r="B40" s="1027">
        <v>11164.93</v>
      </c>
      <c r="C40" s="1027">
        <v>11164.928</v>
      </c>
      <c r="D40" s="1027">
        <v>0</v>
      </c>
      <c r="E40" s="1027">
        <v>0</v>
      </c>
      <c r="F40" s="1027">
        <f t="shared" si="0"/>
        <v>11164.93</v>
      </c>
      <c r="G40" s="1027">
        <f t="shared" si="0"/>
        <v>11164.928</v>
      </c>
    </row>
    <row r="41" spans="1:7" s="1006" customFormat="1" ht="12.75" customHeight="1" x14ac:dyDescent="0.2">
      <c r="A41" s="1040" t="s">
        <v>2601</v>
      </c>
      <c r="B41" s="1027">
        <v>4749.47</v>
      </c>
      <c r="C41" s="1027">
        <v>4749.4660000000003</v>
      </c>
      <c r="D41" s="1027">
        <v>0</v>
      </c>
      <c r="E41" s="1027">
        <v>0</v>
      </c>
      <c r="F41" s="1027">
        <f t="shared" si="0"/>
        <v>4749.47</v>
      </c>
      <c r="G41" s="1027">
        <f t="shared" si="0"/>
        <v>4749.4660000000003</v>
      </c>
    </row>
    <row r="42" spans="1:7" s="1006" customFormat="1" ht="12.75" customHeight="1" x14ac:dyDescent="0.2">
      <c r="A42" s="1040" t="s">
        <v>2602</v>
      </c>
      <c r="B42" s="1027">
        <v>14132.26</v>
      </c>
      <c r="C42" s="1027">
        <v>14132.261</v>
      </c>
      <c r="D42" s="1027">
        <v>0</v>
      </c>
      <c r="E42" s="1027">
        <v>0</v>
      </c>
      <c r="F42" s="1027">
        <f t="shared" si="0"/>
        <v>14132.26</v>
      </c>
      <c r="G42" s="1027">
        <f t="shared" si="0"/>
        <v>14132.261</v>
      </c>
    </row>
    <row r="43" spans="1:7" s="1006" customFormat="1" ht="12.75" customHeight="1" x14ac:dyDescent="0.2">
      <c r="A43" s="1040" t="s">
        <v>2603</v>
      </c>
      <c r="B43" s="1027">
        <v>15003.4</v>
      </c>
      <c r="C43" s="1027">
        <v>15003.404</v>
      </c>
      <c r="D43" s="1027">
        <v>0</v>
      </c>
      <c r="E43" s="1027">
        <v>0</v>
      </c>
      <c r="F43" s="1027">
        <f t="shared" si="0"/>
        <v>15003.4</v>
      </c>
      <c r="G43" s="1027">
        <f t="shared" si="0"/>
        <v>15003.404</v>
      </c>
    </row>
    <row r="44" spans="1:7" s="1006" customFormat="1" ht="12.75" customHeight="1" x14ac:dyDescent="0.2">
      <c r="A44" s="1040" t="s">
        <v>2604</v>
      </c>
      <c r="B44" s="1027">
        <v>5947.3899999999994</v>
      </c>
      <c r="C44" s="1027">
        <v>5947.3860000000004</v>
      </c>
      <c r="D44" s="1027">
        <v>0</v>
      </c>
      <c r="E44" s="1027">
        <v>0</v>
      </c>
      <c r="F44" s="1027">
        <f t="shared" si="0"/>
        <v>5947.3899999999994</v>
      </c>
      <c r="G44" s="1027">
        <f t="shared" si="0"/>
        <v>5947.3860000000004</v>
      </c>
    </row>
    <row r="45" spans="1:7" s="1006" customFormat="1" ht="12.75" customHeight="1" x14ac:dyDescent="0.2">
      <c r="A45" s="1040" t="s">
        <v>2605</v>
      </c>
      <c r="B45" s="1027">
        <v>10123.15</v>
      </c>
      <c r="C45" s="1027">
        <v>10123.145</v>
      </c>
      <c r="D45" s="1027">
        <v>0</v>
      </c>
      <c r="E45" s="1027">
        <v>0</v>
      </c>
      <c r="F45" s="1027">
        <f t="shared" si="0"/>
        <v>10123.15</v>
      </c>
      <c r="G45" s="1027">
        <f t="shared" si="0"/>
        <v>10123.145</v>
      </c>
    </row>
    <row r="46" spans="1:7" s="1006" customFormat="1" ht="12.75" customHeight="1" x14ac:dyDescent="0.2">
      <c r="A46" s="1040" t="s">
        <v>3593</v>
      </c>
      <c r="B46" s="1027">
        <v>2125</v>
      </c>
      <c r="C46" s="1027">
        <v>2124.9939999999997</v>
      </c>
      <c r="D46" s="1027">
        <v>0</v>
      </c>
      <c r="E46" s="1027">
        <v>0</v>
      </c>
      <c r="F46" s="1027">
        <f t="shared" si="0"/>
        <v>2125</v>
      </c>
      <c r="G46" s="1027">
        <f t="shared" si="0"/>
        <v>2124.9939999999997</v>
      </c>
    </row>
    <row r="47" spans="1:7" s="1006" customFormat="1" ht="12.75" customHeight="1" x14ac:dyDescent="0.2">
      <c r="A47" s="1040" t="s">
        <v>2606</v>
      </c>
      <c r="B47" s="1027">
        <v>3510.09</v>
      </c>
      <c r="C47" s="1027">
        <v>3510.0880000000002</v>
      </c>
      <c r="D47" s="1027">
        <v>0</v>
      </c>
      <c r="E47" s="1027">
        <v>0</v>
      </c>
      <c r="F47" s="1027">
        <f t="shared" si="0"/>
        <v>3510.09</v>
      </c>
      <c r="G47" s="1027">
        <f t="shared" si="0"/>
        <v>3510.0880000000002</v>
      </c>
    </row>
    <row r="48" spans="1:7" s="1006" customFormat="1" ht="12.75" customHeight="1" x14ac:dyDescent="0.2">
      <c r="A48" s="1040" t="s">
        <v>2607</v>
      </c>
      <c r="B48" s="1027">
        <v>3598.06</v>
      </c>
      <c r="C48" s="1027">
        <v>3598.0639999999999</v>
      </c>
      <c r="D48" s="1027">
        <v>0</v>
      </c>
      <c r="E48" s="1027">
        <v>0</v>
      </c>
      <c r="F48" s="1027">
        <f t="shared" si="0"/>
        <v>3598.06</v>
      </c>
      <c r="G48" s="1027">
        <f t="shared" si="0"/>
        <v>3598.0639999999999</v>
      </c>
    </row>
    <row r="49" spans="1:7" s="1006" customFormat="1" ht="12.75" customHeight="1" x14ac:dyDescent="0.2">
      <c r="A49" s="1040" t="s">
        <v>4463</v>
      </c>
      <c r="B49" s="1027">
        <v>21177.7</v>
      </c>
      <c r="C49" s="1027">
        <v>21177.699000000001</v>
      </c>
      <c r="D49" s="1027">
        <v>0</v>
      </c>
      <c r="E49" s="1027">
        <v>0</v>
      </c>
      <c r="F49" s="1027">
        <f t="shared" si="0"/>
        <v>21177.7</v>
      </c>
      <c r="G49" s="1027">
        <f t="shared" si="0"/>
        <v>21177.699000000001</v>
      </c>
    </row>
    <row r="50" spans="1:7" s="1006" customFormat="1" ht="12.75" customHeight="1" x14ac:dyDescent="0.2">
      <c r="A50" s="1040" t="s">
        <v>2608</v>
      </c>
      <c r="B50" s="1027">
        <v>15462.92</v>
      </c>
      <c r="C50" s="1027">
        <v>15462.918000000001</v>
      </c>
      <c r="D50" s="1027">
        <v>0</v>
      </c>
      <c r="E50" s="1027">
        <v>0</v>
      </c>
      <c r="F50" s="1027">
        <f t="shared" si="0"/>
        <v>15462.92</v>
      </c>
      <c r="G50" s="1027">
        <f t="shared" si="0"/>
        <v>15462.918000000001</v>
      </c>
    </row>
    <row r="51" spans="1:7" s="1006" customFormat="1" ht="12.75" customHeight="1" x14ac:dyDescent="0.2">
      <c r="A51" s="1040" t="s">
        <v>2609</v>
      </c>
      <c r="B51" s="1027">
        <v>14625.49</v>
      </c>
      <c r="C51" s="1027">
        <v>14625.485000000001</v>
      </c>
      <c r="D51" s="1027">
        <v>0</v>
      </c>
      <c r="E51" s="1027">
        <v>0</v>
      </c>
      <c r="F51" s="1027">
        <f t="shared" si="0"/>
        <v>14625.49</v>
      </c>
      <c r="G51" s="1027">
        <f t="shared" si="0"/>
        <v>14625.485000000001</v>
      </c>
    </row>
    <row r="52" spans="1:7" s="1006" customFormat="1" ht="12.75" customHeight="1" x14ac:dyDescent="0.2">
      <c r="A52" s="1040" t="s">
        <v>2610</v>
      </c>
      <c r="B52" s="1027">
        <v>5396.28</v>
      </c>
      <c r="C52" s="1027">
        <v>5396.2749999999996</v>
      </c>
      <c r="D52" s="1027">
        <v>0</v>
      </c>
      <c r="E52" s="1027">
        <v>0</v>
      </c>
      <c r="F52" s="1027">
        <f t="shared" si="0"/>
        <v>5396.28</v>
      </c>
      <c r="G52" s="1027">
        <f t="shared" si="0"/>
        <v>5396.2749999999996</v>
      </c>
    </row>
    <row r="53" spans="1:7" s="1006" customFormat="1" ht="12.75" customHeight="1" x14ac:dyDescent="0.2">
      <c r="A53" s="1040" t="s">
        <v>2611</v>
      </c>
      <c r="B53" s="1027">
        <v>11510.58</v>
      </c>
      <c r="C53" s="1027">
        <v>11510.579</v>
      </c>
      <c r="D53" s="1027">
        <v>0</v>
      </c>
      <c r="E53" s="1027">
        <v>0</v>
      </c>
      <c r="F53" s="1027">
        <f t="shared" si="0"/>
        <v>11510.58</v>
      </c>
      <c r="G53" s="1027">
        <f t="shared" si="0"/>
        <v>11510.579</v>
      </c>
    </row>
    <row r="54" spans="1:7" s="1006" customFormat="1" ht="12.75" customHeight="1" x14ac:dyDescent="0.2">
      <c r="A54" s="1040" t="s">
        <v>2612</v>
      </c>
      <c r="B54" s="1027">
        <v>3484.1899999999996</v>
      </c>
      <c r="C54" s="1027">
        <v>3484.1869999999999</v>
      </c>
      <c r="D54" s="1027">
        <v>0</v>
      </c>
      <c r="E54" s="1027">
        <v>0</v>
      </c>
      <c r="F54" s="1027">
        <f t="shared" si="0"/>
        <v>3484.1899999999996</v>
      </c>
      <c r="G54" s="1027">
        <f t="shared" si="0"/>
        <v>3484.1869999999999</v>
      </c>
    </row>
    <row r="55" spans="1:7" s="1006" customFormat="1" ht="12.75" customHeight="1" x14ac:dyDescent="0.2">
      <c r="A55" s="1040" t="s">
        <v>2613</v>
      </c>
      <c r="B55" s="1027">
        <v>11627.73</v>
      </c>
      <c r="C55" s="1027">
        <v>11627.732</v>
      </c>
      <c r="D55" s="1027">
        <v>0</v>
      </c>
      <c r="E55" s="1027">
        <v>0</v>
      </c>
      <c r="F55" s="1027">
        <f t="shared" si="0"/>
        <v>11627.73</v>
      </c>
      <c r="G55" s="1027">
        <f t="shared" si="0"/>
        <v>11627.732</v>
      </c>
    </row>
    <row r="56" spans="1:7" s="1006" customFormat="1" ht="12.75" customHeight="1" x14ac:dyDescent="0.2">
      <c r="A56" s="1040" t="s">
        <v>2614</v>
      </c>
      <c r="B56" s="1027">
        <v>4706.84</v>
      </c>
      <c r="C56" s="1027">
        <v>4706.835</v>
      </c>
      <c r="D56" s="1027">
        <v>0</v>
      </c>
      <c r="E56" s="1027">
        <v>0</v>
      </c>
      <c r="F56" s="1027">
        <f t="shared" si="0"/>
        <v>4706.84</v>
      </c>
      <c r="G56" s="1027">
        <f t="shared" si="0"/>
        <v>4706.835</v>
      </c>
    </row>
    <row r="57" spans="1:7" s="1006" customFormat="1" ht="12.75" customHeight="1" x14ac:dyDescent="0.2">
      <c r="A57" s="1040" t="s">
        <v>2615</v>
      </c>
      <c r="B57" s="1027">
        <v>4160.51</v>
      </c>
      <c r="C57" s="1027">
        <v>4160.5069999999996</v>
      </c>
      <c r="D57" s="1027">
        <v>0</v>
      </c>
      <c r="E57" s="1027">
        <v>0</v>
      </c>
      <c r="F57" s="1027">
        <f t="shared" si="0"/>
        <v>4160.51</v>
      </c>
      <c r="G57" s="1027">
        <f t="shared" si="0"/>
        <v>4160.5069999999996</v>
      </c>
    </row>
    <row r="58" spans="1:7" s="1006" customFormat="1" ht="12.75" customHeight="1" x14ac:dyDescent="0.2">
      <c r="A58" s="1040" t="s">
        <v>2616</v>
      </c>
      <c r="B58" s="1027">
        <v>7972.92</v>
      </c>
      <c r="C58" s="1027">
        <v>7972.9130000000005</v>
      </c>
      <c r="D58" s="1027">
        <v>0</v>
      </c>
      <c r="E58" s="1027">
        <v>0</v>
      </c>
      <c r="F58" s="1027">
        <f t="shared" si="0"/>
        <v>7972.92</v>
      </c>
      <c r="G58" s="1027">
        <f t="shared" si="0"/>
        <v>7972.9130000000005</v>
      </c>
    </row>
    <row r="59" spans="1:7" s="1006" customFormat="1" ht="12.75" customHeight="1" x14ac:dyDescent="0.2">
      <c r="A59" s="1040" t="s">
        <v>2617</v>
      </c>
      <c r="B59" s="1027">
        <v>17296.89</v>
      </c>
      <c r="C59" s="1027">
        <v>17296.886999999999</v>
      </c>
      <c r="D59" s="1027">
        <v>0</v>
      </c>
      <c r="E59" s="1027">
        <v>0</v>
      </c>
      <c r="F59" s="1027">
        <f t="shared" si="0"/>
        <v>17296.89</v>
      </c>
      <c r="G59" s="1027">
        <f t="shared" si="0"/>
        <v>17296.886999999999</v>
      </c>
    </row>
    <row r="60" spans="1:7" s="1006" customFormat="1" ht="12.75" customHeight="1" x14ac:dyDescent="0.2">
      <c r="A60" s="1040" t="s">
        <v>2618</v>
      </c>
      <c r="B60" s="1027">
        <v>18421.509999999998</v>
      </c>
      <c r="C60" s="1027">
        <v>18421.508000000002</v>
      </c>
      <c r="D60" s="1027">
        <v>0</v>
      </c>
      <c r="E60" s="1027">
        <v>0</v>
      </c>
      <c r="F60" s="1027">
        <f t="shared" si="0"/>
        <v>18421.509999999998</v>
      </c>
      <c r="G60" s="1027">
        <f t="shared" si="0"/>
        <v>18421.508000000002</v>
      </c>
    </row>
    <row r="61" spans="1:7" s="1006" customFormat="1" ht="12.75" customHeight="1" x14ac:dyDescent="0.2">
      <c r="A61" s="1040" t="s">
        <v>2619</v>
      </c>
      <c r="B61" s="1027">
        <v>25915.55</v>
      </c>
      <c r="C61" s="1027">
        <v>25915.550999999999</v>
      </c>
      <c r="D61" s="1027">
        <v>0</v>
      </c>
      <c r="E61" s="1027">
        <v>0</v>
      </c>
      <c r="F61" s="1027">
        <f t="shared" si="0"/>
        <v>25915.55</v>
      </c>
      <c r="G61" s="1027">
        <f t="shared" si="0"/>
        <v>25915.550999999999</v>
      </c>
    </row>
    <row r="62" spans="1:7" s="1006" customFormat="1" ht="12.75" customHeight="1" x14ac:dyDescent="0.2">
      <c r="A62" s="1040" t="s">
        <v>2620</v>
      </c>
      <c r="B62" s="1027">
        <v>12696.279999999999</v>
      </c>
      <c r="C62" s="1027">
        <v>12696.279</v>
      </c>
      <c r="D62" s="1027">
        <v>0</v>
      </c>
      <c r="E62" s="1027">
        <v>0</v>
      </c>
      <c r="F62" s="1027">
        <f t="shared" si="0"/>
        <v>12696.279999999999</v>
      </c>
      <c r="G62" s="1027">
        <f t="shared" si="0"/>
        <v>12696.279</v>
      </c>
    </row>
    <row r="63" spans="1:7" s="1006" customFormat="1" ht="12.75" customHeight="1" x14ac:dyDescent="0.2">
      <c r="A63" s="1040" t="s">
        <v>2621</v>
      </c>
      <c r="B63" s="1027">
        <v>15155.45</v>
      </c>
      <c r="C63" s="1027">
        <v>15155.448</v>
      </c>
      <c r="D63" s="1027">
        <v>0</v>
      </c>
      <c r="E63" s="1027">
        <v>0</v>
      </c>
      <c r="F63" s="1027">
        <f t="shared" si="0"/>
        <v>15155.45</v>
      </c>
      <c r="G63" s="1027">
        <f t="shared" si="0"/>
        <v>15155.448</v>
      </c>
    </row>
    <row r="64" spans="1:7" s="1006" customFormat="1" ht="12.75" customHeight="1" x14ac:dyDescent="0.2">
      <c r="A64" s="1040" t="s">
        <v>2622</v>
      </c>
      <c r="B64" s="1027">
        <v>4964.5200000000004</v>
      </c>
      <c r="C64" s="1027">
        <v>4964.5209999999997</v>
      </c>
      <c r="D64" s="1027">
        <v>0</v>
      </c>
      <c r="E64" s="1027">
        <v>0</v>
      </c>
      <c r="F64" s="1027">
        <f t="shared" si="0"/>
        <v>4964.5200000000004</v>
      </c>
      <c r="G64" s="1027">
        <f t="shared" si="0"/>
        <v>4964.5209999999997</v>
      </c>
    </row>
    <row r="65" spans="1:7" s="1006" customFormat="1" ht="12.75" customHeight="1" x14ac:dyDescent="0.2">
      <c r="A65" s="1040" t="s">
        <v>2623</v>
      </c>
      <c r="B65" s="1027">
        <v>8074.05</v>
      </c>
      <c r="C65" s="1027">
        <v>8074.0469999999996</v>
      </c>
      <c r="D65" s="1027">
        <v>0</v>
      </c>
      <c r="E65" s="1027">
        <v>0</v>
      </c>
      <c r="F65" s="1027">
        <f t="shared" si="0"/>
        <v>8074.05</v>
      </c>
      <c r="G65" s="1027">
        <f t="shared" si="0"/>
        <v>8074.0469999999996</v>
      </c>
    </row>
    <row r="66" spans="1:7" s="1006" customFormat="1" ht="12.75" customHeight="1" x14ac:dyDescent="0.2">
      <c r="A66" s="1040" t="s">
        <v>2624</v>
      </c>
      <c r="B66" s="1027">
        <v>11456.46</v>
      </c>
      <c r="C66" s="1027">
        <v>11456.451000000001</v>
      </c>
      <c r="D66" s="1027">
        <v>0</v>
      </c>
      <c r="E66" s="1027">
        <v>0</v>
      </c>
      <c r="F66" s="1027">
        <f t="shared" si="0"/>
        <v>11456.46</v>
      </c>
      <c r="G66" s="1027">
        <f t="shared" si="0"/>
        <v>11456.451000000001</v>
      </c>
    </row>
    <row r="67" spans="1:7" s="1006" customFormat="1" ht="12.75" customHeight="1" x14ac:dyDescent="0.2">
      <c r="A67" s="1040" t="s">
        <v>2625</v>
      </c>
      <c r="B67" s="1027">
        <v>8214.76</v>
      </c>
      <c r="C67" s="1027">
        <v>8214.755000000001</v>
      </c>
      <c r="D67" s="1027">
        <v>0</v>
      </c>
      <c r="E67" s="1027">
        <v>0</v>
      </c>
      <c r="F67" s="1027">
        <f t="shared" si="0"/>
        <v>8214.76</v>
      </c>
      <c r="G67" s="1027">
        <f t="shared" si="0"/>
        <v>8214.755000000001</v>
      </c>
    </row>
    <row r="68" spans="1:7" s="1006" customFormat="1" ht="12.75" customHeight="1" x14ac:dyDescent="0.2">
      <c r="A68" s="1040" t="s">
        <v>2626</v>
      </c>
      <c r="B68" s="1027">
        <v>13060.419999999998</v>
      </c>
      <c r="C68" s="1027">
        <v>13060.418</v>
      </c>
      <c r="D68" s="1027">
        <v>0</v>
      </c>
      <c r="E68" s="1027">
        <v>0</v>
      </c>
      <c r="F68" s="1027">
        <f t="shared" si="0"/>
        <v>13060.419999999998</v>
      </c>
      <c r="G68" s="1027">
        <f t="shared" si="0"/>
        <v>13060.418</v>
      </c>
    </row>
    <row r="69" spans="1:7" s="1006" customFormat="1" ht="12.75" customHeight="1" x14ac:dyDescent="0.2">
      <c r="A69" s="1040" t="s">
        <v>2627</v>
      </c>
      <c r="B69" s="1027">
        <v>5870</v>
      </c>
      <c r="C69" s="1027">
        <v>5869.9979999999996</v>
      </c>
      <c r="D69" s="1027">
        <v>0</v>
      </c>
      <c r="E69" s="1027">
        <v>0</v>
      </c>
      <c r="F69" s="1027">
        <f t="shared" si="0"/>
        <v>5870</v>
      </c>
      <c r="G69" s="1027">
        <f t="shared" si="0"/>
        <v>5869.9979999999996</v>
      </c>
    </row>
    <row r="70" spans="1:7" s="1006" customFormat="1" ht="12.75" customHeight="1" x14ac:dyDescent="0.2">
      <c r="A70" s="1040" t="s">
        <v>2628</v>
      </c>
      <c r="B70" s="1027">
        <v>5465.29</v>
      </c>
      <c r="C70" s="1027">
        <v>5465.2939999999999</v>
      </c>
      <c r="D70" s="1027">
        <v>0</v>
      </c>
      <c r="E70" s="1027">
        <v>0</v>
      </c>
      <c r="F70" s="1027">
        <f t="shared" ref="F70:G133" si="1">B70+D70</f>
        <v>5465.29</v>
      </c>
      <c r="G70" s="1027">
        <f t="shared" si="1"/>
        <v>5465.2939999999999</v>
      </c>
    </row>
    <row r="71" spans="1:7" s="1006" customFormat="1" ht="12.75" customHeight="1" x14ac:dyDescent="0.2">
      <c r="A71" s="1040" t="s">
        <v>2629</v>
      </c>
      <c r="B71" s="1027">
        <v>4974.47</v>
      </c>
      <c r="C71" s="1027">
        <v>4974.4670000000006</v>
      </c>
      <c r="D71" s="1027">
        <v>0</v>
      </c>
      <c r="E71" s="1027">
        <v>0</v>
      </c>
      <c r="F71" s="1027">
        <f t="shared" si="1"/>
        <v>4974.47</v>
      </c>
      <c r="G71" s="1027">
        <f t="shared" si="1"/>
        <v>4974.4670000000006</v>
      </c>
    </row>
    <row r="72" spans="1:7" s="1006" customFormat="1" ht="12.75" customHeight="1" x14ac:dyDescent="0.2">
      <c r="A72" s="1040" t="s">
        <v>2630</v>
      </c>
      <c r="B72" s="1027">
        <v>13495.119999999999</v>
      </c>
      <c r="C72" s="1027">
        <v>13495.120999999999</v>
      </c>
      <c r="D72" s="1027">
        <v>0</v>
      </c>
      <c r="E72" s="1027">
        <v>0</v>
      </c>
      <c r="F72" s="1027">
        <f t="shared" si="1"/>
        <v>13495.119999999999</v>
      </c>
      <c r="G72" s="1027">
        <f t="shared" si="1"/>
        <v>13495.120999999999</v>
      </c>
    </row>
    <row r="73" spans="1:7" s="1006" customFormat="1" ht="12.75" customHeight="1" x14ac:dyDescent="0.2">
      <c r="A73" s="1040" t="s">
        <v>2631</v>
      </c>
      <c r="B73" s="1027">
        <v>11468.599999999999</v>
      </c>
      <c r="C73" s="1027">
        <v>11468.592000000001</v>
      </c>
      <c r="D73" s="1027">
        <v>0</v>
      </c>
      <c r="E73" s="1027">
        <v>0</v>
      </c>
      <c r="F73" s="1027">
        <f t="shared" si="1"/>
        <v>11468.599999999999</v>
      </c>
      <c r="G73" s="1027">
        <f t="shared" si="1"/>
        <v>11468.592000000001</v>
      </c>
    </row>
    <row r="74" spans="1:7" s="1006" customFormat="1" ht="12.75" customHeight="1" x14ac:dyDescent="0.2">
      <c r="A74" s="1040" t="s">
        <v>2632</v>
      </c>
      <c r="B74" s="1027">
        <v>7885.24</v>
      </c>
      <c r="C74" s="1027">
        <v>7885.241</v>
      </c>
      <c r="D74" s="1027">
        <v>0</v>
      </c>
      <c r="E74" s="1027">
        <v>0</v>
      </c>
      <c r="F74" s="1027">
        <f t="shared" si="1"/>
        <v>7885.24</v>
      </c>
      <c r="G74" s="1027">
        <f t="shared" si="1"/>
        <v>7885.241</v>
      </c>
    </row>
    <row r="75" spans="1:7" s="1006" customFormat="1" ht="12.75" customHeight="1" x14ac:dyDescent="0.2">
      <c r="A75" s="1040" t="s">
        <v>2633</v>
      </c>
      <c r="B75" s="1027">
        <v>5582.13</v>
      </c>
      <c r="C75" s="1027">
        <v>5582.1229999999996</v>
      </c>
      <c r="D75" s="1027">
        <v>0</v>
      </c>
      <c r="E75" s="1027">
        <v>0</v>
      </c>
      <c r="F75" s="1027">
        <f t="shared" si="1"/>
        <v>5582.13</v>
      </c>
      <c r="G75" s="1027">
        <f t="shared" si="1"/>
        <v>5582.1229999999996</v>
      </c>
    </row>
    <row r="76" spans="1:7" s="1006" customFormat="1" ht="12.75" customHeight="1" x14ac:dyDescent="0.2">
      <c r="A76" s="1040" t="s">
        <v>2634</v>
      </c>
      <c r="B76" s="1027">
        <v>9202.36</v>
      </c>
      <c r="C76" s="1027">
        <v>9202.3629999999994</v>
      </c>
      <c r="D76" s="1027">
        <v>0</v>
      </c>
      <c r="E76" s="1027">
        <v>0</v>
      </c>
      <c r="F76" s="1027">
        <f t="shared" si="1"/>
        <v>9202.36</v>
      </c>
      <c r="G76" s="1027">
        <f t="shared" si="1"/>
        <v>9202.3629999999994</v>
      </c>
    </row>
    <row r="77" spans="1:7" s="1006" customFormat="1" ht="12.75" customHeight="1" x14ac:dyDescent="0.2">
      <c r="A77" s="1040" t="s">
        <v>2635</v>
      </c>
      <c r="B77" s="1027">
        <v>11915.560000000001</v>
      </c>
      <c r="C77" s="1027">
        <v>11915.560000000001</v>
      </c>
      <c r="D77" s="1027">
        <v>0</v>
      </c>
      <c r="E77" s="1027">
        <v>0</v>
      </c>
      <c r="F77" s="1027">
        <f t="shared" si="1"/>
        <v>11915.560000000001</v>
      </c>
      <c r="G77" s="1027">
        <f t="shared" si="1"/>
        <v>11915.560000000001</v>
      </c>
    </row>
    <row r="78" spans="1:7" s="1006" customFormat="1" ht="12.75" customHeight="1" x14ac:dyDescent="0.2">
      <c r="A78" s="1040" t="s">
        <v>2636</v>
      </c>
      <c r="B78" s="1027">
        <v>18221.93</v>
      </c>
      <c r="C78" s="1027">
        <v>18221.925999999999</v>
      </c>
      <c r="D78" s="1027">
        <v>0</v>
      </c>
      <c r="E78" s="1027">
        <v>0</v>
      </c>
      <c r="F78" s="1027">
        <f t="shared" si="1"/>
        <v>18221.93</v>
      </c>
      <c r="G78" s="1027">
        <f t="shared" si="1"/>
        <v>18221.925999999999</v>
      </c>
    </row>
    <row r="79" spans="1:7" s="1006" customFormat="1" ht="12.75" customHeight="1" x14ac:dyDescent="0.2">
      <c r="A79" s="1040" t="s">
        <v>2637</v>
      </c>
      <c r="B79" s="1027">
        <v>4668.55</v>
      </c>
      <c r="C79" s="1027">
        <v>4668.549</v>
      </c>
      <c r="D79" s="1027">
        <v>0</v>
      </c>
      <c r="E79" s="1027">
        <v>0</v>
      </c>
      <c r="F79" s="1027">
        <f t="shared" si="1"/>
        <v>4668.55</v>
      </c>
      <c r="G79" s="1027">
        <f t="shared" si="1"/>
        <v>4668.549</v>
      </c>
    </row>
    <row r="80" spans="1:7" s="1006" customFormat="1" ht="12.75" customHeight="1" x14ac:dyDescent="0.2">
      <c r="A80" s="1040" t="s">
        <v>2638</v>
      </c>
      <c r="B80" s="1027">
        <v>5375.25</v>
      </c>
      <c r="C80" s="1027">
        <v>5375.2440000000006</v>
      </c>
      <c r="D80" s="1027">
        <v>0</v>
      </c>
      <c r="E80" s="1027">
        <v>0</v>
      </c>
      <c r="F80" s="1027">
        <f t="shared" si="1"/>
        <v>5375.25</v>
      </c>
      <c r="G80" s="1027">
        <f t="shared" si="1"/>
        <v>5375.2440000000006</v>
      </c>
    </row>
    <row r="81" spans="1:7" s="1006" customFormat="1" ht="12.75" customHeight="1" x14ac:dyDescent="0.2">
      <c r="A81" s="1040" t="s">
        <v>2639</v>
      </c>
      <c r="B81" s="1027">
        <v>10117.61</v>
      </c>
      <c r="C81" s="1027">
        <v>10117.614</v>
      </c>
      <c r="D81" s="1027">
        <v>0</v>
      </c>
      <c r="E81" s="1027">
        <v>0</v>
      </c>
      <c r="F81" s="1027">
        <f t="shared" si="1"/>
        <v>10117.61</v>
      </c>
      <c r="G81" s="1027">
        <f t="shared" si="1"/>
        <v>10117.614</v>
      </c>
    </row>
    <row r="82" spans="1:7" s="1006" customFormat="1" ht="12.75" customHeight="1" x14ac:dyDescent="0.2">
      <c r="A82" s="1040" t="s">
        <v>2640</v>
      </c>
      <c r="B82" s="1027">
        <v>10641.73</v>
      </c>
      <c r="C82" s="1027">
        <v>10641.728000000001</v>
      </c>
      <c r="D82" s="1027">
        <v>0</v>
      </c>
      <c r="E82" s="1027">
        <v>0</v>
      </c>
      <c r="F82" s="1027">
        <f t="shared" si="1"/>
        <v>10641.73</v>
      </c>
      <c r="G82" s="1027">
        <f t="shared" si="1"/>
        <v>10641.728000000001</v>
      </c>
    </row>
    <row r="83" spans="1:7" s="1006" customFormat="1" ht="12.75" customHeight="1" x14ac:dyDescent="0.2">
      <c r="A83" s="1040" t="s">
        <v>2641</v>
      </c>
      <c r="B83" s="1027">
        <v>6111.3099999999995</v>
      </c>
      <c r="C83" s="1027">
        <v>6111.3059999999996</v>
      </c>
      <c r="D83" s="1027">
        <v>0</v>
      </c>
      <c r="E83" s="1027">
        <v>0</v>
      </c>
      <c r="F83" s="1027">
        <f t="shared" si="1"/>
        <v>6111.3099999999995</v>
      </c>
      <c r="G83" s="1027">
        <f t="shared" si="1"/>
        <v>6111.3059999999996</v>
      </c>
    </row>
    <row r="84" spans="1:7" s="1006" customFormat="1" ht="12.75" customHeight="1" x14ac:dyDescent="0.2">
      <c r="A84" s="1040" t="s">
        <v>2642</v>
      </c>
      <c r="B84" s="1027">
        <v>3233.51</v>
      </c>
      <c r="C84" s="1027">
        <v>3233.5059999999999</v>
      </c>
      <c r="D84" s="1027">
        <v>0</v>
      </c>
      <c r="E84" s="1027">
        <v>0</v>
      </c>
      <c r="F84" s="1027">
        <f t="shared" si="1"/>
        <v>3233.51</v>
      </c>
      <c r="G84" s="1027">
        <f t="shared" si="1"/>
        <v>3233.5059999999999</v>
      </c>
    </row>
    <row r="85" spans="1:7" s="1006" customFormat="1" ht="12.75" customHeight="1" x14ac:dyDescent="0.2">
      <c r="A85" s="1040" t="s">
        <v>2643</v>
      </c>
      <c r="B85" s="1027">
        <v>2762.08</v>
      </c>
      <c r="C85" s="1027">
        <v>2762.0790000000002</v>
      </c>
      <c r="D85" s="1027">
        <v>0</v>
      </c>
      <c r="E85" s="1027">
        <v>0</v>
      </c>
      <c r="F85" s="1027">
        <f t="shared" si="1"/>
        <v>2762.08</v>
      </c>
      <c r="G85" s="1027">
        <f t="shared" si="1"/>
        <v>2762.0790000000002</v>
      </c>
    </row>
    <row r="86" spans="1:7" s="1006" customFormat="1" ht="12.75" customHeight="1" x14ac:dyDescent="0.2">
      <c r="A86" s="1040" t="s">
        <v>2644</v>
      </c>
      <c r="B86" s="1027">
        <v>15664.699999999999</v>
      </c>
      <c r="C86" s="1027">
        <v>15664.695</v>
      </c>
      <c r="D86" s="1027">
        <v>0</v>
      </c>
      <c r="E86" s="1027">
        <v>0</v>
      </c>
      <c r="F86" s="1027">
        <f t="shared" si="1"/>
        <v>15664.699999999999</v>
      </c>
      <c r="G86" s="1027">
        <f t="shared" si="1"/>
        <v>15664.695</v>
      </c>
    </row>
    <row r="87" spans="1:7" s="1006" customFormat="1" ht="12.75" customHeight="1" x14ac:dyDescent="0.2">
      <c r="A87" s="1040" t="s">
        <v>2645</v>
      </c>
      <c r="B87" s="1027">
        <v>11482.45</v>
      </c>
      <c r="C87" s="1027">
        <v>11482.445</v>
      </c>
      <c r="D87" s="1027">
        <v>0</v>
      </c>
      <c r="E87" s="1027">
        <v>0</v>
      </c>
      <c r="F87" s="1027">
        <f t="shared" si="1"/>
        <v>11482.45</v>
      </c>
      <c r="G87" s="1027">
        <f t="shared" si="1"/>
        <v>11482.445</v>
      </c>
    </row>
    <row r="88" spans="1:7" s="1006" customFormat="1" ht="12.75" customHeight="1" x14ac:dyDescent="0.2">
      <c r="A88" s="1040" t="s">
        <v>2646</v>
      </c>
      <c r="B88" s="1027">
        <v>3961.08</v>
      </c>
      <c r="C88" s="1027">
        <v>3961.076</v>
      </c>
      <c r="D88" s="1027">
        <v>0</v>
      </c>
      <c r="E88" s="1027">
        <v>0</v>
      </c>
      <c r="F88" s="1027">
        <f t="shared" si="1"/>
        <v>3961.08</v>
      </c>
      <c r="G88" s="1027">
        <f t="shared" si="1"/>
        <v>3961.076</v>
      </c>
    </row>
    <row r="89" spans="1:7" s="1006" customFormat="1" ht="12.75" customHeight="1" x14ac:dyDescent="0.2">
      <c r="A89" s="1040" t="s">
        <v>2647</v>
      </c>
      <c r="B89" s="1027">
        <v>2025.82</v>
      </c>
      <c r="C89" s="1027">
        <v>2025.8209999999999</v>
      </c>
      <c r="D89" s="1027">
        <v>0</v>
      </c>
      <c r="E89" s="1027">
        <v>0</v>
      </c>
      <c r="F89" s="1027">
        <f t="shared" si="1"/>
        <v>2025.82</v>
      </c>
      <c r="G89" s="1027">
        <f t="shared" si="1"/>
        <v>2025.8209999999999</v>
      </c>
    </row>
    <row r="90" spans="1:7" s="1006" customFormat="1" ht="12.75" customHeight="1" x14ac:dyDescent="0.2">
      <c r="A90" s="1040" t="s">
        <v>2648</v>
      </c>
      <c r="B90" s="1027">
        <v>5076.41</v>
      </c>
      <c r="C90" s="1027">
        <v>5076.4069999999992</v>
      </c>
      <c r="D90" s="1027">
        <v>0</v>
      </c>
      <c r="E90" s="1027">
        <v>0</v>
      </c>
      <c r="F90" s="1027">
        <f t="shared" si="1"/>
        <v>5076.41</v>
      </c>
      <c r="G90" s="1027">
        <f t="shared" si="1"/>
        <v>5076.4069999999992</v>
      </c>
    </row>
    <row r="91" spans="1:7" s="1006" customFormat="1" ht="12.75" customHeight="1" x14ac:dyDescent="0.2">
      <c r="A91" s="1040" t="s">
        <v>2649</v>
      </c>
      <c r="B91" s="1027">
        <v>14342.01</v>
      </c>
      <c r="C91" s="1027">
        <v>14255.537</v>
      </c>
      <c r="D91" s="1027">
        <v>0</v>
      </c>
      <c r="E91" s="1027">
        <v>0</v>
      </c>
      <c r="F91" s="1027">
        <f t="shared" si="1"/>
        <v>14342.01</v>
      </c>
      <c r="G91" s="1027">
        <f t="shared" si="1"/>
        <v>14255.537</v>
      </c>
    </row>
    <row r="92" spans="1:7" s="1006" customFormat="1" ht="12.75" customHeight="1" x14ac:dyDescent="0.2">
      <c r="A92" s="1040" t="s">
        <v>2650</v>
      </c>
      <c r="B92" s="1027">
        <v>14014.880000000001</v>
      </c>
      <c r="C92" s="1027">
        <v>14014.883</v>
      </c>
      <c r="D92" s="1027">
        <v>0</v>
      </c>
      <c r="E92" s="1027">
        <v>0</v>
      </c>
      <c r="F92" s="1027">
        <f t="shared" si="1"/>
        <v>14014.880000000001</v>
      </c>
      <c r="G92" s="1027">
        <f t="shared" si="1"/>
        <v>14014.883</v>
      </c>
    </row>
    <row r="93" spans="1:7" s="1006" customFormat="1" ht="12.75" customHeight="1" x14ac:dyDescent="0.2">
      <c r="A93" s="1040" t="s">
        <v>2651</v>
      </c>
      <c r="B93" s="1027">
        <v>8573.1899999999987</v>
      </c>
      <c r="C93" s="1027">
        <v>8573.1880000000001</v>
      </c>
      <c r="D93" s="1027">
        <v>0</v>
      </c>
      <c r="E93" s="1027">
        <v>0</v>
      </c>
      <c r="F93" s="1027">
        <f t="shared" si="1"/>
        <v>8573.1899999999987</v>
      </c>
      <c r="G93" s="1027">
        <f t="shared" si="1"/>
        <v>8573.1880000000001</v>
      </c>
    </row>
    <row r="94" spans="1:7" s="1006" customFormat="1" ht="12.75" customHeight="1" x14ac:dyDescent="0.2">
      <c r="A94" s="1040" t="s">
        <v>2652</v>
      </c>
      <c r="B94" s="1027">
        <v>3909.24</v>
      </c>
      <c r="C94" s="1027">
        <v>3909.2380000000003</v>
      </c>
      <c r="D94" s="1027">
        <v>0</v>
      </c>
      <c r="E94" s="1027">
        <v>0</v>
      </c>
      <c r="F94" s="1027">
        <f t="shared" si="1"/>
        <v>3909.24</v>
      </c>
      <c r="G94" s="1027">
        <f t="shared" si="1"/>
        <v>3909.2380000000003</v>
      </c>
    </row>
    <row r="95" spans="1:7" s="1006" customFormat="1" ht="12.75" customHeight="1" x14ac:dyDescent="0.2">
      <c r="A95" s="1040" t="s">
        <v>2653</v>
      </c>
      <c r="B95" s="1027">
        <v>11326.7</v>
      </c>
      <c r="C95" s="1027">
        <v>11326.695</v>
      </c>
      <c r="D95" s="1027">
        <v>0</v>
      </c>
      <c r="E95" s="1027">
        <v>0</v>
      </c>
      <c r="F95" s="1027">
        <f t="shared" si="1"/>
        <v>11326.7</v>
      </c>
      <c r="G95" s="1027">
        <f t="shared" si="1"/>
        <v>11326.695</v>
      </c>
    </row>
    <row r="96" spans="1:7" s="1006" customFormat="1" ht="12.75" customHeight="1" x14ac:dyDescent="0.2">
      <c r="A96" s="1040" t="s">
        <v>2654</v>
      </c>
      <c r="B96" s="1027">
        <v>9965.7900000000009</v>
      </c>
      <c r="C96" s="1027">
        <v>9965.7829999999994</v>
      </c>
      <c r="D96" s="1027">
        <v>0</v>
      </c>
      <c r="E96" s="1027">
        <v>0</v>
      </c>
      <c r="F96" s="1027">
        <f t="shared" si="1"/>
        <v>9965.7900000000009</v>
      </c>
      <c r="G96" s="1027">
        <f t="shared" si="1"/>
        <v>9965.7829999999994</v>
      </c>
    </row>
    <row r="97" spans="1:7" s="1006" customFormat="1" ht="12.75" customHeight="1" x14ac:dyDescent="0.2">
      <c r="A97" s="1040" t="s">
        <v>2655</v>
      </c>
      <c r="B97" s="1027">
        <v>10149.370000000001</v>
      </c>
      <c r="C97" s="1027">
        <v>10149.368</v>
      </c>
      <c r="D97" s="1027">
        <v>0</v>
      </c>
      <c r="E97" s="1027">
        <v>0</v>
      </c>
      <c r="F97" s="1027">
        <f t="shared" si="1"/>
        <v>10149.370000000001</v>
      </c>
      <c r="G97" s="1027">
        <f t="shared" si="1"/>
        <v>10149.368</v>
      </c>
    </row>
    <row r="98" spans="1:7" s="1006" customFormat="1" ht="12.75" customHeight="1" x14ac:dyDescent="0.2">
      <c r="A98" s="1040" t="s">
        <v>2656</v>
      </c>
      <c r="B98" s="1027">
        <v>4867.22</v>
      </c>
      <c r="C98" s="1027">
        <v>4867.2189999999991</v>
      </c>
      <c r="D98" s="1027">
        <v>0</v>
      </c>
      <c r="E98" s="1027">
        <v>0</v>
      </c>
      <c r="F98" s="1027">
        <f t="shared" si="1"/>
        <v>4867.22</v>
      </c>
      <c r="G98" s="1027">
        <f t="shared" si="1"/>
        <v>4867.2189999999991</v>
      </c>
    </row>
    <row r="99" spans="1:7" s="1006" customFormat="1" ht="12.75" customHeight="1" x14ac:dyDescent="0.2">
      <c r="A99" s="1040" t="s">
        <v>2657</v>
      </c>
      <c r="B99" s="1027">
        <v>5616.52</v>
      </c>
      <c r="C99" s="1027">
        <v>5616.5230000000001</v>
      </c>
      <c r="D99" s="1027">
        <v>0</v>
      </c>
      <c r="E99" s="1027">
        <v>0</v>
      </c>
      <c r="F99" s="1027">
        <f t="shared" si="1"/>
        <v>5616.52</v>
      </c>
      <c r="G99" s="1027">
        <f t="shared" si="1"/>
        <v>5616.5230000000001</v>
      </c>
    </row>
    <row r="100" spans="1:7" s="1006" customFormat="1" ht="12.75" customHeight="1" x14ac:dyDescent="0.2">
      <c r="A100" s="1040" t="s">
        <v>2658</v>
      </c>
      <c r="B100" s="1027">
        <v>9397.94</v>
      </c>
      <c r="C100" s="1027">
        <v>9397.9330000000009</v>
      </c>
      <c r="D100" s="1027">
        <v>0</v>
      </c>
      <c r="E100" s="1027">
        <v>0</v>
      </c>
      <c r="F100" s="1027">
        <f t="shared" si="1"/>
        <v>9397.94</v>
      </c>
      <c r="G100" s="1027">
        <f t="shared" si="1"/>
        <v>9397.9330000000009</v>
      </c>
    </row>
    <row r="101" spans="1:7" s="1006" customFormat="1" ht="12.75" customHeight="1" x14ac:dyDescent="0.2">
      <c r="A101" s="1040" t="s">
        <v>2659</v>
      </c>
      <c r="B101" s="1027">
        <v>9991.75</v>
      </c>
      <c r="C101" s="1027">
        <v>9991.7439999999988</v>
      </c>
      <c r="D101" s="1027">
        <v>0</v>
      </c>
      <c r="E101" s="1027">
        <v>0</v>
      </c>
      <c r="F101" s="1027">
        <f t="shared" si="1"/>
        <v>9991.75</v>
      </c>
      <c r="G101" s="1027">
        <f t="shared" si="1"/>
        <v>9991.7439999999988</v>
      </c>
    </row>
    <row r="102" spans="1:7" s="1006" customFormat="1" ht="12.75" customHeight="1" x14ac:dyDescent="0.2">
      <c r="A102" s="1040" t="s">
        <v>2660</v>
      </c>
      <c r="B102" s="1027">
        <v>7815.4500000000007</v>
      </c>
      <c r="C102" s="1027">
        <v>7815.451</v>
      </c>
      <c r="D102" s="1027">
        <v>0</v>
      </c>
      <c r="E102" s="1027">
        <v>0</v>
      </c>
      <c r="F102" s="1027">
        <f t="shared" si="1"/>
        <v>7815.4500000000007</v>
      </c>
      <c r="G102" s="1027">
        <f t="shared" si="1"/>
        <v>7815.451</v>
      </c>
    </row>
    <row r="103" spans="1:7" s="1006" customFormat="1" ht="12.75" customHeight="1" x14ac:dyDescent="0.2">
      <c r="A103" s="1040" t="s">
        <v>2661</v>
      </c>
      <c r="B103" s="1027">
        <v>7484.45</v>
      </c>
      <c r="C103" s="1027">
        <v>7484.45</v>
      </c>
      <c r="D103" s="1027">
        <v>0</v>
      </c>
      <c r="E103" s="1027">
        <v>0</v>
      </c>
      <c r="F103" s="1027">
        <f t="shared" si="1"/>
        <v>7484.45</v>
      </c>
      <c r="G103" s="1027">
        <f t="shared" si="1"/>
        <v>7484.45</v>
      </c>
    </row>
    <row r="104" spans="1:7" s="1006" customFormat="1" ht="12.75" customHeight="1" x14ac:dyDescent="0.2">
      <c r="A104" s="1040" t="s">
        <v>2662</v>
      </c>
      <c r="B104" s="1027">
        <v>13805.169999999998</v>
      </c>
      <c r="C104" s="1027">
        <v>13805.164000000001</v>
      </c>
      <c r="D104" s="1027">
        <v>0</v>
      </c>
      <c r="E104" s="1027">
        <v>0</v>
      </c>
      <c r="F104" s="1027">
        <f t="shared" si="1"/>
        <v>13805.169999999998</v>
      </c>
      <c r="G104" s="1027">
        <f t="shared" si="1"/>
        <v>13805.164000000001</v>
      </c>
    </row>
    <row r="105" spans="1:7" s="1006" customFormat="1" ht="12.75" customHeight="1" x14ac:dyDescent="0.2">
      <c r="A105" s="1040" t="s">
        <v>2663</v>
      </c>
      <c r="B105" s="1027">
        <v>9236.4599999999991</v>
      </c>
      <c r="C105" s="1027">
        <v>9236.4589999999989</v>
      </c>
      <c r="D105" s="1027">
        <v>0</v>
      </c>
      <c r="E105" s="1027">
        <v>0</v>
      </c>
      <c r="F105" s="1027">
        <f t="shared" si="1"/>
        <v>9236.4599999999991</v>
      </c>
      <c r="G105" s="1027">
        <f t="shared" si="1"/>
        <v>9236.4589999999989</v>
      </c>
    </row>
    <row r="106" spans="1:7" s="1006" customFormat="1" ht="12.75" customHeight="1" x14ac:dyDescent="0.2">
      <c r="A106" s="1040" t="s">
        <v>2664</v>
      </c>
      <c r="B106" s="1027">
        <v>2701.53</v>
      </c>
      <c r="C106" s="1027">
        <v>2701.529</v>
      </c>
      <c r="D106" s="1027">
        <v>0</v>
      </c>
      <c r="E106" s="1027">
        <v>0</v>
      </c>
      <c r="F106" s="1027">
        <f t="shared" si="1"/>
        <v>2701.53</v>
      </c>
      <c r="G106" s="1027">
        <f t="shared" si="1"/>
        <v>2701.529</v>
      </c>
    </row>
    <row r="107" spans="1:7" s="1006" customFormat="1" ht="12.75" customHeight="1" x14ac:dyDescent="0.2">
      <c r="A107" s="1040" t="s">
        <v>2665</v>
      </c>
      <c r="B107" s="1027">
        <v>3679.77</v>
      </c>
      <c r="C107" s="1027">
        <v>3679.7710000000002</v>
      </c>
      <c r="D107" s="1027">
        <v>0</v>
      </c>
      <c r="E107" s="1027">
        <v>0</v>
      </c>
      <c r="F107" s="1027">
        <f t="shared" si="1"/>
        <v>3679.77</v>
      </c>
      <c r="G107" s="1027">
        <f t="shared" si="1"/>
        <v>3679.7710000000002</v>
      </c>
    </row>
    <row r="108" spans="1:7" s="1006" customFormat="1" ht="12.75" customHeight="1" x14ac:dyDescent="0.2">
      <c r="A108" s="1040" t="s">
        <v>2666</v>
      </c>
      <c r="B108" s="1027">
        <v>26990.080000000002</v>
      </c>
      <c r="C108" s="1027">
        <v>26990.076000000001</v>
      </c>
      <c r="D108" s="1027">
        <v>0</v>
      </c>
      <c r="E108" s="1027">
        <v>0</v>
      </c>
      <c r="F108" s="1027">
        <f t="shared" si="1"/>
        <v>26990.080000000002</v>
      </c>
      <c r="G108" s="1027">
        <f t="shared" si="1"/>
        <v>26990.076000000001</v>
      </c>
    </row>
    <row r="109" spans="1:7" s="1006" customFormat="1" ht="12.75" customHeight="1" x14ac:dyDescent="0.2">
      <c r="A109" s="1040" t="s">
        <v>2667</v>
      </c>
      <c r="B109" s="1027">
        <v>2129.63</v>
      </c>
      <c r="C109" s="1027">
        <v>2129.6309999999999</v>
      </c>
      <c r="D109" s="1027">
        <v>0</v>
      </c>
      <c r="E109" s="1027">
        <v>0</v>
      </c>
      <c r="F109" s="1027">
        <f t="shared" si="1"/>
        <v>2129.63</v>
      </c>
      <c r="G109" s="1027">
        <f t="shared" si="1"/>
        <v>2129.6309999999999</v>
      </c>
    </row>
    <row r="110" spans="1:7" s="1006" customFormat="1" ht="12.75" customHeight="1" x14ac:dyDescent="0.2">
      <c r="A110" s="1040" t="s">
        <v>2668</v>
      </c>
      <c r="B110" s="1027">
        <v>5309.13</v>
      </c>
      <c r="C110" s="1027">
        <v>5309.1299999999992</v>
      </c>
      <c r="D110" s="1027">
        <v>0</v>
      </c>
      <c r="E110" s="1027">
        <v>0</v>
      </c>
      <c r="F110" s="1027">
        <f t="shared" si="1"/>
        <v>5309.13</v>
      </c>
      <c r="G110" s="1027">
        <f t="shared" si="1"/>
        <v>5309.1299999999992</v>
      </c>
    </row>
    <row r="111" spans="1:7" s="1006" customFormat="1" ht="12.75" customHeight="1" x14ac:dyDescent="0.2">
      <c r="A111" s="1040" t="s">
        <v>2669</v>
      </c>
      <c r="B111" s="1027">
        <v>7942.63</v>
      </c>
      <c r="C111" s="1027">
        <v>7942.6270000000004</v>
      </c>
      <c r="D111" s="1027">
        <v>0</v>
      </c>
      <c r="E111" s="1027">
        <v>0</v>
      </c>
      <c r="F111" s="1027">
        <f t="shared" si="1"/>
        <v>7942.63</v>
      </c>
      <c r="G111" s="1027">
        <f t="shared" si="1"/>
        <v>7942.6270000000004</v>
      </c>
    </row>
    <row r="112" spans="1:7" s="1006" customFormat="1" ht="12.75" customHeight="1" x14ac:dyDescent="0.2">
      <c r="A112" s="1040" t="s">
        <v>2670</v>
      </c>
      <c r="B112" s="1027">
        <v>7163.83</v>
      </c>
      <c r="C112" s="1027">
        <v>7163.8269999999993</v>
      </c>
      <c r="D112" s="1027">
        <v>0</v>
      </c>
      <c r="E112" s="1027">
        <v>0</v>
      </c>
      <c r="F112" s="1027">
        <f t="shared" si="1"/>
        <v>7163.83</v>
      </c>
      <c r="G112" s="1027">
        <f t="shared" si="1"/>
        <v>7163.8269999999993</v>
      </c>
    </row>
    <row r="113" spans="1:7" s="1006" customFormat="1" ht="12.75" customHeight="1" x14ac:dyDescent="0.2">
      <c r="A113" s="1040" t="s">
        <v>2671</v>
      </c>
      <c r="B113" s="1027">
        <v>2063.92</v>
      </c>
      <c r="C113" s="1027">
        <v>2063.924</v>
      </c>
      <c r="D113" s="1027">
        <v>0</v>
      </c>
      <c r="E113" s="1027">
        <v>0</v>
      </c>
      <c r="F113" s="1027">
        <f t="shared" si="1"/>
        <v>2063.92</v>
      </c>
      <c r="G113" s="1027">
        <f t="shared" si="1"/>
        <v>2063.924</v>
      </c>
    </row>
    <row r="114" spans="1:7" s="1006" customFormat="1" ht="12.75" customHeight="1" x14ac:dyDescent="0.2">
      <c r="A114" s="1040" t="s">
        <v>2672</v>
      </c>
      <c r="B114" s="1027">
        <v>4416.5599999999995</v>
      </c>
      <c r="C114" s="1027">
        <v>4416.5540000000001</v>
      </c>
      <c r="D114" s="1027">
        <v>0</v>
      </c>
      <c r="E114" s="1027">
        <v>0</v>
      </c>
      <c r="F114" s="1027">
        <f t="shared" si="1"/>
        <v>4416.5599999999995</v>
      </c>
      <c r="G114" s="1027">
        <f t="shared" si="1"/>
        <v>4416.5540000000001</v>
      </c>
    </row>
    <row r="115" spans="1:7" s="1006" customFormat="1" ht="12.75" customHeight="1" x14ac:dyDescent="0.2">
      <c r="A115" s="1040" t="s">
        <v>2673</v>
      </c>
      <c r="B115" s="1027">
        <v>1979.09</v>
      </c>
      <c r="C115" s="1027">
        <v>1979.087</v>
      </c>
      <c r="D115" s="1027">
        <v>0</v>
      </c>
      <c r="E115" s="1027">
        <v>0</v>
      </c>
      <c r="F115" s="1027">
        <f t="shared" si="1"/>
        <v>1979.09</v>
      </c>
      <c r="G115" s="1027">
        <f t="shared" si="1"/>
        <v>1979.087</v>
      </c>
    </row>
    <row r="116" spans="1:7" s="1006" customFormat="1" ht="12.75" customHeight="1" x14ac:dyDescent="0.2">
      <c r="A116" s="1040" t="s">
        <v>2674</v>
      </c>
      <c r="B116" s="1027">
        <v>2163.79</v>
      </c>
      <c r="C116" s="1027">
        <v>2163.7800000000002</v>
      </c>
      <c r="D116" s="1027">
        <v>0</v>
      </c>
      <c r="E116" s="1027">
        <v>0</v>
      </c>
      <c r="F116" s="1027">
        <f t="shared" si="1"/>
        <v>2163.79</v>
      </c>
      <c r="G116" s="1027">
        <f t="shared" si="1"/>
        <v>2163.7800000000002</v>
      </c>
    </row>
    <row r="117" spans="1:7" s="1006" customFormat="1" ht="12.75" customHeight="1" x14ac:dyDescent="0.2">
      <c r="A117" s="1040" t="s">
        <v>2675</v>
      </c>
      <c r="B117" s="1027">
        <v>4425.46</v>
      </c>
      <c r="C117" s="1027">
        <v>4425.4609999999993</v>
      </c>
      <c r="D117" s="1027">
        <v>0</v>
      </c>
      <c r="E117" s="1027">
        <v>0</v>
      </c>
      <c r="F117" s="1027">
        <f t="shared" si="1"/>
        <v>4425.46</v>
      </c>
      <c r="G117" s="1027">
        <f t="shared" si="1"/>
        <v>4425.4609999999993</v>
      </c>
    </row>
    <row r="118" spans="1:7" s="1006" customFormat="1" ht="12.75" customHeight="1" x14ac:dyDescent="0.2">
      <c r="A118" s="1040" t="s">
        <v>2676</v>
      </c>
      <c r="B118" s="1027">
        <v>17710.43</v>
      </c>
      <c r="C118" s="1027">
        <v>17710.425000000003</v>
      </c>
      <c r="D118" s="1027">
        <v>0</v>
      </c>
      <c r="E118" s="1027">
        <v>0</v>
      </c>
      <c r="F118" s="1027">
        <f t="shared" si="1"/>
        <v>17710.43</v>
      </c>
      <c r="G118" s="1027">
        <f t="shared" si="1"/>
        <v>17710.425000000003</v>
      </c>
    </row>
    <row r="119" spans="1:7" s="1006" customFormat="1" ht="12.75" customHeight="1" x14ac:dyDescent="0.2">
      <c r="A119" s="1040" t="s">
        <v>2677</v>
      </c>
      <c r="B119" s="1027">
        <v>10383.99</v>
      </c>
      <c r="C119" s="1027">
        <v>10383.994000000001</v>
      </c>
      <c r="D119" s="1027">
        <v>0</v>
      </c>
      <c r="E119" s="1027">
        <v>0</v>
      </c>
      <c r="F119" s="1027">
        <f t="shared" si="1"/>
        <v>10383.99</v>
      </c>
      <c r="G119" s="1027">
        <f t="shared" si="1"/>
        <v>10383.994000000001</v>
      </c>
    </row>
    <row r="120" spans="1:7" s="1006" customFormat="1" ht="12.75" customHeight="1" x14ac:dyDescent="0.2">
      <c r="A120" s="1040" t="s">
        <v>2678</v>
      </c>
      <c r="B120" s="1027">
        <v>10890.32</v>
      </c>
      <c r="C120" s="1027">
        <v>10890.316999999999</v>
      </c>
      <c r="D120" s="1027">
        <v>0</v>
      </c>
      <c r="E120" s="1027">
        <v>0</v>
      </c>
      <c r="F120" s="1027">
        <f t="shared" si="1"/>
        <v>10890.32</v>
      </c>
      <c r="G120" s="1027">
        <f t="shared" si="1"/>
        <v>10890.316999999999</v>
      </c>
    </row>
    <row r="121" spans="1:7" s="1006" customFormat="1" ht="12.75" customHeight="1" x14ac:dyDescent="0.2">
      <c r="A121" s="1040" t="s">
        <v>2679</v>
      </c>
      <c r="B121" s="1027">
        <v>3552.8</v>
      </c>
      <c r="C121" s="1027">
        <v>3552.7980000000002</v>
      </c>
      <c r="D121" s="1027">
        <v>0</v>
      </c>
      <c r="E121" s="1027">
        <v>0</v>
      </c>
      <c r="F121" s="1027">
        <f t="shared" si="1"/>
        <v>3552.8</v>
      </c>
      <c r="G121" s="1027">
        <f t="shared" si="1"/>
        <v>3552.7980000000002</v>
      </c>
    </row>
    <row r="122" spans="1:7" s="1006" customFormat="1" ht="12.75" customHeight="1" x14ac:dyDescent="0.2">
      <c r="A122" s="1040" t="s">
        <v>2680</v>
      </c>
      <c r="B122" s="1027">
        <v>5071.22</v>
      </c>
      <c r="C122" s="1027">
        <v>5071.2190000000001</v>
      </c>
      <c r="D122" s="1027">
        <v>0</v>
      </c>
      <c r="E122" s="1027">
        <v>0</v>
      </c>
      <c r="F122" s="1027">
        <f t="shared" si="1"/>
        <v>5071.22</v>
      </c>
      <c r="G122" s="1027">
        <f t="shared" si="1"/>
        <v>5071.2190000000001</v>
      </c>
    </row>
    <row r="123" spans="1:7" s="1006" customFormat="1" ht="12.75" customHeight="1" x14ac:dyDescent="0.2">
      <c r="A123" s="1040" t="s">
        <v>2681</v>
      </c>
      <c r="B123" s="1027">
        <v>4033.39</v>
      </c>
      <c r="C123" s="1027">
        <v>4033.3879999999999</v>
      </c>
      <c r="D123" s="1027">
        <v>0</v>
      </c>
      <c r="E123" s="1027">
        <v>0</v>
      </c>
      <c r="F123" s="1027">
        <f t="shared" si="1"/>
        <v>4033.39</v>
      </c>
      <c r="G123" s="1027">
        <f t="shared" si="1"/>
        <v>4033.3879999999999</v>
      </c>
    </row>
    <row r="124" spans="1:7" s="1006" customFormat="1" ht="12.75" customHeight="1" x14ac:dyDescent="0.2">
      <c r="A124" s="1040" t="s">
        <v>2682</v>
      </c>
      <c r="B124" s="1027">
        <v>8797.36</v>
      </c>
      <c r="C124" s="1027">
        <v>8797.353000000001</v>
      </c>
      <c r="D124" s="1027">
        <v>0</v>
      </c>
      <c r="E124" s="1027">
        <v>0</v>
      </c>
      <c r="F124" s="1027">
        <f t="shared" si="1"/>
        <v>8797.36</v>
      </c>
      <c r="G124" s="1027">
        <f t="shared" si="1"/>
        <v>8797.353000000001</v>
      </c>
    </row>
    <row r="125" spans="1:7" s="1006" customFormat="1" ht="12.75" customHeight="1" x14ac:dyDescent="0.2">
      <c r="A125" s="1040" t="s">
        <v>2683</v>
      </c>
      <c r="B125" s="1027">
        <v>18262.789999999997</v>
      </c>
      <c r="C125" s="1027">
        <v>18262.785</v>
      </c>
      <c r="D125" s="1027">
        <v>0</v>
      </c>
      <c r="E125" s="1027">
        <v>0</v>
      </c>
      <c r="F125" s="1027">
        <f t="shared" si="1"/>
        <v>18262.789999999997</v>
      </c>
      <c r="G125" s="1027">
        <f t="shared" si="1"/>
        <v>18262.785</v>
      </c>
    </row>
    <row r="126" spans="1:7" s="1006" customFormat="1" ht="12.75" customHeight="1" x14ac:dyDescent="0.2">
      <c r="A126" s="1040" t="s">
        <v>2684</v>
      </c>
      <c r="B126" s="1027">
        <v>21900.190000000002</v>
      </c>
      <c r="C126" s="1027">
        <v>21900.183000000001</v>
      </c>
      <c r="D126" s="1027">
        <v>0</v>
      </c>
      <c r="E126" s="1027">
        <v>0</v>
      </c>
      <c r="F126" s="1027">
        <f t="shared" si="1"/>
        <v>21900.190000000002</v>
      </c>
      <c r="G126" s="1027">
        <f t="shared" si="1"/>
        <v>21900.183000000001</v>
      </c>
    </row>
    <row r="127" spans="1:7" s="1006" customFormat="1" ht="12.75" customHeight="1" x14ac:dyDescent="0.2">
      <c r="A127" s="1040" t="s">
        <v>2685</v>
      </c>
      <c r="B127" s="1027">
        <v>20663.189999999999</v>
      </c>
      <c r="C127" s="1027">
        <v>20663.189999999999</v>
      </c>
      <c r="D127" s="1027">
        <v>0</v>
      </c>
      <c r="E127" s="1027">
        <v>0</v>
      </c>
      <c r="F127" s="1027">
        <f t="shared" si="1"/>
        <v>20663.189999999999</v>
      </c>
      <c r="G127" s="1027">
        <f t="shared" si="1"/>
        <v>20663.189999999999</v>
      </c>
    </row>
    <row r="128" spans="1:7" s="1006" customFormat="1" ht="12.75" customHeight="1" x14ac:dyDescent="0.2">
      <c r="A128" s="1040" t="s">
        <v>2686</v>
      </c>
      <c r="B128" s="1027">
        <v>10718.449999999999</v>
      </c>
      <c r="C128" s="1027">
        <v>10699.232999999998</v>
      </c>
      <c r="D128" s="1027">
        <v>0</v>
      </c>
      <c r="E128" s="1027">
        <v>0</v>
      </c>
      <c r="F128" s="1027">
        <f t="shared" si="1"/>
        <v>10718.449999999999</v>
      </c>
      <c r="G128" s="1027">
        <f t="shared" si="1"/>
        <v>10699.232999999998</v>
      </c>
    </row>
    <row r="129" spans="1:7" s="1006" customFormat="1" ht="12.75" customHeight="1" x14ac:dyDescent="0.2">
      <c r="A129" s="1040" t="s">
        <v>2687</v>
      </c>
      <c r="B129" s="1027">
        <v>10837.03</v>
      </c>
      <c r="C129" s="1027">
        <v>10837.027</v>
      </c>
      <c r="D129" s="1027">
        <v>0</v>
      </c>
      <c r="E129" s="1027">
        <v>0</v>
      </c>
      <c r="F129" s="1027">
        <f t="shared" si="1"/>
        <v>10837.03</v>
      </c>
      <c r="G129" s="1027">
        <f t="shared" si="1"/>
        <v>10837.027</v>
      </c>
    </row>
    <row r="130" spans="1:7" s="1006" customFormat="1" ht="12.75" customHeight="1" x14ac:dyDescent="0.2">
      <c r="A130" s="1040" t="s">
        <v>2688</v>
      </c>
      <c r="B130" s="1027">
        <v>17500.84</v>
      </c>
      <c r="C130" s="1027">
        <v>17500.835999999999</v>
      </c>
      <c r="D130" s="1027">
        <v>0</v>
      </c>
      <c r="E130" s="1027">
        <v>0</v>
      </c>
      <c r="F130" s="1027">
        <f t="shared" si="1"/>
        <v>17500.84</v>
      </c>
      <c r="G130" s="1027">
        <f t="shared" si="1"/>
        <v>17500.835999999999</v>
      </c>
    </row>
    <row r="131" spans="1:7" s="1006" customFormat="1" ht="12.75" customHeight="1" x14ac:dyDescent="0.2">
      <c r="A131" s="1040" t="s">
        <v>2689</v>
      </c>
      <c r="B131" s="1027">
        <v>17482.48</v>
      </c>
      <c r="C131" s="1027">
        <v>17482.476999999999</v>
      </c>
      <c r="D131" s="1027">
        <v>0</v>
      </c>
      <c r="E131" s="1027">
        <v>0</v>
      </c>
      <c r="F131" s="1027">
        <f t="shared" si="1"/>
        <v>17482.48</v>
      </c>
      <c r="G131" s="1027">
        <f t="shared" si="1"/>
        <v>17482.476999999999</v>
      </c>
    </row>
    <row r="132" spans="1:7" s="1006" customFormat="1" ht="12.75" customHeight="1" x14ac:dyDescent="0.2">
      <c r="A132" s="1040" t="s">
        <v>2690</v>
      </c>
      <c r="B132" s="1027">
        <v>18892.649999999998</v>
      </c>
      <c r="C132" s="1027">
        <v>18892.644</v>
      </c>
      <c r="D132" s="1027">
        <v>0</v>
      </c>
      <c r="E132" s="1027">
        <v>0</v>
      </c>
      <c r="F132" s="1027">
        <f t="shared" si="1"/>
        <v>18892.649999999998</v>
      </c>
      <c r="G132" s="1027">
        <f t="shared" si="1"/>
        <v>18892.644</v>
      </c>
    </row>
    <row r="133" spans="1:7" s="1006" customFormat="1" ht="12.75" customHeight="1" x14ac:dyDescent="0.2">
      <c r="A133" s="1040" t="s">
        <v>2691</v>
      </c>
      <c r="B133" s="1027">
        <v>13898.51</v>
      </c>
      <c r="C133" s="1027">
        <v>13898.503000000001</v>
      </c>
      <c r="D133" s="1027">
        <v>0</v>
      </c>
      <c r="E133" s="1027">
        <v>0</v>
      </c>
      <c r="F133" s="1027">
        <f t="shared" si="1"/>
        <v>13898.51</v>
      </c>
      <c r="G133" s="1027">
        <f t="shared" si="1"/>
        <v>13898.503000000001</v>
      </c>
    </row>
    <row r="134" spans="1:7" s="1006" customFormat="1" ht="12.75" customHeight="1" x14ac:dyDescent="0.2">
      <c r="A134" s="1040" t="s">
        <v>2692</v>
      </c>
      <c r="B134" s="1027">
        <v>6448.6399999999994</v>
      </c>
      <c r="C134" s="1027">
        <v>6448.6350000000002</v>
      </c>
      <c r="D134" s="1027">
        <v>0</v>
      </c>
      <c r="E134" s="1027">
        <v>0</v>
      </c>
      <c r="F134" s="1027">
        <f t="shared" ref="F134:G197" si="2">B134+D134</f>
        <v>6448.6399999999994</v>
      </c>
      <c r="G134" s="1027">
        <f t="shared" si="2"/>
        <v>6448.6350000000002</v>
      </c>
    </row>
    <row r="135" spans="1:7" s="1006" customFormat="1" ht="12.75" customHeight="1" x14ac:dyDescent="0.2">
      <c r="A135" s="1040" t="s">
        <v>2693</v>
      </c>
      <c r="B135" s="1027">
        <v>3638.79</v>
      </c>
      <c r="C135" s="1027">
        <v>3638.7829999999999</v>
      </c>
      <c r="D135" s="1027">
        <v>0</v>
      </c>
      <c r="E135" s="1027">
        <v>0</v>
      </c>
      <c r="F135" s="1027">
        <f t="shared" si="2"/>
        <v>3638.79</v>
      </c>
      <c r="G135" s="1027">
        <f t="shared" si="2"/>
        <v>3638.7829999999999</v>
      </c>
    </row>
    <row r="136" spans="1:7" s="1006" customFormat="1" ht="12.75" customHeight="1" x14ac:dyDescent="0.2">
      <c r="A136" s="1040" t="s">
        <v>2694</v>
      </c>
      <c r="B136" s="1027">
        <v>10989.390000000001</v>
      </c>
      <c r="C136" s="1027">
        <v>10989.388999999999</v>
      </c>
      <c r="D136" s="1027">
        <v>0</v>
      </c>
      <c r="E136" s="1027">
        <v>0</v>
      </c>
      <c r="F136" s="1027">
        <f t="shared" si="2"/>
        <v>10989.390000000001</v>
      </c>
      <c r="G136" s="1027">
        <f t="shared" si="2"/>
        <v>10989.388999999999</v>
      </c>
    </row>
    <row r="137" spans="1:7" s="1006" customFormat="1" ht="12.75" customHeight="1" x14ac:dyDescent="0.2">
      <c r="A137" s="1040" t="s">
        <v>2695</v>
      </c>
      <c r="B137" s="1027">
        <v>8886.5</v>
      </c>
      <c r="C137" s="1027">
        <v>8886.4920000000002</v>
      </c>
      <c r="D137" s="1027">
        <v>0</v>
      </c>
      <c r="E137" s="1027">
        <v>0</v>
      </c>
      <c r="F137" s="1027">
        <f t="shared" si="2"/>
        <v>8886.5</v>
      </c>
      <c r="G137" s="1027">
        <f t="shared" si="2"/>
        <v>8886.4920000000002</v>
      </c>
    </row>
    <row r="138" spans="1:7" s="1006" customFormat="1" ht="12.75" customHeight="1" x14ac:dyDescent="0.2">
      <c r="A138" s="1040" t="s">
        <v>2696</v>
      </c>
      <c r="B138" s="1027">
        <v>10012.040000000001</v>
      </c>
      <c r="C138" s="1027">
        <v>10012.040000000001</v>
      </c>
      <c r="D138" s="1027">
        <v>0</v>
      </c>
      <c r="E138" s="1027">
        <v>0</v>
      </c>
      <c r="F138" s="1027">
        <f t="shared" si="2"/>
        <v>10012.040000000001</v>
      </c>
      <c r="G138" s="1027">
        <f t="shared" si="2"/>
        <v>10012.040000000001</v>
      </c>
    </row>
    <row r="139" spans="1:7" s="1006" customFormat="1" ht="12.75" customHeight="1" x14ac:dyDescent="0.2">
      <c r="A139" s="1040" t="s">
        <v>2697</v>
      </c>
      <c r="B139" s="1027">
        <v>5029.7700000000004</v>
      </c>
      <c r="C139" s="1027">
        <v>5029.7690000000002</v>
      </c>
      <c r="D139" s="1027">
        <v>0</v>
      </c>
      <c r="E139" s="1027">
        <v>0</v>
      </c>
      <c r="F139" s="1027">
        <f t="shared" si="2"/>
        <v>5029.7700000000004</v>
      </c>
      <c r="G139" s="1027">
        <f t="shared" si="2"/>
        <v>5029.7690000000002</v>
      </c>
    </row>
    <row r="140" spans="1:7" s="1006" customFormat="1" ht="12.75" customHeight="1" x14ac:dyDescent="0.2">
      <c r="A140" s="1040" t="s">
        <v>2698</v>
      </c>
      <c r="B140" s="1027">
        <v>7593.4500000000007</v>
      </c>
      <c r="C140" s="1027">
        <v>7593.4539999999997</v>
      </c>
      <c r="D140" s="1027">
        <v>0</v>
      </c>
      <c r="E140" s="1027">
        <v>0</v>
      </c>
      <c r="F140" s="1027">
        <f t="shared" si="2"/>
        <v>7593.4500000000007</v>
      </c>
      <c r="G140" s="1027">
        <f t="shared" si="2"/>
        <v>7593.4539999999997</v>
      </c>
    </row>
    <row r="141" spans="1:7" s="1006" customFormat="1" ht="12.75" customHeight="1" x14ac:dyDescent="0.2">
      <c r="A141" s="1040" t="s">
        <v>2699</v>
      </c>
      <c r="B141" s="1027">
        <v>5909.18</v>
      </c>
      <c r="C141" s="1027">
        <v>5909.1779999999999</v>
      </c>
      <c r="D141" s="1027">
        <v>0</v>
      </c>
      <c r="E141" s="1027">
        <v>0</v>
      </c>
      <c r="F141" s="1027">
        <f t="shared" si="2"/>
        <v>5909.18</v>
      </c>
      <c r="G141" s="1027">
        <f t="shared" si="2"/>
        <v>5909.1779999999999</v>
      </c>
    </row>
    <row r="142" spans="1:7" s="1006" customFormat="1" ht="12.75" customHeight="1" x14ac:dyDescent="0.2">
      <c r="A142" s="1040" t="s">
        <v>2700</v>
      </c>
      <c r="B142" s="1027">
        <v>7232.22</v>
      </c>
      <c r="C142" s="1027">
        <v>7232.2170000000006</v>
      </c>
      <c r="D142" s="1027">
        <v>0</v>
      </c>
      <c r="E142" s="1027">
        <v>0</v>
      </c>
      <c r="F142" s="1027">
        <f t="shared" si="2"/>
        <v>7232.22</v>
      </c>
      <c r="G142" s="1027">
        <f t="shared" si="2"/>
        <v>7232.2170000000006</v>
      </c>
    </row>
    <row r="143" spans="1:7" s="1006" customFormat="1" ht="12.75" customHeight="1" x14ac:dyDescent="0.2">
      <c r="A143" s="1040" t="s">
        <v>2701</v>
      </c>
      <c r="B143" s="1027">
        <v>10436.130000000001</v>
      </c>
      <c r="C143" s="1027">
        <v>10436.124</v>
      </c>
      <c r="D143" s="1027">
        <v>0</v>
      </c>
      <c r="E143" s="1027">
        <v>0</v>
      </c>
      <c r="F143" s="1027">
        <f t="shared" si="2"/>
        <v>10436.130000000001</v>
      </c>
      <c r="G143" s="1027">
        <f t="shared" si="2"/>
        <v>10436.124</v>
      </c>
    </row>
    <row r="144" spans="1:7" s="1006" customFormat="1" ht="12.75" customHeight="1" x14ac:dyDescent="0.2">
      <c r="A144" s="1040" t="s">
        <v>2702</v>
      </c>
      <c r="B144" s="1027">
        <v>5582.09</v>
      </c>
      <c r="C144" s="1027">
        <v>5582.0910000000003</v>
      </c>
      <c r="D144" s="1027">
        <v>0</v>
      </c>
      <c r="E144" s="1027">
        <v>0</v>
      </c>
      <c r="F144" s="1027">
        <f t="shared" si="2"/>
        <v>5582.09</v>
      </c>
      <c r="G144" s="1027">
        <f t="shared" si="2"/>
        <v>5582.0910000000003</v>
      </c>
    </row>
    <row r="145" spans="1:7" s="1006" customFormat="1" ht="12.75" customHeight="1" x14ac:dyDescent="0.2">
      <c r="A145" s="1040" t="s">
        <v>2703</v>
      </c>
      <c r="B145" s="1027">
        <v>5423.19</v>
      </c>
      <c r="C145" s="1027">
        <v>5423.1850000000004</v>
      </c>
      <c r="D145" s="1027">
        <v>0</v>
      </c>
      <c r="E145" s="1027">
        <v>0</v>
      </c>
      <c r="F145" s="1027">
        <f t="shared" si="2"/>
        <v>5423.19</v>
      </c>
      <c r="G145" s="1027">
        <f t="shared" si="2"/>
        <v>5423.1850000000004</v>
      </c>
    </row>
    <row r="146" spans="1:7" s="1006" customFormat="1" ht="12.75" customHeight="1" x14ac:dyDescent="0.2">
      <c r="A146" s="1040" t="s">
        <v>2704</v>
      </c>
      <c r="B146" s="1027">
        <v>14534.02</v>
      </c>
      <c r="C146" s="1027">
        <v>14534.018</v>
      </c>
      <c r="D146" s="1027">
        <v>0</v>
      </c>
      <c r="E146" s="1027">
        <v>0</v>
      </c>
      <c r="F146" s="1027">
        <f t="shared" si="2"/>
        <v>14534.02</v>
      </c>
      <c r="G146" s="1027">
        <f t="shared" si="2"/>
        <v>14534.018</v>
      </c>
    </row>
    <row r="147" spans="1:7" s="1006" customFormat="1" ht="12.75" customHeight="1" x14ac:dyDescent="0.2">
      <c r="A147" s="1040" t="s">
        <v>2705</v>
      </c>
      <c r="B147" s="1027">
        <v>2374.5500000000002</v>
      </c>
      <c r="C147" s="1027">
        <v>2374.547</v>
      </c>
      <c r="D147" s="1027">
        <v>0</v>
      </c>
      <c r="E147" s="1027">
        <v>0</v>
      </c>
      <c r="F147" s="1027">
        <f t="shared" si="2"/>
        <v>2374.5500000000002</v>
      </c>
      <c r="G147" s="1027">
        <f t="shared" si="2"/>
        <v>2374.547</v>
      </c>
    </row>
    <row r="148" spans="1:7" s="1006" customFormat="1" ht="12.75" customHeight="1" x14ac:dyDescent="0.2">
      <c r="A148" s="1040" t="s">
        <v>2706</v>
      </c>
      <c r="B148" s="1027">
        <v>5264.64</v>
      </c>
      <c r="C148" s="1027">
        <v>5264.6359999999995</v>
      </c>
      <c r="D148" s="1027">
        <v>0</v>
      </c>
      <c r="E148" s="1027">
        <v>0</v>
      </c>
      <c r="F148" s="1027">
        <f t="shared" si="2"/>
        <v>5264.64</v>
      </c>
      <c r="G148" s="1027">
        <f t="shared" si="2"/>
        <v>5264.6359999999995</v>
      </c>
    </row>
    <row r="149" spans="1:7" s="1006" customFormat="1" ht="12.75" customHeight="1" x14ac:dyDescent="0.2">
      <c r="A149" s="1040" t="s">
        <v>2707</v>
      </c>
      <c r="B149" s="1027">
        <v>5615.28</v>
      </c>
      <c r="C149" s="1027">
        <v>5615.2809999999999</v>
      </c>
      <c r="D149" s="1027">
        <v>0</v>
      </c>
      <c r="E149" s="1027">
        <v>0</v>
      </c>
      <c r="F149" s="1027">
        <f t="shared" si="2"/>
        <v>5615.28</v>
      </c>
      <c r="G149" s="1027">
        <f t="shared" si="2"/>
        <v>5615.2809999999999</v>
      </c>
    </row>
    <row r="150" spans="1:7" s="1006" customFormat="1" ht="12.75" customHeight="1" x14ac:dyDescent="0.2">
      <c r="A150" s="1040" t="s">
        <v>2708</v>
      </c>
      <c r="B150" s="1027">
        <v>5586.17</v>
      </c>
      <c r="C150" s="1027">
        <v>5586.174</v>
      </c>
      <c r="D150" s="1027">
        <v>0</v>
      </c>
      <c r="E150" s="1027">
        <v>0</v>
      </c>
      <c r="F150" s="1027">
        <f t="shared" si="2"/>
        <v>5586.17</v>
      </c>
      <c r="G150" s="1027">
        <f t="shared" si="2"/>
        <v>5586.174</v>
      </c>
    </row>
    <row r="151" spans="1:7" s="1006" customFormat="1" ht="12.75" customHeight="1" x14ac:dyDescent="0.2">
      <c r="A151" s="1040" t="s">
        <v>2709</v>
      </c>
      <c r="B151" s="1027">
        <v>3573.03</v>
      </c>
      <c r="C151" s="1027">
        <v>3573.0260000000003</v>
      </c>
      <c r="D151" s="1027">
        <v>0</v>
      </c>
      <c r="E151" s="1027">
        <v>0</v>
      </c>
      <c r="F151" s="1027">
        <f t="shared" si="2"/>
        <v>3573.03</v>
      </c>
      <c r="G151" s="1027">
        <f t="shared" si="2"/>
        <v>3573.0260000000003</v>
      </c>
    </row>
    <row r="152" spans="1:7" s="1006" customFormat="1" ht="12.75" customHeight="1" x14ac:dyDescent="0.2">
      <c r="A152" s="1040" t="s">
        <v>2710</v>
      </c>
      <c r="B152" s="1027">
        <v>19923.050000000003</v>
      </c>
      <c r="C152" s="1027">
        <v>19923.049000000003</v>
      </c>
      <c r="D152" s="1027">
        <v>0</v>
      </c>
      <c r="E152" s="1027">
        <v>0</v>
      </c>
      <c r="F152" s="1027">
        <f t="shared" si="2"/>
        <v>19923.050000000003</v>
      </c>
      <c r="G152" s="1027">
        <f t="shared" si="2"/>
        <v>19923.049000000003</v>
      </c>
    </row>
    <row r="153" spans="1:7" s="1006" customFormat="1" ht="12.75" customHeight="1" x14ac:dyDescent="0.2">
      <c r="A153" s="1040" t="s">
        <v>2711</v>
      </c>
      <c r="B153" s="1027">
        <v>15078.650000000001</v>
      </c>
      <c r="C153" s="1027">
        <v>15078.647999999999</v>
      </c>
      <c r="D153" s="1027">
        <v>0</v>
      </c>
      <c r="E153" s="1027">
        <v>0</v>
      </c>
      <c r="F153" s="1027">
        <f t="shared" si="2"/>
        <v>15078.650000000001</v>
      </c>
      <c r="G153" s="1027">
        <f t="shared" si="2"/>
        <v>15078.647999999999</v>
      </c>
    </row>
    <row r="154" spans="1:7" s="1006" customFormat="1" ht="12.75" customHeight="1" x14ac:dyDescent="0.2">
      <c r="A154" s="1040" t="s">
        <v>2712</v>
      </c>
      <c r="B154" s="1027">
        <v>17280.439999999999</v>
      </c>
      <c r="C154" s="1027">
        <v>17280.436999999998</v>
      </c>
      <c r="D154" s="1027">
        <v>0</v>
      </c>
      <c r="E154" s="1027">
        <v>0</v>
      </c>
      <c r="F154" s="1027">
        <f t="shared" si="2"/>
        <v>17280.439999999999</v>
      </c>
      <c r="G154" s="1027">
        <f t="shared" si="2"/>
        <v>17280.436999999998</v>
      </c>
    </row>
    <row r="155" spans="1:7" s="1006" customFormat="1" ht="12.75" customHeight="1" x14ac:dyDescent="0.2">
      <c r="A155" s="1040" t="s">
        <v>2713</v>
      </c>
      <c r="B155" s="1027">
        <v>17280.490000000002</v>
      </c>
      <c r="C155" s="1027">
        <v>17280.484</v>
      </c>
      <c r="D155" s="1027">
        <v>0</v>
      </c>
      <c r="E155" s="1027">
        <v>0</v>
      </c>
      <c r="F155" s="1027">
        <f t="shared" si="2"/>
        <v>17280.490000000002</v>
      </c>
      <c r="G155" s="1027">
        <f t="shared" si="2"/>
        <v>17280.484</v>
      </c>
    </row>
    <row r="156" spans="1:7" s="1006" customFormat="1" ht="12.75" customHeight="1" x14ac:dyDescent="0.2">
      <c r="A156" s="1040" t="s">
        <v>2714</v>
      </c>
      <c r="B156" s="1027">
        <v>14920.15</v>
      </c>
      <c r="C156" s="1027">
        <v>14920.147000000001</v>
      </c>
      <c r="D156" s="1027">
        <v>0</v>
      </c>
      <c r="E156" s="1027">
        <v>0</v>
      </c>
      <c r="F156" s="1027">
        <f t="shared" si="2"/>
        <v>14920.15</v>
      </c>
      <c r="G156" s="1027">
        <f t="shared" si="2"/>
        <v>14920.147000000001</v>
      </c>
    </row>
    <row r="157" spans="1:7" s="1006" customFormat="1" ht="12.75" customHeight="1" x14ac:dyDescent="0.2">
      <c r="A157" s="1040" t="s">
        <v>2715</v>
      </c>
      <c r="B157" s="1027">
        <v>20214.79</v>
      </c>
      <c r="C157" s="1027">
        <v>20214.785</v>
      </c>
      <c r="D157" s="1027">
        <v>0</v>
      </c>
      <c r="E157" s="1027">
        <v>0</v>
      </c>
      <c r="F157" s="1027">
        <f t="shared" si="2"/>
        <v>20214.79</v>
      </c>
      <c r="G157" s="1027">
        <f t="shared" si="2"/>
        <v>20214.785</v>
      </c>
    </row>
    <row r="158" spans="1:7" s="1006" customFormat="1" ht="12.75" customHeight="1" x14ac:dyDescent="0.2">
      <c r="A158" s="1040" t="s">
        <v>2716</v>
      </c>
      <c r="B158" s="1027">
        <v>17303.419999999998</v>
      </c>
      <c r="C158" s="1027">
        <v>17303.419999999998</v>
      </c>
      <c r="D158" s="1027">
        <v>0</v>
      </c>
      <c r="E158" s="1027">
        <v>0</v>
      </c>
      <c r="F158" s="1027">
        <f t="shared" si="2"/>
        <v>17303.419999999998</v>
      </c>
      <c r="G158" s="1027">
        <f t="shared" si="2"/>
        <v>17303.419999999998</v>
      </c>
    </row>
    <row r="159" spans="1:7" s="1006" customFormat="1" ht="12.75" customHeight="1" x14ac:dyDescent="0.2">
      <c r="A159" s="1040" t="s">
        <v>2717</v>
      </c>
      <c r="B159" s="1027">
        <v>12308.900000000001</v>
      </c>
      <c r="C159" s="1027">
        <v>12308.893</v>
      </c>
      <c r="D159" s="1027">
        <v>0</v>
      </c>
      <c r="E159" s="1027">
        <v>0</v>
      </c>
      <c r="F159" s="1027">
        <f t="shared" si="2"/>
        <v>12308.900000000001</v>
      </c>
      <c r="G159" s="1027">
        <f t="shared" si="2"/>
        <v>12308.893</v>
      </c>
    </row>
    <row r="160" spans="1:7" s="1006" customFormat="1" ht="12.75" customHeight="1" x14ac:dyDescent="0.2">
      <c r="A160" s="1040" t="s">
        <v>2718</v>
      </c>
      <c r="B160" s="1027">
        <v>12511.060000000001</v>
      </c>
      <c r="C160" s="1027">
        <v>12511.055</v>
      </c>
      <c r="D160" s="1027">
        <v>0</v>
      </c>
      <c r="E160" s="1027">
        <v>0</v>
      </c>
      <c r="F160" s="1027">
        <f t="shared" si="2"/>
        <v>12511.060000000001</v>
      </c>
      <c r="G160" s="1027">
        <f t="shared" si="2"/>
        <v>12511.055</v>
      </c>
    </row>
    <row r="161" spans="1:7" s="1006" customFormat="1" ht="12.75" customHeight="1" x14ac:dyDescent="0.2">
      <c r="A161" s="1040" t="s">
        <v>2719</v>
      </c>
      <c r="B161" s="1027">
        <v>8527.64</v>
      </c>
      <c r="C161" s="1027">
        <v>8527.6409999999996</v>
      </c>
      <c r="D161" s="1027">
        <v>0</v>
      </c>
      <c r="E161" s="1027">
        <v>0</v>
      </c>
      <c r="F161" s="1027">
        <f t="shared" si="2"/>
        <v>8527.64</v>
      </c>
      <c r="G161" s="1027">
        <f t="shared" si="2"/>
        <v>8527.6409999999996</v>
      </c>
    </row>
    <row r="162" spans="1:7" s="1006" customFormat="1" ht="12.75" customHeight="1" x14ac:dyDescent="0.2">
      <c r="A162" s="1040" t="s">
        <v>2720</v>
      </c>
      <c r="B162" s="1027">
        <v>7735.36</v>
      </c>
      <c r="C162" s="1027">
        <v>7735.3559999999998</v>
      </c>
      <c r="D162" s="1027">
        <v>0</v>
      </c>
      <c r="E162" s="1027">
        <v>0</v>
      </c>
      <c r="F162" s="1027">
        <f t="shared" si="2"/>
        <v>7735.36</v>
      </c>
      <c r="G162" s="1027">
        <f t="shared" si="2"/>
        <v>7735.3559999999998</v>
      </c>
    </row>
    <row r="163" spans="1:7" s="1006" customFormat="1" ht="12.75" customHeight="1" x14ac:dyDescent="0.2">
      <c r="A163" s="1040" t="s">
        <v>2721</v>
      </c>
      <c r="B163" s="1027">
        <v>15577.859999999999</v>
      </c>
      <c r="C163" s="1027">
        <v>15577.852000000001</v>
      </c>
      <c r="D163" s="1027">
        <v>0</v>
      </c>
      <c r="E163" s="1027">
        <v>0</v>
      </c>
      <c r="F163" s="1027">
        <f t="shared" si="2"/>
        <v>15577.859999999999</v>
      </c>
      <c r="G163" s="1027">
        <f t="shared" si="2"/>
        <v>15577.852000000001</v>
      </c>
    </row>
    <row r="164" spans="1:7" s="1006" customFormat="1" ht="12.75" customHeight="1" x14ac:dyDescent="0.2">
      <c r="A164" s="1040" t="s">
        <v>2722</v>
      </c>
      <c r="B164" s="1027">
        <v>22660.43</v>
      </c>
      <c r="C164" s="1027">
        <v>22660.43</v>
      </c>
      <c r="D164" s="1027">
        <v>0</v>
      </c>
      <c r="E164" s="1027">
        <v>0</v>
      </c>
      <c r="F164" s="1027">
        <f t="shared" si="2"/>
        <v>22660.43</v>
      </c>
      <c r="G164" s="1027">
        <f t="shared" si="2"/>
        <v>22660.43</v>
      </c>
    </row>
    <row r="165" spans="1:7" s="1006" customFormat="1" ht="12.75" customHeight="1" x14ac:dyDescent="0.2">
      <c r="A165" s="1040" t="s">
        <v>2723</v>
      </c>
      <c r="B165" s="1027">
        <v>23551.18</v>
      </c>
      <c r="C165" s="1027">
        <v>23551.170999999998</v>
      </c>
      <c r="D165" s="1027">
        <v>0</v>
      </c>
      <c r="E165" s="1027">
        <v>0</v>
      </c>
      <c r="F165" s="1027">
        <f t="shared" si="2"/>
        <v>23551.18</v>
      </c>
      <c r="G165" s="1027">
        <f t="shared" si="2"/>
        <v>23551.170999999998</v>
      </c>
    </row>
    <row r="166" spans="1:7" s="1006" customFormat="1" ht="12.75" customHeight="1" x14ac:dyDescent="0.2">
      <c r="A166" s="1040" t="s">
        <v>4464</v>
      </c>
      <c r="B166" s="1027">
        <v>12090.18</v>
      </c>
      <c r="C166" s="1027">
        <v>12090.177</v>
      </c>
      <c r="D166" s="1027">
        <v>0</v>
      </c>
      <c r="E166" s="1027">
        <v>0</v>
      </c>
      <c r="F166" s="1027">
        <f t="shared" si="2"/>
        <v>12090.18</v>
      </c>
      <c r="G166" s="1027">
        <f t="shared" si="2"/>
        <v>12090.177</v>
      </c>
    </row>
    <row r="167" spans="1:7" s="1006" customFormat="1" ht="12.75" customHeight="1" x14ac:dyDescent="0.2">
      <c r="A167" s="1040" t="s">
        <v>2724</v>
      </c>
      <c r="B167" s="1027">
        <v>15801.18</v>
      </c>
      <c r="C167" s="1027">
        <v>15801.18</v>
      </c>
      <c r="D167" s="1027">
        <v>0</v>
      </c>
      <c r="E167" s="1027">
        <v>0</v>
      </c>
      <c r="F167" s="1027">
        <f t="shared" si="2"/>
        <v>15801.18</v>
      </c>
      <c r="G167" s="1027">
        <f t="shared" si="2"/>
        <v>15801.18</v>
      </c>
    </row>
    <row r="168" spans="1:7" s="1006" customFormat="1" ht="12.75" customHeight="1" x14ac:dyDescent="0.2">
      <c r="A168" s="1040" t="s">
        <v>2725</v>
      </c>
      <c r="B168" s="1027">
        <v>22799.59</v>
      </c>
      <c r="C168" s="1027">
        <v>22799.583999999999</v>
      </c>
      <c r="D168" s="1027">
        <v>0</v>
      </c>
      <c r="E168" s="1027">
        <v>0</v>
      </c>
      <c r="F168" s="1027">
        <f t="shared" si="2"/>
        <v>22799.59</v>
      </c>
      <c r="G168" s="1027">
        <f t="shared" si="2"/>
        <v>22799.583999999999</v>
      </c>
    </row>
    <row r="169" spans="1:7" s="1006" customFormat="1" ht="12.75" customHeight="1" x14ac:dyDescent="0.2">
      <c r="A169" s="1040" t="s">
        <v>2726</v>
      </c>
      <c r="B169" s="1027">
        <v>8056.6900000000005</v>
      </c>
      <c r="C169" s="1027">
        <v>8056.6890000000003</v>
      </c>
      <c r="D169" s="1027">
        <v>0</v>
      </c>
      <c r="E169" s="1027">
        <v>0</v>
      </c>
      <c r="F169" s="1027">
        <f t="shared" si="2"/>
        <v>8056.6900000000005</v>
      </c>
      <c r="G169" s="1027">
        <f t="shared" si="2"/>
        <v>8056.6890000000003</v>
      </c>
    </row>
    <row r="170" spans="1:7" s="1006" customFormat="1" ht="12.75" customHeight="1" x14ac:dyDescent="0.2">
      <c r="A170" s="1040" t="s">
        <v>2727</v>
      </c>
      <c r="B170" s="1027">
        <v>4063.6299999999997</v>
      </c>
      <c r="C170" s="1027">
        <v>4063.63</v>
      </c>
      <c r="D170" s="1027">
        <v>0</v>
      </c>
      <c r="E170" s="1027">
        <v>0</v>
      </c>
      <c r="F170" s="1027">
        <f t="shared" si="2"/>
        <v>4063.6299999999997</v>
      </c>
      <c r="G170" s="1027">
        <f t="shared" si="2"/>
        <v>4063.63</v>
      </c>
    </row>
    <row r="171" spans="1:7" s="1006" customFormat="1" ht="12.75" customHeight="1" x14ac:dyDescent="0.2">
      <c r="A171" s="1040" t="s">
        <v>2728</v>
      </c>
      <c r="B171" s="1027">
        <v>6225.11</v>
      </c>
      <c r="C171" s="1027">
        <v>6225.1030000000001</v>
      </c>
      <c r="D171" s="1027">
        <v>0</v>
      </c>
      <c r="E171" s="1027">
        <v>0</v>
      </c>
      <c r="F171" s="1027">
        <f t="shared" si="2"/>
        <v>6225.11</v>
      </c>
      <c r="G171" s="1027">
        <f t="shared" si="2"/>
        <v>6225.1030000000001</v>
      </c>
    </row>
    <row r="172" spans="1:7" s="1006" customFormat="1" ht="12.75" customHeight="1" x14ac:dyDescent="0.2">
      <c r="A172" s="1040" t="s">
        <v>2729</v>
      </c>
      <c r="B172" s="1027">
        <v>1893.55</v>
      </c>
      <c r="C172" s="1027">
        <v>1893.5450000000001</v>
      </c>
      <c r="D172" s="1027">
        <v>0</v>
      </c>
      <c r="E172" s="1027">
        <v>0</v>
      </c>
      <c r="F172" s="1027">
        <f t="shared" si="2"/>
        <v>1893.55</v>
      </c>
      <c r="G172" s="1027">
        <f t="shared" si="2"/>
        <v>1893.5450000000001</v>
      </c>
    </row>
    <row r="173" spans="1:7" s="1006" customFormat="1" ht="12.75" customHeight="1" x14ac:dyDescent="0.2">
      <c r="A173" s="1040" t="s">
        <v>2730</v>
      </c>
      <c r="B173" s="1027">
        <v>4242.24</v>
      </c>
      <c r="C173" s="1027">
        <v>4242.2330000000002</v>
      </c>
      <c r="D173" s="1027">
        <v>0</v>
      </c>
      <c r="E173" s="1027">
        <v>0</v>
      </c>
      <c r="F173" s="1027">
        <f t="shared" si="2"/>
        <v>4242.24</v>
      </c>
      <c r="G173" s="1027">
        <f t="shared" si="2"/>
        <v>4242.2330000000002</v>
      </c>
    </row>
    <row r="174" spans="1:7" s="1006" customFormat="1" ht="12.75" customHeight="1" x14ac:dyDescent="0.2">
      <c r="A174" s="1040" t="s">
        <v>2731</v>
      </c>
      <c r="B174" s="1027">
        <v>16012.67</v>
      </c>
      <c r="C174" s="1027">
        <v>16012.671</v>
      </c>
      <c r="D174" s="1027">
        <v>0</v>
      </c>
      <c r="E174" s="1027">
        <v>0</v>
      </c>
      <c r="F174" s="1027">
        <f t="shared" si="2"/>
        <v>16012.67</v>
      </c>
      <c r="G174" s="1027">
        <f t="shared" si="2"/>
        <v>16012.671</v>
      </c>
    </row>
    <row r="175" spans="1:7" s="1006" customFormat="1" ht="12.75" customHeight="1" x14ac:dyDescent="0.2">
      <c r="A175" s="1040" t="s">
        <v>2732</v>
      </c>
      <c r="B175" s="1027">
        <v>18008.259999999998</v>
      </c>
      <c r="C175" s="1027">
        <v>18008.253000000001</v>
      </c>
      <c r="D175" s="1027">
        <v>0</v>
      </c>
      <c r="E175" s="1027">
        <v>0</v>
      </c>
      <c r="F175" s="1027">
        <f t="shared" si="2"/>
        <v>18008.259999999998</v>
      </c>
      <c r="G175" s="1027">
        <f t="shared" si="2"/>
        <v>18008.253000000001</v>
      </c>
    </row>
    <row r="176" spans="1:7" s="1006" customFormat="1" ht="12.75" customHeight="1" x14ac:dyDescent="0.2">
      <c r="A176" s="1040" t="s">
        <v>2733</v>
      </c>
      <c r="B176" s="1027">
        <v>17052.079999999998</v>
      </c>
      <c r="C176" s="1027">
        <v>17052.080000000002</v>
      </c>
      <c r="D176" s="1027">
        <v>0</v>
      </c>
      <c r="E176" s="1027">
        <v>0</v>
      </c>
      <c r="F176" s="1027">
        <f t="shared" si="2"/>
        <v>17052.079999999998</v>
      </c>
      <c r="G176" s="1027">
        <f t="shared" si="2"/>
        <v>17052.080000000002</v>
      </c>
    </row>
    <row r="177" spans="1:7" s="1006" customFormat="1" ht="12.75" customHeight="1" x14ac:dyDescent="0.2">
      <c r="A177" s="1040" t="s">
        <v>2734</v>
      </c>
      <c r="B177" s="1027">
        <v>20373.689999999999</v>
      </c>
      <c r="C177" s="1027">
        <v>20373.685000000001</v>
      </c>
      <c r="D177" s="1027">
        <v>0</v>
      </c>
      <c r="E177" s="1027">
        <v>0</v>
      </c>
      <c r="F177" s="1027">
        <f t="shared" si="2"/>
        <v>20373.689999999999</v>
      </c>
      <c r="G177" s="1027">
        <f t="shared" si="2"/>
        <v>20373.685000000001</v>
      </c>
    </row>
    <row r="178" spans="1:7" s="1006" customFormat="1" ht="12.75" customHeight="1" x14ac:dyDescent="0.2">
      <c r="A178" s="1040" t="s">
        <v>2735</v>
      </c>
      <c r="B178" s="1027">
        <v>2167.52</v>
      </c>
      <c r="C178" s="1027">
        <v>2167.5169999999998</v>
      </c>
      <c r="D178" s="1027">
        <v>0</v>
      </c>
      <c r="E178" s="1027">
        <v>0</v>
      </c>
      <c r="F178" s="1027">
        <f t="shared" si="2"/>
        <v>2167.52</v>
      </c>
      <c r="G178" s="1027">
        <f t="shared" si="2"/>
        <v>2167.5169999999998</v>
      </c>
    </row>
    <row r="179" spans="1:7" s="1006" customFormat="1" ht="12.75" customHeight="1" x14ac:dyDescent="0.2">
      <c r="A179" s="1040" t="s">
        <v>2736</v>
      </c>
      <c r="B179" s="1027">
        <v>9712.26</v>
      </c>
      <c r="C179" s="1027">
        <v>9712.2520000000004</v>
      </c>
      <c r="D179" s="1027">
        <v>0</v>
      </c>
      <c r="E179" s="1027">
        <v>0</v>
      </c>
      <c r="F179" s="1027">
        <f t="shared" si="2"/>
        <v>9712.26</v>
      </c>
      <c r="G179" s="1027">
        <f t="shared" si="2"/>
        <v>9712.2520000000004</v>
      </c>
    </row>
    <row r="180" spans="1:7" s="1006" customFormat="1" ht="12.75" customHeight="1" x14ac:dyDescent="0.2">
      <c r="A180" s="1040" t="s">
        <v>2737</v>
      </c>
      <c r="B180" s="1027">
        <v>11008.960000000001</v>
      </c>
      <c r="C180" s="1027">
        <v>11008.958999999999</v>
      </c>
      <c r="D180" s="1027">
        <v>0</v>
      </c>
      <c r="E180" s="1027">
        <v>0</v>
      </c>
      <c r="F180" s="1027">
        <f t="shared" si="2"/>
        <v>11008.960000000001</v>
      </c>
      <c r="G180" s="1027">
        <f t="shared" si="2"/>
        <v>11008.958999999999</v>
      </c>
    </row>
    <row r="181" spans="1:7" s="1006" customFormat="1" ht="12.75" customHeight="1" x14ac:dyDescent="0.2">
      <c r="A181" s="1040" t="s">
        <v>2738</v>
      </c>
      <c r="B181" s="1027">
        <v>9299.1</v>
      </c>
      <c r="C181" s="1027">
        <v>9299.0990000000002</v>
      </c>
      <c r="D181" s="1027">
        <v>0</v>
      </c>
      <c r="E181" s="1027">
        <v>0</v>
      </c>
      <c r="F181" s="1027">
        <f t="shared" si="2"/>
        <v>9299.1</v>
      </c>
      <c r="G181" s="1027">
        <f t="shared" si="2"/>
        <v>9299.0990000000002</v>
      </c>
    </row>
    <row r="182" spans="1:7" s="1006" customFormat="1" ht="12.75" customHeight="1" x14ac:dyDescent="0.2">
      <c r="A182" s="1040" t="s">
        <v>2739</v>
      </c>
      <c r="B182" s="1027">
        <v>15059.75</v>
      </c>
      <c r="C182" s="1027">
        <v>14925.231</v>
      </c>
      <c r="D182" s="1027">
        <v>0</v>
      </c>
      <c r="E182" s="1027">
        <v>0</v>
      </c>
      <c r="F182" s="1027">
        <f t="shared" si="2"/>
        <v>15059.75</v>
      </c>
      <c r="G182" s="1027">
        <f t="shared" si="2"/>
        <v>14925.231</v>
      </c>
    </row>
    <row r="183" spans="1:7" s="1006" customFormat="1" ht="12.75" customHeight="1" x14ac:dyDescent="0.2">
      <c r="A183" s="1040" t="s">
        <v>2740</v>
      </c>
      <c r="B183" s="1027">
        <v>7264.79</v>
      </c>
      <c r="C183" s="1027">
        <v>7264.7910000000002</v>
      </c>
      <c r="D183" s="1027">
        <v>0</v>
      </c>
      <c r="E183" s="1027">
        <v>0</v>
      </c>
      <c r="F183" s="1027">
        <f t="shared" si="2"/>
        <v>7264.79</v>
      </c>
      <c r="G183" s="1027">
        <f t="shared" si="2"/>
        <v>7264.7910000000002</v>
      </c>
    </row>
    <row r="184" spans="1:7" s="1006" customFormat="1" ht="12.75" customHeight="1" x14ac:dyDescent="0.2">
      <c r="A184" s="1040" t="s">
        <v>2741</v>
      </c>
      <c r="B184" s="1027">
        <v>8416.01</v>
      </c>
      <c r="C184" s="1027">
        <v>8416.014000000001</v>
      </c>
      <c r="D184" s="1027">
        <v>0</v>
      </c>
      <c r="E184" s="1027">
        <v>0</v>
      </c>
      <c r="F184" s="1027">
        <f t="shared" si="2"/>
        <v>8416.01</v>
      </c>
      <c r="G184" s="1027">
        <f t="shared" si="2"/>
        <v>8416.014000000001</v>
      </c>
    </row>
    <row r="185" spans="1:7" s="1006" customFormat="1" ht="12.75" customHeight="1" x14ac:dyDescent="0.2">
      <c r="A185" s="1040" t="s">
        <v>2742</v>
      </c>
      <c r="B185" s="1027">
        <v>20098.87</v>
      </c>
      <c r="C185" s="1027">
        <v>20098.866000000002</v>
      </c>
      <c r="D185" s="1027">
        <v>0</v>
      </c>
      <c r="E185" s="1027">
        <v>0</v>
      </c>
      <c r="F185" s="1027">
        <f t="shared" si="2"/>
        <v>20098.87</v>
      </c>
      <c r="G185" s="1027">
        <f t="shared" si="2"/>
        <v>20098.866000000002</v>
      </c>
    </row>
    <row r="186" spans="1:7" s="1006" customFormat="1" ht="12.75" customHeight="1" x14ac:dyDescent="0.2">
      <c r="A186" s="1040" t="s">
        <v>2743</v>
      </c>
      <c r="B186" s="1027">
        <v>5238.87</v>
      </c>
      <c r="C186" s="1027">
        <v>5238.8689999999997</v>
      </c>
      <c r="D186" s="1027">
        <v>0</v>
      </c>
      <c r="E186" s="1027">
        <v>0</v>
      </c>
      <c r="F186" s="1027">
        <f t="shared" si="2"/>
        <v>5238.87</v>
      </c>
      <c r="G186" s="1027">
        <f t="shared" si="2"/>
        <v>5238.8689999999997</v>
      </c>
    </row>
    <row r="187" spans="1:7" s="1006" customFormat="1" ht="12.75" customHeight="1" x14ac:dyDescent="0.2">
      <c r="A187" s="1040" t="s">
        <v>2744</v>
      </c>
      <c r="B187" s="1027">
        <v>2243.1</v>
      </c>
      <c r="C187" s="1027">
        <v>2243.1010000000001</v>
      </c>
      <c r="D187" s="1027">
        <v>0</v>
      </c>
      <c r="E187" s="1027">
        <v>0</v>
      </c>
      <c r="F187" s="1027">
        <f t="shared" si="2"/>
        <v>2243.1</v>
      </c>
      <c r="G187" s="1027">
        <f t="shared" si="2"/>
        <v>2243.1010000000001</v>
      </c>
    </row>
    <row r="188" spans="1:7" s="1006" customFormat="1" ht="12.75" customHeight="1" x14ac:dyDescent="0.2">
      <c r="A188" s="1040" t="s">
        <v>2745</v>
      </c>
      <c r="B188" s="1027">
        <v>2393.6800000000003</v>
      </c>
      <c r="C188" s="1027">
        <v>2393.6760000000004</v>
      </c>
      <c r="D188" s="1027">
        <v>0</v>
      </c>
      <c r="E188" s="1027">
        <v>0</v>
      </c>
      <c r="F188" s="1027">
        <f t="shared" si="2"/>
        <v>2393.6800000000003</v>
      </c>
      <c r="G188" s="1027">
        <f t="shared" si="2"/>
        <v>2393.6760000000004</v>
      </c>
    </row>
    <row r="189" spans="1:7" s="1006" customFormat="1" ht="12.75" customHeight="1" x14ac:dyDescent="0.2">
      <c r="A189" s="1040" t="s">
        <v>2746</v>
      </c>
      <c r="B189" s="1027">
        <v>9676.4700000000012</v>
      </c>
      <c r="C189" s="1027">
        <v>9676.4660000000003</v>
      </c>
      <c r="D189" s="1027">
        <v>0</v>
      </c>
      <c r="E189" s="1027">
        <v>0</v>
      </c>
      <c r="F189" s="1027">
        <f t="shared" si="2"/>
        <v>9676.4700000000012</v>
      </c>
      <c r="G189" s="1027">
        <f t="shared" si="2"/>
        <v>9676.4660000000003</v>
      </c>
    </row>
    <row r="190" spans="1:7" s="1006" customFormat="1" ht="12.75" customHeight="1" x14ac:dyDescent="0.2">
      <c r="A190" s="1040" t="s">
        <v>2747</v>
      </c>
      <c r="B190" s="1027">
        <v>6737.8099999999995</v>
      </c>
      <c r="C190" s="1027">
        <v>6737.8029999999999</v>
      </c>
      <c r="D190" s="1027">
        <v>0</v>
      </c>
      <c r="E190" s="1027">
        <v>0</v>
      </c>
      <c r="F190" s="1027">
        <f t="shared" si="2"/>
        <v>6737.8099999999995</v>
      </c>
      <c r="G190" s="1027">
        <f t="shared" si="2"/>
        <v>6737.8029999999999</v>
      </c>
    </row>
    <row r="191" spans="1:7" s="1006" customFormat="1" ht="12.75" customHeight="1" x14ac:dyDescent="0.2">
      <c r="A191" s="1040" t="s">
        <v>2748</v>
      </c>
      <c r="B191" s="1027">
        <v>32882.79</v>
      </c>
      <c r="C191" s="1027">
        <v>32882.784</v>
      </c>
      <c r="D191" s="1027">
        <v>0</v>
      </c>
      <c r="E191" s="1027">
        <v>0</v>
      </c>
      <c r="F191" s="1027">
        <f t="shared" si="2"/>
        <v>32882.79</v>
      </c>
      <c r="G191" s="1027">
        <f t="shared" si="2"/>
        <v>32882.784</v>
      </c>
    </row>
    <row r="192" spans="1:7" s="1006" customFormat="1" ht="12.75" customHeight="1" x14ac:dyDescent="0.2">
      <c r="A192" s="1040" t="s">
        <v>2749</v>
      </c>
      <c r="B192" s="1027">
        <v>14091.710000000001</v>
      </c>
      <c r="C192" s="1027">
        <v>14091.71</v>
      </c>
      <c r="D192" s="1027">
        <v>0</v>
      </c>
      <c r="E192" s="1027">
        <v>0</v>
      </c>
      <c r="F192" s="1027">
        <f t="shared" si="2"/>
        <v>14091.710000000001</v>
      </c>
      <c r="G192" s="1027">
        <f t="shared" si="2"/>
        <v>14091.71</v>
      </c>
    </row>
    <row r="193" spans="1:7" s="1006" customFormat="1" ht="12.75" customHeight="1" x14ac:dyDescent="0.2">
      <c r="A193" s="1040" t="s">
        <v>2750</v>
      </c>
      <c r="B193" s="1027">
        <v>15256.64</v>
      </c>
      <c r="C193" s="1027">
        <v>15256.635</v>
      </c>
      <c r="D193" s="1027">
        <v>0</v>
      </c>
      <c r="E193" s="1027">
        <v>0</v>
      </c>
      <c r="F193" s="1027">
        <f t="shared" si="2"/>
        <v>15256.64</v>
      </c>
      <c r="G193" s="1027">
        <f t="shared" si="2"/>
        <v>15256.635</v>
      </c>
    </row>
    <row r="194" spans="1:7" s="1006" customFormat="1" ht="12.75" customHeight="1" x14ac:dyDescent="0.2">
      <c r="A194" s="1040" t="s">
        <v>2751</v>
      </c>
      <c r="B194" s="1027">
        <v>2241.4700000000003</v>
      </c>
      <c r="C194" s="1027">
        <v>2241.4650000000001</v>
      </c>
      <c r="D194" s="1027">
        <v>0</v>
      </c>
      <c r="E194" s="1027">
        <v>0</v>
      </c>
      <c r="F194" s="1027">
        <f t="shared" si="2"/>
        <v>2241.4700000000003</v>
      </c>
      <c r="G194" s="1027">
        <f t="shared" si="2"/>
        <v>2241.4650000000001</v>
      </c>
    </row>
    <row r="195" spans="1:7" s="1006" customFormat="1" ht="12.75" customHeight="1" x14ac:dyDescent="0.2">
      <c r="A195" s="1040" t="s">
        <v>2752</v>
      </c>
      <c r="B195" s="1027">
        <v>4684.84</v>
      </c>
      <c r="C195" s="1027">
        <v>4684.8419999999996</v>
      </c>
      <c r="D195" s="1027">
        <v>0</v>
      </c>
      <c r="E195" s="1027">
        <v>0</v>
      </c>
      <c r="F195" s="1027">
        <f t="shared" si="2"/>
        <v>4684.84</v>
      </c>
      <c r="G195" s="1027">
        <f t="shared" si="2"/>
        <v>4684.8419999999996</v>
      </c>
    </row>
    <row r="196" spans="1:7" s="1006" customFormat="1" ht="12.75" customHeight="1" x14ac:dyDescent="0.2">
      <c r="A196" s="1040" t="s">
        <v>2753</v>
      </c>
      <c r="B196" s="1027">
        <v>7438.8099999999995</v>
      </c>
      <c r="C196" s="1027">
        <v>7438.8130000000001</v>
      </c>
      <c r="D196" s="1027">
        <v>0</v>
      </c>
      <c r="E196" s="1027">
        <v>0</v>
      </c>
      <c r="F196" s="1027">
        <f t="shared" si="2"/>
        <v>7438.8099999999995</v>
      </c>
      <c r="G196" s="1027">
        <f t="shared" si="2"/>
        <v>7438.8130000000001</v>
      </c>
    </row>
    <row r="197" spans="1:7" s="1006" customFormat="1" ht="12.75" customHeight="1" x14ac:dyDescent="0.2">
      <c r="A197" s="1040" t="s">
        <v>2754</v>
      </c>
      <c r="B197" s="1027">
        <v>16050.57</v>
      </c>
      <c r="C197" s="1027">
        <v>16050.567000000001</v>
      </c>
      <c r="D197" s="1027">
        <v>0</v>
      </c>
      <c r="E197" s="1027">
        <v>0</v>
      </c>
      <c r="F197" s="1027">
        <f t="shared" si="2"/>
        <v>16050.57</v>
      </c>
      <c r="G197" s="1027">
        <f t="shared" si="2"/>
        <v>16050.567000000001</v>
      </c>
    </row>
    <row r="198" spans="1:7" s="1006" customFormat="1" ht="12.75" customHeight="1" x14ac:dyDescent="0.2">
      <c r="A198" s="1040" t="s">
        <v>2755</v>
      </c>
      <c r="B198" s="1027">
        <v>21877.77</v>
      </c>
      <c r="C198" s="1027">
        <v>21877.763999999999</v>
      </c>
      <c r="D198" s="1027">
        <v>0</v>
      </c>
      <c r="E198" s="1027">
        <v>0</v>
      </c>
      <c r="F198" s="1027">
        <f t="shared" ref="F198:G261" si="3">B198+D198</f>
        <v>21877.77</v>
      </c>
      <c r="G198" s="1027">
        <f t="shared" si="3"/>
        <v>21877.763999999999</v>
      </c>
    </row>
    <row r="199" spans="1:7" s="1006" customFormat="1" ht="12.75" customHeight="1" x14ac:dyDescent="0.2">
      <c r="A199" s="1040" t="s">
        <v>2756</v>
      </c>
      <c r="B199" s="1027">
        <v>6617.42</v>
      </c>
      <c r="C199" s="1027">
        <v>6617.4170000000004</v>
      </c>
      <c r="D199" s="1027">
        <v>0</v>
      </c>
      <c r="E199" s="1027">
        <v>0</v>
      </c>
      <c r="F199" s="1027">
        <f t="shared" si="3"/>
        <v>6617.42</v>
      </c>
      <c r="G199" s="1027">
        <f t="shared" si="3"/>
        <v>6617.4170000000004</v>
      </c>
    </row>
    <row r="200" spans="1:7" s="1006" customFormat="1" ht="12.75" customHeight="1" x14ac:dyDescent="0.2">
      <c r="A200" s="1040" t="s">
        <v>2757</v>
      </c>
      <c r="B200" s="1027">
        <v>5951.97</v>
      </c>
      <c r="C200" s="1027">
        <v>5951.9649999999992</v>
      </c>
      <c r="D200" s="1027">
        <v>0</v>
      </c>
      <c r="E200" s="1027">
        <v>0</v>
      </c>
      <c r="F200" s="1027">
        <f t="shared" si="3"/>
        <v>5951.97</v>
      </c>
      <c r="G200" s="1027">
        <f t="shared" si="3"/>
        <v>5951.9649999999992</v>
      </c>
    </row>
    <row r="201" spans="1:7" s="1006" customFormat="1" ht="12.75" customHeight="1" x14ac:dyDescent="0.2">
      <c r="A201" s="1040" t="s">
        <v>2758</v>
      </c>
      <c r="B201" s="1027">
        <v>2464.5299999999997</v>
      </c>
      <c r="C201" s="1027">
        <v>2464.5259999999998</v>
      </c>
      <c r="D201" s="1027">
        <v>0</v>
      </c>
      <c r="E201" s="1027">
        <v>0</v>
      </c>
      <c r="F201" s="1027">
        <f t="shared" si="3"/>
        <v>2464.5299999999997</v>
      </c>
      <c r="G201" s="1027">
        <f t="shared" si="3"/>
        <v>2464.5259999999998</v>
      </c>
    </row>
    <row r="202" spans="1:7" s="1006" customFormat="1" ht="12.75" customHeight="1" x14ac:dyDescent="0.2">
      <c r="A202" s="1040" t="s">
        <v>2759</v>
      </c>
      <c r="B202" s="1027">
        <v>6617.0999999999995</v>
      </c>
      <c r="C202" s="1027">
        <v>6617.0919999999996</v>
      </c>
      <c r="D202" s="1027">
        <v>0</v>
      </c>
      <c r="E202" s="1027">
        <v>0</v>
      </c>
      <c r="F202" s="1027">
        <f t="shared" si="3"/>
        <v>6617.0999999999995</v>
      </c>
      <c r="G202" s="1027">
        <f t="shared" si="3"/>
        <v>6617.0919999999996</v>
      </c>
    </row>
    <row r="203" spans="1:7" s="1006" customFormat="1" ht="12.75" customHeight="1" x14ac:dyDescent="0.2">
      <c r="A203" s="1040" t="s">
        <v>2760</v>
      </c>
      <c r="B203" s="1027">
        <v>19121.27</v>
      </c>
      <c r="C203" s="1027">
        <v>19121.273000000001</v>
      </c>
      <c r="D203" s="1027">
        <v>0</v>
      </c>
      <c r="E203" s="1027">
        <v>0</v>
      </c>
      <c r="F203" s="1027">
        <f t="shared" si="3"/>
        <v>19121.27</v>
      </c>
      <c r="G203" s="1027">
        <f t="shared" si="3"/>
        <v>19121.273000000001</v>
      </c>
    </row>
    <row r="204" spans="1:7" s="1006" customFormat="1" ht="12.75" customHeight="1" x14ac:dyDescent="0.2">
      <c r="A204" s="1040" t="s">
        <v>2761</v>
      </c>
      <c r="B204" s="1027">
        <v>16692.2</v>
      </c>
      <c r="C204" s="1027">
        <v>16692.191999999999</v>
      </c>
      <c r="D204" s="1027">
        <v>0</v>
      </c>
      <c r="E204" s="1027">
        <v>0</v>
      </c>
      <c r="F204" s="1027">
        <f t="shared" si="3"/>
        <v>16692.2</v>
      </c>
      <c r="G204" s="1027">
        <f t="shared" si="3"/>
        <v>16692.191999999999</v>
      </c>
    </row>
    <row r="205" spans="1:7" s="1006" customFormat="1" ht="12.75" customHeight="1" x14ac:dyDescent="0.2">
      <c r="A205" s="1040" t="s">
        <v>2762</v>
      </c>
      <c r="B205" s="1027">
        <v>53560.800000000003</v>
      </c>
      <c r="C205" s="1027">
        <v>53560.802000000003</v>
      </c>
      <c r="D205" s="1027">
        <v>0</v>
      </c>
      <c r="E205" s="1027">
        <v>0</v>
      </c>
      <c r="F205" s="1027">
        <f t="shared" si="3"/>
        <v>53560.800000000003</v>
      </c>
      <c r="G205" s="1027">
        <f t="shared" si="3"/>
        <v>53560.802000000003</v>
      </c>
    </row>
    <row r="206" spans="1:7" s="1006" customFormat="1" ht="12.75" customHeight="1" x14ac:dyDescent="0.2">
      <c r="A206" s="1040" t="s">
        <v>2763</v>
      </c>
      <c r="B206" s="1027">
        <v>13186.460000000001</v>
      </c>
      <c r="C206" s="1027">
        <v>13178.462</v>
      </c>
      <c r="D206" s="1027">
        <v>0</v>
      </c>
      <c r="E206" s="1027">
        <v>0</v>
      </c>
      <c r="F206" s="1027">
        <f t="shared" si="3"/>
        <v>13186.460000000001</v>
      </c>
      <c r="G206" s="1027">
        <f t="shared" si="3"/>
        <v>13178.462</v>
      </c>
    </row>
    <row r="207" spans="1:7" s="1006" customFormat="1" ht="12.75" customHeight="1" x14ac:dyDescent="0.2">
      <c r="A207" s="1040" t="s">
        <v>2764</v>
      </c>
      <c r="B207" s="1027">
        <v>7462.64</v>
      </c>
      <c r="C207" s="1027">
        <v>7462.6360000000004</v>
      </c>
      <c r="D207" s="1027">
        <v>0</v>
      </c>
      <c r="E207" s="1027">
        <v>0</v>
      </c>
      <c r="F207" s="1027">
        <f t="shared" si="3"/>
        <v>7462.64</v>
      </c>
      <c r="G207" s="1027">
        <f t="shared" si="3"/>
        <v>7462.6360000000004</v>
      </c>
    </row>
    <row r="208" spans="1:7" s="1006" customFormat="1" ht="12.75" customHeight="1" x14ac:dyDescent="0.2">
      <c r="A208" s="1040" t="s">
        <v>2765</v>
      </c>
      <c r="B208" s="1027">
        <v>7856.97</v>
      </c>
      <c r="C208" s="1027">
        <v>7856.9679999999998</v>
      </c>
      <c r="D208" s="1027">
        <v>0</v>
      </c>
      <c r="E208" s="1027">
        <v>0</v>
      </c>
      <c r="F208" s="1027">
        <f t="shared" si="3"/>
        <v>7856.97</v>
      </c>
      <c r="G208" s="1027">
        <f t="shared" si="3"/>
        <v>7856.9679999999998</v>
      </c>
    </row>
    <row r="209" spans="1:7" s="1006" customFormat="1" ht="12.75" customHeight="1" x14ac:dyDescent="0.2">
      <c r="A209" s="1040" t="s">
        <v>2766</v>
      </c>
      <c r="B209" s="1027">
        <v>2232.6</v>
      </c>
      <c r="C209" s="1027">
        <v>2232.5970000000002</v>
      </c>
      <c r="D209" s="1027">
        <v>0</v>
      </c>
      <c r="E209" s="1027">
        <v>0</v>
      </c>
      <c r="F209" s="1027">
        <f t="shared" si="3"/>
        <v>2232.6</v>
      </c>
      <c r="G209" s="1027">
        <f t="shared" si="3"/>
        <v>2232.5970000000002</v>
      </c>
    </row>
    <row r="210" spans="1:7" s="1006" customFormat="1" ht="12.75" customHeight="1" x14ac:dyDescent="0.2">
      <c r="A210" s="1040" t="s">
        <v>2767</v>
      </c>
      <c r="B210" s="1027">
        <v>8968.41</v>
      </c>
      <c r="C210" s="1027">
        <v>8968.4120000000003</v>
      </c>
      <c r="D210" s="1027">
        <v>0</v>
      </c>
      <c r="E210" s="1027">
        <v>0</v>
      </c>
      <c r="F210" s="1027">
        <f t="shared" si="3"/>
        <v>8968.41</v>
      </c>
      <c r="G210" s="1027">
        <f t="shared" si="3"/>
        <v>8968.4120000000003</v>
      </c>
    </row>
    <row r="211" spans="1:7" s="1006" customFormat="1" ht="12.75" customHeight="1" x14ac:dyDescent="0.2">
      <c r="A211" s="1040" t="s">
        <v>3594</v>
      </c>
      <c r="B211" s="1027">
        <v>9125.9500000000007</v>
      </c>
      <c r="C211" s="1027">
        <v>9125.9480000000003</v>
      </c>
      <c r="D211" s="1027">
        <v>0</v>
      </c>
      <c r="E211" s="1027">
        <v>0</v>
      </c>
      <c r="F211" s="1027">
        <f t="shared" si="3"/>
        <v>9125.9500000000007</v>
      </c>
      <c r="G211" s="1027">
        <f t="shared" si="3"/>
        <v>9125.9480000000003</v>
      </c>
    </row>
    <row r="212" spans="1:7" s="1006" customFormat="1" ht="12.75" customHeight="1" x14ac:dyDescent="0.2">
      <c r="A212" s="1040" t="s">
        <v>2768</v>
      </c>
      <c r="B212" s="1027">
        <v>13589.39</v>
      </c>
      <c r="C212" s="1027">
        <v>13589.387000000001</v>
      </c>
      <c r="D212" s="1027">
        <v>0</v>
      </c>
      <c r="E212" s="1027">
        <v>0</v>
      </c>
      <c r="F212" s="1027">
        <f t="shared" si="3"/>
        <v>13589.39</v>
      </c>
      <c r="G212" s="1027">
        <f t="shared" si="3"/>
        <v>13589.387000000001</v>
      </c>
    </row>
    <row r="213" spans="1:7" s="1006" customFormat="1" ht="12.75" customHeight="1" x14ac:dyDescent="0.2">
      <c r="A213" s="1040" t="s">
        <v>2769</v>
      </c>
      <c r="B213" s="1027">
        <v>9541.58</v>
      </c>
      <c r="C213" s="1027">
        <v>9541.5779999999995</v>
      </c>
      <c r="D213" s="1027">
        <v>0</v>
      </c>
      <c r="E213" s="1027">
        <v>0</v>
      </c>
      <c r="F213" s="1027">
        <f t="shared" si="3"/>
        <v>9541.58</v>
      </c>
      <c r="G213" s="1027">
        <f t="shared" si="3"/>
        <v>9541.5779999999995</v>
      </c>
    </row>
    <row r="214" spans="1:7" s="1006" customFormat="1" ht="12.75" customHeight="1" x14ac:dyDescent="0.2">
      <c r="A214" s="1040" t="s">
        <v>2770</v>
      </c>
      <c r="B214" s="1027">
        <v>8004.27</v>
      </c>
      <c r="C214" s="1027">
        <v>8004.27</v>
      </c>
      <c r="D214" s="1027">
        <v>0</v>
      </c>
      <c r="E214" s="1027">
        <v>0</v>
      </c>
      <c r="F214" s="1027">
        <f t="shared" si="3"/>
        <v>8004.27</v>
      </c>
      <c r="G214" s="1027">
        <f t="shared" si="3"/>
        <v>8004.27</v>
      </c>
    </row>
    <row r="215" spans="1:7" s="1006" customFormat="1" ht="12.75" customHeight="1" x14ac:dyDescent="0.2">
      <c r="A215" s="1040" t="s">
        <v>2771</v>
      </c>
      <c r="B215" s="1027">
        <v>4791.71</v>
      </c>
      <c r="C215" s="1027">
        <v>4791.7139999999999</v>
      </c>
      <c r="D215" s="1027">
        <v>0</v>
      </c>
      <c r="E215" s="1027">
        <v>0</v>
      </c>
      <c r="F215" s="1027">
        <f t="shared" si="3"/>
        <v>4791.71</v>
      </c>
      <c r="G215" s="1027">
        <f t="shared" si="3"/>
        <v>4791.7139999999999</v>
      </c>
    </row>
    <row r="216" spans="1:7" s="1006" customFormat="1" ht="12.75" customHeight="1" x14ac:dyDescent="0.2">
      <c r="A216" s="1040" t="s">
        <v>2772</v>
      </c>
      <c r="B216" s="1027">
        <v>9218.9599999999991</v>
      </c>
      <c r="C216" s="1027">
        <v>9218.9619999999995</v>
      </c>
      <c r="D216" s="1027">
        <v>0</v>
      </c>
      <c r="E216" s="1027">
        <v>0</v>
      </c>
      <c r="F216" s="1027">
        <f t="shared" si="3"/>
        <v>9218.9599999999991</v>
      </c>
      <c r="G216" s="1027">
        <f t="shared" si="3"/>
        <v>9218.9619999999995</v>
      </c>
    </row>
    <row r="217" spans="1:7" s="1006" customFormat="1" ht="12.75" customHeight="1" x14ac:dyDescent="0.2">
      <c r="A217" s="1040" t="s">
        <v>2773</v>
      </c>
      <c r="B217" s="1027">
        <v>11743.99</v>
      </c>
      <c r="C217" s="1027">
        <v>11743.99</v>
      </c>
      <c r="D217" s="1027">
        <v>0</v>
      </c>
      <c r="E217" s="1027">
        <v>0</v>
      </c>
      <c r="F217" s="1027">
        <f t="shared" si="3"/>
        <v>11743.99</v>
      </c>
      <c r="G217" s="1027">
        <f t="shared" si="3"/>
        <v>11743.99</v>
      </c>
    </row>
    <row r="218" spans="1:7" s="1006" customFormat="1" ht="12.75" customHeight="1" x14ac:dyDescent="0.2">
      <c r="A218" s="1040" t="s">
        <v>2774</v>
      </c>
      <c r="B218" s="1027">
        <v>3674.42</v>
      </c>
      <c r="C218" s="1027">
        <v>3674.422</v>
      </c>
      <c r="D218" s="1027">
        <v>0</v>
      </c>
      <c r="E218" s="1027">
        <v>0</v>
      </c>
      <c r="F218" s="1027">
        <f t="shared" si="3"/>
        <v>3674.42</v>
      </c>
      <c r="G218" s="1027">
        <f t="shared" si="3"/>
        <v>3674.422</v>
      </c>
    </row>
    <row r="219" spans="1:7" s="1006" customFormat="1" ht="12.75" customHeight="1" x14ac:dyDescent="0.2">
      <c r="A219" s="1040" t="s">
        <v>2775</v>
      </c>
      <c r="B219" s="1027">
        <v>3571.73</v>
      </c>
      <c r="C219" s="1027">
        <v>3571.7260000000001</v>
      </c>
      <c r="D219" s="1027">
        <v>0</v>
      </c>
      <c r="E219" s="1027">
        <v>0</v>
      </c>
      <c r="F219" s="1027">
        <f t="shared" si="3"/>
        <v>3571.73</v>
      </c>
      <c r="G219" s="1027">
        <f t="shared" si="3"/>
        <v>3571.7260000000001</v>
      </c>
    </row>
    <row r="220" spans="1:7" s="1006" customFormat="1" ht="12.75" customHeight="1" x14ac:dyDescent="0.2">
      <c r="A220" s="1040" t="s">
        <v>4465</v>
      </c>
      <c r="B220" s="1027">
        <v>6330.89</v>
      </c>
      <c r="C220" s="1027">
        <v>6330.8909999999996</v>
      </c>
      <c r="D220" s="1027">
        <v>0</v>
      </c>
      <c r="E220" s="1027">
        <v>0</v>
      </c>
      <c r="F220" s="1027">
        <f t="shared" si="3"/>
        <v>6330.89</v>
      </c>
      <c r="G220" s="1027">
        <f t="shared" si="3"/>
        <v>6330.8909999999996</v>
      </c>
    </row>
    <row r="221" spans="1:7" s="1006" customFormat="1" ht="12.75" customHeight="1" x14ac:dyDescent="0.2">
      <c r="A221" s="1040" t="s">
        <v>2776</v>
      </c>
      <c r="B221" s="1027">
        <v>12421.69</v>
      </c>
      <c r="C221" s="1027">
        <v>12421.69</v>
      </c>
      <c r="D221" s="1027">
        <v>0</v>
      </c>
      <c r="E221" s="1027">
        <v>0</v>
      </c>
      <c r="F221" s="1027">
        <f t="shared" si="3"/>
        <v>12421.69</v>
      </c>
      <c r="G221" s="1027">
        <f t="shared" si="3"/>
        <v>12421.69</v>
      </c>
    </row>
    <row r="222" spans="1:7" s="1006" customFormat="1" ht="12.75" customHeight="1" x14ac:dyDescent="0.2">
      <c r="A222" s="1040" t="s">
        <v>2777</v>
      </c>
      <c r="B222" s="1027">
        <v>4320.76</v>
      </c>
      <c r="C222" s="1027">
        <v>4320.7640000000001</v>
      </c>
      <c r="D222" s="1027">
        <v>0</v>
      </c>
      <c r="E222" s="1027">
        <v>0</v>
      </c>
      <c r="F222" s="1027">
        <f t="shared" si="3"/>
        <v>4320.76</v>
      </c>
      <c r="G222" s="1027">
        <f t="shared" si="3"/>
        <v>4320.7640000000001</v>
      </c>
    </row>
    <row r="223" spans="1:7" s="1006" customFormat="1" ht="12.75" customHeight="1" x14ac:dyDescent="0.2">
      <c r="A223" s="1040" t="s">
        <v>2778</v>
      </c>
      <c r="B223" s="1027">
        <v>4048.51</v>
      </c>
      <c r="C223" s="1027">
        <v>4048.5059999999999</v>
      </c>
      <c r="D223" s="1027">
        <v>0</v>
      </c>
      <c r="E223" s="1027">
        <v>0</v>
      </c>
      <c r="F223" s="1027">
        <f t="shared" si="3"/>
        <v>4048.51</v>
      </c>
      <c r="G223" s="1027">
        <f t="shared" si="3"/>
        <v>4048.5059999999999</v>
      </c>
    </row>
    <row r="224" spans="1:7" s="1006" customFormat="1" ht="12.75" customHeight="1" x14ac:dyDescent="0.2">
      <c r="A224" s="1040" t="s">
        <v>2779</v>
      </c>
      <c r="B224" s="1027">
        <v>3046.25</v>
      </c>
      <c r="C224" s="1027">
        <v>3046.2449999999999</v>
      </c>
      <c r="D224" s="1027">
        <v>0</v>
      </c>
      <c r="E224" s="1027">
        <v>0</v>
      </c>
      <c r="F224" s="1027">
        <f t="shared" si="3"/>
        <v>3046.25</v>
      </c>
      <c r="G224" s="1027">
        <f t="shared" si="3"/>
        <v>3046.2449999999999</v>
      </c>
    </row>
    <row r="225" spans="1:7" s="1006" customFormat="1" ht="12.75" customHeight="1" x14ac:dyDescent="0.2">
      <c r="A225" s="1040" t="s">
        <v>2780</v>
      </c>
      <c r="B225" s="1027">
        <v>3910.37</v>
      </c>
      <c r="C225" s="1027">
        <v>3910.3679999999999</v>
      </c>
      <c r="D225" s="1027">
        <v>0</v>
      </c>
      <c r="E225" s="1027">
        <v>0</v>
      </c>
      <c r="F225" s="1027">
        <f t="shared" si="3"/>
        <v>3910.37</v>
      </c>
      <c r="G225" s="1027">
        <f t="shared" si="3"/>
        <v>3910.3679999999999</v>
      </c>
    </row>
    <row r="226" spans="1:7" s="1006" customFormat="1" ht="12.75" customHeight="1" x14ac:dyDescent="0.2">
      <c r="A226" s="1040" t="s">
        <v>2781</v>
      </c>
      <c r="B226" s="1027">
        <v>3548.81</v>
      </c>
      <c r="C226" s="1027">
        <v>3548.81</v>
      </c>
      <c r="D226" s="1027">
        <v>0</v>
      </c>
      <c r="E226" s="1027">
        <v>0</v>
      </c>
      <c r="F226" s="1027">
        <f t="shared" si="3"/>
        <v>3548.81</v>
      </c>
      <c r="G226" s="1027">
        <f t="shared" si="3"/>
        <v>3548.81</v>
      </c>
    </row>
    <row r="227" spans="1:7" s="1006" customFormat="1" ht="12.75" customHeight="1" x14ac:dyDescent="0.2">
      <c r="A227" s="1040" t="s">
        <v>2782</v>
      </c>
      <c r="B227" s="1027">
        <v>19327.98</v>
      </c>
      <c r="C227" s="1027">
        <v>19298.735000000001</v>
      </c>
      <c r="D227" s="1027">
        <v>74.42</v>
      </c>
      <c r="E227" s="1027">
        <v>74.415000000000006</v>
      </c>
      <c r="F227" s="1027">
        <f t="shared" si="3"/>
        <v>19402.399999999998</v>
      </c>
      <c r="G227" s="1027">
        <f t="shared" si="3"/>
        <v>19373.150000000001</v>
      </c>
    </row>
    <row r="228" spans="1:7" s="1006" customFormat="1" ht="12.75" customHeight="1" x14ac:dyDescent="0.2">
      <c r="A228" s="1040" t="s">
        <v>2783</v>
      </c>
      <c r="B228" s="1027">
        <v>45969.84</v>
      </c>
      <c r="C228" s="1027">
        <v>45899.206999999995</v>
      </c>
      <c r="D228" s="1027">
        <v>0</v>
      </c>
      <c r="E228" s="1027">
        <v>0</v>
      </c>
      <c r="F228" s="1027">
        <f t="shared" si="3"/>
        <v>45969.84</v>
      </c>
      <c r="G228" s="1027">
        <f t="shared" si="3"/>
        <v>45899.206999999995</v>
      </c>
    </row>
    <row r="229" spans="1:7" s="1006" customFormat="1" ht="12.75" customHeight="1" x14ac:dyDescent="0.2">
      <c r="A229" s="1040" t="s">
        <v>2784</v>
      </c>
      <c r="B229" s="1027">
        <v>60912.53</v>
      </c>
      <c r="C229" s="1027">
        <v>60864.151999999995</v>
      </c>
      <c r="D229" s="1027">
        <v>0</v>
      </c>
      <c r="E229" s="1027">
        <v>0</v>
      </c>
      <c r="F229" s="1027">
        <f t="shared" si="3"/>
        <v>60912.53</v>
      </c>
      <c r="G229" s="1027">
        <f t="shared" si="3"/>
        <v>60864.151999999995</v>
      </c>
    </row>
    <row r="230" spans="1:7" s="1006" customFormat="1" ht="12.75" customHeight="1" x14ac:dyDescent="0.2">
      <c r="A230" s="1040" t="s">
        <v>2785</v>
      </c>
      <c r="B230" s="1027">
        <v>26230.87</v>
      </c>
      <c r="C230" s="1027">
        <v>26230.866000000002</v>
      </c>
      <c r="D230" s="1027">
        <v>0</v>
      </c>
      <c r="E230" s="1027">
        <v>0</v>
      </c>
      <c r="F230" s="1027">
        <f t="shared" si="3"/>
        <v>26230.87</v>
      </c>
      <c r="G230" s="1027">
        <f t="shared" si="3"/>
        <v>26230.866000000002</v>
      </c>
    </row>
    <row r="231" spans="1:7" s="1006" customFormat="1" ht="12.75" customHeight="1" x14ac:dyDescent="0.2">
      <c r="A231" s="1040" t="s">
        <v>2786</v>
      </c>
      <c r="B231" s="1027">
        <v>6334.64</v>
      </c>
      <c r="C231" s="1027">
        <v>6334.625</v>
      </c>
      <c r="D231" s="1027">
        <v>0</v>
      </c>
      <c r="E231" s="1027">
        <v>0</v>
      </c>
      <c r="F231" s="1027">
        <f t="shared" si="3"/>
        <v>6334.64</v>
      </c>
      <c r="G231" s="1027">
        <f t="shared" si="3"/>
        <v>6334.625</v>
      </c>
    </row>
    <row r="232" spans="1:7" s="1006" customFormat="1" ht="12.75" customHeight="1" x14ac:dyDescent="0.2">
      <c r="A232" s="1040" t="s">
        <v>2787</v>
      </c>
      <c r="B232" s="1027">
        <v>47710.42</v>
      </c>
      <c r="C232" s="1027">
        <v>47698.962000000007</v>
      </c>
      <c r="D232" s="1027">
        <v>265.39999999999998</v>
      </c>
      <c r="E232" s="1027">
        <v>230.99999999999997</v>
      </c>
      <c r="F232" s="1027">
        <f t="shared" si="3"/>
        <v>47975.82</v>
      </c>
      <c r="G232" s="1027">
        <f t="shared" si="3"/>
        <v>47929.962000000007</v>
      </c>
    </row>
    <row r="233" spans="1:7" s="1006" customFormat="1" ht="12.75" customHeight="1" x14ac:dyDescent="0.2">
      <c r="A233" s="1040" t="s">
        <v>2788</v>
      </c>
      <c r="B233" s="1027">
        <v>17348.28</v>
      </c>
      <c r="C233" s="1027">
        <v>17348.278999999999</v>
      </c>
      <c r="D233" s="1027">
        <v>0</v>
      </c>
      <c r="E233" s="1027">
        <v>0</v>
      </c>
      <c r="F233" s="1027">
        <f t="shared" si="3"/>
        <v>17348.28</v>
      </c>
      <c r="G233" s="1027">
        <f t="shared" si="3"/>
        <v>17348.278999999999</v>
      </c>
    </row>
    <row r="234" spans="1:7" s="1006" customFormat="1" ht="12.75" customHeight="1" x14ac:dyDescent="0.2">
      <c r="A234" s="1040" t="s">
        <v>2789</v>
      </c>
      <c r="B234" s="1027">
        <v>5064.8600000000006</v>
      </c>
      <c r="C234" s="1027">
        <v>5064.8559999999998</v>
      </c>
      <c r="D234" s="1027">
        <v>0</v>
      </c>
      <c r="E234" s="1027">
        <v>0</v>
      </c>
      <c r="F234" s="1027">
        <f t="shared" si="3"/>
        <v>5064.8600000000006</v>
      </c>
      <c r="G234" s="1027">
        <f t="shared" si="3"/>
        <v>5064.8559999999998</v>
      </c>
    </row>
    <row r="235" spans="1:7" s="1006" customFormat="1" ht="12.75" customHeight="1" x14ac:dyDescent="0.2">
      <c r="A235" s="1040" t="s">
        <v>2790</v>
      </c>
      <c r="B235" s="1027">
        <v>9450.39</v>
      </c>
      <c r="C235" s="1027">
        <v>9444.6670000000013</v>
      </c>
      <c r="D235" s="1027">
        <v>0</v>
      </c>
      <c r="E235" s="1027">
        <v>0</v>
      </c>
      <c r="F235" s="1027">
        <f t="shared" si="3"/>
        <v>9450.39</v>
      </c>
      <c r="G235" s="1027">
        <f t="shared" si="3"/>
        <v>9444.6670000000013</v>
      </c>
    </row>
    <row r="236" spans="1:7" s="1006" customFormat="1" ht="12.75" customHeight="1" x14ac:dyDescent="0.2">
      <c r="A236" s="1040" t="s">
        <v>2791</v>
      </c>
      <c r="B236" s="1027">
        <v>2009.56</v>
      </c>
      <c r="C236" s="1027">
        <v>2009.5619999999999</v>
      </c>
      <c r="D236" s="1027">
        <v>0</v>
      </c>
      <c r="E236" s="1027">
        <v>0</v>
      </c>
      <c r="F236" s="1027">
        <f t="shared" si="3"/>
        <v>2009.56</v>
      </c>
      <c r="G236" s="1027">
        <f t="shared" si="3"/>
        <v>2009.5619999999999</v>
      </c>
    </row>
    <row r="237" spans="1:7" s="1006" customFormat="1" ht="12.75" customHeight="1" x14ac:dyDescent="0.2">
      <c r="A237" s="1040" t="s">
        <v>2792</v>
      </c>
      <c r="B237" s="1027">
        <v>57405.75</v>
      </c>
      <c r="C237" s="1027">
        <v>57343.253000000004</v>
      </c>
      <c r="D237" s="1027">
        <v>0</v>
      </c>
      <c r="E237" s="1027">
        <v>0</v>
      </c>
      <c r="F237" s="1027">
        <f t="shared" si="3"/>
        <v>57405.75</v>
      </c>
      <c r="G237" s="1027">
        <f t="shared" si="3"/>
        <v>57343.253000000004</v>
      </c>
    </row>
    <row r="238" spans="1:7" s="1006" customFormat="1" ht="12.75" customHeight="1" x14ac:dyDescent="0.2">
      <c r="A238" s="1040" t="s">
        <v>2793</v>
      </c>
      <c r="B238" s="1027">
        <v>23411.79</v>
      </c>
      <c r="C238" s="1027">
        <v>23407.659</v>
      </c>
      <c r="D238" s="1027">
        <v>0</v>
      </c>
      <c r="E238" s="1027">
        <v>0</v>
      </c>
      <c r="F238" s="1027">
        <f t="shared" si="3"/>
        <v>23411.79</v>
      </c>
      <c r="G238" s="1027">
        <f t="shared" si="3"/>
        <v>23407.659</v>
      </c>
    </row>
    <row r="239" spans="1:7" s="1006" customFormat="1" ht="12.75" customHeight="1" x14ac:dyDescent="0.2">
      <c r="A239" s="1040" t="s">
        <v>2794</v>
      </c>
      <c r="B239" s="1027">
        <v>18718.18</v>
      </c>
      <c r="C239" s="1027">
        <v>18718.12</v>
      </c>
      <c r="D239" s="1027">
        <v>0</v>
      </c>
      <c r="E239" s="1027">
        <v>0</v>
      </c>
      <c r="F239" s="1027">
        <f t="shared" si="3"/>
        <v>18718.18</v>
      </c>
      <c r="G239" s="1027">
        <f t="shared" si="3"/>
        <v>18718.12</v>
      </c>
    </row>
    <row r="240" spans="1:7" s="1006" customFormat="1" ht="12.75" customHeight="1" x14ac:dyDescent="0.2">
      <c r="A240" s="1040" t="s">
        <v>2795</v>
      </c>
      <c r="B240" s="1027">
        <v>51622.43</v>
      </c>
      <c r="C240" s="1027">
        <v>51585.391999999993</v>
      </c>
      <c r="D240" s="1027">
        <v>0</v>
      </c>
      <c r="E240" s="1027">
        <v>0</v>
      </c>
      <c r="F240" s="1027">
        <f t="shared" si="3"/>
        <v>51622.43</v>
      </c>
      <c r="G240" s="1027">
        <f t="shared" si="3"/>
        <v>51585.391999999993</v>
      </c>
    </row>
    <row r="241" spans="1:7" s="1006" customFormat="1" ht="12.75" customHeight="1" x14ac:dyDescent="0.2">
      <c r="A241" s="1040" t="s">
        <v>2796</v>
      </c>
      <c r="B241" s="1027">
        <v>32307.229999999996</v>
      </c>
      <c r="C241" s="1027">
        <v>32262.386000000002</v>
      </c>
      <c r="D241" s="1027">
        <v>0</v>
      </c>
      <c r="E241" s="1027">
        <v>0</v>
      </c>
      <c r="F241" s="1027">
        <f t="shared" si="3"/>
        <v>32307.229999999996</v>
      </c>
      <c r="G241" s="1027">
        <f t="shared" si="3"/>
        <v>32262.386000000002</v>
      </c>
    </row>
    <row r="242" spans="1:7" s="1006" customFormat="1" ht="12.75" customHeight="1" x14ac:dyDescent="0.2">
      <c r="A242" s="1040" t="s">
        <v>2797</v>
      </c>
      <c r="B242" s="1027">
        <v>29410.519999999997</v>
      </c>
      <c r="C242" s="1027">
        <v>29410.512999999999</v>
      </c>
      <c r="D242" s="1027">
        <v>247.82999999999998</v>
      </c>
      <c r="E242" s="1027">
        <v>247.82999999999998</v>
      </c>
      <c r="F242" s="1027">
        <f t="shared" si="3"/>
        <v>29658.35</v>
      </c>
      <c r="G242" s="1027">
        <f t="shared" si="3"/>
        <v>29658.343000000001</v>
      </c>
    </row>
    <row r="243" spans="1:7" s="1006" customFormat="1" ht="12.75" customHeight="1" x14ac:dyDescent="0.2">
      <c r="A243" s="1040" t="s">
        <v>2798</v>
      </c>
      <c r="B243" s="1027">
        <v>44454.210000000006</v>
      </c>
      <c r="C243" s="1027">
        <v>44454.201999999997</v>
      </c>
      <c r="D243" s="1027">
        <v>0</v>
      </c>
      <c r="E243" s="1027">
        <v>0</v>
      </c>
      <c r="F243" s="1027">
        <f t="shared" si="3"/>
        <v>44454.210000000006</v>
      </c>
      <c r="G243" s="1027">
        <f t="shared" si="3"/>
        <v>44454.201999999997</v>
      </c>
    </row>
    <row r="244" spans="1:7" s="1006" customFormat="1" ht="12.75" customHeight="1" x14ac:dyDescent="0.2">
      <c r="A244" s="1040" t="s">
        <v>2799</v>
      </c>
      <c r="B244" s="1027">
        <v>8786.4699999999993</v>
      </c>
      <c r="C244" s="1027">
        <v>8786.4670000000006</v>
      </c>
      <c r="D244" s="1027">
        <v>0</v>
      </c>
      <c r="E244" s="1027">
        <v>0</v>
      </c>
      <c r="F244" s="1027">
        <f t="shared" si="3"/>
        <v>8786.4699999999993</v>
      </c>
      <c r="G244" s="1027">
        <f t="shared" si="3"/>
        <v>8786.4670000000006</v>
      </c>
    </row>
    <row r="245" spans="1:7" s="1006" customFormat="1" ht="12.75" customHeight="1" x14ac:dyDescent="0.2">
      <c r="A245" s="1040" t="s">
        <v>2800</v>
      </c>
      <c r="B245" s="1027">
        <v>9732.66</v>
      </c>
      <c r="C245" s="1027">
        <v>9732.6549999999988</v>
      </c>
      <c r="D245" s="1027">
        <v>27.6</v>
      </c>
      <c r="E245" s="1027">
        <v>25.080000000000002</v>
      </c>
      <c r="F245" s="1027">
        <f t="shared" si="3"/>
        <v>9760.26</v>
      </c>
      <c r="G245" s="1027">
        <f t="shared" si="3"/>
        <v>9757.7349999999988</v>
      </c>
    </row>
    <row r="246" spans="1:7" s="1006" customFormat="1" ht="12.75" customHeight="1" x14ac:dyDescent="0.2">
      <c r="A246" s="1040" t="s">
        <v>2801</v>
      </c>
      <c r="B246" s="1027">
        <v>8054.3</v>
      </c>
      <c r="C246" s="1027">
        <v>8054.3029999999999</v>
      </c>
      <c r="D246" s="1027">
        <v>0</v>
      </c>
      <c r="E246" s="1027">
        <v>0</v>
      </c>
      <c r="F246" s="1027">
        <f t="shared" si="3"/>
        <v>8054.3</v>
      </c>
      <c r="G246" s="1027">
        <f t="shared" si="3"/>
        <v>8054.3029999999999</v>
      </c>
    </row>
    <row r="247" spans="1:7" s="1006" customFormat="1" ht="12.75" customHeight="1" x14ac:dyDescent="0.2">
      <c r="A247" s="1040" t="s">
        <v>2802</v>
      </c>
      <c r="B247" s="1027">
        <v>11312.880000000001</v>
      </c>
      <c r="C247" s="1027">
        <v>11312.882</v>
      </c>
      <c r="D247" s="1027">
        <v>0</v>
      </c>
      <c r="E247" s="1027">
        <v>0</v>
      </c>
      <c r="F247" s="1027">
        <f t="shared" si="3"/>
        <v>11312.880000000001</v>
      </c>
      <c r="G247" s="1027">
        <f t="shared" si="3"/>
        <v>11312.882</v>
      </c>
    </row>
    <row r="248" spans="1:7" s="1006" customFormat="1" ht="12.75" customHeight="1" x14ac:dyDescent="0.2">
      <c r="A248" s="1040" t="s">
        <v>2803</v>
      </c>
      <c r="B248" s="1027">
        <v>8334.9</v>
      </c>
      <c r="C248" s="1027">
        <v>8334.8989999999994</v>
      </c>
      <c r="D248" s="1027">
        <v>0</v>
      </c>
      <c r="E248" s="1027">
        <v>0</v>
      </c>
      <c r="F248" s="1027">
        <f t="shared" si="3"/>
        <v>8334.9</v>
      </c>
      <c r="G248" s="1027">
        <f t="shared" si="3"/>
        <v>8334.8989999999994</v>
      </c>
    </row>
    <row r="249" spans="1:7" s="1006" customFormat="1" ht="12.75" customHeight="1" x14ac:dyDescent="0.2">
      <c r="A249" s="1040" t="s">
        <v>2804</v>
      </c>
      <c r="B249" s="1027">
        <v>23034.32</v>
      </c>
      <c r="C249" s="1027">
        <v>23031.131000000001</v>
      </c>
      <c r="D249" s="1027">
        <v>0</v>
      </c>
      <c r="E249" s="1027">
        <v>0</v>
      </c>
      <c r="F249" s="1027">
        <f t="shared" si="3"/>
        <v>23034.32</v>
      </c>
      <c r="G249" s="1027">
        <f t="shared" si="3"/>
        <v>23031.131000000001</v>
      </c>
    </row>
    <row r="250" spans="1:7" s="1006" customFormat="1" ht="12.75" customHeight="1" x14ac:dyDescent="0.2">
      <c r="A250" s="1040" t="s">
        <v>2805</v>
      </c>
      <c r="B250" s="1027">
        <v>9414.8700000000008</v>
      </c>
      <c r="C250" s="1027">
        <v>9414.8669999999984</v>
      </c>
      <c r="D250" s="1027">
        <v>0</v>
      </c>
      <c r="E250" s="1027">
        <v>0</v>
      </c>
      <c r="F250" s="1027">
        <f t="shared" si="3"/>
        <v>9414.8700000000008</v>
      </c>
      <c r="G250" s="1027">
        <f t="shared" si="3"/>
        <v>9414.8669999999984</v>
      </c>
    </row>
    <row r="251" spans="1:7" s="1006" customFormat="1" ht="12.75" customHeight="1" x14ac:dyDescent="0.2">
      <c r="A251" s="1040" t="s">
        <v>2806</v>
      </c>
      <c r="B251" s="1027">
        <v>55765.63</v>
      </c>
      <c r="C251" s="1027">
        <v>55765.629000000001</v>
      </c>
      <c r="D251" s="1027">
        <v>0</v>
      </c>
      <c r="E251" s="1027">
        <v>0</v>
      </c>
      <c r="F251" s="1027">
        <f t="shared" si="3"/>
        <v>55765.63</v>
      </c>
      <c r="G251" s="1027">
        <f t="shared" si="3"/>
        <v>55765.629000000001</v>
      </c>
    </row>
    <row r="252" spans="1:7" s="1006" customFormat="1" ht="12.75" customHeight="1" x14ac:dyDescent="0.2">
      <c r="A252" s="1040" t="s">
        <v>2807</v>
      </c>
      <c r="B252" s="1027">
        <v>62104.4</v>
      </c>
      <c r="C252" s="1027">
        <v>61925.686000000002</v>
      </c>
      <c r="D252" s="1027">
        <v>167.31</v>
      </c>
      <c r="E252" s="1027">
        <v>167.31</v>
      </c>
      <c r="F252" s="1027">
        <f t="shared" si="3"/>
        <v>62271.71</v>
      </c>
      <c r="G252" s="1027">
        <f t="shared" si="3"/>
        <v>62092.995999999999</v>
      </c>
    </row>
    <row r="253" spans="1:7" s="1006" customFormat="1" ht="12.75" customHeight="1" x14ac:dyDescent="0.2">
      <c r="A253" s="1040" t="s">
        <v>2808</v>
      </c>
      <c r="B253" s="1027">
        <v>42197.200000000004</v>
      </c>
      <c r="C253" s="1027">
        <v>42191.417000000001</v>
      </c>
      <c r="D253" s="1027">
        <v>0</v>
      </c>
      <c r="E253" s="1027">
        <v>0</v>
      </c>
      <c r="F253" s="1027">
        <f t="shared" si="3"/>
        <v>42197.200000000004</v>
      </c>
      <c r="G253" s="1027">
        <f t="shared" si="3"/>
        <v>42191.417000000001</v>
      </c>
    </row>
    <row r="254" spans="1:7" s="1006" customFormat="1" ht="12.75" customHeight="1" x14ac:dyDescent="0.2">
      <c r="A254" s="1040" t="s">
        <v>2809</v>
      </c>
      <c r="B254" s="1027">
        <v>48151.090000000004</v>
      </c>
      <c r="C254" s="1027">
        <v>48147.23</v>
      </c>
      <c r="D254" s="1027">
        <v>0</v>
      </c>
      <c r="E254" s="1027">
        <v>0</v>
      </c>
      <c r="F254" s="1027">
        <f t="shared" si="3"/>
        <v>48151.090000000004</v>
      </c>
      <c r="G254" s="1027">
        <f t="shared" si="3"/>
        <v>48147.23</v>
      </c>
    </row>
    <row r="255" spans="1:7" s="1006" customFormat="1" ht="12.75" customHeight="1" x14ac:dyDescent="0.2">
      <c r="A255" s="1040" t="s">
        <v>2810</v>
      </c>
      <c r="B255" s="1027">
        <v>12006.350000000002</v>
      </c>
      <c r="C255" s="1027">
        <v>12006.35</v>
      </c>
      <c r="D255" s="1027">
        <v>0</v>
      </c>
      <c r="E255" s="1027">
        <v>0</v>
      </c>
      <c r="F255" s="1027">
        <f t="shared" si="3"/>
        <v>12006.350000000002</v>
      </c>
      <c r="G255" s="1027">
        <f t="shared" si="3"/>
        <v>12006.35</v>
      </c>
    </row>
    <row r="256" spans="1:7" s="1006" customFormat="1" ht="12.75" customHeight="1" x14ac:dyDescent="0.2">
      <c r="A256" s="1040" t="s">
        <v>2811</v>
      </c>
      <c r="B256" s="1027">
        <v>54834.239999999998</v>
      </c>
      <c r="C256" s="1027">
        <v>54801.442000000003</v>
      </c>
      <c r="D256" s="1027">
        <v>0</v>
      </c>
      <c r="E256" s="1027">
        <v>0</v>
      </c>
      <c r="F256" s="1027">
        <f t="shared" si="3"/>
        <v>54834.239999999998</v>
      </c>
      <c r="G256" s="1027">
        <f t="shared" si="3"/>
        <v>54801.442000000003</v>
      </c>
    </row>
    <row r="257" spans="1:7" s="1006" customFormat="1" ht="12.75" customHeight="1" x14ac:dyDescent="0.2">
      <c r="A257" s="1040" t="s">
        <v>2812</v>
      </c>
      <c r="B257" s="1027">
        <v>5011.6499999999996</v>
      </c>
      <c r="C257" s="1027">
        <v>5011.6449999999995</v>
      </c>
      <c r="D257" s="1027">
        <v>0</v>
      </c>
      <c r="E257" s="1027">
        <v>0</v>
      </c>
      <c r="F257" s="1027">
        <f t="shared" si="3"/>
        <v>5011.6499999999996</v>
      </c>
      <c r="G257" s="1027">
        <f t="shared" si="3"/>
        <v>5011.6449999999995</v>
      </c>
    </row>
    <row r="258" spans="1:7" s="1006" customFormat="1" ht="12.75" customHeight="1" x14ac:dyDescent="0.2">
      <c r="A258" s="1040" t="s">
        <v>2813</v>
      </c>
      <c r="B258" s="1027">
        <v>16582.25</v>
      </c>
      <c r="C258" s="1027">
        <v>16581.848999999998</v>
      </c>
      <c r="D258" s="1027">
        <v>0</v>
      </c>
      <c r="E258" s="1027">
        <v>0</v>
      </c>
      <c r="F258" s="1027">
        <f t="shared" si="3"/>
        <v>16582.25</v>
      </c>
      <c r="G258" s="1027">
        <f t="shared" si="3"/>
        <v>16581.848999999998</v>
      </c>
    </row>
    <row r="259" spans="1:7" s="1006" customFormat="1" ht="12.75" customHeight="1" x14ac:dyDescent="0.2">
      <c r="A259" s="1040" t="s">
        <v>2814</v>
      </c>
      <c r="B259" s="1027">
        <v>26482.01</v>
      </c>
      <c r="C259" s="1027">
        <v>26472.792999999998</v>
      </c>
      <c r="D259" s="1027">
        <v>0</v>
      </c>
      <c r="E259" s="1027">
        <v>0</v>
      </c>
      <c r="F259" s="1027">
        <f t="shared" si="3"/>
        <v>26482.01</v>
      </c>
      <c r="G259" s="1027">
        <f t="shared" si="3"/>
        <v>26472.792999999998</v>
      </c>
    </row>
    <row r="260" spans="1:7" s="1006" customFormat="1" ht="12.75" customHeight="1" x14ac:dyDescent="0.2">
      <c r="A260" s="1040" t="s">
        <v>2815</v>
      </c>
      <c r="B260" s="1027">
        <v>9454.5400000000009</v>
      </c>
      <c r="C260" s="1027">
        <v>9454.5390000000007</v>
      </c>
      <c r="D260" s="1027">
        <v>0</v>
      </c>
      <c r="E260" s="1027">
        <v>0</v>
      </c>
      <c r="F260" s="1027">
        <f t="shared" si="3"/>
        <v>9454.5400000000009</v>
      </c>
      <c r="G260" s="1027">
        <f t="shared" si="3"/>
        <v>9454.5390000000007</v>
      </c>
    </row>
    <row r="261" spans="1:7" s="1006" customFormat="1" ht="12.75" customHeight="1" x14ac:dyDescent="0.2">
      <c r="A261" s="1040" t="s">
        <v>2816</v>
      </c>
      <c r="B261" s="1027">
        <v>4562.75</v>
      </c>
      <c r="C261" s="1027">
        <v>4562.7420000000002</v>
      </c>
      <c r="D261" s="1027">
        <v>0</v>
      </c>
      <c r="E261" s="1027">
        <v>0</v>
      </c>
      <c r="F261" s="1027">
        <f t="shared" si="3"/>
        <v>4562.75</v>
      </c>
      <c r="G261" s="1027">
        <f t="shared" si="3"/>
        <v>4562.7420000000002</v>
      </c>
    </row>
    <row r="262" spans="1:7" s="1006" customFormat="1" ht="12.75" customHeight="1" x14ac:dyDescent="0.2">
      <c r="A262" s="1040" t="s">
        <v>2817</v>
      </c>
      <c r="B262" s="1027">
        <v>8032.5599999999995</v>
      </c>
      <c r="C262" s="1027">
        <v>8032.558</v>
      </c>
      <c r="D262" s="1027">
        <v>0</v>
      </c>
      <c r="E262" s="1027">
        <v>0</v>
      </c>
      <c r="F262" s="1027">
        <f t="shared" ref="F262:G325" si="4">B262+D262</f>
        <v>8032.5599999999995</v>
      </c>
      <c r="G262" s="1027">
        <f t="shared" si="4"/>
        <v>8032.558</v>
      </c>
    </row>
    <row r="263" spans="1:7" s="1006" customFormat="1" ht="12.75" customHeight="1" x14ac:dyDescent="0.2">
      <c r="A263" s="1040" t="s">
        <v>2818</v>
      </c>
      <c r="B263" s="1027">
        <v>32597.289999999997</v>
      </c>
      <c r="C263" s="1027">
        <v>32597.293999999998</v>
      </c>
      <c r="D263" s="1027">
        <v>0</v>
      </c>
      <c r="E263" s="1027">
        <v>0</v>
      </c>
      <c r="F263" s="1027">
        <f t="shared" si="4"/>
        <v>32597.289999999997</v>
      </c>
      <c r="G263" s="1027">
        <f t="shared" si="4"/>
        <v>32597.293999999998</v>
      </c>
    </row>
    <row r="264" spans="1:7" s="1006" customFormat="1" ht="12.75" customHeight="1" x14ac:dyDescent="0.2">
      <c r="A264" s="1040" t="s">
        <v>2819</v>
      </c>
      <c r="B264" s="1027">
        <v>18242.07</v>
      </c>
      <c r="C264" s="1027">
        <v>18238.383000000002</v>
      </c>
      <c r="D264" s="1027">
        <v>0</v>
      </c>
      <c r="E264" s="1027">
        <v>0</v>
      </c>
      <c r="F264" s="1027">
        <f t="shared" si="4"/>
        <v>18242.07</v>
      </c>
      <c r="G264" s="1027">
        <f t="shared" si="4"/>
        <v>18238.383000000002</v>
      </c>
    </row>
    <row r="265" spans="1:7" s="1006" customFormat="1" ht="12.75" customHeight="1" x14ac:dyDescent="0.2">
      <c r="A265" s="1040" t="s">
        <v>2820</v>
      </c>
      <c r="B265" s="1027">
        <v>22385.98</v>
      </c>
      <c r="C265" s="1027">
        <v>22385.981999999996</v>
      </c>
      <c r="D265" s="1027">
        <v>0</v>
      </c>
      <c r="E265" s="1027">
        <v>0</v>
      </c>
      <c r="F265" s="1027">
        <f t="shared" si="4"/>
        <v>22385.98</v>
      </c>
      <c r="G265" s="1027">
        <f t="shared" si="4"/>
        <v>22385.981999999996</v>
      </c>
    </row>
    <row r="266" spans="1:7" s="1006" customFormat="1" ht="12.75" customHeight="1" x14ac:dyDescent="0.2">
      <c r="A266" s="1040" t="s">
        <v>2821</v>
      </c>
      <c r="B266" s="1027">
        <v>54206.549999999996</v>
      </c>
      <c r="C266" s="1027">
        <v>54182.823999999993</v>
      </c>
      <c r="D266" s="1027">
        <v>0</v>
      </c>
      <c r="E266" s="1027">
        <v>0</v>
      </c>
      <c r="F266" s="1027">
        <f t="shared" si="4"/>
        <v>54206.549999999996</v>
      </c>
      <c r="G266" s="1027">
        <f t="shared" si="4"/>
        <v>54182.823999999993</v>
      </c>
    </row>
    <row r="267" spans="1:7" s="1006" customFormat="1" ht="12.75" customHeight="1" x14ac:dyDescent="0.2">
      <c r="A267" s="1040" t="s">
        <v>2822</v>
      </c>
      <c r="B267" s="1027">
        <v>60273.520000000004</v>
      </c>
      <c r="C267" s="1027">
        <v>60228.03</v>
      </c>
      <c r="D267" s="1027">
        <v>0</v>
      </c>
      <c r="E267" s="1027">
        <v>0</v>
      </c>
      <c r="F267" s="1027">
        <f t="shared" si="4"/>
        <v>60273.520000000004</v>
      </c>
      <c r="G267" s="1027">
        <f t="shared" si="4"/>
        <v>60228.03</v>
      </c>
    </row>
    <row r="268" spans="1:7" s="1006" customFormat="1" ht="12.75" customHeight="1" x14ac:dyDescent="0.2">
      <c r="A268" s="1040" t="s">
        <v>2823</v>
      </c>
      <c r="B268" s="1027">
        <v>10759.68</v>
      </c>
      <c r="C268" s="1027">
        <v>10759.68</v>
      </c>
      <c r="D268" s="1027">
        <v>0</v>
      </c>
      <c r="E268" s="1027">
        <v>0</v>
      </c>
      <c r="F268" s="1027">
        <f t="shared" si="4"/>
        <v>10759.68</v>
      </c>
      <c r="G268" s="1027">
        <f t="shared" si="4"/>
        <v>10759.68</v>
      </c>
    </row>
    <row r="269" spans="1:7" s="1006" customFormat="1" ht="12.75" customHeight="1" x14ac:dyDescent="0.2">
      <c r="A269" s="1040" t="s">
        <v>2824</v>
      </c>
      <c r="B269" s="1027">
        <v>62905.81</v>
      </c>
      <c r="C269" s="1027">
        <v>62854.547999999995</v>
      </c>
      <c r="D269" s="1027">
        <v>0</v>
      </c>
      <c r="E269" s="1027">
        <v>0</v>
      </c>
      <c r="F269" s="1027">
        <f t="shared" si="4"/>
        <v>62905.81</v>
      </c>
      <c r="G269" s="1027">
        <f t="shared" si="4"/>
        <v>62854.547999999995</v>
      </c>
    </row>
    <row r="270" spans="1:7" s="1006" customFormat="1" ht="12.75" customHeight="1" x14ac:dyDescent="0.2">
      <c r="A270" s="1040" t="s">
        <v>2825</v>
      </c>
      <c r="B270" s="1027">
        <v>48444.59</v>
      </c>
      <c r="C270" s="1027">
        <v>48444.586000000003</v>
      </c>
      <c r="D270" s="1027">
        <v>0</v>
      </c>
      <c r="E270" s="1027">
        <v>0</v>
      </c>
      <c r="F270" s="1027">
        <f t="shared" si="4"/>
        <v>48444.59</v>
      </c>
      <c r="G270" s="1027">
        <f t="shared" si="4"/>
        <v>48444.586000000003</v>
      </c>
    </row>
    <row r="271" spans="1:7" s="1006" customFormat="1" ht="12.75" customHeight="1" x14ac:dyDescent="0.2">
      <c r="A271" s="1040" t="s">
        <v>2826</v>
      </c>
      <c r="B271" s="1027">
        <v>19706.950000000004</v>
      </c>
      <c r="C271" s="1027">
        <v>19689.599000000002</v>
      </c>
      <c r="D271" s="1027">
        <v>0</v>
      </c>
      <c r="E271" s="1027">
        <v>0</v>
      </c>
      <c r="F271" s="1027">
        <f t="shared" si="4"/>
        <v>19706.950000000004</v>
      </c>
      <c r="G271" s="1027">
        <f t="shared" si="4"/>
        <v>19689.599000000002</v>
      </c>
    </row>
    <row r="272" spans="1:7" s="1006" customFormat="1" ht="12.75" customHeight="1" x14ac:dyDescent="0.2">
      <c r="A272" s="1040" t="s">
        <v>2827</v>
      </c>
      <c r="B272" s="1027">
        <v>9926.9699999999993</v>
      </c>
      <c r="C272" s="1027">
        <v>9916.6940000000013</v>
      </c>
      <c r="D272" s="1027">
        <v>0</v>
      </c>
      <c r="E272" s="1027">
        <v>0</v>
      </c>
      <c r="F272" s="1027">
        <f t="shared" si="4"/>
        <v>9926.9699999999993</v>
      </c>
      <c r="G272" s="1027">
        <f t="shared" si="4"/>
        <v>9916.6940000000013</v>
      </c>
    </row>
    <row r="273" spans="1:7" s="1006" customFormat="1" ht="21" x14ac:dyDescent="0.2">
      <c r="A273" s="1040" t="s">
        <v>2828</v>
      </c>
      <c r="B273" s="1027">
        <v>34298.99</v>
      </c>
      <c r="C273" s="1027">
        <v>34280.552000000003</v>
      </c>
      <c r="D273" s="1027">
        <v>0</v>
      </c>
      <c r="E273" s="1027">
        <v>0</v>
      </c>
      <c r="F273" s="1027">
        <f t="shared" si="4"/>
        <v>34298.99</v>
      </c>
      <c r="G273" s="1027">
        <f t="shared" si="4"/>
        <v>34280.552000000003</v>
      </c>
    </row>
    <row r="274" spans="1:7" s="1006" customFormat="1" ht="12.75" customHeight="1" x14ac:dyDescent="0.2">
      <c r="A274" s="1040" t="s">
        <v>2829</v>
      </c>
      <c r="B274" s="1027">
        <v>27939</v>
      </c>
      <c r="C274" s="1027">
        <v>27902.420000000002</v>
      </c>
      <c r="D274" s="1027">
        <v>0</v>
      </c>
      <c r="E274" s="1027">
        <v>0</v>
      </c>
      <c r="F274" s="1027">
        <f t="shared" si="4"/>
        <v>27939</v>
      </c>
      <c r="G274" s="1027">
        <f t="shared" si="4"/>
        <v>27902.420000000002</v>
      </c>
    </row>
    <row r="275" spans="1:7" s="1006" customFormat="1" ht="12.75" customHeight="1" x14ac:dyDescent="0.2">
      <c r="A275" s="1040" t="s">
        <v>2830</v>
      </c>
      <c r="B275" s="1027">
        <v>29759.540000000005</v>
      </c>
      <c r="C275" s="1027">
        <v>29759.539000000001</v>
      </c>
      <c r="D275" s="1027">
        <v>0</v>
      </c>
      <c r="E275" s="1027">
        <v>0</v>
      </c>
      <c r="F275" s="1027">
        <f t="shared" si="4"/>
        <v>29759.540000000005</v>
      </c>
      <c r="G275" s="1027">
        <f t="shared" si="4"/>
        <v>29759.539000000001</v>
      </c>
    </row>
    <row r="276" spans="1:7" s="1006" customFormat="1" ht="12.75" customHeight="1" x14ac:dyDescent="0.2">
      <c r="A276" s="1040" t="s">
        <v>2831</v>
      </c>
      <c r="B276" s="1027">
        <v>39438.35</v>
      </c>
      <c r="C276" s="1027">
        <v>39278.391000000003</v>
      </c>
      <c r="D276" s="1027">
        <v>0</v>
      </c>
      <c r="E276" s="1027">
        <v>0</v>
      </c>
      <c r="F276" s="1027">
        <f t="shared" si="4"/>
        <v>39438.35</v>
      </c>
      <c r="G276" s="1027">
        <f t="shared" si="4"/>
        <v>39278.391000000003</v>
      </c>
    </row>
    <row r="277" spans="1:7" s="1006" customFormat="1" ht="12.75" customHeight="1" x14ac:dyDescent="0.2">
      <c r="A277" s="1040" t="s">
        <v>2832</v>
      </c>
      <c r="B277" s="1027">
        <v>11178.19</v>
      </c>
      <c r="C277" s="1027">
        <v>11178.179</v>
      </c>
      <c r="D277" s="1027">
        <v>0</v>
      </c>
      <c r="E277" s="1027">
        <v>0</v>
      </c>
      <c r="F277" s="1027">
        <f t="shared" si="4"/>
        <v>11178.19</v>
      </c>
      <c r="G277" s="1027">
        <f t="shared" si="4"/>
        <v>11178.179</v>
      </c>
    </row>
    <row r="278" spans="1:7" s="1006" customFormat="1" ht="12.75" customHeight="1" x14ac:dyDescent="0.2">
      <c r="A278" s="1040" t="s">
        <v>2833</v>
      </c>
      <c r="B278" s="1027">
        <v>10070.689999999999</v>
      </c>
      <c r="C278" s="1027">
        <v>10070.683999999999</v>
      </c>
      <c r="D278" s="1027">
        <v>0</v>
      </c>
      <c r="E278" s="1027">
        <v>0</v>
      </c>
      <c r="F278" s="1027">
        <f t="shared" si="4"/>
        <v>10070.689999999999</v>
      </c>
      <c r="G278" s="1027">
        <f t="shared" si="4"/>
        <v>10070.683999999999</v>
      </c>
    </row>
    <row r="279" spans="1:7" s="1006" customFormat="1" ht="12.75" customHeight="1" x14ac:dyDescent="0.2">
      <c r="A279" s="1040" t="s">
        <v>2834</v>
      </c>
      <c r="B279" s="1027">
        <v>6902.0400000000009</v>
      </c>
      <c r="C279" s="1027">
        <v>6902.0330000000004</v>
      </c>
      <c r="D279" s="1027">
        <v>0</v>
      </c>
      <c r="E279" s="1027">
        <v>0</v>
      </c>
      <c r="F279" s="1027">
        <f t="shared" si="4"/>
        <v>6902.0400000000009</v>
      </c>
      <c r="G279" s="1027">
        <f t="shared" si="4"/>
        <v>6902.0330000000004</v>
      </c>
    </row>
    <row r="280" spans="1:7" s="1006" customFormat="1" ht="12.75" customHeight="1" x14ac:dyDescent="0.2">
      <c r="A280" s="1040" t="s">
        <v>2835</v>
      </c>
      <c r="B280" s="1027">
        <v>10169.549999999999</v>
      </c>
      <c r="C280" s="1027">
        <v>10169.547</v>
      </c>
      <c r="D280" s="1027">
        <v>0</v>
      </c>
      <c r="E280" s="1027">
        <v>0</v>
      </c>
      <c r="F280" s="1027">
        <f t="shared" si="4"/>
        <v>10169.549999999999</v>
      </c>
      <c r="G280" s="1027">
        <f t="shared" si="4"/>
        <v>10169.547</v>
      </c>
    </row>
    <row r="281" spans="1:7" s="1006" customFormat="1" ht="12.75" customHeight="1" x14ac:dyDescent="0.2">
      <c r="A281" s="1040" t="s">
        <v>2836</v>
      </c>
      <c r="B281" s="1027">
        <v>11349.36</v>
      </c>
      <c r="C281" s="1027">
        <v>11349.353000000001</v>
      </c>
      <c r="D281" s="1027">
        <v>0</v>
      </c>
      <c r="E281" s="1027">
        <v>0</v>
      </c>
      <c r="F281" s="1027">
        <f t="shared" si="4"/>
        <v>11349.36</v>
      </c>
      <c r="G281" s="1027">
        <f t="shared" si="4"/>
        <v>11349.353000000001</v>
      </c>
    </row>
    <row r="282" spans="1:7" s="1006" customFormat="1" ht="12.75" customHeight="1" x14ac:dyDescent="0.2">
      <c r="A282" s="1040" t="s">
        <v>2837</v>
      </c>
      <c r="B282" s="1027">
        <v>7300.26</v>
      </c>
      <c r="C282" s="1027">
        <v>7300.2569999999996</v>
      </c>
      <c r="D282" s="1027">
        <v>0</v>
      </c>
      <c r="E282" s="1027">
        <v>0</v>
      </c>
      <c r="F282" s="1027">
        <f t="shared" si="4"/>
        <v>7300.26</v>
      </c>
      <c r="G282" s="1027">
        <f t="shared" si="4"/>
        <v>7300.2569999999996</v>
      </c>
    </row>
    <row r="283" spans="1:7" s="1006" customFormat="1" ht="12.75" customHeight="1" x14ac:dyDescent="0.2">
      <c r="A283" s="1040" t="s">
        <v>2838</v>
      </c>
      <c r="B283" s="1027">
        <v>28229.88</v>
      </c>
      <c r="C283" s="1027">
        <v>28229.877</v>
      </c>
      <c r="D283" s="1027">
        <v>0</v>
      </c>
      <c r="E283" s="1027">
        <v>0</v>
      </c>
      <c r="F283" s="1027">
        <f t="shared" si="4"/>
        <v>28229.88</v>
      </c>
      <c r="G283" s="1027">
        <f t="shared" si="4"/>
        <v>28229.877</v>
      </c>
    </row>
    <row r="284" spans="1:7" s="1006" customFormat="1" ht="12.75" customHeight="1" x14ac:dyDescent="0.2">
      <c r="A284" s="1040" t="s">
        <v>2839</v>
      </c>
      <c r="B284" s="1027">
        <v>9396.59</v>
      </c>
      <c r="C284" s="1027">
        <v>9391.4610000000011</v>
      </c>
      <c r="D284" s="1027">
        <v>0</v>
      </c>
      <c r="E284" s="1027">
        <v>0</v>
      </c>
      <c r="F284" s="1027">
        <f t="shared" si="4"/>
        <v>9396.59</v>
      </c>
      <c r="G284" s="1027">
        <f t="shared" si="4"/>
        <v>9391.4610000000011</v>
      </c>
    </row>
    <row r="285" spans="1:7" s="1006" customFormat="1" ht="12.75" customHeight="1" x14ac:dyDescent="0.2">
      <c r="A285" s="1040" t="s">
        <v>2840</v>
      </c>
      <c r="B285" s="1027">
        <v>10046.789999999999</v>
      </c>
      <c r="C285" s="1027">
        <v>10046.784</v>
      </c>
      <c r="D285" s="1027">
        <v>0</v>
      </c>
      <c r="E285" s="1027">
        <v>0</v>
      </c>
      <c r="F285" s="1027">
        <f t="shared" si="4"/>
        <v>10046.789999999999</v>
      </c>
      <c r="G285" s="1027">
        <f t="shared" si="4"/>
        <v>10046.784</v>
      </c>
    </row>
    <row r="286" spans="1:7" s="1006" customFormat="1" ht="12.75" customHeight="1" x14ac:dyDescent="0.2">
      <c r="A286" s="1040" t="s">
        <v>2841</v>
      </c>
      <c r="B286" s="1027">
        <v>38186.379999999997</v>
      </c>
      <c r="C286" s="1027">
        <v>38001.436000000002</v>
      </c>
      <c r="D286" s="1027">
        <v>0</v>
      </c>
      <c r="E286" s="1027">
        <v>0</v>
      </c>
      <c r="F286" s="1027">
        <f t="shared" si="4"/>
        <v>38186.379999999997</v>
      </c>
      <c r="G286" s="1027">
        <f t="shared" si="4"/>
        <v>38001.436000000002</v>
      </c>
    </row>
    <row r="287" spans="1:7" s="1006" customFormat="1" ht="12.75" customHeight="1" x14ac:dyDescent="0.2">
      <c r="A287" s="1040" t="s">
        <v>2842</v>
      </c>
      <c r="B287" s="1027">
        <v>10072.209999999999</v>
      </c>
      <c r="C287" s="1027">
        <v>10072.197</v>
      </c>
      <c r="D287" s="1027">
        <v>0</v>
      </c>
      <c r="E287" s="1027">
        <v>0</v>
      </c>
      <c r="F287" s="1027">
        <f t="shared" si="4"/>
        <v>10072.209999999999</v>
      </c>
      <c r="G287" s="1027">
        <f t="shared" si="4"/>
        <v>10072.197</v>
      </c>
    </row>
    <row r="288" spans="1:7" s="1006" customFormat="1" ht="12.75" customHeight="1" x14ac:dyDescent="0.2">
      <c r="A288" s="1040" t="s">
        <v>2843</v>
      </c>
      <c r="B288" s="1027">
        <v>5475.47</v>
      </c>
      <c r="C288" s="1027">
        <v>5471.9210000000003</v>
      </c>
      <c r="D288" s="1027">
        <v>0</v>
      </c>
      <c r="E288" s="1027">
        <v>0</v>
      </c>
      <c r="F288" s="1027">
        <f t="shared" si="4"/>
        <v>5475.47</v>
      </c>
      <c r="G288" s="1027">
        <f t="shared" si="4"/>
        <v>5471.9210000000003</v>
      </c>
    </row>
    <row r="289" spans="1:7" s="1006" customFormat="1" ht="12.75" customHeight="1" x14ac:dyDescent="0.2">
      <c r="A289" s="1040" t="s">
        <v>2844</v>
      </c>
      <c r="B289" s="1027">
        <v>8548.3499999999985</v>
      </c>
      <c r="C289" s="1027">
        <v>8548.351999999999</v>
      </c>
      <c r="D289" s="1027">
        <v>0</v>
      </c>
      <c r="E289" s="1027">
        <v>0</v>
      </c>
      <c r="F289" s="1027">
        <f t="shared" si="4"/>
        <v>8548.3499999999985</v>
      </c>
      <c r="G289" s="1027">
        <f t="shared" si="4"/>
        <v>8548.351999999999</v>
      </c>
    </row>
    <row r="290" spans="1:7" s="1006" customFormat="1" ht="12.75" customHeight="1" x14ac:dyDescent="0.2">
      <c r="A290" s="1040" t="s">
        <v>2845</v>
      </c>
      <c r="B290" s="1027">
        <v>12342.710000000001</v>
      </c>
      <c r="C290" s="1027">
        <v>12342.705999999998</v>
      </c>
      <c r="D290" s="1027">
        <v>0</v>
      </c>
      <c r="E290" s="1027">
        <v>0</v>
      </c>
      <c r="F290" s="1027">
        <f t="shared" si="4"/>
        <v>12342.710000000001</v>
      </c>
      <c r="G290" s="1027">
        <f t="shared" si="4"/>
        <v>12342.705999999998</v>
      </c>
    </row>
    <row r="291" spans="1:7" s="1006" customFormat="1" ht="12.75" customHeight="1" x14ac:dyDescent="0.2">
      <c r="A291" s="1040" t="s">
        <v>2846</v>
      </c>
      <c r="B291" s="1027">
        <v>10939.05</v>
      </c>
      <c r="C291" s="1027">
        <v>10939.041999999999</v>
      </c>
      <c r="D291" s="1027">
        <v>0</v>
      </c>
      <c r="E291" s="1027">
        <v>0</v>
      </c>
      <c r="F291" s="1027">
        <f t="shared" si="4"/>
        <v>10939.05</v>
      </c>
      <c r="G291" s="1027">
        <f t="shared" si="4"/>
        <v>10939.041999999999</v>
      </c>
    </row>
    <row r="292" spans="1:7" s="1006" customFormat="1" ht="12.75" customHeight="1" x14ac:dyDescent="0.2">
      <c r="A292" s="1040" t="s">
        <v>2847</v>
      </c>
      <c r="B292" s="1027">
        <v>6479.3000000000011</v>
      </c>
      <c r="C292" s="1027">
        <v>6473.3829999999998</v>
      </c>
      <c r="D292" s="1027">
        <v>0</v>
      </c>
      <c r="E292" s="1027">
        <v>0</v>
      </c>
      <c r="F292" s="1027">
        <f t="shared" si="4"/>
        <v>6479.3000000000011</v>
      </c>
      <c r="G292" s="1027">
        <f t="shared" si="4"/>
        <v>6473.3829999999998</v>
      </c>
    </row>
    <row r="293" spans="1:7" s="1006" customFormat="1" ht="12.75" customHeight="1" x14ac:dyDescent="0.2">
      <c r="A293" s="1040" t="s">
        <v>2848</v>
      </c>
      <c r="B293" s="1027">
        <v>20981.279999999999</v>
      </c>
      <c r="C293" s="1027">
        <v>20981.276999999998</v>
      </c>
      <c r="D293" s="1027">
        <v>0</v>
      </c>
      <c r="E293" s="1027">
        <v>0</v>
      </c>
      <c r="F293" s="1027">
        <f t="shared" si="4"/>
        <v>20981.279999999999</v>
      </c>
      <c r="G293" s="1027">
        <f t="shared" si="4"/>
        <v>20981.276999999998</v>
      </c>
    </row>
    <row r="294" spans="1:7" s="1006" customFormat="1" ht="12.75" customHeight="1" x14ac:dyDescent="0.2">
      <c r="A294" s="1040" t="s">
        <v>2849</v>
      </c>
      <c r="B294" s="1027">
        <v>9586.19</v>
      </c>
      <c r="C294" s="1027">
        <v>9547.7519999999986</v>
      </c>
      <c r="D294" s="1027">
        <v>0</v>
      </c>
      <c r="E294" s="1027">
        <v>0</v>
      </c>
      <c r="F294" s="1027">
        <f t="shared" si="4"/>
        <v>9586.19</v>
      </c>
      <c r="G294" s="1027">
        <f t="shared" si="4"/>
        <v>9547.7519999999986</v>
      </c>
    </row>
    <row r="295" spans="1:7" s="1006" customFormat="1" ht="12.75" customHeight="1" x14ac:dyDescent="0.2">
      <c r="A295" s="1040" t="s">
        <v>2850</v>
      </c>
      <c r="B295" s="1027">
        <v>20060.21</v>
      </c>
      <c r="C295" s="1027">
        <v>20060.210999999999</v>
      </c>
      <c r="D295" s="1027">
        <v>0</v>
      </c>
      <c r="E295" s="1027">
        <v>0</v>
      </c>
      <c r="F295" s="1027">
        <f t="shared" si="4"/>
        <v>20060.21</v>
      </c>
      <c r="G295" s="1027">
        <f t="shared" si="4"/>
        <v>20060.210999999999</v>
      </c>
    </row>
    <row r="296" spans="1:7" s="1006" customFormat="1" ht="12.75" customHeight="1" x14ac:dyDescent="0.2">
      <c r="A296" s="1040" t="s">
        <v>2851</v>
      </c>
      <c r="B296" s="1027">
        <v>19109.63</v>
      </c>
      <c r="C296" s="1027">
        <v>19109.63</v>
      </c>
      <c r="D296" s="1027">
        <v>0</v>
      </c>
      <c r="E296" s="1027">
        <v>0</v>
      </c>
      <c r="F296" s="1027">
        <f t="shared" si="4"/>
        <v>19109.63</v>
      </c>
      <c r="G296" s="1027">
        <f t="shared" si="4"/>
        <v>19109.63</v>
      </c>
    </row>
    <row r="297" spans="1:7" s="1006" customFormat="1" ht="12.75" customHeight="1" x14ac:dyDescent="0.2">
      <c r="A297" s="1040" t="s">
        <v>2852</v>
      </c>
      <c r="B297" s="1027">
        <v>28382.31</v>
      </c>
      <c r="C297" s="1027">
        <v>28278.583000000002</v>
      </c>
      <c r="D297" s="1027">
        <v>0</v>
      </c>
      <c r="E297" s="1027">
        <v>0</v>
      </c>
      <c r="F297" s="1027">
        <f t="shared" si="4"/>
        <v>28382.31</v>
      </c>
      <c r="G297" s="1027">
        <f t="shared" si="4"/>
        <v>28278.583000000002</v>
      </c>
    </row>
    <row r="298" spans="1:7" s="1006" customFormat="1" ht="12.75" customHeight="1" x14ac:dyDescent="0.2">
      <c r="A298" s="1040" t="s">
        <v>2853</v>
      </c>
      <c r="B298" s="1027">
        <v>5778.0599999999995</v>
      </c>
      <c r="C298" s="1027">
        <v>5767.7880000000005</v>
      </c>
      <c r="D298" s="1027">
        <v>0</v>
      </c>
      <c r="E298" s="1027">
        <v>0</v>
      </c>
      <c r="F298" s="1027">
        <f t="shared" si="4"/>
        <v>5778.0599999999995</v>
      </c>
      <c r="G298" s="1027">
        <f t="shared" si="4"/>
        <v>5767.7880000000005</v>
      </c>
    </row>
    <row r="299" spans="1:7" s="1006" customFormat="1" ht="12.75" customHeight="1" x14ac:dyDescent="0.2">
      <c r="A299" s="1040" t="s">
        <v>2854</v>
      </c>
      <c r="B299" s="1027">
        <v>17317.920000000002</v>
      </c>
      <c r="C299" s="1027">
        <v>17313.785</v>
      </c>
      <c r="D299" s="1027">
        <v>0</v>
      </c>
      <c r="E299" s="1027">
        <v>0</v>
      </c>
      <c r="F299" s="1027">
        <f t="shared" si="4"/>
        <v>17317.920000000002</v>
      </c>
      <c r="G299" s="1027">
        <f t="shared" si="4"/>
        <v>17313.785</v>
      </c>
    </row>
    <row r="300" spans="1:7" s="1006" customFormat="1" ht="12.75" customHeight="1" x14ac:dyDescent="0.2">
      <c r="A300" s="1040" t="s">
        <v>2855</v>
      </c>
      <c r="B300" s="1027">
        <v>36251.480000000003</v>
      </c>
      <c r="C300" s="1027">
        <v>36251.476000000002</v>
      </c>
      <c r="D300" s="1027">
        <v>0</v>
      </c>
      <c r="E300" s="1027">
        <v>0</v>
      </c>
      <c r="F300" s="1027">
        <f t="shared" si="4"/>
        <v>36251.480000000003</v>
      </c>
      <c r="G300" s="1027">
        <f t="shared" si="4"/>
        <v>36251.476000000002</v>
      </c>
    </row>
    <row r="301" spans="1:7" s="1006" customFormat="1" ht="12.75" customHeight="1" x14ac:dyDescent="0.2">
      <c r="A301" s="1040" t="s">
        <v>2856</v>
      </c>
      <c r="B301" s="1027">
        <v>34804.65</v>
      </c>
      <c r="C301" s="1027">
        <v>34791.207999999999</v>
      </c>
      <c r="D301" s="1027">
        <v>0</v>
      </c>
      <c r="E301" s="1027">
        <v>0</v>
      </c>
      <c r="F301" s="1027">
        <f t="shared" si="4"/>
        <v>34804.65</v>
      </c>
      <c r="G301" s="1027">
        <f t="shared" si="4"/>
        <v>34791.207999999999</v>
      </c>
    </row>
    <row r="302" spans="1:7" s="1006" customFormat="1" ht="12.75" customHeight="1" x14ac:dyDescent="0.2">
      <c r="A302" s="1040" t="s">
        <v>2857</v>
      </c>
      <c r="B302" s="1027">
        <v>42224.33</v>
      </c>
      <c r="C302" s="1027">
        <v>42191.353999999999</v>
      </c>
      <c r="D302" s="1027">
        <v>0</v>
      </c>
      <c r="E302" s="1027">
        <v>0</v>
      </c>
      <c r="F302" s="1027">
        <f t="shared" si="4"/>
        <v>42224.33</v>
      </c>
      <c r="G302" s="1027">
        <f t="shared" si="4"/>
        <v>42191.353999999999</v>
      </c>
    </row>
    <row r="303" spans="1:7" s="1006" customFormat="1" ht="12.75" customHeight="1" x14ac:dyDescent="0.2">
      <c r="A303" s="1040" t="s">
        <v>2858</v>
      </c>
      <c r="B303" s="1027">
        <v>13026.27</v>
      </c>
      <c r="C303" s="1027">
        <v>13026.262000000001</v>
      </c>
      <c r="D303" s="1027">
        <v>0</v>
      </c>
      <c r="E303" s="1027">
        <v>0</v>
      </c>
      <c r="F303" s="1027">
        <f t="shared" si="4"/>
        <v>13026.27</v>
      </c>
      <c r="G303" s="1027">
        <f t="shared" si="4"/>
        <v>13026.262000000001</v>
      </c>
    </row>
    <row r="304" spans="1:7" s="1006" customFormat="1" ht="12.75" customHeight="1" x14ac:dyDescent="0.2">
      <c r="A304" s="1040" t="s">
        <v>2859</v>
      </c>
      <c r="B304" s="1027">
        <v>5264.49</v>
      </c>
      <c r="C304" s="1027">
        <v>5264.4790000000003</v>
      </c>
      <c r="D304" s="1027">
        <v>0</v>
      </c>
      <c r="E304" s="1027">
        <v>0</v>
      </c>
      <c r="F304" s="1027">
        <f t="shared" si="4"/>
        <v>5264.49</v>
      </c>
      <c r="G304" s="1027">
        <f t="shared" si="4"/>
        <v>5264.4790000000003</v>
      </c>
    </row>
    <row r="305" spans="1:7" s="1006" customFormat="1" ht="12.75" customHeight="1" x14ac:dyDescent="0.2">
      <c r="A305" s="1040" t="s">
        <v>2860</v>
      </c>
      <c r="B305" s="1027">
        <v>29914.42</v>
      </c>
      <c r="C305" s="1027">
        <v>29886.551999999996</v>
      </c>
      <c r="D305" s="1027">
        <v>144.19999999999999</v>
      </c>
      <c r="E305" s="1027">
        <v>144.19999999999999</v>
      </c>
      <c r="F305" s="1027">
        <f t="shared" si="4"/>
        <v>30058.62</v>
      </c>
      <c r="G305" s="1027">
        <f t="shared" si="4"/>
        <v>30030.751999999997</v>
      </c>
    </row>
    <row r="306" spans="1:7" s="1006" customFormat="1" ht="12.75" customHeight="1" x14ac:dyDescent="0.2">
      <c r="A306" s="1040" t="s">
        <v>2861</v>
      </c>
      <c r="B306" s="1027">
        <v>8659.8799999999992</v>
      </c>
      <c r="C306" s="1027">
        <v>8659.8839999999982</v>
      </c>
      <c r="D306" s="1027">
        <v>0</v>
      </c>
      <c r="E306" s="1027">
        <v>0</v>
      </c>
      <c r="F306" s="1027">
        <f t="shared" si="4"/>
        <v>8659.8799999999992</v>
      </c>
      <c r="G306" s="1027">
        <f t="shared" si="4"/>
        <v>8659.8839999999982</v>
      </c>
    </row>
    <row r="307" spans="1:7" s="1006" customFormat="1" ht="12.75" customHeight="1" x14ac:dyDescent="0.2">
      <c r="A307" s="1040" t="s">
        <v>2862</v>
      </c>
      <c r="B307" s="1027">
        <v>27632.73</v>
      </c>
      <c r="C307" s="1027">
        <v>27616.382000000001</v>
      </c>
      <c r="D307" s="1027">
        <v>0</v>
      </c>
      <c r="E307" s="1027">
        <v>0</v>
      </c>
      <c r="F307" s="1027">
        <f t="shared" si="4"/>
        <v>27632.73</v>
      </c>
      <c r="G307" s="1027">
        <f t="shared" si="4"/>
        <v>27616.382000000001</v>
      </c>
    </row>
    <row r="308" spans="1:7" s="1006" customFormat="1" ht="12.75" customHeight="1" x14ac:dyDescent="0.2">
      <c r="A308" s="1040" t="s">
        <v>4466</v>
      </c>
      <c r="B308" s="1027">
        <v>17381.760000000002</v>
      </c>
      <c r="C308" s="1027">
        <v>17368.936999999998</v>
      </c>
      <c r="D308" s="1027">
        <v>0</v>
      </c>
      <c r="E308" s="1027">
        <v>0</v>
      </c>
      <c r="F308" s="1027">
        <f t="shared" si="4"/>
        <v>17381.760000000002</v>
      </c>
      <c r="G308" s="1027">
        <f t="shared" si="4"/>
        <v>17368.936999999998</v>
      </c>
    </row>
    <row r="309" spans="1:7" s="1006" customFormat="1" ht="12.75" customHeight="1" x14ac:dyDescent="0.2">
      <c r="A309" s="1040" t="s">
        <v>2863</v>
      </c>
      <c r="B309" s="1027">
        <v>24161.399999999998</v>
      </c>
      <c r="C309" s="1027">
        <v>24161.392999999996</v>
      </c>
      <c r="D309" s="1027">
        <v>0</v>
      </c>
      <c r="E309" s="1027">
        <v>0</v>
      </c>
      <c r="F309" s="1027">
        <f t="shared" si="4"/>
        <v>24161.399999999998</v>
      </c>
      <c r="G309" s="1027">
        <f t="shared" si="4"/>
        <v>24161.392999999996</v>
      </c>
    </row>
    <row r="310" spans="1:7" s="1006" customFormat="1" ht="12.75" customHeight="1" x14ac:dyDescent="0.2">
      <c r="A310" s="1040" t="s">
        <v>2864</v>
      </c>
      <c r="B310" s="1027">
        <v>4389.32</v>
      </c>
      <c r="C310" s="1027">
        <v>4389.3240000000005</v>
      </c>
      <c r="D310" s="1027">
        <v>0</v>
      </c>
      <c r="E310" s="1027">
        <v>0</v>
      </c>
      <c r="F310" s="1027">
        <f t="shared" si="4"/>
        <v>4389.32</v>
      </c>
      <c r="G310" s="1027">
        <f t="shared" si="4"/>
        <v>4389.3240000000005</v>
      </c>
    </row>
    <row r="311" spans="1:7" s="1006" customFormat="1" ht="12.75" customHeight="1" x14ac:dyDescent="0.2">
      <c r="A311" s="1040" t="s">
        <v>2865</v>
      </c>
      <c r="B311" s="1027">
        <v>5539.58</v>
      </c>
      <c r="C311" s="1027">
        <v>5539.57</v>
      </c>
      <c r="D311" s="1027">
        <v>0</v>
      </c>
      <c r="E311" s="1027">
        <v>0</v>
      </c>
      <c r="F311" s="1027">
        <f t="shared" si="4"/>
        <v>5539.58</v>
      </c>
      <c r="G311" s="1027">
        <f t="shared" si="4"/>
        <v>5539.57</v>
      </c>
    </row>
    <row r="312" spans="1:7" s="1006" customFormat="1" ht="12.75" customHeight="1" x14ac:dyDescent="0.2">
      <c r="A312" s="1040" t="s">
        <v>2866</v>
      </c>
      <c r="B312" s="1027">
        <v>12776.37</v>
      </c>
      <c r="C312" s="1027">
        <v>12776.365000000002</v>
      </c>
      <c r="D312" s="1027">
        <v>0</v>
      </c>
      <c r="E312" s="1027">
        <v>0</v>
      </c>
      <c r="F312" s="1027">
        <f t="shared" si="4"/>
        <v>12776.37</v>
      </c>
      <c r="G312" s="1027">
        <f t="shared" si="4"/>
        <v>12776.365000000002</v>
      </c>
    </row>
    <row r="313" spans="1:7" s="1006" customFormat="1" ht="12.75" customHeight="1" x14ac:dyDescent="0.2">
      <c r="A313" s="1040" t="s">
        <v>2867</v>
      </c>
      <c r="B313" s="1027">
        <v>48943.47</v>
      </c>
      <c r="C313" s="1027">
        <v>48943.468999999997</v>
      </c>
      <c r="D313" s="1027">
        <v>0</v>
      </c>
      <c r="E313" s="1027">
        <v>0</v>
      </c>
      <c r="F313" s="1027">
        <f t="shared" si="4"/>
        <v>48943.47</v>
      </c>
      <c r="G313" s="1027">
        <f t="shared" si="4"/>
        <v>48943.468999999997</v>
      </c>
    </row>
    <row r="314" spans="1:7" s="1006" customFormat="1" ht="12.75" customHeight="1" x14ac:dyDescent="0.2">
      <c r="A314" s="1040" t="s">
        <v>2868</v>
      </c>
      <c r="B314" s="1027">
        <v>19330.150000000001</v>
      </c>
      <c r="C314" s="1027">
        <v>19289.767</v>
      </c>
      <c r="D314" s="1027">
        <v>0</v>
      </c>
      <c r="E314" s="1027">
        <v>0</v>
      </c>
      <c r="F314" s="1027">
        <f t="shared" si="4"/>
        <v>19330.150000000001</v>
      </c>
      <c r="G314" s="1027">
        <f t="shared" si="4"/>
        <v>19289.767</v>
      </c>
    </row>
    <row r="315" spans="1:7" s="1006" customFormat="1" ht="12.75" customHeight="1" x14ac:dyDescent="0.2">
      <c r="A315" s="1040" t="s">
        <v>2869</v>
      </c>
      <c r="B315" s="1027">
        <v>4516.8700000000008</v>
      </c>
      <c r="C315" s="1027">
        <v>4516.8590000000004</v>
      </c>
      <c r="D315" s="1027">
        <v>0</v>
      </c>
      <c r="E315" s="1027">
        <v>0</v>
      </c>
      <c r="F315" s="1027">
        <f t="shared" si="4"/>
        <v>4516.8700000000008</v>
      </c>
      <c r="G315" s="1027">
        <f t="shared" si="4"/>
        <v>4516.8590000000004</v>
      </c>
    </row>
    <row r="316" spans="1:7" s="1006" customFormat="1" ht="12.75" customHeight="1" x14ac:dyDescent="0.2">
      <c r="A316" s="1040" t="s">
        <v>2870</v>
      </c>
      <c r="B316" s="1027">
        <v>47122.039999999994</v>
      </c>
      <c r="C316" s="1027">
        <v>47121.987999999998</v>
      </c>
      <c r="D316" s="1027">
        <v>0</v>
      </c>
      <c r="E316" s="1027">
        <v>0</v>
      </c>
      <c r="F316" s="1027">
        <f t="shared" si="4"/>
        <v>47122.039999999994</v>
      </c>
      <c r="G316" s="1027">
        <f t="shared" si="4"/>
        <v>47121.987999999998</v>
      </c>
    </row>
    <row r="317" spans="1:7" s="1006" customFormat="1" ht="12.75" customHeight="1" x14ac:dyDescent="0.2">
      <c r="A317" s="1040" t="s">
        <v>2871</v>
      </c>
      <c r="B317" s="1027">
        <v>4959.05</v>
      </c>
      <c r="C317" s="1027">
        <v>4959.0479999999998</v>
      </c>
      <c r="D317" s="1027">
        <v>0</v>
      </c>
      <c r="E317" s="1027">
        <v>0</v>
      </c>
      <c r="F317" s="1027">
        <f t="shared" si="4"/>
        <v>4959.05</v>
      </c>
      <c r="G317" s="1027">
        <f t="shared" si="4"/>
        <v>4959.0479999999998</v>
      </c>
    </row>
    <row r="318" spans="1:7" s="1006" customFormat="1" ht="12.75" customHeight="1" x14ac:dyDescent="0.2">
      <c r="A318" s="1040" t="s">
        <v>2872</v>
      </c>
      <c r="B318" s="1027">
        <v>18314.650000000001</v>
      </c>
      <c r="C318" s="1027">
        <v>18314.652999999998</v>
      </c>
      <c r="D318" s="1027">
        <v>0</v>
      </c>
      <c r="E318" s="1027">
        <v>0</v>
      </c>
      <c r="F318" s="1027">
        <f t="shared" si="4"/>
        <v>18314.650000000001</v>
      </c>
      <c r="G318" s="1027">
        <f t="shared" si="4"/>
        <v>18314.652999999998</v>
      </c>
    </row>
    <row r="319" spans="1:7" s="1006" customFormat="1" ht="12.75" customHeight="1" x14ac:dyDescent="0.2">
      <c r="A319" s="1040" t="s">
        <v>2873</v>
      </c>
      <c r="B319" s="1027">
        <v>26496.31</v>
      </c>
      <c r="C319" s="1027">
        <v>26447.074999999997</v>
      </c>
      <c r="D319" s="1027">
        <v>0</v>
      </c>
      <c r="E319" s="1027">
        <v>0</v>
      </c>
      <c r="F319" s="1027">
        <f t="shared" si="4"/>
        <v>26496.31</v>
      </c>
      <c r="G319" s="1027">
        <f t="shared" si="4"/>
        <v>26447.074999999997</v>
      </c>
    </row>
    <row r="320" spans="1:7" s="1006" customFormat="1" ht="12.75" customHeight="1" x14ac:dyDescent="0.2">
      <c r="A320" s="1040" t="s">
        <v>2874</v>
      </c>
      <c r="B320" s="1027">
        <v>36060.649999999994</v>
      </c>
      <c r="C320" s="1027">
        <v>36060.649000000005</v>
      </c>
      <c r="D320" s="1027">
        <v>0</v>
      </c>
      <c r="E320" s="1027">
        <v>0</v>
      </c>
      <c r="F320" s="1027">
        <f t="shared" si="4"/>
        <v>36060.649999999994</v>
      </c>
      <c r="G320" s="1027">
        <f t="shared" si="4"/>
        <v>36060.649000000005</v>
      </c>
    </row>
    <row r="321" spans="1:7" s="1006" customFormat="1" ht="12.75" customHeight="1" x14ac:dyDescent="0.2">
      <c r="A321" s="1040" t="s">
        <v>2875</v>
      </c>
      <c r="B321" s="1027">
        <v>7990.7099999999991</v>
      </c>
      <c r="C321" s="1027">
        <v>7990.6949999999997</v>
      </c>
      <c r="D321" s="1027">
        <v>0</v>
      </c>
      <c r="E321" s="1027">
        <v>0</v>
      </c>
      <c r="F321" s="1027">
        <f t="shared" si="4"/>
        <v>7990.7099999999991</v>
      </c>
      <c r="G321" s="1027">
        <f t="shared" si="4"/>
        <v>7990.6949999999997</v>
      </c>
    </row>
    <row r="322" spans="1:7" s="1006" customFormat="1" ht="12.75" customHeight="1" x14ac:dyDescent="0.2">
      <c r="A322" s="1040" t="s">
        <v>2876</v>
      </c>
      <c r="B322" s="1027">
        <v>55214.189999999995</v>
      </c>
      <c r="C322" s="1027">
        <v>54767.27</v>
      </c>
      <c r="D322" s="1027">
        <v>0</v>
      </c>
      <c r="E322" s="1027">
        <v>0</v>
      </c>
      <c r="F322" s="1027">
        <f t="shared" si="4"/>
        <v>55214.189999999995</v>
      </c>
      <c r="G322" s="1027">
        <f t="shared" si="4"/>
        <v>54767.27</v>
      </c>
    </row>
    <row r="323" spans="1:7" s="1006" customFormat="1" ht="12.75" customHeight="1" x14ac:dyDescent="0.2">
      <c r="A323" s="1040" t="s">
        <v>2877</v>
      </c>
      <c r="B323" s="1027">
        <v>40866.130000000005</v>
      </c>
      <c r="C323" s="1027">
        <v>40866.131000000001</v>
      </c>
      <c r="D323" s="1027">
        <v>0</v>
      </c>
      <c r="E323" s="1027">
        <v>0</v>
      </c>
      <c r="F323" s="1027">
        <f t="shared" si="4"/>
        <v>40866.130000000005</v>
      </c>
      <c r="G323" s="1027">
        <f t="shared" si="4"/>
        <v>40866.131000000001</v>
      </c>
    </row>
    <row r="324" spans="1:7" s="1006" customFormat="1" ht="12.75" customHeight="1" x14ac:dyDescent="0.2">
      <c r="A324" s="1040" t="s">
        <v>2878</v>
      </c>
      <c r="B324" s="1027">
        <v>26561.670000000002</v>
      </c>
      <c r="C324" s="1027">
        <v>26561.665000000001</v>
      </c>
      <c r="D324" s="1027">
        <v>99.2</v>
      </c>
      <c r="E324" s="1027">
        <v>99.2</v>
      </c>
      <c r="F324" s="1027">
        <f t="shared" si="4"/>
        <v>26660.870000000003</v>
      </c>
      <c r="G324" s="1027">
        <f t="shared" si="4"/>
        <v>26660.865000000002</v>
      </c>
    </row>
    <row r="325" spans="1:7" s="1006" customFormat="1" ht="12.75" customHeight="1" x14ac:dyDescent="0.2">
      <c r="A325" s="1040" t="s">
        <v>2879</v>
      </c>
      <c r="B325" s="1027">
        <v>8791.27</v>
      </c>
      <c r="C325" s="1027">
        <v>8791.2669999999998</v>
      </c>
      <c r="D325" s="1027">
        <v>0</v>
      </c>
      <c r="E325" s="1027">
        <v>0</v>
      </c>
      <c r="F325" s="1027">
        <f t="shared" si="4"/>
        <v>8791.27</v>
      </c>
      <c r="G325" s="1027">
        <f t="shared" si="4"/>
        <v>8791.2669999999998</v>
      </c>
    </row>
    <row r="326" spans="1:7" s="1006" customFormat="1" ht="12.75" customHeight="1" x14ac:dyDescent="0.2">
      <c r="A326" s="1040" t="s">
        <v>2880</v>
      </c>
      <c r="B326" s="1027">
        <v>18251.09</v>
      </c>
      <c r="C326" s="1027">
        <v>18251.088</v>
      </c>
      <c r="D326" s="1027">
        <v>0</v>
      </c>
      <c r="E326" s="1027">
        <v>0</v>
      </c>
      <c r="F326" s="1027">
        <f t="shared" ref="F326:G389" si="5">B326+D326</f>
        <v>18251.09</v>
      </c>
      <c r="G326" s="1027">
        <f t="shared" si="5"/>
        <v>18251.088</v>
      </c>
    </row>
    <row r="327" spans="1:7" s="1006" customFormat="1" ht="12.75" customHeight="1" x14ac:dyDescent="0.2">
      <c r="A327" s="1040" t="s">
        <v>2881</v>
      </c>
      <c r="B327" s="1027">
        <v>6073.03</v>
      </c>
      <c r="C327" s="1027">
        <v>6073.0300000000007</v>
      </c>
      <c r="D327" s="1027">
        <v>0</v>
      </c>
      <c r="E327" s="1027">
        <v>0</v>
      </c>
      <c r="F327" s="1027">
        <f t="shared" si="5"/>
        <v>6073.03</v>
      </c>
      <c r="G327" s="1027">
        <f t="shared" si="5"/>
        <v>6073.0300000000007</v>
      </c>
    </row>
    <row r="328" spans="1:7" s="1006" customFormat="1" ht="12.75" customHeight="1" x14ac:dyDescent="0.2">
      <c r="A328" s="1040" t="s">
        <v>2882</v>
      </c>
      <c r="B328" s="1027">
        <v>7234.93</v>
      </c>
      <c r="C328" s="1027">
        <v>7234.9280000000008</v>
      </c>
      <c r="D328" s="1027">
        <v>0</v>
      </c>
      <c r="E328" s="1027">
        <v>0</v>
      </c>
      <c r="F328" s="1027">
        <f t="shared" si="5"/>
        <v>7234.93</v>
      </c>
      <c r="G328" s="1027">
        <f t="shared" si="5"/>
        <v>7234.9280000000008</v>
      </c>
    </row>
    <row r="329" spans="1:7" s="1006" customFormat="1" ht="12.75" customHeight="1" x14ac:dyDescent="0.2">
      <c r="A329" s="1040" t="s">
        <v>2883</v>
      </c>
      <c r="B329" s="1027">
        <v>15892.73</v>
      </c>
      <c r="C329" s="1027">
        <v>15884.98</v>
      </c>
      <c r="D329" s="1027">
        <v>0</v>
      </c>
      <c r="E329" s="1027">
        <v>0</v>
      </c>
      <c r="F329" s="1027">
        <f t="shared" si="5"/>
        <v>15892.73</v>
      </c>
      <c r="G329" s="1027">
        <f t="shared" si="5"/>
        <v>15884.98</v>
      </c>
    </row>
    <row r="330" spans="1:7" s="1006" customFormat="1" ht="12.75" customHeight="1" x14ac:dyDescent="0.2">
      <c r="A330" s="1040" t="s">
        <v>2884</v>
      </c>
      <c r="B330" s="1027">
        <v>7023.17</v>
      </c>
      <c r="C330" s="1027">
        <v>7023.1689999999999</v>
      </c>
      <c r="D330" s="1027">
        <v>0</v>
      </c>
      <c r="E330" s="1027">
        <v>0</v>
      </c>
      <c r="F330" s="1027">
        <f t="shared" si="5"/>
        <v>7023.17</v>
      </c>
      <c r="G330" s="1027">
        <f t="shared" si="5"/>
        <v>7023.1689999999999</v>
      </c>
    </row>
    <row r="331" spans="1:7" s="1006" customFormat="1" ht="12.75" customHeight="1" x14ac:dyDescent="0.2">
      <c r="A331" s="1040" t="s">
        <v>2885</v>
      </c>
      <c r="B331" s="1027">
        <v>6476.5999999999995</v>
      </c>
      <c r="C331" s="1027">
        <v>6472.4809999999998</v>
      </c>
      <c r="D331" s="1027">
        <v>0</v>
      </c>
      <c r="E331" s="1027">
        <v>0</v>
      </c>
      <c r="F331" s="1027">
        <f t="shared" si="5"/>
        <v>6476.5999999999995</v>
      </c>
      <c r="G331" s="1027">
        <f t="shared" si="5"/>
        <v>6472.4809999999998</v>
      </c>
    </row>
    <row r="332" spans="1:7" s="1006" customFormat="1" ht="12.75" customHeight="1" x14ac:dyDescent="0.2">
      <c r="A332" s="1040" t="s">
        <v>2886</v>
      </c>
      <c r="B332" s="1027">
        <v>11139.11</v>
      </c>
      <c r="C332" s="1027">
        <v>11139.105</v>
      </c>
      <c r="D332" s="1027">
        <v>0</v>
      </c>
      <c r="E332" s="1027">
        <v>0</v>
      </c>
      <c r="F332" s="1027">
        <f t="shared" si="5"/>
        <v>11139.11</v>
      </c>
      <c r="G332" s="1027">
        <f t="shared" si="5"/>
        <v>11139.105</v>
      </c>
    </row>
    <row r="333" spans="1:7" s="1006" customFormat="1" ht="12.75" customHeight="1" x14ac:dyDescent="0.2">
      <c r="A333" s="1040" t="s">
        <v>2887</v>
      </c>
      <c r="B333" s="1027">
        <v>20307.66</v>
      </c>
      <c r="C333" s="1027">
        <v>20206.988000000001</v>
      </c>
      <c r="D333" s="1027">
        <v>55.8</v>
      </c>
      <c r="E333" s="1027">
        <v>55.8</v>
      </c>
      <c r="F333" s="1027">
        <f t="shared" si="5"/>
        <v>20363.46</v>
      </c>
      <c r="G333" s="1027">
        <f t="shared" si="5"/>
        <v>20262.788</v>
      </c>
    </row>
    <row r="334" spans="1:7" s="1006" customFormat="1" ht="12.75" customHeight="1" x14ac:dyDescent="0.2">
      <c r="A334" s="1040" t="s">
        <v>2888</v>
      </c>
      <c r="B334" s="1027">
        <v>65864.48000000001</v>
      </c>
      <c r="C334" s="1027">
        <v>65720.977000000014</v>
      </c>
      <c r="D334" s="1027">
        <v>0</v>
      </c>
      <c r="E334" s="1027">
        <v>0</v>
      </c>
      <c r="F334" s="1027">
        <f t="shared" si="5"/>
        <v>65864.48000000001</v>
      </c>
      <c r="G334" s="1027">
        <f t="shared" si="5"/>
        <v>65720.977000000014</v>
      </c>
    </row>
    <row r="335" spans="1:7" s="1006" customFormat="1" ht="12.75" customHeight="1" x14ac:dyDescent="0.2">
      <c r="A335" s="1040" t="s">
        <v>2889</v>
      </c>
      <c r="B335" s="1027">
        <v>52263.619999999995</v>
      </c>
      <c r="C335" s="1027">
        <v>52119.945999999996</v>
      </c>
      <c r="D335" s="1027">
        <v>0</v>
      </c>
      <c r="E335" s="1027">
        <v>0</v>
      </c>
      <c r="F335" s="1027">
        <f t="shared" si="5"/>
        <v>52263.619999999995</v>
      </c>
      <c r="G335" s="1027">
        <f t="shared" si="5"/>
        <v>52119.945999999996</v>
      </c>
    </row>
    <row r="336" spans="1:7" s="1006" customFormat="1" ht="12.75" customHeight="1" x14ac:dyDescent="0.2">
      <c r="A336" s="1040" t="s">
        <v>2890</v>
      </c>
      <c r="B336" s="1027">
        <v>36703.539999999994</v>
      </c>
      <c r="C336" s="1027">
        <v>36559.014999999999</v>
      </c>
      <c r="D336" s="1027">
        <v>0</v>
      </c>
      <c r="E336" s="1027">
        <v>0</v>
      </c>
      <c r="F336" s="1027">
        <f t="shared" si="5"/>
        <v>36703.539999999994</v>
      </c>
      <c r="G336" s="1027">
        <f t="shared" si="5"/>
        <v>36559.014999999999</v>
      </c>
    </row>
    <row r="337" spans="1:7" s="1006" customFormat="1" ht="12.75" customHeight="1" x14ac:dyDescent="0.2">
      <c r="A337" s="1040" t="s">
        <v>2891</v>
      </c>
      <c r="B337" s="1027">
        <v>22687.34</v>
      </c>
      <c r="C337" s="1027">
        <v>22687.338</v>
      </c>
      <c r="D337" s="1027">
        <v>180.19</v>
      </c>
      <c r="E337" s="1027">
        <v>180.18</v>
      </c>
      <c r="F337" s="1027">
        <f t="shared" si="5"/>
        <v>22867.53</v>
      </c>
      <c r="G337" s="1027">
        <f t="shared" si="5"/>
        <v>22867.518</v>
      </c>
    </row>
    <row r="338" spans="1:7" s="1006" customFormat="1" ht="12.75" customHeight="1" x14ac:dyDescent="0.2">
      <c r="A338" s="1040" t="s">
        <v>2892</v>
      </c>
      <c r="B338" s="1027">
        <v>42416.09</v>
      </c>
      <c r="C338" s="1027">
        <v>42410.966999999997</v>
      </c>
      <c r="D338" s="1027">
        <v>0</v>
      </c>
      <c r="E338" s="1027">
        <v>0</v>
      </c>
      <c r="F338" s="1027">
        <f t="shared" si="5"/>
        <v>42416.09</v>
      </c>
      <c r="G338" s="1027">
        <f t="shared" si="5"/>
        <v>42410.966999999997</v>
      </c>
    </row>
    <row r="339" spans="1:7" s="1006" customFormat="1" ht="12.75" customHeight="1" x14ac:dyDescent="0.2">
      <c r="A339" s="1040" t="s">
        <v>2893</v>
      </c>
      <c r="B339" s="1027">
        <v>38768.479999999996</v>
      </c>
      <c r="C339" s="1027">
        <v>38768.470999999998</v>
      </c>
      <c r="D339" s="1027">
        <v>0</v>
      </c>
      <c r="E339" s="1027">
        <v>0</v>
      </c>
      <c r="F339" s="1027">
        <f t="shared" si="5"/>
        <v>38768.479999999996</v>
      </c>
      <c r="G339" s="1027">
        <f t="shared" si="5"/>
        <v>38768.470999999998</v>
      </c>
    </row>
    <row r="340" spans="1:7" s="1006" customFormat="1" ht="12.75" customHeight="1" x14ac:dyDescent="0.2">
      <c r="A340" s="1040" t="s">
        <v>2894</v>
      </c>
      <c r="B340" s="1027">
        <v>65508.509999999995</v>
      </c>
      <c r="C340" s="1027">
        <v>65508.502000000008</v>
      </c>
      <c r="D340" s="1027">
        <v>0</v>
      </c>
      <c r="E340" s="1027">
        <v>0</v>
      </c>
      <c r="F340" s="1027">
        <f t="shared" si="5"/>
        <v>65508.509999999995</v>
      </c>
      <c r="G340" s="1027">
        <f t="shared" si="5"/>
        <v>65508.502000000008</v>
      </c>
    </row>
    <row r="341" spans="1:7" s="1006" customFormat="1" ht="12.75" customHeight="1" x14ac:dyDescent="0.2">
      <c r="A341" s="1040" t="s">
        <v>2895</v>
      </c>
      <c r="B341" s="1027">
        <v>28459.120000000003</v>
      </c>
      <c r="C341" s="1027">
        <v>28459.116999999998</v>
      </c>
      <c r="D341" s="1027">
        <v>0</v>
      </c>
      <c r="E341" s="1027">
        <v>0</v>
      </c>
      <c r="F341" s="1027">
        <f t="shared" si="5"/>
        <v>28459.120000000003</v>
      </c>
      <c r="G341" s="1027">
        <f t="shared" si="5"/>
        <v>28459.116999999998</v>
      </c>
    </row>
    <row r="342" spans="1:7" s="1006" customFormat="1" ht="12.75" customHeight="1" x14ac:dyDescent="0.2">
      <c r="A342" s="1040" t="s">
        <v>2896</v>
      </c>
      <c r="B342" s="1027">
        <v>10200.040000000001</v>
      </c>
      <c r="C342" s="1027">
        <v>10200.037</v>
      </c>
      <c r="D342" s="1027">
        <v>0</v>
      </c>
      <c r="E342" s="1027">
        <v>0</v>
      </c>
      <c r="F342" s="1027">
        <f t="shared" si="5"/>
        <v>10200.040000000001</v>
      </c>
      <c r="G342" s="1027">
        <f t="shared" si="5"/>
        <v>10200.037</v>
      </c>
    </row>
    <row r="343" spans="1:7" s="1006" customFormat="1" ht="12.75" customHeight="1" x14ac:dyDescent="0.2">
      <c r="A343" s="1040" t="s">
        <v>2897</v>
      </c>
      <c r="B343" s="1027">
        <v>13795.31</v>
      </c>
      <c r="C343" s="1027">
        <v>13795.308000000001</v>
      </c>
      <c r="D343" s="1027">
        <v>0</v>
      </c>
      <c r="E343" s="1027">
        <v>0</v>
      </c>
      <c r="F343" s="1027">
        <f t="shared" si="5"/>
        <v>13795.31</v>
      </c>
      <c r="G343" s="1027">
        <f t="shared" si="5"/>
        <v>13795.308000000001</v>
      </c>
    </row>
    <row r="344" spans="1:7" s="1006" customFormat="1" ht="12.75" customHeight="1" x14ac:dyDescent="0.2">
      <c r="A344" s="1040" t="s">
        <v>2898</v>
      </c>
      <c r="B344" s="1027">
        <v>46893.599999999999</v>
      </c>
      <c r="C344" s="1027">
        <v>46881.036</v>
      </c>
      <c r="D344" s="1027">
        <v>0</v>
      </c>
      <c r="E344" s="1027">
        <v>0</v>
      </c>
      <c r="F344" s="1027">
        <f t="shared" si="5"/>
        <v>46893.599999999999</v>
      </c>
      <c r="G344" s="1027">
        <f t="shared" si="5"/>
        <v>46881.036</v>
      </c>
    </row>
    <row r="345" spans="1:7" s="1006" customFormat="1" ht="12.75" customHeight="1" x14ac:dyDescent="0.2">
      <c r="A345" s="1040" t="s">
        <v>2899</v>
      </c>
      <c r="B345" s="1027">
        <v>39676</v>
      </c>
      <c r="C345" s="1027">
        <v>39602.154999999999</v>
      </c>
      <c r="D345" s="1027">
        <v>0</v>
      </c>
      <c r="E345" s="1027">
        <v>0</v>
      </c>
      <c r="F345" s="1027">
        <f t="shared" si="5"/>
        <v>39676</v>
      </c>
      <c r="G345" s="1027">
        <f t="shared" si="5"/>
        <v>39602.154999999999</v>
      </c>
    </row>
    <row r="346" spans="1:7" s="1006" customFormat="1" ht="12.75" customHeight="1" x14ac:dyDescent="0.2">
      <c r="A346" s="1040" t="s">
        <v>2900</v>
      </c>
      <c r="B346" s="1027">
        <v>26023.450000000004</v>
      </c>
      <c r="C346" s="1027">
        <v>26023.446</v>
      </c>
      <c r="D346" s="1027">
        <v>0</v>
      </c>
      <c r="E346" s="1027">
        <v>0</v>
      </c>
      <c r="F346" s="1027">
        <f t="shared" si="5"/>
        <v>26023.450000000004</v>
      </c>
      <c r="G346" s="1027">
        <f t="shared" si="5"/>
        <v>26023.446</v>
      </c>
    </row>
    <row r="347" spans="1:7" s="1006" customFormat="1" ht="12.75" customHeight="1" x14ac:dyDescent="0.2">
      <c r="A347" s="1040" t="s">
        <v>2901</v>
      </c>
      <c r="B347" s="1027">
        <v>55704.79</v>
      </c>
      <c r="C347" s="1027">
        <v>55642.384999999995</v>
      </c>
      <c r="D347" s="1027">
        <v>0</v>
      </c>
      <c r="E347" s="1027">
        <v>0</v>
      </c>
      <c r="F347" s="1027">
        <f t="shared" si="5"/>
        <v>55704.79</v>
      </c>
      <c r="G347" s="1027">
        <f t="shared" si="5"/>
        <v>55642.384999999995</v>
      </c>
    </row>
    <row r="348" spans="1:7" s="1006" customFormat="1" ht="12.75" customHeight="1" x14ac:dyDescent="0.2">
      <c r="A348" s="1040" t="s">
        <v>2902</v>
      </c>
      <c r="B348" s="1027">
        <v>32803.919999999998</v>
      </c>
      <c r="C348" s="1027">
        <v>32698.803999999996</v>
      </c>
      <c r="D348" s="1027">
        <v>0</v>
      </c>
      <c r="E348" s="1027">
        <v>0</v>
      </c>
      <c r="F348" s="1027">
        <f t="shared" si="5"/>
        <v>32803.919999999998</v>
      </c>
      <c r="G348" s="1027">
        <f t="shared" si="5"/>
        <v>32698.803999999996</v>
      </c>
    </row>
    <row r="349" spans="1:7" s="1006" customFormat="1" ht="12.75" customHeight="1" x14ac:dyDescent="0.2">
      <c r="A349" s="1040" t="s">
        <v>2903</v>
      </c>
      <c r="B349" s="1027">
        <v>58962.28</v>
      </c>
      <c r="C349" s="1027">
        <v>58856.802000000003</v>
      </c>
      <c r="D349" s="1027">
        <v>0</v>
      </c>
      <c r="E349" s="1027">
        <v>0</v>
      </c>
      <c r="F349" s="1027">
        <f t="shared" si="5"/>
        <v>58962.28</v>
      </c>
      <c r="G349" s="1027">
        <f t="shared" si="5"/>
        <v>58856.802000000003</v>
      </c>
    </row>
    <row r="350" spans="1:7" s="1006" customFormat="1" ht="12.75" customHeight="1" x14ac:dyDescent="0.2">
      <c r="A350" s="1040" t="s">
        <v>2904</v>
      </c>
      <c r="B350" s="1027">
        <v>41046.54</v>
      </c>
      <c r="C350" s="1027">
        <v>41037.032999999996</v>
      </c>
      <c r="D350" s="1027">
        <v>0</v>
      </c>
      <c r="E350" s="1027">
        <v>0</v>
      </c>
      <c r="F350" s="1027">
        <f t="shared" si="5"/>
        <v>41046.54</v>
      </c>
      <c r="G350" s="1027">
        <f t="shared" si="5"/>
        <v>41037.032999999996</v>
      </c>
    </row>
    <row r="351" spans="1:7" s="1006" customFormat="1" ht="12.75" customHeight="1" x14ac:dyDescent="0.2">
      <c r="A351" s="1040" t="s">
        <v>2905</v>
      </c>
      <c r="B351" s="1027">
        <v>23869.83</v>
      </c>
      <c r="C351" s="1027">
        <v>23869.827999999998</v>
      </c>
      <c r="D351" s="1027">
        <v>0</v>
      </c>
      <c r="E351" s="1027">
        <v>0</v>
      </c>
      <c r="F351" s="1027">
        <f t="shared" si="5"/>
        <v>23869.83</v>
      </c>
      <c r="G351" s="1027">
        <f t="shared" si="5"/>
        <v>23869.827999999998</v>
      </c>
    </row>
    <row r="352" spans="1:7" s="1006" customFormat="1" ht="12.75" customHeight="1" x14ac:dyDescent="0.2">
      <c r="A352" s="1040" t="s">
        <v>2906</v>
      </c>
      <c r="B352" s="1027">
        <v>13646.050000000001</v>
      </c>
      <c r="C352" s="1027">
        <v>13646.044000000002</v>
      </c>
      <c r="D352" s="1027">
        <v>0</v>
      </c>
      <c r="E352" s="1027">
        <v>0</v>
      </c>
      <c r="F352" s="1027">
        <f t="shared" si="5"/>
        <v>13646.050000000001</v>
      </c>
      <c r="G352" s="1027">
        <f t="shared" si="5"/>
        <v>13646.044000000002</v>
      </c>
    </row>
    <row r="353" spans="1:7" s="1006" customFormat="1" ht="12.75" customHeight="1" x14ac:dyDescent="0.2">
      <c r="A353" s="1040" t="s">
        <v>2907</v>
      </c>
      <c r="B353" s="1027">
        <v>33263.81</v>
      </c>
      <c r="C353" s="1027">
        <v>33263.811000000002</v>
      </c>
      <c r="D353" s="1027">
        <v>0</v>
      </c>
      <c r="E353" s="1027">
        <v>0</v>
      </c>
      <c r="F353" s="1027">
        <f t="shared" si="5"/>
        <v>33263.81</v>
      </c>
      <c r="G353" s="1027">
        <f t="shared" si="5"/>
        <v>33263.811000000002</v>
      </c>
    </row>
    <row r="354" spans="1:7" s="1006" customFormat="1" ht="12.75" customHeight="1" x14ac:dyDescent="0.2">
      <c r="A354" s="1040" t="s">
        <v>2908</v>
      </c>
      <c r="B354" s="1027">
        <v>41162.5</v>
      </c>
      <c r="C354" s="1027">
        <v>41162.499000000003</v>
      </c>
      <c r="D354" s="1027">
        <v>259.8</v>
      </c>
      <c r="E354" s="1027">
        <v>259.8</v>
      </c>
      <c r="F354" s="1027">
        <f t="shared" si="5"/>
        <v>41422.300000000003</v>
      </c>
      <c r="G354" s="1027">
        <f t="shared" si="5"/>
        <v>41422.299000000006</v>
      </c>
    </row>
    <row r="355" spans="1:7" s="1006" customFormat="1" ht="12.75" customHeight="1" x14ac:dyDescent="0.2">
      <c r="A355" s="1040" t="s">
        <v>2909</v>
      </c>
      <c r="B355" s="1027">
        <v>8759.380000000001</v>
      </c>
      <c r="C355" s="1027">
        <v>8759.380000000001</v>
      </c>
      <c r="D355" s="1027">
        <v>0</v>
      </c>
      <c r="E355" s="1027">
        <v>0</v>
      </c>
      <c r="F355" s="1027">
        <f t="shared" si="5"/>
        <v>8759.380000000001</v>
      </c>
      <c r="G355" s="1027">
        <f t="shared" si="5"/>
        <v>8759.380000000001</v>
      </c>
    </row>
    <row r="356" spans="1:7" s="1006" customFormat="1" ht="12.75" customHeight="1" x14ac:dyDescent="0.2">
      <c r="A356" s="1040" t="s">
        <v>2910</v>
      </c>
      <c r="B356" s="1027">
        <v>31073.519999999997</v>
      </c>
      <c r="C356" s="1027">
        <v>31073.512999999999</v>
      </c>
      <c r="D356" s="1027">
        <v>0</v>
      </c>
      <c r="E356" s="1027">
        <v>0</v>
      </c>
      <c r="F356" s="1027">
        <f t="shared" si="5"/>
        <v>31073.519999999997</v>
      </c>
      <c r="G356" s="1027">
        <f t="shared" si="5"/>
        <v>31073.512999999999</v>
      </c>
    </row>
    <row r="357" spans="1:7" s="1006" customFormat="1" ht="12.75" customHeight="1" x14ac:dyDescent="0.2">
      <c r="A357" s="1040" t="s">
        <v>2911</v>
      </c>
      <c r="B357" s="1027">
        <v>22222.31</v>
      </c>
      <c r="C357" s="1027">
        <v>22220.814999999999</v>
      </c>
      <c r="D357" s="1027">
        <v>61.6</v>
      </c>
      <c r="E357" s="1027">
        <v>61.6</v>
      </c>
      <c r="F357" s="1027">
        <f t="shared" si="5"/>
        <v>22283.91</v>
      </c>
      <c r="G357" s="1027">
        <f t="shared" si="5"/>
        <v>22282.414999999997</v>
      </c>
    </row>
    <row r="358" spans="1:7" s="1006" customFormat="1" ht="12.75" customHeight="1" x14ac:dyDescent="0.2">
      <c r="A358" s="1040" t="s">
        <v>2912</v>
      </c>
      <c r="B358" s="1027">
        <v>41755.75</v>
      </c>
      <c r="C358" s="1027">
        <v>41755.743999999999</v>
      </c>
      <c r="D358" s="1027">
        <v>0</v>
      </c>
      <c r="E358" s="1027">
        <v>0</v>
      </c>
      <c r="F358" s="1027">
        <f t="shared" si="5"/>
        <v>41755.75</v>
      </c>
      <c r="G358" s="1027">
        <f t="shared" si="5"/>
        <v>41755.743999999999</v>
      </c>
    </row>
    <row r="359" spans="1:7" s="1006" customFormat="1" ht="12.75" customHeight="1" x14ac:dyDescent="0.2">
      <c r="A359" s="1040" t="s">
        <v>2913</v>
      </c>
      <c r="B359" s="1027">
        <v>9875.48</v>
      </c>
      <c r="C359" s="1027">
        <v>9872.8009999999995</v>
      </c>
      <c r="D359" s="1027">
        <v>46.8</v>
      </c>
      <c r="E359" s="1027">
        <v>45.4</v>
      </c>
      <c r="F359" s="1027">
        <f t="shared" si="5"/>
        <v>9922.2799999999988</v>
      </c>
      <c r="G359" s="1027">
        <f t="shared" si="5"/>
        <v>9918.2009999999991</v>
      </c>
    </row>
    <row r="360" spans="1:7" s="1006" customFormat="1" ht="12.75" customHeight="1" x14ac:dyDescent="0.2">
      <c r="A360" s="1040" t="s">
        <v>2914</v>
      </c>
      <c r="B360" s="1027">
        <v>10151.799999999999</v>
      </c>
      <c r="C360" s="1027">
        <v>10085.752999999999</v>
      </c>
      <c r="D360" s="1027">
        <v>0</v>
      </c>
      <c r="E360" s="1027">
        <v>0</v>
      </c>
      <c r="F360" s="1027">
        <f t="shared" si="5"/>
        <v>10151.799999999999</v>
      </c>
      <c r="G360" s="1027">
        <f t="shared" si="5"/>
        <v>10085.752999999999</v>
      </c>
    </row>
    <row r="361" spans="1:7" s="1006" customFormat="1" ht="12.75" customHeight="1" x14ac:dyDescent="0.2">
      <c r="A361" s="1040" t="s">
        <v>2915</v>
      </c>
      <c r="B361" s="1027">
        <v>31098.15</v>
      </c>
      <c r="C361" s="1027">
        <v>31096.941999999999</v>
      </c>
      <c r="D361" s="1027">
        <v>0</v>
      </c>
      <c r="E361" s="1027">
        <v>0</v>
      </c>
      <c r="F361" s="1027">
        <f t="shared" si="5"/>
        <v>31098.15</v>
      </c>
      <c r="G361" s="1027">
        <f t="shared" si="5"/>
        <v>31096.941999999999</v>
      </c>
    </row>
    <row r="362" spans="1:7" s="1006" customFormat="1" ht="12.75" customHeight="1" x14ac:dyDescent="0.2">
      <c r="A362" s="1040" t="s">
        <v>2916</v>
      </c>
      <c r="B362" s="1027">
        <v>6155.96</v>
      </c>
      <c r="C362" s="1027">
        <v>6155.963999999999</v>
      </c>
      <c r="D362" s="1027">
        <v>0</v>
      </c>
      <c r="E362" s="1027">
        <v>0</v>
      </c>
      <c r="F362" s="1027">
        <f t="shared" si="5"/>
        <v>6155.96</v>
      </c>
      <c r="G362" s="1027">
        <f t="shared" si="5"/>
        <v>6155.963999999999</v>
      </c>
    </row>
    <row r="363" spans="1:7" s="1006" customFormat="1" ht="12.75" customHeight="1" x14ac:dyDescent="0.2">
      <c r="A363" s="1040" t="s">
        <v>2917</v>
      </c>
      <c r="B363" s="1027">
        <v>29517.84</v>
      </c>
      <c r="C363" s="1027">
        <v>29517.832999999999</v>
      </c>
      <c r="D363" s="1027">
        <v>0</v>
      </c>
      <c r="E363" s="1027">
        <v>0</v>
      </c>
      <c r="F363" s="1027">
        <f t="shared" si="5"/>
        <v>29517.84</v>
      </c>
      <c r="G363" s="1027">
        <f t="shared" si="5"/>
        <v>29517.832999999999</v>
      </c>
    </row>
    <row r="364" spans="1:7" s="1006" customFormat="1" ht="12.75" customHeight="1" x14ac:dyDescent="0.2">
      <c r="A364" s="1040" t="s">
        <v>2918</v>
      </c>
      <c r="B364" s="1027">
        <v>41132.179999999993</v>
      </c>
      <c r="C364" s="1027">
        <v>41132.171000000002</v>
      </c>
      <c r="D364" s="1027">
        <v>0</v>
      </c>
      <c r="E364" s="1027">
        <v>0</v>
      </c>
      <c r="F364" s="1027">
        <f t="shared" si="5"/>
        <v>41132.179999999993</v>
      </c>
      <c r="G364" s="1027">
        <f t="shared" si="5"/>
        <v>41132.171000000002</v>
      </c>
    </row>
    <row r="365" spans="1:7" s="1006" customFormat="1" ht="12.75" customHeight="1" x14ac:dyDescent="0.2">
      <c r="A365" s="1040" t="s">
        <v>2919</v>
      </c>
      <c r="B365" s="1027">
        <v>9016.33</v>
      </c>
      <c r="C365" s="1027">
        <v>9015.5829999999987</v>
      </c>
      <c r="D365" s="1027">
        <v>0</v>
      </c>
      <c r="E365" s="1027">
        <v>0</v>
      </c>
      <c r="F365" s="1027">
        <f t="shared" si="5"/>
        <v>9016.33</v>
      </c>
      <c r="G365" s="1027">
        <f t="shared" si="5"/>
        <v>9015.5829999999987</v>
      </c>
    </row>
    <row r="366" spans="1:7" s="1006" customFormat="1" ht="12.75" customHeight="1" x14ac:dyDescent="0.2">
      <c r="A366" s="1040" t="s">
        <v>2920</v>
      </c>
      <c r="B366" s="1027">
        <v>15153.02</v>
      </c>
      <c r="C366" s="1027">
        <v>15153.019</v>
      </c>
      <c r="D366" s="1027">
        <v>0</v>
      </c>
      <c r="E366" s="1027">
        <v>0</v>
      </c>
      <c r="F366" s="1027">
        <f t="shared" si="5"/>
        <v>15153.02</v>
      </c>
      <c r="G366" s="1027">
        <f t="shared" si="5"/>
        <v>15153.019</v>
      </c>
    </row>
    <row r="367" spans="1:7" s="1006" customFormat="1" ht="12.75" customHeight="1" x14ac:dyDescent="0.2">
      <c r="A367" s="1040" t="s">
        <v>2921</v>
      </c>
      <c r="B367" s="1027">
        <v>5242.99</v>
      </c>
      <c r="C367" s="1027">
        <v>5242.9840000000004</v>
      </c>
      <c r="D367" s="1027">
        <v>0</v>
      </c>
      <c r="E367" s="1027">
        <v>0</v>
      </c>
      <c r="F367" s="1027">
        <f t="shared" si="5"/>
        <v>5242.99</v>
      </c>
      <c r="G367" s="1027">
        <f t="shared" si="5"/>
        <v>5242.9840000000004</v>
      </c>
    </row>
    <row r="368" spans="1:7" s="1006" customFormat="1" ht="12.75" customHeight="1" x14ac:dyDescent="0.2">
      <c r="A368" s="1040" t="s">
        <v>2922</v>
      </c>
      <c r="B368" s="1027">
        <v>6012.93</v>
      </c>
      <c r="C368" s="1027">
        <v>5995.8890000000001</v>
      </c>
      <c r="D368" s="1027">
        <v>0</v>
      </c>
      <c r="E368" s="1027">
        <v>0</v>
      </c>
      <c r="F368" s="1027">
        <f t="shared" si="5"/>
        <v>6012.93</v>
      </c>
      <c r="G368" s="1027">
        <f t="shared" si="5"/>
        <v>5995.8890000000001</v>
      </c>
    </row>
    <row r="369" spans="1:7" s="1006" customFormat="1" ht="12.75" customHeight="1" x14ac:dyDescent="0.2">
      <c r="A369" s="1040" t="s">
        <v>2923</v>
      </c>
      <c r="B369" s="1027">
        <v>15824.220000000001</v>
      </c>
      <c r="C369" s="1027">
        <v>15824.221000000001</v>
      </c>
      <c r="D369" s="1027">
        <v>0</v>
      </c>
      <c r="E369" s="1027">
        <v>0</v>
      </c>
      <c r="F369" s="1027">
        <f t="shared" si="5"/>
        <v>15824.220000000001</v>
      </c>
      <c r="G369" s="1027">
        <f t="shared" si="5"/>
        <v>15824.221000000001</v>
      </c>
    </row>
    <row r="370" spans="1:7" s="1006" customFormat="1" ht="21" x14ac:dyDescent="0.2">
      <c r="A370" s="1040" t="s">
        <v>2924</v>
      </c>
      <c r="B370" s="1027">
        <v>20983.53</v>
      </c>
      <c r="C370" s="1027">
        <v>20973.7</v>
      </c>
      <c r="D370" s="1027">
        <v>136</v>
      </c>
      <c r="E370" s="1027">
        <v>136</v>
      </c>
      <c r="F370" s="1027">
        <f t="shared" si="5"/>
        <v>21119.53</v>
      </c>
      <c r="G370" s="1027">
        <f t="shared" si="5"/>
        <v>21109.7</v>
      </c>
    </row>
    <row r="371" spans="1:7" s="1006" customFormat="1" ht="21" x14ac:dyDescent="0.2">
      <c r="A371" s="1040" t="s">
        <v>2925</v>
      </c>
      <c r="B371" s="1027">
        <v>5198.2000000000007</v>
      </c>
      <c r="C371" s="1027">
        <v>5198.1939999999995</v>
      </c>
      <c r="D371" s="1027">
        <v>0</v>
      </c>
      <c r="E371" s="1027">
        <v>0</v>
      </c>
      <c r="F371" s="1027">
        <f t="shared" si="5"/>
        <v>5198.2000000000007</v>
      </c>
      <c r="G371" s="1027">
        <f t="shared" si="5"/>
        <v>5198.1939999999995</v>
      </c>
    </row>
    <row r="372" spans="1:7" s="1006" customFormat="1" ht="12.75" customHeight="1" x14ac:dyDescent="0.2">
      <c r="A372" s="1040" t="s">
        <v>2926</v>
      </c>
      <c r="B372" s="1027">
        <v>6912.8799999999992</v>
      </c>
      <c r="C372" s="1027">
        <v>6912.8779999999997</v>
      </c>
      <c r="D372" s="1027">
        <v>0</v>
      </c>
      <c r="E372" s="1027">
        <v>0</v>
      </c>
      <c r="F372" s="1027">
        <f t="shared" si="5"/>
        <v>6912.8799999999992</v>
      </c>
      <c r="G372" s="1027">
        <f t="shared" si="5"/>
        <v>6912.8779999999997</v>
      </c>
    </row>
    <row r="373" spans="1:7" s="1006" customFormat="1" ht="21" x14ac:dyDescent="0.2">
      <c r="A373" s="1040" t="s">
        <v>2927</v>
      </c>
      <c r="B373" s="1027">
        <v>8308.1200000000008</v>
      </c>
      <c r="C373" s="1027">
        <v>8296.630000000001</v>
      </c>
      <c r="D373" s="1027">
        <v>0</v>
      </c>
      <c r="E373" s="1027">
        <v>0</v>
      </c>
      <c r="F373" s="1027">
        <f t="shared" si="5"/>
        <v>8308.1200000000008</v>
      </c>
      <c r="G373" s="1027">
        <f t="shared" si="5"/>
        <v>8296.630000000001</v>
      </c>
    </row>
    <row r="374" spans="1:7" s="1006" customFormat="1" ht="12.75" customHeight="1" x14ac:dyDescent="0.2">
      <c r="A374" s="1040" t="s">
        <v>2928</v>
      </c>
      <c r="B374" s="1027">
        <v>10102.949999999999</v>
      </c>
      <c r="C374" s="1027">
        <v>10102.934999999999</v>
      </c>
      <c r="D374" s="1027">
        <v>0</v>
      </c>
      <c r="E374" s="1027">
        <v>0</v>
      </c>
      <c r="F374" s="1027">
        <f t="shared" si="5"/>
        <v>10102.949999999999</v>
      </c>
      <c r="G374" s="1027">
        <f t="shared" si="5"/>
        <v>10102.934999999999</v>
      </c>
    </row>
    <row r="375" spans="1:7" s="1006" customFormat="1" ht="12.75" customHeight="1" x14ac:dyDescent="0.2">
      <c r="A375" s="1040" t="s">
        <v>2929</v>
      </c>
      <c r="B375" s="1027">
        <v>13148.5</v>
      </c>
      <c r="C375" s="1027">
        <v>13138.239000000001</v>
      </c>
      <c r="D375" s="1027">
        <v>0</v>
      </c>
      <c r="E375" s="1027">
        <v>0</v>
      </c>
      <c r="F375" s="1027">
        <f t="shared" si="5"/>
        <v>13148.5</v>
      </c>
      <c r="G375" s="1027">
        <f t="shared" si="5"/>
        <v>13138.239000000001</v>
      </c>
    </row>
    <row r="376" spans="1:7" s="1006" customFormat="1" ht="21" x14ac:dyDescent="0.2">
      <c r="A376" s="1040" t="s">
        <v>2930</v>
      </c>
      <c r="B376" s="1027">
        <v>18677.25</v>
      </c>
      <c r="C376" s="1027">
        <v>18671.369000000002</v>
      </c>
      <c r="D376" s="1027">
        <v>0</v>
      </c>
      <c r="E376" s="1027">
        <v>0</v>
      </c>
      <c r="F376" s="1027">
        <f t="shared" si="5"/>
        <v>18677.25</v>
      </c>
      <c r="G376" s="1027">
        <f t="shared" si="5"/>
        <v>18671.369000000002</v>
      </c>
    </row>
    <row r="377" spans="1:7" s="1006" customFormat="1" ht="12.75" customHeight="1" x14ac:dyDescent="0.2">
      <c r="A377" s="1040" t="s">
        <v>2931</v>
      </c>
      <c r="B377" s="1027">
        <v>5640.85</v>
      </c>
      <c r="C377" s="1027">
        <v>5640.8470000000007</v>
      </c>
      <c r="D377" s="1027">
        <v>0</v>
      </c>
      <c r="E377" s="1027">
        <v>0</v>
      </c>
      <c r="F377" s="1027">
        <f t="shared" si="5"/>
        <v>5640.85</v>
      </c>
      <c r="G377" s="1027">
        <f t="shared" si="5"/>
        <v>5640.8470000000007</v>
      </c>
    </row>
    <row r="378" spans="1:7" s="1006" customFormat="1" ht="21" x14ac:dyDescent="0.2">
      <c r="A378" s="1040" t="s">
        <v>2932</v>
      </c>
      <c r="B378" s="1027">
        <v>4351.7199999999993</v>
      </c>
      <c r="C378" s="1027">
        <v>4351.7199999999993</v>
      </c>
      <c r="D378" s="1027">
        <v>0</v>
      </c>
      <c r="E378" s="1027">
        <v>0</v>
      </c>
      <c r="F378" s="1027">
        <f t="shared" si="5"/>
        <v>4351.7199999999993</v>
      </c>
      <c r="G378" s="1027">
        <f t="shared" si="5"/>
        <v>4351.7199999999993</v>
      </c>
    </row>
    <row r="379" spans="1:7" s="1006" customFormat="1" ht="12.75" customHeight="1" x14ac:dyDescent="0.2">
      <c r="A379" s="1040" t="s">
        <v>2933</v>
      </c>
      <c r="B379" s="1027">
        <v>4683.58</v>
      </c>
      <c r="C379" s="1027">
        <v>4683.5730000000003</v>
      </c>
      <c r="D379" s="1027">
        <v>0</v>
      </c>
      <c r="E379" s="1027">
        <v>0</v>
      </c>
      <c r="F379" s="1027">
        <f t="shared" si="5"/>
        <v>4683.58</v>
      </c>
      <c r="G379" s="1027">
        <f t="shared" si="5"/>
        <v>4683.5730000000003</v>
      </c>
    </row>
    <row r="380" spans="1:7" s="1006" customFormat="1" ht="12.75" customHeight="1" x14ac:dyDescent="0.2">
      <c r="A380" s="1040" t="s">
        <v>2934</v>
      </c>
      <c r="B380" s="1027">
        <v>8805.73</v>
      </c>
      <c r="C380" s="1027">
        <v>8805.7309999999998</v>
      </c>
      <c r="D380" s="1027">
        <v>0</v>
      </c>
      <c r="E380" s="1027">
        <v>0</v>
      </c>
      <c r="F380" s="1027">
        <f t="shared" si="5"/>
        <v>8805.73</v>
      </c>
      <c r="G380" s="1027">
        <f t="shared" si="5"/>
        <v>8805.7309999999998</v>
      </c>
    </row>
    <row r="381" spans="1:7" s="1006" customFormat="1" ht="12.75" customHeight="1" x14ac:dyDescent="0.2">
      <c r="A381" s="1040" t="s">
        <v>2935</v>
      </c>
      <c r="B381" s="1027">
        <v>18745.86</v>
      </c>
      <c r="C381" s="1027">
        <v>18745.854000000003</v>
      </c>
      <c r="D381" s="1027">
        <v>0</v>
      </c>
      <c r="E381" s="1027">
        <v>0</v>
      </c>
      <c r="F381" s="1027">
        <f t="shared" si="5"/>
        <v>18745.86</v>
      </c>
      <c r="G381" s="1027">
        <f t="shared" si="5"/>
        <v>18745.854000000003</v>
      </c>
    </row>
    <row r="382" spans="1:7" s="1006" customFormat="1" ht="12.75" customHeight="1" x14ac:dyDescent="0.2">
      <c r="A382" s="1040" t="s">
        <v>2936</v>
      </c>
      <c r="B382" s="1027">
        <v>21693.48</v>
      </c>
      <c r="C382" s="1027">
        <v>21693.477999999999</v>
      </c>
      <c r="D382" s="1027">
        <v>0</v>
      </c>
      <c r="E382" s="1027">
        <v>0</v>
      </c>
      <c r="F382" s="1027">
        <f t="shared" si="5"/>
        <v>21693.48</v>
      </c>
      <c r="G382" s="1027">
        <f t="shared" si="5"/>
        <v>21693.477999999999</v>
      </c>
    </row>
    <row r="383" spans="1:7" s="1006" customFormat="1" ht="12.75" customHeight="1" x14ac:dyDescent="0.2">
      <c r="A383" s="1040" t="s">
        <v>2937</v>
      </c>
      <c r="B383" s="1027">
        <v>6482.13</v>
      </c>
      <c r="C383" s="1027">
        <v>6482.1270000000004</v>
      </c>
      <c r="D383" s="1027">
        <v>0</v>
      </c>
      <c r="E383" s="1027">
        <v>0</v>
      </c>
      <c r="F383" s="1027">
        <f t="shared" si="5"/>
        <v>6482.13</v>
      </c>
      <c r="G383" s="1027">
        <f t="shared" si="5"/>
        <v>6482.1270000000004</v>
      </c>
    </row>
    <row r="384" spans="1:7" s="1006" customFormat="1" ht="12.75" customHeight="1" x14ac:dyDescent="0.2">
      <c r="A384" s="1040" t="s">
        <v>2938</v>
      </c>
      <c r="B384" s="1027">
        <v>28114.17</v>
      </c>
      <c r="C384" s="1027">
        <v>28103.801999999996</v>
      </c>
      <c r="D384" s="1027">
        <v>0</v>
      </c>
      <c r="E384" s="1027">
        <v>0</v>
      </c>
      <c r="F384" s="1027">
        <f t="shared" si="5"/>
        <v>28114.17</v>
      </c>
      <c r="G384" s="1027">
        <f t="shared" si="5"/>
        <v>28103.801999999996</v>
      </c>
    </row>
    <row r="385" spans="1:7" s="1006" customFormat="1" ht="12.75" customHeight="1" x14ac:dyDescent="0.2">
      <c r="A385" s="1040" t="s">
        <v>2939</v>
      </c>
      <c r="B385" s="1027">
        <v>5803.2199999999993</v>
      </c>
      <c r="C385" s="1027">
        <v>5803.2199999999993</v>
      </c>
      <c r="D385" s="1027">
        <v>0</v>
      </c>
      <c r="E385" s="1027">
        <v>0</v>
      </c>
      <c r="F385" s="1027">
        <f t="shared" si="5"/>
        <v>5803.2199999999993</v>
      </c>
      <c r="G385" s="1027">
        <f t="shared" si="5"/>
        <v>5803.2199999999993</v>
      </c>
    </row>
    <row r="386" spans="1:7" s="1006" customFormat="1" ht="12.75" customHeight="1" x14ac:dyDescent="0.2">
      <c r="A386" s="1040" t="s">
        <v>2940</v>
      </c>
      <c r="B386" s="1027">
        <v>25170.799999999999</v>
      </c>
      <c r="C386" s="1027">
        <v>25142.697000000004</v>
      </c>
      <c r="D386" s="1027">
        <v>0</v>
      </c>
      <c r="E386" s="1027">
        <v>0</v>
      </c>
      <c r="F386" s="1027">
        <f t="shared" si="5"/>
        <v>25170.799999999999</v>
      </c>
      <c r="G386" s="1027">
        <f t="shared" si="5"/>
        <v>25142.697000000004</v>
      </c>
    </row>
    <row r="387" spans="1:7" s="1006" customFormat="1" ht="12.75" customHeight="1" x14ac:dyDescent="0.2">
      <c r="A387" s="1040" t="s">
        <v>2941</v>
      </c>
      <c r="B387" s="1027">
        <v>6601.57</v>
      </c>
      <c r="C387" s="1027">
        <v>6601.5619999999999</v>
      </c>
      <c r="D387" s="1027">
        <v>0</v>
      </c>
      <c r="E387" s="1027">
        <v>0</v>
      </c>
      <c r="F387" s="1027">
        <f t="shared" si="5"/>
        <v>6601.57</v>
      </c>
      <c r="G387" s="1027">
        <f t="shared" si="5"/>
        <v>6601.5619999999999</v>
      </c>
    </row>
    <row r="388" spans="1:7" s="1006" customFormat="1" ht="12.75" customHeight="1" x14ac:dyDescent="0.2">
      <c r="A388" s="1040" t="s">
        <v>2942</v>
      </c>
      <c r="B388" s="1027">
        <v>11086.920000000002</v>
      </c>
      <c r="C388" s="1027">
        <v>11086.921</v>
      </c>
      <c r="D388" s="1027">
        <v>0</v>
      </c>
      <c r="E388" s="1027">
        <v>0</v>
      </c>
      <c r="F388" s="1027">
        <f t="shared" si="5"/>
        <v>11086.920000000002</v>
      </c>
      <c r="G388" s="1027">
        <f t="shared" si="5"/>
        <v>11086.921</v>
      </c>
    </row>
    <row r="389" spans="1:7" s="1006" customFormat="1" ht="12.75" customHeight="1" x14ac:dyDescent="0.2">
      <c r="A389" s="1040" t="s">
        <v>2943</v>
      </c>
      <c r="B389" s="1027">
        <v>5869.3</v>
      </c>
      <c r="C389" s="1027">
        <v>5869.2959999999994</v>
      </c>
      <c r="D389" s="1027">
        <v>0</v>
      </c>
      <c r="E389" s="1027">
        <v>0</v>
      </c>
      <c r="F389" s="1027">
        <f t="shared" si="5"/>
        <v>5869.3</v>
      </c>
      <c r="G389" s="1027">
        <f t="shared" si="5"/>
        <v>5869.2959999999994</v>
      </c>
    </row>
    <row r="390" spans="1:7" s="1006" customFormat="1" ht="12.75" customHeight="1" x14ac:dyDescent="0.2">
      <c r="A390" s="1040" t="s">
        <v>2944</v>
      </c>
      <c r="B390" s="1027">
        <v>24074.57</v>
      </c>
      <c r="C390" s="1027">
        <v>24074.557000000004</v>
      </c>
      <c r="D390" s="1027">
        <v>0</v>
      </c>
      <c r="E390" s="1027">
        <v>0</v>
      </c>
      <c r="F390" s="1027">
        <f t="shared" ref="F390:G453" si="6">B390+D390</f>
        <v>24074.57</v>
      </c>
      <c r="G390" s="1027">
        <f t="shared" si="6"/>
        <v>24074.557000000004</v>
      </c>
    </row>
    <row r="391" spans="1:7" s="1006" customFormat="1" ht="21" x14ac:dyDescent="0.2">
      <c r="A391" s="1040" t="s">
        <v>2945</v>
      </c>
      <c r="B391" s="1027">
        <v>24124.97</v>
      </c>
      <c r="C391" s="1027">
        <v>24122.523000000001</v>
      </c>
      <c r="D391" s="1027">
        <v>0</v>
      </c>
      <c r="E391" s="1027">
        <v>0</v>
      </c>
      <c r="F391" s="1027">
        <f t="shared" si="6"/>
        <v>24124.97</v>
      </c>
      <c r="G391" s="1027">
        <f t="shared" si="6"/>
        <v>24122.523000000001</v>
      </c>
    </row>
    <row r="392" spans="1:7" s="1006" customFormat="1" ht="12.75" customHeight="1" x14ac:dyDescent="0.2">
      <c r="A392" s="1040" t="s">
        <v>2946</v>
      </c>
      <c r="B392" s="1027">
        <v>30538.980000000003</v>
      </c>
      <c r="C392" s="1027">
        <v>30538.976000000002</v>
      </c>
      <c r="D392" s="1027">
        <v>0</v>
      </c>
      <c r="E392" s="1027">
        <v>0</v>
      </c>
      <c r="F392" s="1027">
        <f t="shared" si="6"/>
        <v>30538.980000000003</v>
      </c>
      <c r="G392" s="1027">
        <f t="shared" si="6"/>
        <v>30538.976000000002</v>
      </c>
    </row>
    <row r="393" spans="1:7" s="1006" customFormat="1" ht="12.75" customHeight="1" x14ac:dyDescent="0.2">
      <c r="A393" s="1040" t="s">
        <v>2947</v>
      </c>
      <c r="B393" s="1027">
        <v>8591.26</v>
      </c>
      <c r="C393" s="1027">
        <v>8591.2610000000004</v>
      </c>
      <c r="D393" s="1027">
        <v>0</v>
      </c>
      <c r="E393" s="1027">
        <v>0</v>
      </c>
      <c r="F393" s="1027">
        <f t="shared" si="6"/>
        <v>8591.26</v>
      </c>
      <c r="G393" s="1027">
        <f t="shared" si="6"/>
        <v>8591.2610000000004</v>
      </c>
    </row>
    <row r="394" spans="1:7" s="1006" customFormat="1" ht="12.75" customHeight="1" x14ac:dyDescent="0.2">
      <c r="A394" s="1040" t="s">
        <v>2948</v>
      </c>
      <c r="B394" s="1027">
        <v>22119.640000000003</v>
      </c>
      <c r="C394" s="1027">
        <v>22113.522000000001</v>
      </c>
      <c r="D394" s="1027">
        <v>0</v>
      </c>
      <c r="E394" s="1027">
        <v>0</v>
      </c>
      <c r="F394" s="1027">
        <f t="shared" si="6"/>
        <v>22119.640000000003</v>
      </c>
      <c r="G394" s="1027">
        <f t="shared" si="6"/>
        <v>22113.522000000001</v>
      </c>
    </row>
    <row r="395" spans="1:7" s="1006" customFormat="1" ht="12.75" customHeight="1" x14ac:dyDescent="0.2">
      <c r="A395" s="1040" t="s">
        <v>2949</v>
      </c>
      <c r="B395" s="1027">
        <v>16840.8</v>
      </c>
      <c r="C395" s="1027">
        <v>16824.564999999999</v>
      </c>
      <c r="D395" s="1027">
        <v>0</v>
      </c>
      <c r="E395" s="1027">
        <v>0</v>
      </c>
      <c r="F395" s="1027">
        <f t="shared" si="6"/>
        <v>16840.8</v>
      </c>
      <c r="G395" s="1027">
        <f t="shared" si="6"/>
        <v>16824.564999999999</v>
      </c>
    </row>
    <row r="396" spans="1:7" s="1006" customFormat="1" ht="12.75" customHeight="1" x14ac:dyDescent="0.2">
      <c r="A396" s="1040" t="s">
        <v>2950</v>
      </c>
      <c r="B396" s="1027">
        <v>25953.989999999998</v>
      </c>
      <c r="C396" s="1027">
        <v>25953.993000000002</v>
      </c>
      <c r="D396" s="1027">
        <v>0</v>
      </c>
      <c r="E396" s="1027">
        <v>0</v>
      </c>
      <c r="F396" s="1027">
        <f t="shared" si="6"/>
        <v>25953.989999999998</v>
      </c>
      <c r="G396" s="1027">
        <f t="shared" si="6"/>
        <v>25953.993000000002</v>
      </c>
    </row>
    <row r="397" spans="1:7" s="1006" customFormat="1" ht="12.75" customHeight="1" x14ac:dyDescent="0.2">
      <c r="A397" s="1040" t="s">
        <v>2951</v>
      </c>
      <c r="B397" s="1027">
        <v>7687.34</v>
      </c>
      <c r="C397" s="1027">
        <v>7687.3380000000006</v>
      </c>
      <c r="D397" s="1027">
        <v>0</v>
      </c>
      <c r="E397" s="1027">
        <v>0</v>
      </c>
      <c r="F397" s="1027">
        <f t="shared" si="6"/>
        <v>7687.34</v>
      </c>
      <c r="G397" s="1027">
        <f t="shared" si="6"/>
        <v>7687.3380000000006</v>
      </c>
    </row>
    <row r="398" spans="1:7" s="1006" customFormat="1" ht="12.75" customHeight="1" x14ac:dyDescent="0.2">
      <c r="A398" s="1040" t="s">
        <v>2952</v>
      </c>
      <c r="B398" s="1027">
        <v>12394.720000000001</v>
      </c>
      <c r="C398" s="1027">
        <v>12393.175999999999</v>
      </c>
      <c r="D398" s="1027">
        <v>0</v>
      </c>
      <c r="E398" s="1027">
        <v>0</v>
      </c>
      <c r="F398" s="1027">
        <f t="shared" si="6"/>
        <v>12394.720000000001</v>
      </c>
      <c r="G398" s="1027">
        <f t="shared" si="6"/>
        <v>12393.175999999999</v>
      </c>
    </row>
    <row r="399" spans="1:7" s="1006" customFormat="1" ht="12.75" customHeight="1" x14ac:dyDescent="0.2">
      <c r="A399" s="1040" t="s">
        <v>2953</v>
      </c>
      <c r="B399" s="1027">
        <v>14823.66</v>
      </c>
      <c r="C399" s="1027">
        <v>14815.791999999999</v>
      </c>
      <c r="D399" s="1027">
        <v>0</v>
      </c>
      <c r="E399" s="1027">
        <v>0</v>
      </c>
      <c r="F399" s="1027">
        <f t="shared" si="6"/>
        <v>14823.66</v>
      </c>
      <c r="G399" s="1027">
        <f t="shared" si="6"/>
        <v>14815.791999999999</v>
      </c>
    </row>
    <row r="400" spans="1:7" s="1006" customFormat="1" ht="12.75" customHeight="1" x14ac:dyDescent="0.2">
      <c r="A400" s="1040" t="s">
        <v>2954</v>
      </c>
      <c r="B400" s="1027">
        <v>30890.989999999998</v>
      </c>
      <c r="C400" s="1027">
        <v>30878.333000000002</v>
      </c>
      <c r="D400" s="1027">
        <v>249</v>
      </c>
      <c r="E400" s="1027">
        <v>249</v>
      </c>
      <c r="F400" s="1027">
        <f t="shared" si="6"/>
        <v>31139.989999999998</v>
      </c>
      <c r="G400" s="1027">
        <f t="shared" si="6"/>
        <v>31127.333000000002</v>
      </c>
    </row>
    <row r="401" spans="1:7" s="1006" customFormat="1" ht="12.75" customHeight="1" x14ac:dyDescent="0.2">
      <c r="A401" s="1040" t="s">
        <v>2955</v>
      </c>
      <c r="B401" s="1027">
        <v>19557.060000000001</v>
      </c>
      <c r="C401" s="1027">
        <v>19557.053</v>
      </c>
      <c r="D401" s="1027">
        <v>154.80000000000001</v>
      </c>
      <c r="E401" s="1027">
        <v>154.80000000000001</v>
      </c>
      <c r="F401" s="1027">
        <f t="shared" si="6"/>
        <v>19711.86</v>
      </c>
      <c r="G401" s="1027">
        <f t="shared" si="6"/>
        <v>19711.852999999999</v>
      </c>
    </row>
    <row r="402" spans="1:7" s="1006" customFormat="1" ht="12.75" customHeight="1" x14ac:dyDescent="0.2">
      <c r="A402" s="1040" t="s">
        <v>2956</v>
      </c>
      <c r="B402" s="1027">
        <v>17074.21</v>
      </c>
      <c r="C402" s="1027">
        <v>17074.212</v>
      </c>
      <c r="D402" s="1027">
        <v>0</v>
      </c>
      <c r="E402" s="1027">
        <v>0</v>
      </c>
      <c r="F402" s="1027">
        <f t="shared" si="6"/>
        <v>17074.21</v>
      </c>
      <c r="G402" s="1027">
        <f t="shared" si="6"/>
        <v>17074.212</v>
      </c>
    </row>
    <row r="403" spans="1:7" s="1006" customFormat="1" ht="12.75" customHeight="1" x14ac:dyDescent="0.2">
      <c r="A403" s="1040" t="s">
        <v>2957</v>
      </c>
      <c r="B403" s="1027">
        <v>3958.3900000000003</v>
      </c>
      <c r="C403" s="1027">
        <v>3958.3829999999998</v>
      </c>
      <c r="D403" s="1027">
        <v>0</v>
      </c>
      <c r="E403" s="1027">
        <v>0</v>
      </c>
      <c r="F403" s="1027">
        <f t="shared" si="6"/>
        <v>3958.3900000000003</v>
      </c>
      <c r="G403" s="1027">
        <f t="shared" si="6"/>
        <v>3958.3829999999998</v>
      </c>
    </row>
    <row r="404" spans="1:7" s="1006" customFormat="1" ht="12.75" customHeight="1" x14ac:dyDescent="0.2">
      <c r="A404" s="1040" t="s">
        <v>2958</v>
      </c>
      <c r="B404" s="1027">
        <v>24347.140000000003</v>
      </c>
      <c r="C404" s="1027">
        <v>24347.134000000002</v>
      </c>
      <c r="D404" s="1027">
        <v>0</v>
      </c>
      <c r="E404" s="1027">
        <v>0</v>
      </c>
      <c r="F404" s="1027">
        <f t="shared" si="6"/>
        <v>24347.140000000003</v>
      </c>
      <c r="G404" s="1027">
        <f t="shared" si="6"/>
        <v>24347.134000000002</v>
      </c>
    </row>
    <row r="405" spans="1:7" s="1006" customFormat="1" ht="12.75" customHeight="1" x14ac:dyDescent="0.2">
      <c r="A405" s="1040" t="s">
        <v>2959</v>
      </c>
      <c r="B405" s="1027">
        <v>30768.44</v>
      </c>
      <c r="C405" s="1027">
        <v>30768.433000000001</v>
      </c>
      <c r="D405" s="1027">
        <v>0</v>
      </c>
      <c r="E405" s="1027">
        <v>0</v>
      </c>
      <c r="F405" s="1027">
        <f t="shared" si="6"/>
        <v>30768.44</v>
      </c>
      <c r="G405" s="1027">
        <f t="shared" si="6"/>
        <v>30768.433000000001</v>
      </c>
    </row>
    <row r="406" spans="1:7" s="1006" customFormat="1" ht="12.75" customHeight="1" x14ac:dyDescent="0.2">
      <c r="A406" s="1040" t="s">
        <v>2960</v>
      </c>
      <c r="B406" s="1027">
        <v>34991.760000000002</v>
      </c>
      <c r="C406" s="1027">
        <v>34964.741000000002</v>
      </c>
      <c r="D406" s="1027">
        <v>0</v>
      </c>
      <c r="E406" s="1027">
        <v>0</v>
      </c>
      <c r="F406" s="1027">
        <f t="shared" si="6"/>
        <v>34991.760000000002</v>
      </c>
      <c r="G406" s="1027">
        <f t="shared" si="6"/>
        <v>34964.741000000002</v>
      </c>
    </row>
    <row r="407" spans="1:7" s="1006" customFormat="1" ht="12.75" customHeight="1" x14ac:dyDescent="0.2">
      <c r="A407" s="1040" t="s">
        <v>2961</v>
      </c>
      <c r="B407" s="1027">
        <v>37071.68</v>
      </c>
      <c r="C407" s="1027">
        <v>37036.056000000004</v>
      </c>
      <c r="D407" s="1027">
        <v>0</v>
      </c>
      <c r="E407" s="1027">
        <v>0</v>
      </c>
      <c r="F407" s="1027">
        <f t="shared" si="6"/>
        <v>37071.68</v>
      </c>
      <c r="G407" s="1027">
        <f t="shared" si="6"/>
        <v>37036.056000000004</v>
      </c>
    </row>
    <row r="408" spans="1:7" s="1006" customFormat="1" ht="12.75" customHeight="1" x14ac:dyDescent="0.2">
      <c r="A408" s="1040" t="s">
        <v>2962</v>
      </c>
      <c r="B408" s="1027">
        <v>40711.449999999997</v>
      </c>
      <c r="C408" s="1027">
        <v>40625.631999999998</v>
      </c>
      <c r="D408" s="1027">
        <v>0</v>
      </c>
      <c r="E408" s="1027">
        <v>0</v>
      </c>
      <c r="F408" s="1027">
        <f t="shared" si="6"/>
        <v>40711.449999999997</v>
      </c>
      <c r="G408" s="1027">
        <f t="shared" si="6"/>
        <v>40625.631999999998</v>
      </c>
    </row>
    <row r="409" spans="1:7" s="1006" customFormat="1" ht="12.75" customHeight="1" x14ac:dyDescent="0.2">
      <c r="A409" s="1040" t="s">
        <v>2963</v>
      </c>
      <c r="B409" s="1027">
        <v>38816.14</v>
      </c>
      <c r="C409" s="1027">
        <v>38797.867999999995</v>
      </c>
      <c r="D409" s="1027">
        <v>0</v>
      </c>
      <c r="E409" s="1027">
        <v>0</v>
      </c>
      <c r="F409" s="1027">
        <f t="shared" si="6"/>
        <v>38816.14</v>
      </c>
      <c r="G409" s="1027">
        <f t="shared" si="6"/>
        <v>38797.867999999995</v>
      </c>
    </row>
    <row r="410" spans="1:7" s="1006" customFormat="1" ht="12.75" customHeight="1" x14ac:dyDescent="0.2">
      <c r="A410" s="1040" t="s">
        <v>2964</v>
      </c>
      <c r="B410" s="1027">
        <v>8413.9599999999991</v>
      </c>
      <c r="C410" s="1027">
        <v>8413.9589999999989</v>
      </c>
      <c r="D410" s="1027">
        <v>0</v>
      </c>
      <c r="E410" s="1027">
        <v>0</v>
      </c>
      <c r="F410" s="1027">
        <f t="shared" si="6"/>
        <v>8413.9599999999991</v>
      </c>
      <c r="G410" s="1027">
        <f t="shared" si="6"/>
        <v>8413.9589999999989</v>
      </c>
    </row>
    <row r="411" spans="1:7" s="1006" customFormat="1" ht="12.75" customHeight="1" x14ac:dyDescent="0.2">
      <c r="A411" s="1040" t="s">
        <v>2965</v>
      </c>
      <c r="B411" s="1027">
        <v>12019.009999999998</v>
      </c>
      <c r="C411" s="1027">
        <v>12019.009999999998</v>
      </c>
      <c r="D411" s="1027">
        <v>0</v>
      </c>
      <c r="E411" s="1027">
        <v>0</v>
      </c>
      <c r="F411" s="1027">
        <f t="shared" si="6"/>
        <v>12019.009999999998</v>
      </c>
      <c r="G411" s="1027">
        <f t="shared" si="6"/>
        <v>12019.009999999998</v>
      </c>
    </row>
    <row r="412" spans="1:7" s="1006" customFormat="1" ht="12.75" customHeight="1" x14ac:dyDescent="0.2">
      <c r="A412" s="1040" t="s">
        <v>2966</v>
      </c>
      <c r="B412" s="1027">
        <v>8275.83</v>
      </c>
      <c r="C412" s="1027">
        <v>8266.875</v>
      </c>
      <c r="D412" s="1027">
        <v>0</v>
      </c>
      <c r="E412" s="1027">
        <v>0</v>
      </c>
      <c r="F412" s="1027">
        <f t="shared" si="6"/>
        <v>8275.83</v>
      </c>
      <c r="G412" s="1027">
        <f t="shared" si="6"/>
        <v>8266.875</v>
      </c>
    </row>
    <row r="413" spans="1:7" s="1006" customFormat="1" ht="12.75" customHeight="1" x14ac:dyDescent="0.2">
      <c r="A413" s="1040" t="s">
        <v>2967</v>
      </c>
      <c r="B413" s="1027">
        <v>14302.45</v>
      </c>
      <c r="C413" s="1027">
        <v>14302.446999999998</v>
      </c>
      <c r="D413" s="1027">
        <v>0</v>
      </c>
      <c r="E413" s="1027">
        <v>0</v>
      </c>
      <c r="F413" s="1027">
        <f t="shared" si="6"/>
        <v>14302.45</v>
      </c>
      <c r="G413" s="1027">
        <f t="shared" si="6"/>
        <v>14302.446999999998</v>
      </c>
    </row>
    <row r="414" spans="1:7" s="1006" customFormat="1" ht="12.75" customHeight="1" x14ac:dyDescent="0.2">
      <c r="A414" s="1040" t="s">
        <v>2968</v>
      </c>
      <c r="B414" s="1027">
        <v>14194.91</v>
      </c>
      <c r="C414" s="1027">
        <v>14194.906000000001</v>
      </c>
      <c r="D414" s="1027">
        <v>0</v>
      </c>
      <c r="E414" s="1027">
        <v>0</v>
      </c>
      <c r="F414" s="1027">
        <f t="shared" si="6"/>
        <v>14194.91</v>
      </c>
      <c r="G414" s="1027">
        <f t="shared" si="6"/>
        <v>14194.906000000001</v>
      </c>
    </row>
    <row r="415" spans="1:7" s="1006" customFormat="1" ht="12.75" customHeight="1" x14ac:dyDescent="0.2">
      <c r="A415" s="1040" t="s">
        <v>2969</v>
      </c>
      <c r="B415" s="1027">
        <v>45506.03</v>
      </c>
      <c r="C415" s="1027">
        <v>45506.031000000003</v>
      </c>
      <c r="D415" s="1027">
        <v>0</v>
      </c>
      <c r="E415" s="1027">
        <v>0</v>
      </c>
      <c r="F415" s="1027">
        <f t="shared" si="6"/>
        <v>45506.03</v>
      </c>
      <c r="G415" s="1027">
        <f t="shared" si="6"/>
        <v>45506.031000000003</v>
      </c>
    </row>
    <row r="416" spans="1:7" s="1006" customFormat="1" ht="12.75" customHeight="1" x14ac:dyDescent="0.2">
      <c r="A416" s="1040" t="s">
        <v>2970</v>
      </c>
      <c r="B416" s="1027">
        <v>41493.129999999997</v>
      </c>
      <c r="C416" s="1027">
        <v>41493.127000000008</v>
      </c>
      <c r="D416" s="1027">
        <v>0</v>
      </c>
      <c r="E416" s="1027">
        <v>0</v>
      </c>
      <c r="F416" s="1027">
        <f t="shared" si="6"/>
        <v>41493.129999999997</v>
      </c>
      <c r="G416" s="1027">
        <f t="shared" si="6"/>
        <v>41493.127000000008</v>
      </c>
    </row>
    <row r="417" spans="1:7" s="1006" customFormat="1" ht="12.75" customHeight="1" x14ac:dyDescent="0.2">
      <c r="A417" s="1040" t="s">
        <v>2971</v>
      </c>
      <c r="B417" s="1027">
        <v>8402.42</v>
      </c>
      <c r="C417" s="1027">
        <v>8402.4140000000007</v>
      </c>
      <c r="D417" s="1027">
        <v>0</v>
      </c>
      <c r="E417" s="1027">
        <v>0</v>
      </c>
      <c r="F417" s="1027">
        <f t="shared" si="6"/>
        <v>8402.42</v>
      </c>
      <c r="G417" s="1027">
        <f t="shared" si="6"/>
        <v>8402.4140000000007</v>
      </c>
    </row>
    <row r="418" spans="1:7" s="1006" customFormat="1" ht="12.75" customHeight="1" x14ac:dyDescent="0.2">
      <c r="A418" s="1040" t="s">
        <v>2972</v>
      </c>
      <c r="B418" s="1027">
        <v>16694.989999999998</v>
      </c>
      <c r="C418" s="1027">
        <v>16694.991999999998</v>
      </c>
      <c r="D418" s="1027">
        <v>0</v>
      </c>
      <c r="E418" s="1027">
        <v>0</v>
      </c>
      <c r="F418" s="1027">
        <f t="shared" si="6"/>
        <v>16694.989999999998</v>
      </c>
      <c r="G418" s="1027">
        <f t="shared" si="6"/>
        <v>16694.991999999998</v>
      </c>
    </row>
    <row r="419" spans="1:7" s="1006" customFormat="1" ht="12.75" customHeight="1" x14ac:dyDescent="0.2">
      <c r="A419" s="1040" t="s">
        <v>2973</v>
      </c>
      <c r="B419" s="1027">
        <v>41907.229999999996</v>
      </c>
      <c r="C419" s="1027">
        <v>41830.368000000002</v>
      </c>
      <c r="D419" s="1027">
        <v>0</v>
      </c>
      <c r="E419" s="1027">
        <v>0</v>
      </c>
      <c r="F419" s="1027">
        <f t="shared" si="6"/>
        <v>41907.229999999996</v>
      </c>
      <c r="G419" s="1027">
        <f t="shared" si="6"/>
        <v>41830.368000000002</v>
      </c>
    </row>
    <row r="420" spans="1:7" s="1006" customFormat="1" ht="12.75" customHeight="1" x14ac:dyDescent="0.2">
      <c r="A420" s="1040" t="s">
        <v>2974</v>
      </c>
      <c r="B420" s="1027">
        <v>16110.83</v>
      </c>
      <c r="C420" s="1027">
        <v>16110.831</v>
      </c>
      <c r="D420" s="1027">
        <v>0</v>
      </c>
      <c r="E420" s="1027">
        <v>0</v>
      </c>
      <c r="F420" s="1027">
        <f t="shared" si="6"/>
        <v>16110.83</v>
      </c>
      <c r="G420" s="1027">
        <f t="shared" si="6"/>
        <v>16110.831</v>
      </c>
    </row>
    <row r="421" spans="1:7" s="1006" customFormat="1" ht="12.75" customHeight="1" x14ac:dyDescent="0.2">
      <c r="A421" s="1040" t="s">
        <v>2975</v>
      </c>
      <c r="B421" s="1027">
        <v>19990.29</v>
      </c>
      <c r="C421" s="1027">
        <v>19984.483999999997</v>
      </c>
      <c r="D421" s="1027">
        <v>0</v>
      </c>
      <c r="E421" s="1027">
        <v>0</v>
      </c>
      <c r="F421" s="1027">
        <f t="shared" si="6"/>
        <v>19990.29</v>
      </c>
      <c r="G421" s="1027">
        <f t="shared" si="6"/>
        <v>19984.483999999997</v>
      </c>
    </row>
    <row r="422" spans="1:7" s="1006" customFormat="1" ht="12.75" customHeight="1" x14ac:dyDescent="0.2">
      <c r="A422" s="1040" t="s">
        <v>2976</v>
      </c>
      <c r="B422" s="1027">
        <v>5956.92</v>
      </c>
      <c r="C422" s="1027">
        <v>5956.9189999999999</v>
      </c>
      <c r="D422" s="1027">
        <v>0</v>
      </c>
      <c r="E422" s="1027">
        <v>0</v>
      </c>
      <c r="F422" s="1027">
        <f t="shared" si="6"/>
        <v>5956.92</v>
      </c>
      <c r="G422" s="1027">
        <f t="shared" si="6"/>
        <v>5956.9189999999999</v>
      </c>
    </row>
    <row r="423" spans="1:7" s="1006" customFormat="1" ht="12.75" customHeight="1" x14ac:dyDescent="0.2">
      <c r="A423" s="1040" t="s">
        <v>2977</v>
      </c>
      <c r="B423" s="1027">
        <v>11879.810000000001</v>
      </c>
      <c r="C423" s="1027">
        <v>11846.444</v>
      </c>
      <c r="D423" s="1027">
        <v>84.98</v>
      </c>
      <c r="E423" s="1027">
        <v>84.974999999999994</v>
      </c>
      <c r="F423" s="1027">
        <f t="shared" si="6"/>
        <v>11964.79</v>
      </c>
      <c r="G423" s="1027">
        <f t="shared" si="6"/>
        <v>11931.419</v>
      </c>
    </row>
    <row r="424" spans="1:7" s="1006" customFormat="1" ht="12.75" customHeight="1" x14ac:dyDescent="0.2">
      <c r="A424" s="1040" t="s">
        <v>2978</v>
      </c>
      <c r="B424" s="1027">
        <v>16957.07</v>
      </c>
      <c r="C424" s="1027">
        <v>16954.859000000004</v>
      </c>
      <c r="D424" s="1027">
        <v>0</v>
      </c>
      <c r="E424" s="1027">
        <v>0</v>
      </c>
      <c r="F424" s="1027">
        <f t="shared" si="6"/>
        <v>16957.07</v>
      </c>
      <c r="G424" s="1027">
        <f t="shared" si="6"/>
        <v>16954.859000000004</v>
      </c>
    </row>
    <row r="425" spans="1:7" s="1006" customFormat="1" ht="12.75" customHeight="1" x14ac:dyDescent="0.2">
      <c r="A425" s="1040" t="s">
        <v>2979</v>
      </c>
      <c r="B425" s="1027">
        <v>31967.11</v>
      </c>
      <c r="C425" s="1027">
        <v>31967.104999999996</v>
      </c>
      <c r="D425" s="1027">
        <v>0</v>
      </c>
      <c r="E425" s="1027">
        <v>0</v>
      </c>
      <c r="F425" s="1027">
        <f t="shared" si="6"/>
        <v>31967.11</v>
      </c>
      <c r="G425" s="1027">
        <f t="shared" si="6"/>
        <v>31967.104999999996</v>
      </c>
    </row>
    <row r="426" spans="1:7" s="1006" customFormat="1" ht="12.75" customHeight="1" x14ac:dyDescent="0.2">
      <c r="A426" s="1040" t="s">
        <v>2980</v>
      </c>
      <c r="B426" s="1027">
        <v>9692.58</v>
      </c>
      <c r="C426" s="1027">
        <v>9692.5770000000011</v>
      </c>
      <c r="D426" s="1027">
        <v>0</v>
      </c>
      <c r="E426" s="1027">
        <v>0</v>
      </c>
      <c r="F426" s="1027">
        <f t="shared" si="6"/>
        <v>9692.58</v>
      </c>
      <c r="G426" s="1027">
        <f t="shared" si="6"/>
        <v>9692.5770000000011</v>
      </c>
    </row>
    <row r="427" spans="1:7" s="1006" customFormat="1" ht="12.75" customHeight="1" x14ac:dyDescent="0.2">
      <c r="A427" s="1040" t="s">
        <v>2981</v>
      </c>
      <c r="B427" s="1027">
        <v>7926.67</v>
      </c>
      <c r="C427" s="1027">
        <v>7926.6589999999997</v>
      </c>
      <c r="D427" s="1027">
        <v>0</v>
      </c>
      <c r="E427" s="1027">
        <v>0</v>
      </c>
      <c r="F427" s="1027">
        <f t="shared" si="6"/>
        <v>7926.67</v>
      </c>
      <c r="G427" s="1027">
        <f t="shared" si="6"/>
        <v>7926.6589999999997</v>
      </c>
    </row>
    <row r="428" spans="1:7" s="1006" customFormat="1" ht="12.75" customHeight="1" x14ac:dyDescent="0.2">
      <c r="A428" s="1040" t="s">
        <v>2982</v>
      </c>
      <c r="B428" s="1027">
        <v>9054.94</v>
      </c>
      <c r="C428" s="1027">
        <v>9054.9420000000009</v>
      </c>
      <c r="D428" s="1027">
        <v>0</v>
      </c>
      <c r="E428" s="1027">
        <v>0</v>
      </c>
      <c r="F428" s="1027">
        <f t="shared" si="6"/>
        <v>9054.94</v>
      </c>
      <c r="G428" s="1027">
        <f t="shared" si="6"/>
        <v>9054.9420000000009</v>
      </c>
    </row>
    <row r="429" spans="1:7" s="1006" customFormat="1" ht="12.75" customHeight="1" x14ac:dyDescent="0.2">
      <c r="A429" s="1040" t="s">
        <v>2983</v>
      </c>
      <c r="B429" s="1027">
        <v>5730.57</v>
      </c>
      <c r="C429" s="1027">
        <v>5730.5679999999993</v>
      </c>
      <c r="D429" s="1027">
        <v>0</v>
      </c>
      <c r="E429" s="1027">
        <v>0</v>
      </c>
      <c r="F429" s="1027">
        <f t="shared" si="6"/>
        <v>5730.57</v>
      </c>
      <c r="G429" s="1027">
        <f t="shared" si="6"/>
        <v>5730.5679999999993</v>
      </c>
    </row>
    <row r="430" spans="1:7" s="1006" customFormat="1" ht="12.75" customHeight="1" x14ac:dyDescent="0.2">
      <c r="A430" s="1040" t="s">
        <v>2984</v>
      </c>
      <c r="B430" s="1027">
        <v>5685.6100000000006</v>
      </c>
      <c r="C430" s="1027">
        <v>5685.6039999999994</v>
      </c>
      <c r="D430" s="1027">
        <v>0</v>
      </c>
      <c r="E430" s="1027">
        <v>0</v>
      </c>
      <c r="F430" s="1027">
        <f t="shared" si="6"/>
        <v>5685.6100000000006</v>
      </c>
      <c r="G430" s="1027">
        <f t="shared" si="6"/>
        <v>5685.6039999999994</v>
      </c>
    </row>
    <row r="431" spans="1:7" s="1006" customFormat="1" ht="12.75" customHeight="1" x14ac:dyDescent="0.2">
      <c r="A431" s="1040" t="s">
        <v>2985</v>
      </c>
      <c r="B431" s="1027">
        <v>37565.519999999997</v>
      </c>
      <c r="C431" s="1027">
        <v>37565.517</v>
      </c>
      <c r="D431" s="1027">
        <v>0</v>
      </c>
      <c r="E431" s="1027">
        <v>0</v>
      </c>
      <c r="F431" s="1027">
        <f t="shared" si="6"/>
        <v>37565.519999999997</v>
      </c>
      <c r="G431" s="1027">
        <f t="shared" si="6"/>
        <v>37565.517</v>
      </c>
    </row>
    <row r="432" spans="1:7" s="1006" customFormat="1" ht="12.75" customHeight="1" x14ac:dyDescent="0.2">
      <c r="A432" s="1040" t="s">
        <v>2986</v>
      </c>
      <c r="B432" s="1027">
        <v>12048.51</v>
      </c>
      <c r="C432" s="1027">
        <v>12048.510000000002</v>
      </c>
      <c r="D432" s="1027">
        <v>0</v>
      </c>
      <c r="E432" s="1027">
        <v>0</v>
      </c>
      <c r="F432" s="1027">
        <f t="shared" si="6"/>
        <v>12048.51</v>
      </c>
      <c r="G432" s="1027">
        <f t="shared" si="6"/>
        <v>12048.510000000002</v>
      </c>
    </row>
    <row r="433" spans="1:7" s="1006" customFormat="1" ht="12.75" customHeight="1" x14ac:dyDescent="0.2">
      <c r="A433" s="1040" t="s">
        <v>2987</v>
      </c>
      <c r="B433" s="1027">
        <v>10783.189999999999</v>
      </c>
      <c r="C433" s="1027">
        <v>10781.135</v>
      </c>
      <c r="D433" s="1027">
        <v>0</v>
      </c>
      <c r="E433" s="1027">
        <v>0</v>
      </c>
      <c r="F433" s="1027">
        <f t="shared" si="6"/>
        <v>10783.189999999999</v>
      </c>
      <c r="G433" s="1027">
        <f t="shared" si="6"/>
        <v>10781.135</v>
      </c>
    </row>
    <row r="434" spans="1:7" s="1006" customFormat="1" ht="12.75" customHeight="1" x14ac:dyDescent="0.2">
      <c r="A434" s="1040" t="s">
        <v>2988</v>
      </c>
      <c r="B434" s="1027">
        <v>17701.559999999998</v>
      </c>
      <c r="C434" s="1027">
        <v>17701.561999999998</v>
      </c>
      <c r="D434" s="1027">
        <v>0</v>
      </c>
      <c r="E434" s="1027">
        <v>0</v>
      </c>
      <c r="F434" s="1027">
        <f t="shared" si="6"/>
        <v>17701.559999999998</v>
      </c>
      <c r="G434" s="1027">
        <f t="shared" si="6"/>
        <v>17701.561999999998</v>
      </c>
    </row>
    <row r="435" spans="1:7" s="1006" customFormat="1" ht="12.75" customHeight="1" x14ac:dyDescent="0.2">
      <c r="A435" s="1040" t="s">
        <v>2989</v>
      </c>
      <c r="B435" s="1027">
        <v>38614.950000000004</v>
      </c>
      <c r="C435" s="1027">
        <v>38614.948000000004</v>
      </c>
      <c r="D435" s="1027">
        <v>0</v>
      </c>
      <c r="E435" s="1027">
        <v>0</v>
      </c>
      <c r="F435" s="1027">
        <f t="shared" si="6"/>
        <v>38614.950000000004</v>
      </c>
      <c r="G435" s="1027">
        <f t="shared" si="6"/>
        <v>38614.948000000004</v>
      </c>
    </row>
    <row r="436" spans="1:7" s="1006" customFormat="1" ht="12.75" customHeight="1" x14ac:dyDescent="0.2">
      <c r="A436" s="1040" t="s">
        <v>2990</v>
      </c>
      <c r="B436" s="1027">
        <v>19060.47</v>
      </c>
      <c r="C436" s="1027">
        <v>19060.465</v>
      </c>
      <c r="D436" s="1027">
        <v>0</v>
      </c>
      <c r="E436" s="1027">
        <v>0</v>
      </c>
      <c r="F436" s="1027">
        <f t="shared" si="6"/>
        <v>19060.47</v>
      </c>
      <c r="G436" s="1027">
        <f t="shared" si="6"/>
        <v>19060.465</v>
      </c>
    </row>
    <row r="437" spans="1:7" s="1006" customFormat="1" ht="12.75" customHeight="1" x14ac:dyDescent="0.2">
      <c r="A437" s="1040" t="s">
        <v>2991</v>
      </c>
      <c r="B437" s="1027">
        <v>21909.47</v>
      </c>
      <c r="C437" s="1027">
        <v>21904.800999999999</v>
      </c>
      <c r="D437" s="1027">
        <v>0</v>
      </c>
      <c r="E437" s="1027">
        <v>0</v>
      </c>
      <c r="F437" s="1027">
        <f t="shared" si="6"/>
        <v>21909.47</v>
      </c>
      <c r="G437" s="1027">
        <f t="shared" si="6"/>
        <v>21904.800999999999</v>
      </c>
    </row>
    <row r="438" spans="1:7" s="1006" customFormat="1" ht="12.75" customHeight="1" x14ac:dyDescent="0.2">
      <c r="A438" s="1040" t="s">
        <v>2992</v>
      </c>
      <c r="B438" s="1027">
        <v>7366.28</v>
      </c>
      <c r="C438" s="1027">
        <v>7366.2780000000002</v>
      </c>
      <c r="D438" s="1027">
        <v>0</v>
      </c>
      <c r="E438" s="1027">
        <v>0</v>
      </c>
      <c r="F438" s="1027">
        <f t="shared" si="6"/>
        <v>7366.28</v>
      </c>
      <c r="G438" s="1027">
        <f t="shared" si="6"/>
        <v>7366.2780000000002</v>
      </c>
    </row>
    <row r="439" spans="1:7" s="1006" customFormat="1" ht="12.75" customHeight="1" x14ac:dyDescent="0.2">
      <c r="A439" s="1040" t="s">
        <v>2993</v>
      </c>
      <c r="B439" s="1027">
        <v>32835.72</v>
      </c>
      <c r="C439" s="1027">
        <v>32826.154000000002</v>
      </c>
      <c r="D439" s="1027">
        <v>340.4</v>
      </c>
      <c r="E439" s="1027">
        <v>340.4</v>
      </c>
      <c r="F439" s="1027">
        <f t="shared" si="6"/>
        <v>33176.120000000003</v>
      </c>
      <c r="G439" s="1027">
        <f t="shared" si="6"/>
        <v>33166.554000000004</v>
      </c>
    </row>
    <row r="440" spans="1:7" s="1006" customFormat="1" ht="12.75" customHeight="1" x14ac:dyDescent="0.2">
      <c r="A440" s="1040" t="s">
        <v>2994</v>
      </c>
      <c r="B440" s="1027">
        <v>53103.51</v>
      </c>
      <c r="C440" s="1027">
        <v>53103.504000000001</v>
      </c>
      <c r="D440" s="1027">
        <v>0</v>
      </c>
      <c r="E440" s="1027">
        <v>0</v>
      </c>
      <c r="F440" s="1027">
        <f t="shared" si="6"/>
        <v>53103.51</v>
      </c>
      <c r="G440" s="1027">
        <f t="shared" si="6"/>
        <v>53103.504000000001</v>
      </c>
    </row>
    <row r="441" spans="1:7" s="1006" customFormat="1" ht="12.75" customHeight="1" x14ac:dyDescent="0.2">
      <c r="A441" s="1040" t="s">
        <v>2995</v>
      </c>
      <c r="B441" s="1027">
        <v>5410.3499999999995</v>
      </c>
      <c r="C441" s="1027">
        <v>5407.9919999999993</v>
      </c>
      <c r="D441" s="1027">
        <v>0</v>
      </c>
      <c r="E441" s="1027">
        <v>0</v>
      </c>
      <c r="F441" s="1027">
        <f t="shared" si="6"/>
        <v>5410.3499999999995</v>
      </c>
      <c r="G441" s="1027">
        <f t="shared" si="6"/>
        <v>5407.9919999999993</v>
      </c>
    </row>
    <row r="442" spans="1:7" s="1006" customFormat="1" ht="12.75" customHeight="1" x14ac:dyDescent="0.2">
      <c r="A442" s="1040" t="s">
        <v>2996</v>
      </c>
      <c r="B442" s="1027">
        <v>14915.529999999999</v>
      </c>
      <c r="C442" s="1027">
        <v>14915.528</v>
      </c>
      <c r="D442" s="1027">
        <v>0</v>
      </c>
      <c r="E442" s="1027">
        <v>0</v>
      </c>
      <c r="F442" s="1027">
        <f t="shared" si="6"/>
        <v>14915.529999999999</v>
      </c>
      <c r="G442" s="1027">
        <f t="shared" si="6"/>
        <v>14915.528</v>
      </c>
    </row>
    <row r="443" spans="1:7" s="1006" customFormat="1" ht="12.75" customHeight="1" x14ac:dyDescent="0.2">
      <c r="A443" s="1040" t="s">
        <v>2997</v>
      </c>
      <c r="B443" s="1027">
        <v>46462.45</v>
      </c>
      <c r="C443" s="1027">
        <v>46462.453999999998</v>
      </c>
      <c r="D443" s="1027">
        <v>0</v>
      </c>
      <c r="E443" s="1027">
        <v>0</v>
      </c>
      <c r="F443" s="1027">
        <f t="shared" si="6"/>
        <v>46462.45</v>
      </c>
      <c r="G443" s="1027">
        <f t="shared" si="6"/>
        <v>46462.453999999998</v>
      </c>
    </row>
    <row r="444" spans="1:7" s="1006" customFormat="1" ht="12.75" customHeight="1" x14ac:dyDescent="0.2">
      <c r="A444" s="1040" t="s">
        <v>2998</v>
      </c>
      <c r="B444" s="1027">
        <v>42285.520000000004</v>
      </c>
      <c r="C444" s="1027">
        <v>42159.508000000002</v>
      </c>
      <c r="D444" s="1027">
        <v>0</v>
      </c>
      <c r="E444" s="1027">
        <v>0</v>
      </c>
      <c r="F444" s="1027">
        <f t="shared" si="6"/>
        <v>42285.520000000004</v>
      </c>
      <c r="G444" s="1027">
        <f t="shared" si="6"/>
        <v>42159.508000000002</v>
      </c>
    </row>
    <row r="445" spans="1:7" s="1006" customFormat="1" ht="12.75" customHeight="1" x14ac:dyDescent="0.2">
      <c r="A445" s="1040" t="s">
        <v>2999</v>
      </c>
      <c r="B445" s="1027">
        <v>48008.46</v>
      </c>
      <c r="C445" s="1027">
        <v>47967.510999999999</v>
      </c>
      <c r="D445" s="1027">
        <v>0</v>
      </c>
      <c r="E445" s="1027">
        <v>0</v>
      </c>
      <c r="F445" s="1027">
        <f t="shared" si="6"/>
        <v>48008.46</v>
      </c>
      <c r="G445" s="1027">
        <f t="shared" si="6"/>
        <v>47967.510999999999</v>
      </c>
    </row>
    <row r="446" spans="1:7" s="1006" customFormat="1" ht="12.75" customHeight="1" x14ac:dyDescent="0.2">
      <c r="A446" s="1040" t="s">
        <v>3000</v>
      </c>
      <c r="B446" s="1027">
        <v>35852.39</v>
      </c>
      <c r="C446" s="1027">
        <v>35786.031000000003</v>
      </c>
      <c r="D446" s="1027">
        <v>0</v>
      </c>
      <c r="E446" s="1027">
        <v>0</v>
      </c>
      <c r="F446" s="1027">
        <f t="shared" si="6"/>
        <v>35852.39</v>
      </c>
      <c r="G446" s="1027">
        <f t="shared" si="6"/>
        <v>35786.031000000003</v>
      </c>
    </row>
    <row r="447" spans="1:7" s="1006" customFormat="1" ht="12.75" customHeight="1" x14ac:dyDescent="0.2">
      <c r="A447" s="1040" t="s">
        <v>3001</v>
      </c>
      <c r="B447" s="1027">
        <v>35630.71</v>
      </c>
      <c r="C447" s="1027">
        <v>35630.712</v>
      </c>
      <c r="D447" s="1027">
        <v>0</v>
      </c>
      <c r="E447" s="1027">
        <v>0</v>
      </c>
      <c r="F447" s="1027">
        <f t="shared" si="6"/>
        <v>35630.71</v>
      </c>
      <c r="G447" s="1027">
        <f t="shared" si="6"/>
        <v>35630.712</v>
      </c>
    </row>
    <row r="448" spans="1:7" s="1006" customFormat="1" ht="12.75" customHeight="1" x14ac:dyDescent="0.2">
      <c r="A448" s="1040" t="s">
        <v>3002</v>
      </c>
      <c r="B448" s="1027">
        <v>21897.040000000001</v>
      </c>
      <c r="C448" s="1027">
        <v>21864.785999999996</v>
      </c>
      <c r="D448" s="1027">
        <v>0</v>
      </c>
      <c r="E448" s="1027">
        <v>0</v>
      </c>
      <c r="F448" s="1027">
        <f t="shared" si="6"/>
        <v>21897.040000000001</v>
      </c>
      <c r="G448" s="1027">
        <f t="shared" si="6"/>
        <v>21864.785999999996</v>
      </c>
    </row>
    <row r="449" spans="1:7" s="1006" customFormat="1" ht="12.75" customHeight="1" x14ac:dyDescent="0.2">
      <c r="A449" s="1040" t="s">
        <v>3003</v>
      </c>
      <c r="B449" s="1027">
        <v>22866.7</v>
      </c>
      <c r="C449" s="1027">
        <v>22857.702000000001</v>
      </c>
      <c r="D449" s="1027">
        <v>0</v>
      </c>
      <c r="E449" s="1027">
        <v>0</v>
      </c>
      <c r="F449" s="1027">
        <f t="shared" si="6"/>
        <v>22866.7</v>
      </c>
      <c r="G449" s="1027">
        <f t="shared" si="6"/>
        <v>22857.702000000001</v>
      </c>
    </row>
    <row r="450" spans="1:7" s="1006" customFormat="1" ht="12.75" customHeight="1" x14ac:dyDescent="0.2">
      <c r="A450" s="1040" t="s">
        <v>3004</v>
      </c>
      <c r="B450" s="1027">
        <v>22217.69</v>
      </c>
      <c r="C450" s="1027">
        <v>22211.276000000002</v>
      </c>
      <c r="D450" s="1027">
        <v>0</v>
      </c>
      <c r="E450" s="1027">
        <v>0</v>
      </c>
      <c r="F450" s="1027">
        <f t="shared" si="6"/>
        <v>22217.69</v>
      </c>
      <c r="G450" s="1027">
        <f t="shared" si="6"/>
        <v>22211.276000000002</v>
      </c>
    </row>
    <row r="451" spans="1:7" s="1006" customFormat="1" ht="12.75" customHeight="1" x14ac:dyDescent="0.2">
      <c r="A451" s="1040" t="s">
        <v>3005</v>
      </c>
      <c r="B451" s="1027">
        <v>42264.94</v>
      </c>
      <c r="C451" s="1027">
        <v>42264.934000000001</v>
      </c>
      <c r="D451" s="1027">
        <v>0</v>
      </c>
      <c r="E451" s="1027">
        <v>0</v>
      </c>
      <c r="F451" s="1027">
        <f t="shared" si="6"/>
        <v>42264.94</v>
      </c>
      <c r="G451" s="1027">
        <f t="shared" si="6"/>
        <v>42264.934000000001</v>
      </c>
    </row>
    <row r="452" spans="1:7" s="1006" customFormat="1" ht="12.75" customHeight="1" x14ac:dyDescent="0.2">
      <c r="A452" s="1040" t="s">
        <v>3006</v>
      </c>
      <c r="B452" s="1027">
        <v>6402.68</v>
      </c>
      <c r="C452" s="1027">
        <v>6402.6760000000004</v>
      </c>
      <c r="D452" s="1027">
        <v>0</v>
      </c>
      <c r="E452" s="1027">
        <v>0</v>
      </c>
      <c r="F452" s="1027">
        <f t="shared" si="6"/>
        <v>6402.68</v>
      </c>
      <c r="G452" s="1027">
        <f t="shared" si="6"/>
        <v>6402.6760000000004</v>
      </c>
    </row>
    <row r="453" spans="1:7" s="1006" customFormat="1" ht="12.75" customHeight="1" x14ac:dyDescent="0.2">
      <c r="A453" s="1040" t="s">
        <v>3007</v>
      </c>
      <c r="B453" s="1027">
        <v>27538.7</v>
      </c>
      <c r="C453" s="1027">
        <v>27538.692999999999</v>
      </c>
      <c r="D453" s="1027">
        <v>0</v>
      </c>
      <c r="E453" s="1027">
        <v>0</v>
      </c>
      <c r="F453" s="1027">
        <f t="shared" si="6"/>
        <v>27538.7</v>
      </c>
      <c r="G453" s="1027">
        <f t="shared" si="6"/>
        <v>27538.692999999999</v>
      </c>
    </row>
    <row r="454" spans="1:7" s="1006" customFormat="1" ht="12.75" customHeight="1" x14ac:dyDescent="0.2">
      <c r="A454" s="1040" t="s">
        <v>3008</v>
      </c>
      <c r="B454" s="1027">
        <v>48131.75</v>
      </c>
      <c r="C454" s="1027">
        <v>48131.747000000003</v>
      </c>
      <c r="D454" s="1027">
        <v>0</v>
      </c>
      <c r="E454" s="1027">
        <v>0</v>
      </c>
      <c r="F454" s="1027">
        <f t="shared" ref="F454:G517" si="7">B454+D454</f>
        <v>48131.75</v>
      </c>
      <c r="G454" s="1027">
        <f t="shared" si="7"/>
        <v>48131.747000000003</v>
      </c>
    </row>
    <row r="455" spans="1:7" s="1006" customFormat="1" ht="12.75" customHeight="1" x14ac:dyDescent="0.2">
      <c r="A455" s="1040" t="s">
        <v>3009</v>
      </c>
      <c r="B455" s="1027">
        <v>25702.68</v>
      </c>
      <c r="C455" s="1027">
        <v>25685.34</v>
      </c>
      <c r="D455" s="1027">
        <v>243</v>
      </c>
      <c r="E455" s="1027">
        <v>243</v>
      </c>
      <c r="F455" s="1027">
        <f t="shared" si="7"/>
        <v>25945.68</v>
      </c>
      <c r="G455" s="1027">
        <f t="shared" si="7"/>
        <v>25928.34</v>
      </c>
    </row>
    <row r="456" spans="1:7" s="1006" customFormat="1" ht="12.75" customHeight="1" x14ac:dyDescent="0.2">
      <c r="A456" s="1040" t="s">
        <v>3010</v>
      </c>
      <c r="B456" s="1027">
        <v>8075.54</v>
      </c>
      <c r="C456" s="1027">
        <v>8075.5400000000009</v>
      </c>
      <c r="D456" s="1027">
        <v>0</v>
      </c>
      <c r="E456" s="1027">
        <v>0</v>
      </c>
      <c r="F456" s="1027">
        <f t="shared" si="7"/>
        <v>8075.54</v>
      </c>
      <c r="G456" s="1027">
        <f t="shared" si="7"/>
        <v>8075.5400000000009</v>
      </c>
    </row>
    <row r="457" spans="1:7" s="1006" customFormat="1" ht="12.75" customHeight="1" x14ac:dyDescent="0.2">
      <c r="A457" s="1040" t="s">
        <v>3011</v>
      </c>
      <c r="B457" s="1027">
        <v>11748.14</v>
      </c>
      <c r="C457" s="1027">
        <v>11748.076000000001</v>
      </c>
      <c r="D457" s="1027">
        <v>0</v>
      </c>
      <c r="E457" s="1027">
        <v>0</v>
      </c>
      <c r="F457" s="1027">
        <f t="shared" si="7"/>
        <v>11748.14</v>
      </c>
      <c r="G457" s="1027">
        <f t="shared" si="7"/>
        <v>11748.076000000001</v>
      </c>
    </row>
    <row r="458" spans="1:7" s="1006" customFormat="1" ht="12.75" customHeight="1" x14ac:dyDescent="0.2">
      <c r="A458" s="1040" t="s">
        <v>3012</v>
      </c>
      <c r="B458" s="1027">
        <v>36207.35</v>
      </c>
      <c r="C458" s="1027">
        <v>36187.982999999993</v>
      </c>
      <c r="D458" s="1027">
        <v>0</v>
      </c>
      <c r="E458" s="1027">
        <v>0</v>
      </c>
      <c r="F458" s="1027">
        <f t="shared" si="7"/>
        <v>36207.35</v>
      </c>
      <c r="G458" s="1027">
        <f t="shared" si="7"/>
        <v>36187.982999999993</v>
      </c>
    </row>
    <row r="459" spans="1:7" s="1006" customFormat="1" ht="12.75" customHeight="1" x14ac:dyDescent="0.2">
      <c r="A459" s="1040" t="s">
        <v>3013</v>
      </c>
      <c r="B459" s="1027">
        <v>22752.76</v>
      </c>
      <c r="C459" s="1027">
        <v>22752.763999999999</v>
      </c>
      <c r="D459" s="1027">
        <v>0</v>
      </c>
      <c r="E459" s="1027">
        <v>0</v>
      </c>
      <c r="F459" s="1027">
        <f t="shared" si="7"/>
        <v>22752.76</v>
      </c>
      <c r="G459" s="1027">
        <f t="shared" si="7"/>
        <v>22752.763999999999</v>
      </c>
    </row>
    <row r="460" spans="1:7" s="1006" customFormat="1" ht="12.75" customHeight="1" x14ac:dyDescent="0.2">
      <c r="A460" s="1040" t="s">
        <v>3014</v>
      </c>
      <c r="B460" s="1027">
        <v>36434.239999999998</v>
      </c>
      <c r="C460" s="1027">
        <v>36372.792000000001</v>
      </c>
      <c r="D460" s="1027">
        <v>0</v>
      </c>
      <c r="E460" s="1027">
        <v>0</v>
      </c>
      <c r="F460" s="1027">
        <f t="shared" si="7"/>
        <v>36434.239999999998</v>
      </c>
      <c r="G460" s="1027">
        <f t="shared" si="7"/>
        <v>36372.792000000001</v>
      </c>
    </row>
    <row r="461" spans="1:7" s="1006" customFormat="1" ht="12.75" customHeight="1" x14ac:dyDescent="0.2">
      <c r="A461" s="1040" t="s">
        <v>3015</v>
      </c>
      <c r="B461" s="1027">
        <v>29211.980000000003</v>
      </c>
      <c r="C461" s="1027">
        <v>29197.118000000002</v>
      </c>
      <c r="D461" s="1027">
        <v>0</v>
      </c>
      <c r="E461" s="1027">
        <v>0</v>
      </c>
      <c r="F461" s="1027">
        <f t="shared" si="7"/>
        <v>29211.980000000003</v>
      </c>
      <c r="G461" s="1027">
        <f t="shared" si="7"/>
        <v>29197.118000000002</v>
      </c>
    </row>
    <row r="462" spans="1:7" s="1006" customFormat="1" ht="12.75" customHeight="1" x14ac:dyDescent="0.2">
      <c r="A462" s="1040" t="s">
        <v>3016</v>
      </c>
      <c r="B462" s="1027">
        <v>18900.309999999998</v>
      </c>
      <c r="C462" s="1027">
        <v>18900.304</v>
      </c>
      <c r="D462" s="1027">
        <v>0</v>
      </c>
      <c r="E462" s="1027">
        <v>0</v>
      </c>
      <c r="F462" s="1027">
        <f t="shared" si="7"/>
        <v>18900.309999999998</v>
      </c>
      <c r="G462" s="1027">
        <f t="shared" si="7"/>
        <v>18900.304</v>
      </c>
    </row>
    <row r="463" spans="1:7" s="1006" customFormat="1" ht="12.75" customHeight="1" x14ac:dyDescent="0.2">
      <c r="A463" s="1040" t="s">
        <v>3017</v>
      </c>
      <c r="B463" s="1027">
        <v>35164.589999999997</v>
      </c>
      <c r="C463" s="1027">
        <v>35164.593999999997</v>
      </c>
      <c r="D463" s="1027">
        <v>0</v>
      </c>
      <c r="E463" s="1027">
        <v>0</v>
      </c>
      <c r="F463" s="1027">
        <f t="shared" si="7"/>
        <v>35164.589999999997</v>
      </c>
      <c r="G463" s="1027">
        <f t="shared" si="7"/>
        <v>35164.593999999997</v>
      </c>
    </row>
    <row r="464" spans="1:7" s="1006" customFormat="1" ht="12.75" customHeight="1" x14ac:dyDescent="0.2">
      <c r="A464" s="1040" t="s">
        <v>3018</v>
      </c>
      <c r="B464" s="1027">
        <v>46662.400000000001</v>
      </c>
      <c r="C464" s="1027">
        <v>46662.396000000001</v>
      </c>
      <c r="D464" s="1027">
        <v>0</v>
      </c>
      <c r="E464" s="1027">
        <v>0</v>
      </c>
      <c r="F464" s="1027">
        <f t="shared" si="7"/>
        <v>46662.400000000001</v>
      </c>
      <c r="G464" s="1027">
        <f t="shared" si="7"/>
        <v>46662.396000000001</v>
      </c>
    </row>
    <row r="465" spans="1:7" s="1006" customFormat="1" ht="12.75" customHeight="1" x14ac:dyDescent="0.2">
      <c r="A465" s="1040" t="s">
        <v>3019</v>
      </c>
      <c r="B465" s="1027">
        <v>38496.960000000006</v>
      </c>
      <c r="C465" s="1027">
        <v>38496.956999999995</v>
      </c>
      <c r="D465" s="1027">
        <v>0</v>
      </c>
      <c r="E465" s="1027">
        <v>0</v>
      </c>
      <c r="F465" s="1027">
        <f t="shared" si="7"/>
        <v>38496.960000000006</v>
      </c>
      <c r="G465" s="1027">
        <f t="shared" si="7"/>
        <v>38496.956999999995</v>
      </c>
    </row>
    <row r="466" spans="1:7" s="1006" customFormat="1" ht="12.75" customHeight="1" x14ac:dyDescent="0.2">
      <c r="A466" s="1040" t="s">
        <v>3020</v>
      </c>
      <c r="B466" s="1027">
        <v>37828.99</v>
      </c>
      <c r="C466" s="1027">
        <v>37828.976999999999</v>
      </c>
      <c r="D466" s="1027">
        <v>0</v>
      </c>
      <c r="E466" s="1027">
        <v>0</v>
      </c>
      <c r="F466" s="1027">
        <f t="shared" si="7"/>
        <v>37828.99</v>
      </c>
      <c r="G466" s="1027">
        <f t="shared" si="7"/>
        <v>37828.976999999999</v>
      </c>
    </row>
    <row r="467" spans="1:7" s="1006" customFormat="1" ht="12.75" customHeight="1" x14ac:dyDescent="0.2">
      <c r="A467" s="1040" t="s">
        <v>3021</v>
      </c>
      <c r="B467" s="1027">
        <v>46126.58</v>
      </c>
      <c r="C467" s="1027">
        <v>46022.048000000003</v>
      </c>
      <c r="D467" s="1027">
        <v>0</v>
      </c>
      <c r="E467" s="1027">
        <v>0</v>
      </c>
      <c r="F467" s="1027">
        <f t="shared" si="7"/>
        <v>46126.58</v>
      </c>
      <c r="G467" s="1027">
        <f t="shared" si="7"/>
        <v>46022.048000000003</v>
      </c>
    </row>
    <row r="468" spans="1:7" s="1006" customFormat="1" ht="12.75" customHeight="1" x14ac:dyDescent="0.2">
      <c r="A468" s="1040" t="s">
        <v>3022</v>
      </c>
      <c r="B468" s="1027">
        <v>41719.279999999999</v>
      </c>
      <c r="C468" s="1027">
        <v>41719.275000000001</v>
      </c>
      <c r="D468" s="1027">
        <v>0</v>
      </c>
      <c r="E468" s="1027">
        <v>0</v>
      </c>
      <c r="F468" s="1027">
        <f t="shared" si="7"/>
        <v>41719.279999999999</v>
      </c>
      <c r="G468" s="1027">
        <f t="shared" si="7"/>
        <v>41719.275000000001</v>
      </c>
    </row>
    <row r="469" spans="1:7" s="1006" customFormat="1" ht="12.75" customHeight="1" x14ac:dyDescent="0.2">
      <c r="A469" s="1040" t="s">
        <v>3023</v>
      </c>
      <c r="B469" s="1027">
        <v>45574.770000000004</v>
      </c>
      <c r="C469" s="1027">
        <v>45527.186999999998</v>
      </c>
      <c r="D469" s="1027">
        <v>0</v>
      </c>
      <c r="E469" s="1027">
        <v>0</v>
      </c>
      <c r="F469" s="1027">
        <f t="shared" si="7"/>
        <v>45574.770000000004</v>
      </c>
      <c r="G469" s="1027">
        <f t="shared" si="7"/>
        <v>45527.186999999998</v>
      </c>
    </row>
    <row r="470" spans="1:7" s="1006" customFormat="1" ht="12.75" customHeight="1" x14ac:dyDescent="0.2">
      <c r="A470" s="1040" t="s">
        <v>3024</v>
      </c>
      <c r="B470" s="1027">
        <v>25347.469999999998</v>
      </c>
      <c r="C470" s="1027">
        <v>25347.460999999999</v>
      </c>
      <c r="D470" s="1027">
        <v>0</v>
      </c>
      <c r="E470" s="1027">
        <v>0</v>
      </c>
      <c r="F470" s="1027">
        <f t="shared" si="7"/>
        <v>25347.469999999998</v>
      </c>
      <c r="G470" s="1027">
        <f t="shared" si="7"/>
        <v>25347.460999999999</v>
      </c>
    </row>
    <row r="471" spans="1:7" s="1006" customFormat="1" ht="12.75" customHeight="1" x14ac:dyDescent="0.2">
      <c r="A471" s="1040" t="s">
        <v>3025</v>
      </c>
      <c r="B471" s="1027">
        <v>48203.7</v>
      </c>
      <c r="C471" s="1027">
        <v>48198.569000000003</v>
      </c>
      <c r="D471" s="1027">
        <v>0</v>
      </c>
      <c r="E471" s="1027">
        <v>0</v>
      </c>
      <c r="F471" s="1027">
        <f t="shared" si="7"/>
        <v>48203.7</v>
      </c>
      <c r="G471" s="1027">
        <f t="shared" si="7"/>
        <v>48198.569000000003</v>
      </c>
    </row>
    <row r="472" spans="1:7" s="1006" customFormat="1" ht="12.75" customHeight="1" x14ac:dyDescent="0.2">
      <c r="A472" s="1040" t="s">
        <v>3026</v>
      </c>
      <c r="B472" s="1027">
        <v>28008.14</v>
      </c>
      <c r="C472" s="1027">
        <v>28007.641</v>
      </c>
      <c r="D472" s="1027">
        <v>0</v>
      </c>
      <c r="E472" s="1027">
        <v>0</v>
      </c>
      <c r="F472" s="1027">
        <f t="shared" si="7"/>
        <v>28008.14</v>
      </c>
      <c r="G472" s="1027">
        <f t="shared" si="7"/>
        <v>28007.641</v>
      </c>
    </row>
    <row r="473" spans="1:7" s="1006" customFormat="1" ht="12.75" customHeight="1" x14ac:dyDescent="0.2">
      <c r="A473" s="1040" t="s">
        <v>3027</v>
      </c>
      <c r="B473" s="1027">
        <v>18810.75</v>
      </c>
      <c r="C473" s="1027">
        <v>18810.749</v>
      </c>
      <c r="D473" s="1027">
        <v>0</v>
      </c>
      <c r="E473" s="1027">
        <v>0</v>
      </c>
      <c r="F473" s="1027">
        <f t="shared" si="7"/>
        <v>18810.75</v>
      </c>
      <c r="G473" s="1027">
        <f t="shared" si="7"/>
        <v>18810.749</v>
      </c>
    </row>
    <row r="474" spans="1:7" s="1006" customFormat="1" ht="12.75" customHeight="1" x14ac:dyDescent="0.2">
      <c r="A474" s="1040" t="s">
        <v>3028</v>
      </c>
      <c r="B474" s="1027">
        <v>45900.930000000008</v>
      </c>
      <c r="C474" s="1027">
        <v>45900.929000000004</v>
      </c>
      <c r="D474" s="1027">
        <v>0</v>
      </c>
      <c r="E474" s="1027">
        <v>0</v>
      </c>
      <c r="F474" s="1027">
        <f t="shared" si="7"/>
        <v>45900.930000000008</v>
      </c>
      <c r="G474" s="1027">
        <f t="shared" si="7"/>
        <v>45900.929000000004</v>
      </c>
    </row>
    <row r="475" spans="1:7" s="1006" customFormat="1" ht="12.75" customHeight="1" x14ac:dyDescent="0.2">
      <c r="A475" s="1040" t="s">
        <v>3029</v>
      </c>
      <c r="B475" s="1027">
        <v>35580.92</v>
      </c>
      <c r="C475" s="1027">
        <v>35560.585999999996</v>
      </c>
      <c r="D475" s="1027">
        <v>0</v>
      </c>
      <c r="E475" s="1027">
        <v>0</v>
      </c>
      <c r="F475" s="1027">
        <f t="shared" si="7"/>
        <v>35580.92</v>
      </c>
      <c r="G475" s="1027">
        <f t="shared" si="7"/>
        <v>35560.585999999996</v>
      </c>
    </row>
    <row r="476" spans="1:7" s="1006" customFormat="1" ht="12.75" customHeight="1" x14ac:dyDescent="0.2">
      <c r="A476" s="1040" t="s">
        <v>3030</v>
      </c>
      <c r="B476" s="1027">
        <v>28679.47</v>
      </c>
      <c r="C476" s="1027">
        <v>28651.526999999998</v>
      </c>
      <c r="D476" s="1027">
        <v>0</v>
      </c>
      <c r="E476" s="1027">
        <v>0</v>
      </c>
      <c r="F476" s="1027">
        <f t="shared" si="7"/>
        <v>28679.47</v>
      </c>
      <c r="G476" s="1027">
        <f t="shared" si="7"/>
        <v>28651.526999999998</v>
      </c>
    </row>
    <row r="477" spans="1:7" s="1006" customFormat="1" ht="12.75" customHeight="1" x14ac:dyDescent="0.2">
      <c r="A477" s="1040" t="s">
        <v>3031</v>
      </c>
      <c r="B477" s="1027">
        <v>35701.07</v>
      </c>
      <c r="C477" s="1027">
        <v>35700.870000000003</v>
      </c>
      <c r="D477" s="1027">
        <v>0</v>
      </c>
      <c r="E477" s="1027">
        <v>0</v>
      </c>
      <c r="F477" s="1027">
        <f t="shared" si="7"/>
        <v>35701.07</v>
      </c>
      <c r="G477" s="1027">
        <f t="shared" si="7"/>
        <v>35700.870000000003</v>
      </c>
    </row>
    <row r="478" spans="1:7" s="1006" customFormat="1" ht="12.75" customHeight="1" x14ac:dyDescent="0.2">
      <c r="A478" s="1040" t="s">
        <v>3032</v>
      </c>
      <c r="B478" s="1027">
        <v>31765.32</v>
      </c>
      <c r="C478" s="1027">
        <v>31764.784</v>
      </c>
      <c r="D478" s="1027">
        <v>0</v>
      </c>
      <c r="E478" s="1027">
        <v>0</v>
      </c>
      <c r="F478" s="1027">
        <f t="shared" si="7"/>
        <v>31765.32</v>
      </c>
      <c r="G478" s="1027">
        <f t="shared" si="7"/>
        <v>31764.784</v>
      </c>
    </row>
    <row r="479" spans="1:7" s="1006" customFormat="1" ht="12.75" customHeight="1" x14ac:dyDescent="0.2">
      <c r="A479" s="1040" t="s">
        <v>3033</v>
      </c>
      <c r="B479" s="1027">
        <v>40577.86</v>
      </c>
      <c r="C479" s="1027">
        <v>40529.982000000004</v>
      </c>
      <c r="D479" s="1027">
        <v>0</v>
      </c>
      <c r="E479" s="1027">
        <v>0</v>
      </c>
      <c r="F479" s="1027">
        <f t="shared" si="7"/>
        <v>40577.86</v>
      </c>
      <c r="G479" s="1027">
        <f t="shared" si="7"/>
        <v>40529.982000000004</v>
      </c>
    </row>
    <row r="480" spans="1:7" s="1006" customFormat="1" ht="12.75" customHeight="1" x14ac:dyDescent="0.2">
      <c r="A480" s="1040" t="s">
        <v>3034</v>
      </c>
      <c r="B480" s="1027">
        <v>37662.25</v>
      </c>
      <c r="C480" s="1027">
        <v>37662.249000000003</v>
      </c>
      <c r="D480" s="1027">
        <v>0</v>
      </c>
      <c r="E480" s="1027">
        <v>0</v>
      </c>
      <c r="F480" s="1027">
        <f t="shared" si="7"/>
        <v>37662.25</v>
      </c>
      <c r="G480" s="1027">
        <f t="shared" si="7"/>
        <v>37662.249000000003</v>
      </c>
    </row>
    <row r="481" spans="1:7" s="1006" customFormat="1" ht="12.75" customHeight="1" x14ac:dyDescent="0.2">
      <c r="A481" s="1040" t="s">
        <v>3035</v>
      </c>
      <c r="B481" s="1027">
        <v>32303.949999999997</v>
      </c>
      <c r="C481" s="1027">
        <v>32303.875</v>
      </c>
      <c r="D481" s="1027">
        <v>0</v>
      </c>
      <c r="E481" s="1027">
        <v>0</v>
      </c>
      <c r="F481" s="1027">
        <f t="shared" si="7"/>
        <v>32303.949999999997</v>
      </c>
      <c r="G481" s="1027">
        <f t="shared" si="7"/>
        <v>32303.875</v>
      </c>
    </row>
    <row r="482" spans="1:7" s="1006" customFormat="1" ht="12.75" customHeight="1" x14ac:dyDescent="0.2">
      <c r="A482" s="1040" t="s">
        <v>3036</v>
      </c>
      <c r="B482" s="1027">
        <v>17415.759999999998</v>
      </c>
      <c r="C482" s="1027">
        <v>17385.457999999999</v>
      </c>
      <c r="D482" s="1027">
        <v>0</v>
      </c>
      <c r="E482" s="1027">
        <v>0</v>
      </c>
      <c r="F482" s="1027">
        <f t="shared" si="7"/>
        <v>17415.759999999998</v>
      </c>
      <c r="G482" s="1027">
        <f t="shared" si="7"/>
        <v>17385.457999999999</v>
      </c>
    </row>
    <row r="483" spans="1:7" s="1006" customFormat="1" ht="12.75" customHeight="1" x14ac:dyDescent="0.2">
      <c r="A483" s="1040" t="s">
        <v>3037</v>
      </c>
      <c r="B483" s="1027">
        <v>34195.85</v>
      </c>
      <c r="C483" s="1027">
        <v>34145.771000000001</v>
      </c>
      <c r="D483" s="1027">
        <v>0</v>
      </c>
      <c r="E483" s="1027">
        <v>0</v>
      </c>
      <c r="F483" s="1027">
        <f t="shared" si="7"/>
        <v>34195.85</v>
      </c>
      <c r="G483" s="1027">
        <f t="shared" si="7"/>
        <v>34145.771000000001</v>
      </c>
    </row>
    <row r="484" spans="1:7" s="1006" customFormat="1" ht="12.75" customHeight="1" x14ac:dyDescent="0.2">
      <c r="A484" s="1040" t="s">
        <v>3038</v>
      </c>
      <c r="B484" s="1027">
        <v>13967.65</v>
      </c>
      <c r="C484" s="1027">
        <v>13961.323</v>
      </c>
      <c r="D484" s="1027">
        <v>0</v>
      </c>
      <c r="E484" s="1027">
        <v>0</v>
      </c>
      <c r="F484" s="1027">
        <f t="shared" si="7"/>
        <v>13967.65</v>
      </c>
      <c r="G484" s="1027">
        <f t="shared" si="7"/>
        <v>13961.323</v>
      </c>
    </row>
    <row r="485" spans="1:7" s="1006" customFormat="1" ht="12.75" customHeight="1" x14ac:dyDescent="0.2">
      <c r="A485" s="1040" t="s">
        <v>3039</v>
      </c>
      <c r="B485" s="1027">
        <v>39717.68</v>
      </c>
      <c r="C485" s="1027">
        <v>39502.766459999999</v>
      </c>
      <c r="D485" s="1027">
        <v>0</v>
      </c>
      <c r="E485" s="1027">
        <v>0</v>
      </c>
      <c r="F485" s="1027">
        <f t="shared" si="7"/>
        <v>39717.68</v>
      </c>
      <c r="G485" s="1027">
        <f t="shared" si="7"/>
        <v>39502.766459999999</v>
      </c>
    </row>
    <row r="486" spans="1:7" s="1006" customFormat="1" ht="12.75" customHeight="1" x14ac:dyDescent="0.2">
      <c r="A486" s="1040" t="s">
        <v>3040</v>
      </c>
      <c r="B486" s="1027">
        <v>41708.050000000003</v>
      </c>
      <c r="C486" s="1027">
        <v>41705.485999999997</v>
      </c>
      <c r="D486" s="1027">
        <v>0</v>
      </c>
      <c r="E486" s="1027">
        <v>0</v>
      </c>
      <c r="F486" s="1027">
        <f t="shared" si="7"/>
        <v>41708.050000000003</v>
      </c>
      <c r="G486" s="1027">
        <f t="shared" si="7"/>
        <v>41705.485999999997</v>
      </c>
    </row>
    <row r="487" spans="1:7" s="1006" customFormat="1" ht="12.75" customHeight="1" x14ac:dyDescent="0.2">
      <c r="A487" s="1040" t="s">
        <v>3041</v>
      </c>
      <c r="B487" s="1027">
        <v>2926.17</v>
      </c>
      <c r="C487" s="1027">
        <v>2926.1660000000002</v>
      </c>
      <c r="D487" s="1027">
        <v>0</v>
      </c>
      <c r="E487" s="1027">
        <v>0</v>
      </c>
      <c r="F487" s="1027">
        <f t="shared" si="7"/>
        <v>2926.17</v>
      </c>
      <c r="G487" s="1027">
        <f t="shared" si="7"/>
        <v>2926.1660000000002</v>
      </c>
    </row>
    <row r="488" spans="1:7" s="1006" customFormat="1" ht="12.75" customHeight="1" x14ac:dyDescent="0.2">
      <c r="A488" s="1040" t="s">
        <v>3042</v>
      </c>
      <c r="B488" s="1027">
        <v>35143.21</v>
      </c>
      <c r="C488" s="1027">
        <v>35143.205999999998</v>
      </c>
      <c r="D488" s="1027">
        <v>0</v>
      </c>
      <c r="E488" s="1027">
        <v>0</v>
      </c>
      <c r="F488" s="1027">
        <f t="shared" si="7"/>
        <v>35143.21</v>
      </c>
      <c r="G488" s="1027">
        <f t="shared" si="7"/>
        <v>35143.205999999998</v>
      </c>
    </row>
    <row r="489" spans="1:7" s="1006" customFormat="1" ht="12.75" customHeight="1" x14ac:dyDescent="0.2">
      <c r="A489" s="1040" t="s">
        <v>3043</v>
      </c>
      <c r="B489" s="1027">
        <v>53995.770000000004</v>
      </c>
      <c r="C489" s="1027">
        <v>53995.767999999996</v>
      </c>
      <c r="D489" s="1027">
        <v>0</v>
      </c>
      <c r="E489" s="1027">
        <v>0</v>
      </c>
      <c r="F489" s="1027">
        <f t="shared" si="7"/>
        <v>53995.770000000004</v>
      </c>
      <c r="G489" s="1027">
        <f t="shared" si="7"/>
        <v>53995.767999999996</v>
      </c>
    </row>
    <row r="490" spans="1:7" s="1006" customFormat="1" ht="12.75" customHeight="1" x14ac:dyDescent="0.2">
      <c r="A490" s="1040" t="s">
        <v>3044</v>
      </c>
      <c r="B490" s="1027">
        <v>11213.07</v>
      </c>
      <c r="C490" s="1027">
        <v>11173.188</v>
      </c>
      <c r="D490" s="1027">
        <v>0</v>
      </c>
      <c r="E490" s="1027">
        <v>0</v>
      </c>
      <c r="F490" s="1027">
        <f t="shared" si="7"/>
        <v>11213.07</v>
      </c>
      <c r="G490" s="1027">
        <f t="shared" si="7"/>
        <v>11173.188</v>
      </c>
    </row>
    <row r="491" spans="1:7" s="1006" customFormat="1" ht="12.75" customHeight="1" x14ac:dyDescent="0.2">
      <c r="A491" s="1040" t="s">
        <v>3045</v>
      </c>
      <c r="B491" s="1027">
        <v>23189.52</v>
      </c>
      <c r="C491" s="1027">
        <v>23102.168999999998</v>
      </c>
      <c r="D491" s="1027">
        <v>0</v>
      </c>
      <c r="E491" s="1027">
        <v>0</v>
      </c>
      <c r="F491" s="1027">
        <f t="shared" si="7"/>
        <v>23189.52</v>
      </c>
      <c r="G491" s="1027">
        <f t="shared" si="7"/>
        <v>23102.168999999998</v>
      </c>
    </row>
    <row r="492" spans="1:7" s="1006" customFormat="1" ht="12.75" customHeight="1" x14ac:dyDescent="0.2">
      <c r="A492" s="1040" t="s">
        <v>3046</v>
      </c>
      <c r="B492" s="1027">
        <v>22420.71</v>
      </c>
      <c r="C492" s="1027">
        <v>22416.475999999999</v>
      </c>
      <c r="D492" s="1027">
        <v>0</v>
      </c>
      <c r="E492" s="1027">
        <v>0</v>
      </c>
      <c r="F492" s="1027">
        <f t="shared" si="7"/>
        <v>22420.71</v>
      </c>
      <c r="G492" s="1027">
        <f t="shared" si="7"/>
        <v>22416.475999999999</v>
      </c>
    </row>
    <row r="493" spans="1:7" s="1006" customFormat="1" ht="12.75" customHeight="1" x14ac:dyDescent="0.2">
      <c r="A493" s="1040" t="s">
        <v>3047</v>
      </c>
      <c r="B493" s="1027">
        <v>26476.13</v>
      </c>
      <c r="C493" s="1027">
        <v>26466.763999999999</v>
      </c>
      <c r="D493" s="1027">
        <v>0</v>
      </c>
      <c r="E493" s="1027">
        <v>0</v>
      </c>
      <c r="F493" s="1027">
        <f t="shared" si="7"/>
        <v>26476.13</v>
      </c>
      <c r="G493" s="1027">
        <f t="shared" si="7"/>
        <v>26466.763999999999</v>
      </c>
    </row>
    <row r="494" spans="1:7" s="1006" customFormat="1" ht="12.75" customHeight="1" x14ac:dyDescent="0.2">
      <c r="A494" s="1040" t="s">
        <v>3048</v>
      </c>
      <c r="B494" s="1027">
        <v>8965.75</v>
      </c>
      <c r="C494" s="1027">
        <v>8965.7459999999992</v>
      </c>
      <c r="D494" s="1027">
        <v>0</v>
      </c>
      <c r="E494" s="1027">
        <v>0</v>
      </c>
      <c r="F494" s="1027">
        <f t="shared" si="7"/>
        <v>8965.75</v>
      </c>
      <c r="G494" s="1027">
        <f t="shared" si="7"/>
        <v>8965.7459999999992</v>
      </c>
    </row>
    <row r="495" spans="1:7" s="1006" customFormat="1" ht="12.75" customHeight="1" x14ac:dyDescent="0.2">
      <c r="A495" s="1040" t="s">
        <v>3049</v>
      </c>
      <c r="B495" s="1027">
        <v>50797.62</v>
      </c>
      <c r="C495" s="1027">
        <v>50797.62</v>
      </c>
      <c r="D495" s="1027">
        <v>0</v>
      </c>
      <c r="E495" s="1027">
        <v>0</v>
      </c>
      <c r="F495" s="1027">
        <f t="shared" si="7"/>
        <v>50797.62</v>
      </c>
      <c r="G495" s="1027">
        <f t="shared" si="7"/>
        <v>50797.62</v>
      </c>
    </row>
    <row r="496" spans="1:7" s="1006" customFormat="1" ht="12.75" customHeight="1" x14ac:dyDescent="0.2">
      <c r="A496" s="1040" t="s">
        <v>3050</v>
      </c>
      <c r="B496" s="1027">
        <v>10651.810000000001</v>
      </c>
      <c r="C496" s="1027">
        <v>10651.807000000001</v>
      </c>
      <c r="D496" s="1027">
        <v>0</v>
      </c>
      <c r="E496" s="1027">
        <v>0</v>
      </c>
      <c r="F496" s="1027">
        <f t="shared" si="7"/>
        <v>10651.810000000001</v>
      </c>
      <c r="G496" s="1027">
        <f t="shared" si="7"/>
        <v>10651.807000000001</v>
      </c>
    </row>
    <row r="497" spans="1:7" s="1006" customFormat="1" ht="12.75" customHeight="1" x14ac:dyDescent="0.2">
      <c r="A497" s="1040" t="s">
        <v>3051</v>
      </c>
      <c r="B497" s="1027">
        <v>17230.810000000001</v>
      </c>
      <c r="C497" s="1027">
        <v>17087.079870000001</v>
      </c>
      <c r="D497" s="1027">
        <v>0</v>
      </c>
      <c r="E497" s="1027">
        <v>0</v>
      </c>
      <c r="F497" s="1027">
        <f t="shared" si="7"/>
        <v>17230.810000000001</v>
      </c>
      <c r="G497" s="1027">
        <f t="shared" si="7"/>
        <v>17087.079870000001</v>
      </c>
    </row>
    <row r="498" spans="1:7" s="1006" customFormat="1" ht="12.75" customHeight="1" x14ac:dyDescent="0.2">
      <c r="A498" s="1040" t="s">
        <v>3052</v>
      </c>
      <c r="B498" s="1027">
        <v>36927.43</v>
      </c>
      <c r="C498" s="1027">
        <v>36922.090000000004</v>
      </c>
      <c r="D498" s="1027">
        <v>0</v>
      </c>
      <c r="E498" s="1027">
        <v>0</v>
      </c>
      <c r="F498" s="1027">
        <f t="shared" si="7"/>
        <v>36927.43</v>
      </c>
      <c r="G498" s="1027">
        <f t="shared" si="7"/>
        <v>36922.090000000004</v>
      </c>
    </row>
    <row r="499" spans="1:7" s="1006" customFormat="1" ht="12.75" customHeight="1" x14ac:dyDescent="0.2">
      <c r="A499" s="1040" t="s">
        <v>3053</v>
      </c>
      <c r="B499" s="1027">
        <v>31298.190000000002</v>
      </c>
      <c r="C499" s="1027">
        <v>31291.462000000003</v>
      </c>
      <c r="D499" s="1027">
        <v>0</v>
      </c>
      <c r="E499" s="1027">
        <v>0</v>
      </c>
      <c r="F499" s="1027">
        <f t="shared" si="7"/>
        <v>31298.190000000002</v>
      </c>
      <c r="G499" s="1027">
        <f t="shared" si="7"/>
        <v>31291.462000000003</v>
      </c>
    </row>
    <row r="500" spans="1:7" s="1006" customFormat="1" ht="12.75" customHeight="1" x14ac:dyDescent="0.2">
      <c r="A500" s="1040" t="s">
        <v>3054</v>
      </c>
      <c r="B500" s="1027">
        <v>10435.790000000001</v>
      </c>
      <c r="C500" s="1027">
        <v>10435.787</v>
      </c>
      <c r="D500" s="1027">
        <v>0</v>
      </c>
      <c r="E500" s="1027">
        <v>0</v>
      </c>
      <c r="F500" s="1027">
        <f t="shared" si="7"/>
        <v>10435.790000000001</v>
      </c>
      <c r="G500" s="1027">
        <f t="shared" si="7"/>
        <v>10435.787</v>
      </c>
    </row>
    <row r="501" spans="1:7" s="1006" customFormat="1" ht="12.75" customHeight="1" x14ac:dyDescent="0.2">
      <c r="A501" s="1040" t="s">
        <v>3055</v>
      </c>
      <c r="B501" s="1027">
        <v>8670.43</v>
      </c>
      <c r="C501" s="1027">
        <v>8666.0480000000007</v>
      </c>
      <c r="D501" s="1027">
        <v>0</v>
      </c>
      <c r="E501" s="1027">
        <v>0</v>
      </c>
      <c r="F501" s="1027">
        <f t="shared" si="7"/>
        <v>8670.43</v>
      </c>
      <c r="G501" s="1027">
        <f t="shared" si="7"/>
        <v>8666.0480000000007</v>
      </c>
    </row>
    <row r="502" spans="1:7" s="1006" customFormat="1" ht="12.75" customHeight="1" x14ac:dyDescent="0.2">
      <c r="A502" s="1040" t="s">
        <v>3056</v>
      </c>
      <c r="B502" s="1027">
        <v>33867.51</v>
      </c>
      <c r="C502" s="1027">
        <v>33867.504999999997</v>
      </c>
      <c r="D502" s="1027">
        <v>0</v>
      </c>
      <c r="E502" s="1027">
        <v>0</v>
      </c>
      <c r="F502" s="1027">
        <f t="shared" si="7"/>
        <v>33867.51</v>
      </c>
      <c r="G502" s="1027">
        <f t="shared" si="7"/>
        <v>33867.504999999997</v>
      </c>
    </row>
    <row r="503" spans="1:7" s="1006" customFormat="1" ht="12.75" customHeight="1" x14ac:dyDescent="0.2">
      <c r="A503" s="1040" t="s">
        <v>3057</v>
      </c>
      <c r="B503" s="1027">
        <v>8110.1500000000005</v>
      </c>
      <c r="C503" s="1027">
        <v>8110.1460000000006</v>
      </c>
      <c r="D503" s="1027">
        <v>0</v>
      </c>
      <c r="E503" s="1027">
        <v>0</v>
      </c>
      <c r="F503" s="1027">
        <f t="shared" si="7"/>
        <v>8110.1500000000005</v>
      </c>
      <c r="G503" s="1027">
        <f t="shared" si="7"/>
        <v>8110.1460000000006</v>
      </c>
    </row>
    <row r="504" spans="1:7" s="1006" customFormat="1" ht="12.75" customHeight="1" x14ac:dyDescent="0.2">
      <c r="A504" s="1040" t="s">
        <v>3058</v>
      </c>
      <c r="B504" s="1027">
        <v>28732.94</v>
      </c>
      <c r="C504" s="1027">
        <v>28732.724999999999</v>
      </c>
      <c r="D504" s="1027">
        <v>0</v>
      </c>
      <c r="E504" s="1027">
        <v>0</v>
      </c>
      <c r="F504" s="1027">
        <f t="shared" si="7"/>
        <v>28732.94</v>
      </c>
      <c r="G504" s="1027">
        <f t="shared" si="7"/>
        <v>28732.724999999999</v>
      </c>
    </row>
    <row r="505" spans="1:7" s="1006" customFormat="1" ht="12.75" customHeight="1" x14ac:dyDescent="0.2">
      <c r="A505" s="1040" t="s">
        <v>3059</v>
      </c>
      <c r="B505" s="1027">
        <v>50494.799999999996</v>
      </c>
      <c r="C505" s="1027">
        <v>50468.397000000004</v>
      </c>
      <c r="D505" s="1027">
        <v>547.31000000000006</v>
      </c>
      <c r="E505" s="1027">
        <v>547.30499999999995</v>
      </c>
      <c r="F505" s="1027">
        <f t="shared" si="7"/>
        <v>51042.109999999993</v>
      </c>
      <c r="G505" s="1027">
        <f t="shared" si="7"/>
        <v>51015.702000000005</v>
      </c>
    </row>
    <row r="506" spans="1:7" s="1006" customFormat="1" ht="12.75" customHeight="1" x14ac:dyDescent="0.2">
      <c r="A506" s="1040" t="s">
        <v>3060</v>
      </c>
      <c r="B506" s="1027">
        <v>33998.049999999996</v>
      </c>
      <c r="C506" s="1027">
        <v>33785.70493</v>
      </c>
      <c r="D506" s="1027">
        <v>0</v>
      </c>
      <c r="E506" s="1027">
        <v>0</v>
      </c>
      <c r="F506" s="1027">
        <f t="shared" si="7"/>
        <v>33998.049999999996</v>
      </c>
      <c r="G506" s="1027">
        <f t="shared" si="7"/>
        <v>33785.70493</v>
      </c>
    </row>
    <row r="507" spans="1:7" s="1006" customFormat="1" ht="12.75" customHeight="1" x14ac:dyDescent="0.2">
      <c r="A507" s="1040" t="s">
        <v>3061</v>
      </c>
      <c r="B507" s="1027">
        <v>40241.9</v>
      </c>
      <c r="C507" s="1027">
        <v>40217.961000000003</v>
      </c>
      <c r="D507" s="1027">
        <v>0</v>
      </c>
      <c r="E507" s="1027">
        <v>0</v>
      </c>
      <c r="F507" s="1027">
        <f t="shared" si="7"/>
        <v>40241.9</v>
      </c>
      <c r="G507" s="1027">
        <f t="shared" si="7"/>
        <v>40217.961000000003</v>
      </c>
    </row>
    <row r="508" spans="1:7" s="1006" customFormat="1" ht="12.75" customHeight="1" x14ac:dyDescent="0.2">
      <c r="A508" s="1040" t="s">
        <v>3062</v>
      </c>
      <c r="B508" s="1027">
        <v>3166.4700000000003</v>
      </c>
      <c r="C508" s="1027">
        <v>3166.4609999999998</v>
      </c>
      <c r="D508" s="1027">
        <v>0</v>
      </c>
      <c r="E508" s="1027">
        <v>0</v>
      </c>
      <c r="F508" s="1027">
        <f t="shared" si="7"/>
        <v>3166.4700000000003</v>
      </c>
      <c r="G508" s="1027">
        <f t="shared" si="7"/>
        <v>3166.4609999999998</v>
      </c>
    </row>
    <row r="509" spans="1:7" s="1006" customFormat="1" ht="12.75" customHeight="1" x14ac:dyDescent="0.2">
      <c r="A509" s="1040" t="s">
        <v>3063</v>
      </c>
      <c r="B509" s="1027">
        <v>8160.84</v>
      </c>
      <c r="C509" s="1027">
        <v>8160.8279999999995</v>
      </c>
      <c r="D509" s="1027">
        <v>0</v>
      </c>
      <c r="E509" s="1027">
        <v>0</v>
      </c>
      <c r="F509" s="1027">
        <f t="shared" si="7"/>
        <v>8160.84</v>
      </c>
      <c r="G509" s="1027">
        <f t="shared" si="7"/>
        <v>8160.8279999999995</v>
      </c>
    </row>
    <row r="510" spans="1:7" s="1006" customFormat="1" ht="12.75" customHeight="1" x14ac:dyDescent="0.2">
      <c r="A510" s="1040" t="s">
        <v>3064</v>
      </c>
      <c r="B510" s="1027">
        <v>29792.77</v>
      </c>
      <c r="C510" s="1027">
        <v>29792.769</v>
      </c>
      <c r="D510" s="1027">
        <v>0</v>
      </c>
      <c r="E510" s="1027">
        <v>0</v>
      </c>
      <c r="F510" s="1027">
        <f t="shared" si="7"/>
        <v>29792.77</v>
      </c>
      <c r="G510" s="1027">
        <f t="shared" si="7"/>
        <v>29792.769</v>
      </c>
    </row>
    <row r="511" spans="1:7" s="1006" customFormat="1" ht="12.75" customHeight="1" x14ac:dyDescent="0.2">
      <c r="A511" s="1040" t="s">
        <v>3065</v>
      </c>
      <c r="B511" s="1027">
        <v>12158.66</v>
      </c>
      <c r="C511" s="1027">
        <v>12151.968000000001</v>
      </c>
      <c r="D511" s="1027">
        <v>0</v>
      </c>
      <c r="E511" s="1027">
        <v>0</v>
      </c>
      <c r="F511" s="1027">
        <f t="shared" si="7"/>
        <v>12158.66</v>
      </c>
      <c r="G511" s="1027">
        <f t="shared" si="7"/>
        <v>12151.968000000001</v>
      </c>
    </row>
    <row r="512" spans="1:7" s="1006" customFormat="1" ht="12.75" customHeight="1" x14ac:dyDescent="0.2">
      <c r="A512" s="1040" t="s">
        <v>3066</v>
      </c>
      <c r="B512" s="1027">
        <v>12131.77</v>
      </c>
      <c r="C512" s="1027">
        <v>12108.189</v>
      </c>
      <c r="D512" s="1027">
        <v>0</v>
      </c>
      <c r="E512" s="1027">
        <v>0</v>
      </c>
      <c r="F512" s="1027">
        <f t="shared" si="7"/>
        <v>12131.77</v>
      </c>
      <c r="G512" s="1027">
        <f t="shared" si="7"/>
        <v>12108.189</v>
      </c>
    </row>
    <row r="513" spans="1:7" s="1006" customFormat="1" ht="12.75" customHeight="1" x14ac:dyDescent="0.2">
      <c r="A513" s="1040" t="s">
        <v>3067</v>
      </c>
      <c r="B513" s="1027">
        <v>5846.58</v>
      </c>
      <c r="C513" s="1027">
        <v>5846.5780000000004</v>
      </c>
      <c r="D513" s="1027">
        <v>0</v>
      </c>
      <c r="E513" s="1027">
        <v>0</v>
      </c>
      <c r="F513" s="1027">
        <f t="shared" si="7"/>
        <v>5846.58</v>
      </c>
      <c r="G513" s="1027">
        <f t="shared" si="7"/>
        <v>5846.5780000000004</v>
      </c>
    </row>
    <row r="514" spans="1:7" s="1006" customFormat="1" ht="12.75" customHeight="1" x14ac:dyDescent="0.2">
      <c r="A514" s="1040" t="s">
        <v>3068</v>
      </c>
      <c r="B514" s="1027">
        <v>58801.61</v>
      </c>
      <c r="C514" s="1027">
        <v>58801.611000000004</v>
      </c>
      <c r="D514" s="1027">
        <v>0</v>
      </c>
      <c r="E514" s="1027">
        <v>0</v>
      </c>
      <c r="F514" s="1027">
        <f t="shared" si="7"/>
        <v>58801.61</v>
      </c>
      <c r="G514" s="1027">
        <f t="shared" si="7"/>
        <v>58801.611000000004</v>
      </c>
    </row>
    <row r="515" spans="1:7" s="1006" customFormat="1" ht="12.75" customHeight="1" x14ac:dyDescent="0.2">
      <c r="A515" s="1040" t="s">
        <v>3069</v>
      </c>
      <c r="B515" s="1027">
        <v>59584.97</v>
      </c>
      <c r="C515" s="1027">
        <v>59491.028000000006</v>
      </c>
      <c r="D515" s="1027">
        <v>442.6</v>
      </c>
      <c r="E515" s="1027">
        <v>442.6</v>
      </c>
      <c r="F515" s="1027">
        <f t="shared" si="7"/>
        <v>60027.57</v>
      </c>
      <c r="G515" s="1027">
        <f t="shared" si="7"/>
        <v>59933.628000000004</v>
      </c>
    </row>
    <row r="516" spans="1:7" s="1006" customFormat="1" ht="12.75" customHeight="1" x14ac:dyDescent="0.2">
      <c r="A516" s="1040" t="s">
        <v>3070</v>
      </c>
      <c r="B516" s="1027">
        <v>50742.42</v>
      </c>
      <c r="C516" s="1027">
        <v>50742.421000000002</v>
      </c>
      <c r="D516" s="1027">
        <v>486.4</v>
      </c>
      <c r="E516" s="1027">
        <v>486.4</v>
      </c>
      <c r="F516" s="1027">
        <f t="shared" si="7"/>
        <v>51228.82</v>
      </c>
      <c r="G516" s="1027">
        <f t="shared" si="7"/>
        <v>51228.821000000004</v>
      </c>
    </row>
    <row r="517" spans="1:7" s="1006" customFormat="1" ht="12.75" customHeight="1" x14ac:dyDescent="0.2">
      <c r="A517" s="1040" t="s">
        <v>3071</v>
      </c>
      <c r="B517" s="1027">
        <v>43505.979999999996</v>
      </c>
      <c r="C517" s="1027">
        <v>43505.976999999999</v>
      </c>
      <c r="D517" s="1027">
        <v>351.8</v>
      </c>
      <c r="E517" s="1027">
        <v>351.8</v>
      </c>
      <c r="F517" s="1027">
        <f t="shared" si="7"/>
        <v>43857.78</v>
      </c>
      <c r="G517" s="1027">
        <f t="shared" si="7"/>
        <v>43857.777000000002</v>
      </c>
    </row>
    <row r="518" spans="1:7" s="1006" customFormat="1" ht="12.75" customHeight="1" x14ac:dyDescent="0.2">
      <c r="A518" s="1040" t="s">
        <v>3072</v>
      </c>
      <c r="B518" s="1027">
        <v>52155.289999999994</v>
      </c>
      <c r="C518" s="1027">
        <v>52155.288</v>
      </c>
      <c r="D518" s="1027">
        <v>0</v>
      </c>
      <c r="E518" s="1027">
        <v>0</v>
      </c>
      <c r="F518" s="1027">
        <f t="shared" ref="F518:G581" si="8">B518+D518</f>
        <v>52155.289999999994</v>
      </c>
      <c r="G518" s="1027">
        <f t="shared" si="8"/>
        <v>52155.288</v>
      </c>
    </row>
    <row r="519" spans="1:7" s="1006" customFormat="1" ht="12.75" customHeight="1" x14ac:dyDescent="0.2">
      <c r="A519" s="1040" t="s">
        <v>3073</v>
      </c>
      <c r="B519" s="1027">
        <v>7337.8</v>
      </c>
      <c r="C519" s="1027">
        <v>7329.7910000000002</v>
      </c>
      <c r="D519" s="1027">
        <v>0</v>
      </c>
      <c r="E519" s="1027">
        <v>0</v>
      </c>
      <c r="F519" s="1027">
        <f t="shared" si="8"/>
        <v>7337.8</v>
      </c>
      <c r="G519" s="1027">
        <f t="shared" si="8"/>
        <v>7329.7910000000002</v>
      </c>
    </row>
    <row r="520" spans="1:7" s="1006" customFormat="1" ht="12.75" customHeight="1" x14ac:dyDescent="0.2">
      <c r="A520" s="1040" t="s">
        <v>3074</v>
      </c>
      <c r="B520" s="1027">
        <v>34334.369999999995</v>
      </c>
      <c r="C520" s="1027">
        <v>34193.379999999997</v>
      </c>
      <c r="D520" s="1027">
        <v>500.13</v>
      </c>
      <c r="E520" s="1027">
        <v>500.125</v>
      </c>
      <c r="F520" s="1027">
        <f t="shared" si="8"/>
        <v>34834.499999999993</v>
      </c>
      <c r="G520" s="1027">
        <f t="shared" si="8"/>
        <v>34693.504999999997</v>
      </c>
    </row>
    <row r="521" spans="1:7" s="1006" customFormat="1" ht="12.75" customHeight="1" x14ac:dyDescent="0.2">
      <c r="A521" s="1040" t="s">
        <v>3075</v>
      </c>
      <c r="B521" s="1027">
        <v>45157.14</v>
      </c>
      <c r="C521" s="1027">
        <v>45157.133000000002</v>
      </c>
      <c r="D521" s="1027">
        <v>325.89999999999998</v>
      </c>
      <c r="E521" s="1027">
        <v>325.89999999999998</v>
      </c>
      <c r="F521" s="1027">
        <f t="shared" si="8"/>
        <v>45483.040000000001</v>
      </c>
      <c r="G521" s="1027">
        <f t="shared" si="8"/>
        <v>45483.033000000003</v>
      </c>
    </row>
    <row r="522" spans="1:7" s="1006" customFormat="1" ht="12.75" customHeight="1" x14ac:dyDescent="0.2">
      <c r="A522" s="1040" t="s">
        <v>3076</v>
      </c>
      <c r="B522" s="1027">
        <v>28478.059999999998</v>
      </c>
      <c r="C522" s="1027">
        <v>28437.786999999997</v>
      </c>
      <c r="D522" s="1027">
        <v>0</v>
      </c>
      <c r="E522" s="1027">
        <v>0</v>
      </c>
      <c r="F522" s="1027">
        <f t="shared" si="8"/>
        <v>28478.059999999998</v>
      </c>
      <c r="G522" s="1027">
        <f t="shared" si="8"/>
        <v>28437.786999999997</v>
      </c>
    </row>
    <row r="523" spans="1:7" s="1006" customFormat="1" ht="12.75" customHeight="1" x14ac:dyDescent="0.2">
      <c r="A523" s="1040" t="s">
        <v>3077</v>
      </c>
      <c r="B523" s="1027">
        <v>13800.64</v>
      </c>
      <c r="C523" s="1027">
        <v>13776.923000000001</v>
      </c>
      <c r="D523" s="1027">
        <v>0</v>
      </c>
      <c r="E523" s="1027">
        <v>0</v>
      </c>
      <c r="F523" s="1027">
        <f t="shared" si="8"/>
        <v>13800.64</v>
      </c>
      <c r="G523" s="1027">
        <f t="shared" si="8"/>
        <v>13776.923000000001</v>
      </c>
    </row>
    <row r="524" spans="1:7" s="1006" customFormat="1" ht="12.75" customHeight="1" x14ac:dyDescent="0.2">
      <c r="A524" s="1040" t="s">
        <v>3078</v>
      </c>
      <c r="B524" s="1027">
        <v>35475.24</v>
      </c>
      <c r="C524" s="1027">
        <v>35436.512999999999</v>
      </c>
      <c r="D524" s="1027">
        <v>0</v>
      </c>
      <c r="E524" s="1027">
        <v>0</v>
      </c>
      <c r="F524" s="1027">
        <f t="shared" si="8"/>
        <v>35475.24</v>
      </c>
      <c r="G524" s="1027">
        <f t="shared" si="8"/>
        <v>35436.512999999999</v>
      </c>
    </row>
    <row r="525" spans="1:7" s="1006" customFormat="1" ht="12.75" customHeight="1" x14ac:dyDescent="0.2">
      <c r="A525" s="1040" t="s">
        <v>3079</v>
      </c>
      <c r="B525" s="1027">
        <v>34923.799999999996</v>
      </c>
      <c r="C525" s="1027">
        <v>34921.226999999999</v>
      </c>
      <c r="D525" s="1027">
        <v>0</v>
      </c>
      <c r="E525" s="1027">
        <v>0</v>
      </c>
      <c r="F525" s="1027">
        <f t="shared" si="8"/>
        <v>34923.799999999996</v>
      </c>
      <c r="G525" s="1027">
        <f t="shared" si="8"/>
        <v>34921.226999999999</v>
      </c>
    </row>
    <row r="526" spans="1:7" s="1006" customFormat="1" ht="12.75" customHeight="1" x14ac:dyDescent="0.2">
      <c r="A526" s="1040" t="s">
        <v>3080</v>
      </c>
      <c r="B526" s="1027">
        <v>38223.149999999994</v>
      </c>
      <c r="C526" s="1027">
        <v>38197.784</v>
      </c>
      <c r="D526" s="1027">
        <v>0</v>
      </c>
      <c r="E526" s="1027">
        <v>0</v>
      </c>
      <c r="F526" s="1027">
        <f t="shared" si="8"/>
        <v>38223.149999999994</v>
      </c>
      <c r="G526" s="1027">
        <f t="shared" si="8"/>
        <v>38197.784</v>
      </c>
    </row>
    <row r="527" spans="1:7" s="1006" customFormat="1" ht="12.75" customHeight="1" x14ac:dyDescent="0.2">
      <c r="A527" s="1040" t="s">
        <v>3081</v>
      </c>
      <c r="B527" s="1027">
        <v>49040.03</v>
      </c>
      <c r="C527" s="1027">
        <v>49040.025999999998</v>
      </c>
      <c r="D527" s="1027">
        <v>0</v>
      </c>
      <c r="E527" s="1027">
        <v>0</v>
      </c>
      <c r="F527" s="1027">
        <f t="shared" si="8"/>
        <v>49040.03</v>
      </c>
      <c r="G527" s="1027">
        <f t="shared" si="8"/>
        <v>49040.025999999998</v>
      </c>
    </row>
    <row r="528" spans="1:7" s="1006" customFormat="1" ht="12.75" customHeight="1" x14ac:dyDescent="0.2">
      <c r="A528" s="1040" t="s">
        <v>3082</v>
      </c>
      <c r="B528" s="1027">
        <v>40507.78</v>
      </c>
      <c r="C528" s="1027">
        <v>40507.770000000004</v>
      </c>
      <c r="D528" s="1027">
        <v>0</v>
      </c>
      <c r="E528" s="1027">
        <v>0</v>
      </c>
      <c r="F528" s="1027">
        <f t="shared" si="8"/>
        <v>40507.78</v>
      </c>
      <c r="G528" s="1027">
        <f t="shared" si="8"/>
        <v>40507.770000000004</v>
      </c>
    </row>
    <row r="529" spans="1:7" s="1006" customFormat="1" ht="12.75" customHeight="1" x14ac:dyDescent="0.2">
      <c r="A529" s="1040" t="s">
        <v>3083</v>
      </c>
      <c r="B529" s="1027">
        <v>38623.47</v>
      </c>
      <c r="C529" s="1027">
        <v>38487.544999999998</v>
      </c>
      <c r="D529" s="1027">
        <v>0</v>
      </c>
      <c r="E529" s="1027">
        <v>0</v>
      </c>
      <c r="F529" s="1027">
        <f t="shared" si="8"/>
        <v>38623.47</v>
      </c>
      <c r="G529" s="1027">
        <f t="shared" si="8"/>
        <v>38487.544999999998</v>
      </c>
    </row>
    <row r="530" spans="1:7" s="1006" customFormat="1" ht="12.75" customHeight="1" x14ac:dyDescent="0.2">
      <c r="A530" s="1040" t="s">
        <v>3084</v>
      </c>
      <c r="B530" s="1027">
        <v>28033.42</v>
      </c>
      <c r="C530" s="1027">
        <v>27966.258999999998</v>
      </c>
      <c r="D530" s="1027">
        <v>0</v>
      </c>
      <c r="E530" s="1027">
        <v>0</v>
      </c>
      <c r="F530" s="1027">
        <f t="shared" si="8"/>
        <v>28033.42</v>
      </c>
      <c r="G530" s="1027">
        <f t="shared" si="8"/>
        <v>27966.258999999998</v>
      </c>
    </row>
    <row r="531" spans="1:7" s="1006" customFormat="1" ht="12.75" customHeight="1" x14ac:dyDescent="0.2">
      <c r="A531" s="1040" t="s">
        <v>3085</v>
      </c>
      <c r="B531" s="1027">
        <v>41897.39</v>
      </c>
      <c r="C531" s="1027">
        <v>41897.392999999996</v>
      </c>
      <c r="D531" s="1027">
        <v>506.8</v>
      </c>
      <c r="E531" s="1027">
        <v>506.8</v>
      </c>
      <c r="F531" s="1027">
        <f t="shared" si="8"/>
        <v>42404.19</v>
      </c>
      <c r="G531" s="1027">
        <f t="shared" si="8"/>
        <v>42404.192999999999</v>
      </c>
    </row>
    <row r="532" spans="1:7" s="1006" customFormat="1" ht="12.75" customHeight="1" x14ac:dyDescent="0.2">
      <c r="A532" s="1040" t="s">
        <v>3086</v>
      </c>
      <c r="B532" s="1027">
        <v>36564.65</v>
      </c>
      <c r="C532" s="1027">
        <v>36564.343000000001</v>
      </c>
      <c r="D532" s="1027">
        <v>0</v>
      </c>
      <c r="E532" s="1027">
        <v>0</v>
      </c>
      <c r="F532" s="1027">
        <f t="shared" si="8"/>
        <v>36564.65</v>
      </c>
      <c r="G532" s="1027">
        <f t="shared" si="8"/>
        <v>36564.343000000001</v>
      </c>
    </row>
    <row r="533" spans="1:7" s="1006" customFormat="1" ht="12.75" customHeight="1" x14ac:dyDescent="0.2">
      <c r="A533" s="1040" t="s">
        <v>3087</v>
      </c>
      <c r="B533" s="1027">
        <v>33063.599999999999</v>
      </c>
      <c r="C533" s="1027">
        <v>33063.601999999999</v>
      </c>
      <c r="D533" s="1027">
        <v>0</v>
      </c>
      <c r="E533" s="1027">
        <v>0</v>
      </c>
      <c r="F533" s="1027">
        <f t="shared" si="8"/>
        <v>33063.599999999999</v>
      </c>
      <c r="G533" s="1027">
        <f t="shared" si="8"/>
        <v>33063.601999999999</v>
      </c>
    </row>
    <row r="534" spans="1:7" s="1006" customFormat="1" ht="12.75" customHeight="1" x14ac:dyDescent="0.2">
      <c r="A534" s="1040" t="s">
        <v>3088</v>
      </c>
      <c r="B534" s="1027">
        <v>28361.489999999998</v>
      </c>
      <c r="C534" s="1027">
        <v>28338.431</v>
      </c>
      <c r="D534" s="1027">
        <v>0</v>
      </c>
      <c r="E534" s="1027">
        <v>0</v>
      </c>
      <c r="F534" s="1027">
        <f t="shared" si="8"/>
        <v>28361.489999999998</v>
      </c>
      <c r="G534" s="1027">
        <f t="shared" si="8"/>
        <v>28338.431</v>
      </c>
    </row>
    <row r="535" spans="1:7" s="1006" customFormat="1" ht="12.75" customHeight="1" x14ac:dyDescent="0.2">
      <c r="A535" s="1040" t="s">
        <v>3089</v>
      </c>
      <c r="B535" s="1027">
        <v>50561.43</v>
      </c>
      <c r="C535" s="1027">
        <v>50558.866000000002</v>
      </c>
      <c r="D535" s="1027">
        <v>0</v>
      </c>
      <c r="E535" s="1027">
        <v>0</v>
      </c>
      <c r="F535" s="1027">
        <f t="shared" si="8"/>
        <v>50561.43</v>
      </c>
      <c r="G535" s="1027">
        <f t="shared" si="8"/>
        <v>50558.866000000002</v>
      </c>
    </row>
    <row r="536" spans="1:7" s="1006" customFormat="1" ht="12.75" customHeight="1" x14ac:dyDescent="0.2">
      <c r="A536" s="1040" t="s">
        <v>3090</v>
      </c>
      <c r="B536" s="1027">
        <v>29172.260000000002</v>
      </c>
      <c r="C536" s="1027">
        <v>29172.257000000001</v>
      </c>
      <c r="D536" s="1027">
        <v>0</v>
      </c>
      <c r="E536" s="1027">
        <v>0</v>
      </c>
      <c r="F536" s="1027">
        <f t="shared" si="8"/>
        <v>29172.260000000002</v>
      </c>
      <c r="G536" s="1027">
        <f t="shared" si="8"/>
        <v>29172.257000000001</v>
      </c>
    </row>
    <row r="537" spans="1:7" s="1006" customFormat="1" ht="12.75" customHeight="1" x14ac:dyDescent="0.2">
      <c r="A537" s="1040" t="s">
        <v>3091</v>
      </c>
      <c r="B537" s="1027">
        <v>27079.579999999998</v>
      </c>
      <c r="C537" s="1027">
        <v>27079.57</v>
      </c>
      <c r="D537" s="1027">
        <v>0</v>
      </c>
      <c r="E537" s="1027">
        <v>0</v>
      </c>
      <c r="F537" s="1027">
        <f t="shared" si="8"/>
        <v>27079.579999999998</v>
      </c>
      <c r="G537" s="1027">
        <f t="shared" si="8"/>
        <v>27079.57</v>
      </c>
    </row>
    <row r="538" spans="1:7" s="1006" customFormat="1" ht="12.75" customHeight="1" x14ac:dyDescent="0.2">
      <c r="A538" s="1040" t="s">
        <v>3092</v>
      </c>
      <c r="B538" s="1027">
        <v>14786.48</v>
      </c>
      <c r="C538" s="1027">
        <v>14786.479000000001</v>
      </c>
      <c r="D538" s="1027">
        <v>0</v>
      </c>
      <c r="E538" s="1027">
        <v>0</v>
      </c>
      <c r="F538" s="1027">
        <f t="shared" si="8"/>
        <v>14786.48</v>
      </c>
      <c r="G538" s="1027">
        <f t="shared" si="8"/>
        <v>14786.479000000001</v>
      </c>
    </row>
    <row r="539" spans="1:7" s="1006" customFormat="1" ht="12.75" customHeight="1" x14ac:dyDescent="0.2">
      <c r="A539" s="1040" t="s">
        <v>3093</v>
      </c>
      <c r="B539" s="1027">
        <v>32115.239999999998</v>
      </c>
      <c r="C539" s="1027">
        <v>32115.237999999998</v>
      </c>
      <c r="D539" s="1027">
        <v>0</v>
      </c>
      <c r="E539" s="1027">
        <v>0</v>
      </c>
      <c r="F539" s="1027">
        <f t="shared" si="8"/>
        <v>32115.239999999998</v>
      </c>
      <c r="G539" s="1027">
        <f t="shared" si="8"/>
        <v>32115.237999999998</v>
      </c>
    </row>
    <row r="540" spans="1:7" s="1006" customFormat="1" ht="12.75" customHeight="1" x14ac:dyDescent="0.2">
      <c r="A540" s="1040" t="s">
        <v>3094</v>
      </c>
      <c r="B540" s="1027">
        <v>45224.28</v>
      </c>
      <c r="C540" s="1027">
        <v>45199.538</v>
      </c>
      <c r="D540" s="1027">
        <v>0</v>
      </c>
      <c r="E540" s="1027">
        <v>0</v>
      </c>
      <c r="F540" s="1027">
        <f t="shared" si="8"/>
        <v>45224.28</v>
      </c>
      <c r="G540" s="1027">
        <f t="shared" si="8"/>
        <v>45199.538</v>
      </c>
    </row>
    <row r="541" spans="1:7" s="1006" customFormat="1" ht="12.75" customHeight="1" x14ac:dyDescent="0.2">
      <c r="A541" s="1040" t="s">
        <v>3095</v>
      </c>
      <c r="B541" s="1027">
        <v>57233.38</v>
      </c>
      <c r="C541" s="1027">
        <v>57216.360999999997</v>
      </c>
      <c r="D541" s="1027">
        <v>0</v>
      </c>
      <c r="E541" s="1027">
        <v>0</v>
      </c>
      <c r="F541" s="1027">
        <f t="shared" si="8"/>
        <v>57233.38</v>
      </c>
      <c r="G541" s="1027">
        <f t="shared" si="8"/>
        <v>57216.360999999997</v>
      </c>
    </row>
    <row r="542" spans="1:7" s="1006" customFormat="1" ht="12.75" customHeight="1" x14ac:dyDescent="0.2">
      <c r="A542" s="1040" t="s">
        <v>3096</v>
      </c>
      <c r="B542" s="1027">
        <v>28481.7</v>
      </c>
      <c r="C542" s="1027">
        <v>28343.969000000001</v>
      </c>
      <c r="D542" s="1027">
        <v>0</v>
      </c>
      <c r="E542" s="1027">
        <v>0</v>
      </c>
      <c r="F542" s="1027">
        <f t="shared" si="8"/>
        <v>28481.7</v>
      </c>
      <c r="G542" s="1027">
        <f t="shared" si="8"/>
        <v>28343.969000000001</v>
      </c>
    </row>
    <row r="543" spans="1:7" s="1006" customFormat="1" ht="12.75" customHeight="1" x14ac:dyDescent="0.2">
      <c r="A543" s="1040" t="s">
        <v>3097</v>
      </c>
      <c r="B543" s="1027">
        <v>39986.589999999997</v>
      </c>
      <c r="C543" s="1027">
        <v>39986.589</v>
      </c>
      <c r="D543" s="1027">
        <v>0</v>
      </c>
      <c r="E543" s="1027">
        <v>0</v>
      </c>
      <c r="F543" s="1027">
        <f t="shared" si="8"/>
        <v>39986.589999999997</v>
      </c>
      <c r="G543" s="1027">
        <f t="shared" si="8"/>
        <v>39986.589</v>
      </c>
    </row>
    <row r="544" spans="1:7" s="1006" customFormat="1" ht="12.75" customHeight="1" x14ac:dyDescent="0.2">
      <c r="A544" s="1040" t="s">
        <v>3098</v>
      </c>
      <c r="B544" s="1027">
        <v>35350.559999999998</v>
      </c>
      <c r="C544" s="1027">
        <v>35350.559000000001</v>
      </c>
      <c r="D544" s="1027">
        <v>0</v>
      </c>
      <c r="E544" s="1027">
        <v>0</v>
      </c>
      <c r="F544" s="1027">
        <f t="shared" si="8"/>
        <v>35350.559999999998</v>
      </c>
      <c r="G544" s="1027">
        <f t="shared" si="8"/>
        <v>35350.559000000001</v>
      </c>
    </row>
    <row r="545" spans="1:7" s="1006" customFormat="1" ht="12.75" customHeight="1" x14ac:dyDescent="0.2">
      <c r="A545" s="1040" t="s">
        <v>3099</v>
      </c>
      <c r="B545" s="1027">
        <v>29835.940000000002</v>
      </c>
      <c r="C545" s="1027">
        <v>29833.958000000002</v>
      </c>
      <c r="D545" s="1027">
        <v>0</v>
      </c>
      <c r="E545" s="1027">
        <v>0</v>
      </c>
      <c r="F545" s="1027">
        <f t="shared" si="8"/>
        <v>29835.940000000002</v>
      </c>
      <c r="G545" s="1027">
        <f t="shared" si="8"/>
        <v>29833.958000000002</v>
      </c>
    </row>
    <row r="546" spans="1:7" s="1006" customFormat="1" ht="12.75" customHeight="1" x14ac:dyDescent="0.2">
      <c r="A546" s="1040" t="s">
        <v>3100</v>
      </c>
      <c r="B546" s="1027">
        <v>16250.78</v>
      </c>
      <c r="C546" s="1027">
        <v>16250.779</v>
      </c>
      <c r="D546" s="1027">
        <v>0</v>
      </c>
      <c r="E546" s="1027">
        <v>0</v>
      </c>
      <c r="F546" s="1027">
        <f t="shared" si="8"/>
        <v>16250.78</v>
      </c>
      <c r="G546" s="1027">
        <f t="shared" si="8"/>
        <v>16250.779</v>
      </c>
    </row>
    <row r="547" spans="1:7" s="1006" customFormat="1" ht="12.75" customHeight="1" x14ac:dyDescent="0.2">
      <c r="A547" s="1040" t="s">
        <v>3101</v>
      </c>
      <c r="B547" s="1027">
        <v>37316.43</v>
      </c>
      <c r="C547" s="1027">
        <v>37316.430999999997</v>
      </c>
      <c r="D547" s="1027">
        <v>0</v>
      </c>
      <c r="E547" s="1027">
        <v>0</v>
      </c>
      <c r="F547" s="1027">
        <f t="shared" si="8"/>
        <v>37316.43</v>
      </c>
      <c r="G547" s="1027">
        <f t="shared" si="8"/>
        <v>37316.430999999997</v>
      </c>
    </row>
    <row r="548" spans="1:7" s="1006" customFormat="1" ht="12.75" customHeight="1" x14ac:dyDescent="0.2">
      <c r="A548" s="1040" t="s">
        <v>3102</v>
      </c>
      <c r="B548" s="1027">
        <v>39496.78</v>
      </c>
      <c r="C548" s="1027">
        <v>39316.161999999997</v>
      </c>
      <c r="D548" s="1027">
        <v>65.010000000000005</v>
      </c>
      <c r="E548" s="1027">
        <v>65.010000000000005</v>
      </c>
      <c r="F548" s="1027">
        <f t="shared" si="8"/>
        <v>39561.79</v>
      </c>
      <c r="G548" s="1027">
        <f t="shared" si="8"/>
        <v>39381.171999999999</v>
      </c>
    </row>
    <row r="549" spans="1:7" s="1006" customFormat="1" ht="12.75" customHeight="1" x14ac:dyDescent="0.2">
      <c r="A549" s="1040" t="s">
        <v>3103</v>
      </c>
      <c r="B549" s="1027">
        <v>25948.660000000003</v>
      </c>
      <c r="C549" s="1027">
        <v>25948.656000000003</v>
      </c>
      <c r="D549" s="1027">
        <v>0</v>
      </c>
      <c r="E549" s="1027">
        <v>0</v>
      </c>
      <c r="F549" s="1027">
        <f t="shared" si="8"/>
        <v>25948.660000000003</v>
      </c>
      <c r="G549" s="1027">
        <f t="shared" si="8"/>
        <v>25948.656000000003</v>
      </c>
    </row>
    <row r="550" spans="1:7" s="1006" customFormat="1" ht="12.75" customHeight="1" x14ac:dyDescent="0.2">
      <c r="A550" s="1040" t="s">
        <v>3104</v>
      </c>
      <c r="B550" s="1027">
        <v>8509.2100000000009</v>
      </c>
      <c r="C550" s="1027">
        <v>8506.6460000000006</v>
      </c>
      <c r="D550" s="1027">
        <v>0</v>
      </c>
      <c r="E550" s="1027">
        <v>0</v>
      </c>
      <c r="F550" s="1027">
        <f t="shared" si="8"/>
        <v>8509.2100000000009</v>
      </c>
      <c r="G550" s="1027">
        <f t="shared" si="8"/>
        <v>8506.6460000000006</v>
      </c>
    </row>
    <row r="551" spans="1:7" s="1006" customFormat="1" ht="12.75" customHeight="1" x14ac:dyDescent="0.2">
      <c r="A551" s="1040" t="s">
        <v>3105</v>
      </c>
      <c r="B551" s="1027">
        <v>28820.66</v>
      </c>
      <c r="C551" s="1027">
        <v>28744.405000000002</v>
      </c>
      <c r="D551" s="1027">
        <v>0</v>
      </c>
      <c r="E551" s="1027">
        <v>0</v>
      </c>
      <c r="F551" s="1027">
        <f t="shared" si="8"/>
        <v>28820.66</v>
      </c>
      <c r="G551" s="1027">
        <f t="shared" si="8"/>
        <v>28744.405000000002</v>
      </c>
    </row>
    <row r="552" spans="1:7" s="1006" customFormat="1" ht="12.75" customHeight="1" x14ac:dyDescent="0.2">
      <c r="A552" s="1040" t="s">
        <v>3106</v>
      </c>
      <c r="B552" s="1027">
        <v>33928.31</v>
      </c>
      <c r="C552" s="1027">
        <v>33928.300000000003</v>
      </c>
      <c r="D552" s="1027">
        <v>0</v>
      </c>
      <c r="E552" s="1027">
        <v>0</v>
      </c>
      <c r="F552" s="1027">
        <f t="shared" si="8"/>
        <v>33928.31</v>
      </c>
      <c r="G552" s="1027">
        <f t="shared" si="8"/>
        <v>33928.300000000003</v>
      </c>
    </row>
    <row r="553" spans="1:7" s="1006" customFormat="1" ht="12.75" customHeight="1" x14ac:dyDescent="0.2">
      <c r="A553" s="1040" t="s">
        <v>3107</v>
      </c>
      <c r="B553" s="1027">
        <v>38593.69</v>
      </c>
      <c r="C553" s="1027">
        <v>38593.686999999998</v>
      </c>
      <c r="D553" s="1027">
        <v>0</v>
      </c>
      <c r="E553" s="1027">
        <v>0</v>
      </c>
      <c r="F553" s="1027">
        <f t="shared" si="8"/>
        <v>38593.69</v>
      </c>
      <c r="G553" s="1027">
        <f t="shared" si="8"/>
        <v>38593.686999999998</v>
      </c>
    </row>
    <row r="554" spans="1:7" s="1006" customFormat="1" ht="12.75" customHeight="1" x14ac:dyDescent="0.2">
      <c r="A554" s="1040" t="s">
        <v>3108</v>
      </c>
      <c r="B554" s="1027">
        <v>40146.689999999995</v>
      </c>
      <c r="C554" s="1027">
        <v>40146.681999999993</v>
      </c>
      <c r="D554" s="1027">
        <v>0</v>
      </c>
      <c r="E554" s="1027">
        <v>0</v>
      </c>
      <c r="F554" s="1027">
        <f t="shared" si="8"/>
        <v>40146.689999999995</v>
      </c>
      <c r="G554" s="1027">
        <f t="shared" si="8"/>
        <v>40146.681999999993</v>
      </c>
    </row>
    <row r="555" spans="1:7" s="1006" customFormat="1" ht="12.75" customHeight="1" x14ac:dyDescent="0.2">
      <c r="A555" s="1040" t="s">
        <v>3109</v>
      </c>
      <c r="B555" s="1027">
        <v>41627.57</v>
      </c>
      <c r="C555" s="1027">
        <v>41627.364999999998</v>
      </c>
      <c r="D555" s="1027">
        <v>0</v>
      </c>
      <c r="E555" s="1027">
        <v>0</v>
      </c>
      <c r="F555" s="1027">
        <f t="shared" si="8"/>
        <v>41627.57</v>
      </c>
      <c r="G555" s="1027">
        <f t="shared" si="8"/>
        <v>41627.364999999998</v>
      </c>
    </row>
    <row r="556" spans="1:7" s="1006" customFormat="1" ht="12.75" customHeight="1" x14ac:dyDescent="0.2">
      <c r="A556" s="1040" t="s">
        <v>3110</v>
      </c>
      <c r="B556" s="1027">
        <v>26299.11</v>
      </c>
      <c r="C556" s="1027">
        <v>26299.099000000002</v>
      </c>
      <c r="D556" s="1027">
        <v>271.75</v>
      </c>
      <c r="E556" s="1027">
        <v>271.745</v>
      </c>
      <c r="F556" s="1027">
        <f t="shared" si="8"/>
        <v>26570.86</v>
      </c>
      <c r="G556" s="1027">
        <f t="shared" si="8"/>
        <v>26570.844000000001</v>
      </c>
    </row>
    <row r="557" spans="1:7" s="1006" customFormat="1" ht="12.75" customHeight="1" x14ac:dyDescent="0.2">
      <c r="A557" s="1040" t="s">
        <v>3111</v>
      </c>
      <c r="B557" s="1027">
        <v>30120.400000000001</v>
      </c>
      <c r="C557" s="1027">
        <v>30082.719000000001</v>
      </c>
      <c r="D557" s="1027">
        <v>0</v>
      </c>
      <c r="E557" s="1027">
        <v>0</v>
      </c>
      <c r="F557" s="1027">
        <f t="shared" si="8"/>
        <v>30120.400000000001</v>
      </c>
      <c r="G557" s="1027">
        <f t="shared" si="8"/>
        <v>30082.719000000001</v>
      </c>
    </row>
    <row r="558" spans="1:7" s="1006" customFormat="1" ht="12.75" customHeight="1" x14ac:dyDescent="0.2">
      <c r="A558" s="1040" t="s">
        <v>3112</v>
      </c>
      <c r="B558" s="1027">
        <v>38228.300000000003</v>
      </c>
      <c r="C558" s="1027">
        <v>38140.296000000002</v>
      </c>
      <c r="D558" s="1027">
        <v>0</v>
      </c>
      <c r="E558" s="1027">
        <v>0</v>
      </c>
      <c r="F558" s="1027">
        <f t="shared" si="8"/>
        <v>38228.300000000003</v>
      </c>
      <c r="G558" s="1027">
        <f t="shared" si="8"/>
        <v>38140.296000000002</v>
      </c>
    </row>
    <row r="559" spans="1:7" s="1006" customFormat="1" ht="12.75" customHeight="1" x14ac:dyDescent="0.2">
      <c r="A559" s="1040" t="s">
        <v>3113</v>
      </c>
      <c r="B559" s="1027">
        <v>32826.370000000003</v>
      </c>
      <c r="C559" s="1027">
        <v>32826.308000000005</v>
      </c>
      <c r="D559" s="1027">
        <v>0</v>
      </c>
      <c r="E559" s="1027">
        <v>0</v>
      </c>
      <c r="F559" s="1027">
        <f t="shared" si="8"/>
        <v>32826.370000000003</v>
      </c>
      <c r="G559" s="1027">
        <f t="shared" si="8"/>
        <v>32826.308000000005</v>
      </c>
    </row>
    <row r="560" spans="1:7" s="1006" customFormat="1" ht="12.75" customHeight="1" x14ac:dyDescent="0.2">
      <c r="A560" s="1040" t="s">
        <v>3114</v>
      </c>
      <c r="B560" s="1027">
        <v>45430.09</v>
      </c>
      <c r="C560" s="1027">
        <v>45390.275000000001</v>
      </c>
      <c r="D560" s="1027">
        <v>0</v>
      </c>
      <c r="E560" s="1027">
        <v>0</v>
      </c>
      <c r="F560" s="1027">
        <f t="shared" si="8"/>
        <v>45430.09</v>
      </c>
      <c r="G560" s="1027">
        <f t="shared" si="8"/>
        <v>45390.275000000001</v>
      </c>
    </row>
    <row r="561" spans="1:7" s="1006" customFormat="1" ht="12.75" customHeight="1" x14ac:dyDescent="0.2">
      <c r="A561" s="1040" t="s">
        <v>3115</v>
      </c>
      <c r="B561" s="1027">
        <v>29514.230000000003</v>
      </c>
      <c r="C561" s="1027">
        <v>29514.233</v>
      </c>
      <c r="D561" s="1027">
        <v>0</v>
      </c>
      <c r="E561" s="1027">
        <v>0</v>
      </c>
      <c r="F561" s="1027">
        <f t="shared" si="8"/>
        <v>29514.230000000003</v>
      </c>
      <c r="G561" s="1027">
        <f t="shared" si="8"/>
        <v>29514.233</v>
      </c>
    </row>
    <row r="562" spans="1:7" s="1006" customFormat="1" ht="12.75" customHeight="1" x14ac:dyDescent="0.2">
      <c r="A562" s="1040" t="s">
        <v>3116</v>
      </c>
      <c r="B562" s="1027">
        <v>32917.839999999997</v>
      </c>
      <c r="C562" s="1027">
        <v>32917.836000000003</v>
      </c>
      <c r="D562" s="1027">
        <v>0</v>
      </c>
      <c r="E562" s="1027">
        <v>0</v>
      </c>
      <c r="F562" s="1027">
        <f t="shared" si="8"/>
        <v>32917.839999999997</v>
      </c>
      <c r="G562" s="1027">
        <f t="shared" si="8"/>
        <v>32917.836000000003</v>
      </c>
    </row>
    <row r="563" spans="1:7" s="1006" customFormat="1" ht="12.75" customHeight="1" x14ac:dyDescent="0.2">
      <c r="A563" s="1040" t="s">
        <v>3117</v>
      </c>
      <c r="B563" s="1027">
        <v>37924.26</v>
      </c>
      <c r="C563" s="1027">
        <v>37924.262000000002</v>
      </c>
      <c r="D563" s="1027">
        <v>0</v>
      </c>
      <c r="E563" s="1027">
        <v>0</v>
      </c>
      <c r="F563" s="1027">
        <f t="shared" si="8"/>
        <v>37924.26</v>
      </c>
      <c r="G563" s="1027">
        <f t="shared" si="8"/>
        <v>37924.262000000002</v>
      </c>
    </row>
    <row r="564" spans="1:7" s="1006" customFormat="1" ht="12.75" customHeight="1" x14ac:dyDescent="0.2">
      <c r="A564" s="1040" t="s">
        <v>3118</v>
      </c>
      <c r="B564" s="1027">
        <v>36031.65</v>
      </c>
      <c r="C564" s="1027">
        <v>35905.793000000005</v>
      </c>
      <c r="D564" s="1027">
        <v>0</v>
      </c>
      <c r="E564" s="1027">
        <v>0</v>
      </c>
      <c r="F564" s="1027">
        <f t="shared" si="8"/>
        <v>36031.65</v>
      </c>
      <c r="G564" s="1027">
        <f t="shared" si="8"/>
        <v>35905.793000000005</v>
      </c>
    </row>
    <row r="565" spans="1:7" s="1006" customFormat="1" ht="12.75" customHeight="1" x14ac:dyDescent="0.2">
      <c r="A565" s="1040" t="s">
        <v>3119</v>
      </c>
      <c r="B565" s="1027">
        <v>29575.55</v>
      </c>
      <c r="C565" s="1027">
        <v>29575.32</v>
      </c>
      <c r="D565" s="1027">
        <v>0</v>
      </c>
      <c r="E565" s="1027">
        <v>0</v>
      </c>
      <c r="F565" s="1027">
        <f t="shared" si="8"/>
        <v>29575.55</v>
      </c>
      <c r="G565" s="1027">
        <f t="shared" si="8"/>
        <v>29575.32</v>
      </c>
    </row>
    <row r="566" spans="1:7" s="1006" customFormat="1" ht="12.75" customHeight="1" x14ac:dyDescent="0.2">
      <c r="A566" s="1040" t="s">
        <v>3120</v>
      </c>
      <c r="B566" s="1027">
        <v>28652.92</v>
      </c>
      <c r="C566" s="1027">
        <v>28652.916000000001</v>
      </c>
      <c r="D566" s="1027">
        <v>0</v>
      </c>
      <c r="E566" s="1027">
        <v>0</v>
      </c>
      <c r="F566" s="1027">
        <f t="shared" si="8"/>
        <v>28652.92</v>
      </c>
      <c r="G566" s="1027">
        <f t="shared" si="8"/>
        <v>28652.916000000001</v>
      </c>
    </row>
    <row r="567" spans="1:7" s="1006" customFormat="1" ht="12.75" customHeight="1" x14ac:dyDescent="0.2">
      <c r="A567" s="1040" t="s">
        <v>3121</v>
      </c>
      <c r="B567" s="1027">
        <v>24588.959999999999</v>
      </c>
      <c r="C567" s="1027">
        <v>24436.096000000001</v>
      </c>
      <c r="D567" s="1027">
        <v>0</v>
      </c>
      <c r="E567" s="1027">
        <v>0</v>
      </c>
      <c r="F567" s="1027">
        <f t="shared" si="8"/>
        <v>24588.959999999999</v>
      </c>
      <c r="G567" s="1027">
        <f t="shared" si="8"/>
        <v>24436.096000000001</v>
      </c>
    </row>
    <row r="568" spans="1:7" s="1006" customFormat="1" ht="12.75" customHeight="1" x14ac:dyDescent="0.2">
      <c r="A568" s="1040" t="s">
        <v>3122</v>
      </c>
      <c r="B568" s="1027">
        <v>32027.68</v>
      </c>
      <c r="C568" s="1027">
        <v>32027.670999999998</v>
      </c>
      <c r="D568" s="1027">
        <v>0</v>
      </c>
      <c r="E568" s="1027">
        <v>0</v>
      </c>
      <c r="F568" s="1027">
        <f t="shared" si="8"/>
        <v>32027.68</v>
      </c>
      <c r="G568" s="1027">
        <f t="shared" si="8"/>
        <v>32027.670999999998</v>
      </c>
    </row>
    <row r="569" spans="1:7" s="1006" customFormat="1" ht="12.75" customHeight="1" x14ac:dyDescent="0.2">
      <c r="A569" s="1040" t="s">
        <v>3123</v>
      </c>
      <c r="B569" s="1027">
        <v>28734.37</v>
      </c>
      <c r="C569" s="1027">
        <v>28708.343000000001</v>
      </c>
      <c r="D569" s="1027">
        <v>0</v>
      </c>
      <c r="E569" s="1027">
        <v>0</v>
      </c>
      <c r="F569" s="1027">
        <f t="shared" si="8"/>
        <v>28734.37</v>
      </c>
      <c r="G569" s="1027">
        <f t="shared" si="8"/>
        <v>28708.343000000001</v>
      </c>
    </row>
    <row r="570" spans="1:7" s="1006" customFormat="1" ht="12.75" customHeight="1" x14ac:dyDescent="0.2">
      <c r="A570" s="1040" t="s">
        <v>3124</v>
      </c>
      <c r="B570" s="1027">
        <v>30641.980000000003</v>
      </c>
      <c r="C570" s="1027">
        <v>30631.383999999998</v>
      </c>
      <c r="D570" s="1027">
        <v>0</v>
      </c>
      <c r="E570" s="1027">
        <v>0</v>
      </c>
      <c r="F570" s="1027">
        <f t="shared" si="8"/>
        <v>30641.980000000003</v>
      </c>
      <c r="G570" s="1027">
        <f t="shared" si="8"/>
        <v>30631.383999999998</v>
      </c>
    </row>
    <row r="571" spans="1:7" s="1006" customFormat="1" ht="12.75" customHeight="1" x14ac:dyDescent="0.2">
      <c r="A571" s="1040" t="s">
        <v>3125</v>
      </c>
      <c r="B571" s="1027">
        <v>29622.480000000003</v>
      </c>
      <c r="C571" s="1027">
        <v>29616.734</v>
      </c>
      <c r="D571" s="1027">
        <v>442.79999999999995</v>
      </c>
      <c r="E571" s="1027">
        <v>442.79999999999995</v>
      </c>
      <c r="F571" s="1027">
        <f t="shared" si="8"/>
        <v>30065.280000000002</v>
      </c>
      <c r="G571" s="1027">
        <f t="shared" si="8"/>
        <v>30059.534</v>
      </c>
    </row>
    <row r="572" spans="1:7" s="1006" customFormat="1" ht="12.75" customHeight="1" x14ac:dyDescent="0.2">
      <c r="A572" s="1040" t="s">
        <v>3126</v>
      </c>
      <c r="B572" s="1027">
        <v>44172.049999999996</v>
      </c>
      <c r="C572" s="1027">
        <v>44172.046999999999</v>
      </c>
      <c r="D572" s="1027">
        <v>0</v>
      </c>
      <c r="E572" s="1027">
        <v>0</v>
      </c>
      <c r="F572" s="1027">
        <f t="shared" si="8"/>
        <v>44172.049999999996</v>
      </c>
      <c r="G572" s="1027">
        <f t="shared" si="8"/>
        <v>44172.046999999999</v>
      </c>
    </row>
    <row r="573" spans="1:7" s="1006" customFormat="1" ht="12.75" customHeight="1" x14ac:dyDescent="0.2">
      <c r="A573" s="1040" t="s">
        <v>3127</v>
      </c>
      <c r="B573" s="1027">
        <v>56472.79</v>
      </c>
      <c r="C573" s="1027">
        <v>56383.330999999998</v>
      </c>
      <c r="D573" s="1027">
        <v>0</v>
      </c>
      <c r="E573" s="1027">
        <v>0</v>
      </c>
      <c r="F573" s="1027">
        <f t="shared" si="8"/>
        <v>56472.79</v>
      </c>
      <c r="G573" s="1027">
        <f t="shared" si="8"/>
        <v>56383.330999999998</v>
      </c>
    </row>
    <row r="574" spans="1:7" s="1006" customFormat="1" ht="12.75" customHeight="1" x14ac:dyDescent="0.2">
      <c r="A574" s="1040" t="s">
        <v>3128</v>
      </c>
      <c r="B574" s="1027">
        <v>5517.3700000000008</v>
      </c>
      <c r="C574" s="1027">
        <v>5517.3710000000001</v>
      </c>
      <c r="D574" s="1027">
        <v>0</v>
      </c>
      <c r="E574" s="1027">
        <v>0</v>
      </c>
      <c r="F574" s="1027">
        <f t="shared" si="8"/>
        <v>5517.3700000000008</v>
      </c>
      <c r="G574" s="1027">
        <f t="shared" si="8"/>
        <v>5517.3710000000001</v>
      </c>
    </row>
    <row r="575" spans="1:7" s="1006" customFormat="1" ht="21" x14ac:dyDescent="0.2">
      <c r="A575" s="1040" t="s">
        <v>3129</v>
      </c>
      <c r="B575" s="1027">
        <v>46411.21</v>
      </c>
      <c r="C575" s="1027">
        <v>46411.207000000002</v>
      </c>
      <c r="D575" s="1027">
        <v>0</v>
      </c>
      <c r="E575" s="1027">
        <v>0</v>
      </c>
      <c r="F575" s="1027">
        <f t="shared" si="8"/>
        <v>46411.21</v>
      </c>
      <c r="G575" s="1027">
        <f t="shared" si="8"/>
        <v>46411.207000000002</v>
      </c>
    </row>
    <row r="576" spans="1:7" s="1006" customFormat="1" ht="21" x14ac:dyDescent="0.2">
      <c r="A576" s="1040" t="s">
        <v>3130</v>
      </c>
      <c r="B576" s="1027">
        <v>7259.55</v>
      </c>
      <c r="C576" s="1027">
        <v>7259.5390000000007</v>
      </c>
      <c r="D576" s="1027">
        <v>0</v>
      </c>
      <c r="E576" s="1027">
        <v>0</v>
      </c>
      <c r="F576" s="1027">
        <f t="shared" si="8"/>
        <v>7259.55</v>
      </c>
      <c r="G576" s="1027">
        <f t="shared" si="8"/>
        <v>7259.5390000000007</v>
      </c>
    </row>
    <row r="577" spans="1:7" s="1006" customFormat="1" ht="12.75" customHeight="1" x14ac:dyDescent="0.2">
      <c r="A577" s="1040" t="s">
        <v>3131</v>
      </c>
      <c r="B577" s="1027">
        <v>40662.06</v>
      </c>
      <c r="C577" s="1027">
        <v>40662.059000000001</v>
      </c>
      <c r="D577" s="1027">
        <v>0</v>
      </c>
      <c r="E577" s="1027">
        <v>0</v>
      </c>
      <c r="F577" s="1027">
        <f t="shared" si="8"/>
        <v>40662.06</v>
      </c>
      <c r="G577" s="1027">
        <f t="shared" si="8"/>
        <v>40662.059000000001</v>
      </c>
    </row>
    <row r="578" spans="1:7" s="1006" customFormat="1" ht="12.75" customHeight="1" x14ac:dyDescent="0.2">
      <c r="A578" s="1040" t="s">
        <v>3132</v>
      </c>
      <c r="B578" s="1027">
        <v>23163.51</v>
      </c>
      <c r="C578" s="1027">
        <v>23163.510999999999</v>
      </c>
      <c r="D578" s="1027">
        <v>0</v>
      </c>
      <c r="E578" s="1027">
        <v>0</v>
      </c>
      <c r="F578" s="1027">
        <f t="shared" si="8"/>
        <v>23163.51</v>
      </c>
      <c r="G578" s="1027">
        <f t="shared" si="8"/>
        <v>23163.510999999999</v>
      </c>
    </row>
    <row r="579" spans="1:7" s="1006" customFormat="1" ht="12.75" customHeight="1" x14ac:dyDescent="0.2">
      <c r="A579" s="1040" t="s">
        <v>3133</v>
      </c>
      <c r="B579" s="1027">
        <v>17745.48</v>
      </c>
      <c r="C579" s="1027">
        <v>17745.475999999999</v>
      </c>
      <c r="D579" s="1027">
        <v>0</v>
      </c>
      <c r="E579" s="1027">
        <v>0</v>
      </c>
      <c r="F579" s="1027">
        <f t="shared" si="8"/>
        <v>17745.48</v>
      </c>
      <c r="G579" s="1027">
        <f t="shared" si="8"/>
        <v>17745.475999999999</v>
      </c>
    </row>
    <row r="580" spans="1:7" s="1006" customFormat="1" ht="12.75" customHeight="1" x14ac:dyDescent="0.2">
      <c r="A580" s="1040" t="s">
        <v>3134</v>
      </c>
      <c r="B580" s="1027">
        <v>19417.010000000002</v>
      </c>
      <c r="C580" s="1027">
        <v>19272.897000000004</v>
      </c>
      <c r="D580" s="1027">
        <v>0</v>
      </c>
      <c r="E580" s="1027">
        <v>0</v>
      </c>
      <c r="F580" s="1027">
        <f t="shared" si="8"/>
        <v>19417.010000000002</v>
      </c>
      <c r="G580" s="1027">
        <f t="shared" si="8"/>
        <v>19272.897000000004</v>
      </c>
    </row>
    <row r="581" spans="1:7" s="1006" customFormat="1" ht="12.75" customHeight="1" x14ac:dyDescent="0.2">
      <c r="A581" s="1040" t="s">
        <v>3135</v>
      </c>
      <c r="B581" s="1027">
        <v>2608.5500000000002</v>
      </c>
      <c r="C581" s="1027">
        <v>2608.5410000000002</v>
      </c>
      <c r="D581" s="1027">
        <v>0</v>
      </c>
      <c r="E581" s="1027">
        <v>0</v>
      </c>
      <c r="F581" s="1027">
        <f t="shared" si="8"/>
        <v>2608.5500000000002</v>
      </c>
      <c r="G581" s="1027">
        <f t="shared" si="8"/>
        <v>2608.5410000000002</v>
      </c>
    </row>
    <row r="582" spans="1:7" s="1006" customFormat="1" ht="12.75" customHeight="1" x14ac:dyDescent="0.2">
      <c r="A582" s="1040" t="s">
        <v>3136</v>
      </c>
      <c r="B582" s="1027">
        <v>29871.23</v>
      </c>
      <c r="C582" s="1027">
        <v>29814.842000000004</v>
      </c>
      <c r="D582" s="1027">
        <v>425.2</v>
      </c>
      <c r="E582" s="1027">
        <v>425</v>
      </c>
      <c r="F582" s="1027">
        <f t="shared" ref="F582:G610" si="9">B582+D582</f>
        <v>30296.43</v>
      </c>
      <c r="G582" s="1027">
        <f t="shared" si="9"/>
        <v>30239.842000000004</v>
      </c>
    </row>
    <row r="583" spans="1:7" s="1006" customFormat="1" ht="12.75" customHeight="1" x14ac:dyDescent="0.2">
      <c r="A583" s="1040" t="s">
        <v>3137</v>
      </c>
      <c r="B583" s="1027">
        <v>18228.55</v>
      </c>
      <c r="C583" s="1027">
        <v>18228.544000000002</v>
      </c>
      <c r="D583" s="1027">
        <v>122.6</v>
      </c>
      <c r="E583" s="1027">
        <v>122.6</v>
      </c>
      <c r="F583" s="1027">
        <f t="shared" si="9"/>
        <v>18351.149999999998</v>
      </c>
      <c r="G583" s="1027">
        <f t="shared" si="9"/>
        <v>18351.144</v>
      </c>
    </row>
    <row r="584" spans="1:7" s="1006" customFormat="1" ht="12.75" customHeight="1" x14ac:dyDescent="0.2">
      <c r="A584" s="1040" t="s">
        <v>3138</v>
      </c>
      <c r="B584" s="1027">
        <v>24314.600000000002</v>
      </c>
      <c r="C584" s="1027">
        <v>24314.594000000001</v>
      </c>
      <c r="D584" s="1027">
        <v>0</v>
      </c>
      <c r="E584" s="1027">
        <v>0</v>
      </c>
      <c r="F584" s="1027">
        <f t="shared" si="9"/>
        <v>24314.600000000002</v>
      </c>
      <c r="G584" s="1027">
        <f t="shared" si="9"/>
        <v>24314.594000000001</v>
      </c>
    </row>
    <row r="585" spans="1:7" s="1006" customFormat="1" ht="12.75" customHeight="1" x14ac:dyDescent="0.2">
      <c r="A585" s="1040" t="s">
        <v>3139</v>
      </c>
      <c r="B585" s="1027">
        <v>36500.32</v>
      </c>
      <c r="C585" s="1027">
        <v>36500.315000000002</v>
      </c>
      <c r="D585" s="1027">
        <v>0</v>
      </c>
      <c r="E585" s="1027">
        <v>0</v>
      </c>
      <c r="F585" s="1027">
        <f t="shared" si="9"/>
        <v>36500.32</v>
      </c>
      <c r="G585" s="1027">
        <f t="shared" si="9"/>
        <v>36500.315000000002</v>
      </c>
    </row>
    <row r="586" spans="1:7" s="1006" customFormat="1" ht="12.75" customHeight="1" x14ac:dyDescent="0.2">
      <c r="A586" s="1040" t="s">
        <v>3140</v>
      </c>
      <c r="B586" s="1027">
        <v>3464.42</v>
      </c>
      <c r="C586" s="1027">
        <v>3464.42</v>
      </c>
      <c r="D586" s="1027">
        <v>0</v>
      </c>
      <c r="E586" s="1027">
        <v>0</v>
      </c>
      <c r="F586" s="1027">
        <f t="shared" si="9"/>
        <v>3464.42</v>
      </c>
      <c r="G586" s="1027">
        <f t="shared" si="9"/>
        <v>3464.42</v>
      </c>
    </row>
    <row r="587" spans="1:7" s="1006" customFormat="1" ht="12.75" customHeight="1" x14ac:dyDescent="0.2">
      <c r="A587" s="1040" t="s">
        <v>3141</v>
      </c>
      <c r="B587" s="1027">
        <v>63351.14</v>
      </c>
      <c r="C587" s="1027">
        <v>63327.159</v>
      </c>
      <c r="D587" s="1027">
        <v>0</v>
      </c>
      <c r="E587" s="1027">
        <v>0</v>
      </c>
      <c r="F587" s="1027">
        <f t="shared" si="9"/>
        <v>63351.14</v>
      </c>
      <c r="G587" s="1027">
        <f t="shared" si="9"/>
        <v>63327.159</v>
      </c>
    </row>
    <row r="588" spans="1:7" s="1006" customFormat="1" ht="12.75" customHeight="1" x14ac:dyDescent="0.2">
      <c r="A588" s="1040" t="s">
        <v>3142</v>
      </c>
      <c r="B588" s="1027">
        <v>12189.22</v>
      </c>
      <c r="C588" s="1027">
        <v>12189.208999999999</v>
      </c>
      <c r="D588" s="1027">
        <v>0</v>
      </c>
      <c r="E588" s="1027">
        <v>0</v>
      </c>
      <c r="F588" s="1027">
        <f t="shared" si="9"/>
        <v>12189.22</v>
      </c>
      <c r="G588" s="1027">
        <f t="shared" si="9"/>
        <v>12189.208999999999</v>
      </c>
    </row>
    <row r="589" spans="1:7" s="1006" customFormat="1" ht="12.75" customHeight="1" x14ac:dyDescent="0.2">
      <c r="A589" s="1040" t="s">
        <v>3143</v>
      </c>
      <c r="B589" s="1027">
        <v>10214.730000000001</v>
      </c>
      <c r="C589" s="1027">
        <v>10213.213</v>
      </c>
      <c r="D589" s="1027">
        <v>0</v>
      </c>
      <c r="E589" s="1027">
        <v>0</v>
      </c>
      <c r="F589" s="1027">
        <f t="shared" si="9"/>
        <v>10214.730000000001</v>
      </c>
      <c r="G589" s="1027">
        <f t="shared" si="9"/>
        <v>10213.213</v>
      </c>
    </row>
    <row r="590" spans="1:7" s="1006" customFormat="1" ht="12.75" customHeight="1" x14ac:dyDescent="0.2">
      <c r="A590" s="1040" t="s">
        <v>3144</v>
      </c>
      <c r="B590" s="1027">
        <v>14409.47</v>
      </c>
      <c r="C590" s="1027">
        <v>14409.474</v>
      </c>
      <c r="D590" s="1027">
        <v>0</v>
      </c>
      <c r="E590" s="1027">
        <v>0</v>
      </c>
      <c r="F590" s="1027">
        <f t="shared" si="9"/>
        <v>14409.47</v>
      </c>
      <c r="G590" s="1027">
        <f t="shared" si="9"/>
        <v>14409.474</v>
      </c>
    </row>
    <row r="591" spans="1:7" s="1006" customFormat="1" ht="12.75" customHeight="1" x14ac:dyDescent="0.2">
      <c r="A591" s="1040" t="s">
        <v>3145</v>
      </c>
      <c r="B591" s="1027">
        <v>9895.3000000000011</v>
      </c>
      <c r="C591" s="1027">
        <v>9895.2970000000005</v>
      </c>
      <c r="D591" s="1027">
        <v>74.8</v>
      </c>
      <c r="E591" s="1027">
        <v>74.8</v>
      </c>
      <c r="F591" s="1027">
        <f t="shared" si="9"/>
        <v>9970.1</v>
      </c>
      <c r="G591" s="1027">
        <f t="shared" si="9"/>
        <v>9970.0969999999998</v>
      </c>
    </row>
    <row r="592" spans="1:7" s="1006" customFormat="1" ht="12.75" customHeight="1" x14ac:dyDescent="0.2">
      <c r="A592" s="1040" t="s">
        <v>3146</v>
      </c>
      <c r="B592" s="1027">
        <v>47310.29</v>
      </c>
      <c r="C592" s="1027">
        <v>47235.722000000002</v>
      </c>
      <c r="D592" s="1027">
        <v>0</v>
      </c>
      <c r="E592" s="1027">
        <v>0</v>
      </c>
      <c r="F592" s="1027">
        <f t="shared" si="9"/>
        <v>47310.29</v>
      </c>
      <c r="G592" s="1027">
        <f t="shared" si="9"/>
        <v>47235.722000000002</v>
      </c>
    </row>
    <row r="593" spans="1:7" s="1006" customFormat="1" ht="12.75" customHeight="1" x14ac:dyDescent="0.2">
      <c r="A593" s="1040" t="s">
        <v>3147</v>
      </c>
      <c r="B593" s="1027">
        <v>4995.62</v>
      </c>
      <c r="C593" s="1027">
        <v>4995.6180000000004</v>
      </c>
      <c r="D593" s="1027">
        <v>0</v>
      </c>
      <c r="E593" s="1027">
        <v>0</v>
      </c>
      <c r="F593" s="1027">
        <f t="shared" si="9"/>
        <v>4995.62</v>
      </c>
      <c r="G593" s="1027">
        <f t="shared" si="9"/>
        <v>4995.6180000000004</v>
      </c>
    </row>
    <row r="594" spans="1:7" s="1006" customFormat="1" ht="12.75" customHeight="1" x14ac:dyDescent="0.2">
      <c r="A594" s="1040" t="s">
        <v>3148</v>
      </c>
      <c r="B594" s="1027">
        <v>18545.91</v>
      </c>
      <c r="C594" s="1027">
        <v>18545.911</v>
      </c>
      <c r="D594" s="1027">
        <v>0</v>
      </c>
      <c r="E594" s="1027">
        <v>0</v>
      </c>
      <c r="F594" s="1027">
        <f t="shared" si="9"/>
        <v>18545.91</v>
      </c>
      <c r="G594" s="1027">
        <f t="shared" si="9"/>
        <v>18545.911</v>
      </c>
    </row>
    <row r="595" spans="1:7" s="1006" customFormat="1" ht="12.75" customHeight="1" x14ac:dyDescent="0.2">
      <c r="A595" s="1040" t="s">
        <v>3149</v>
      </c>
      <c r="B595" s="1027">
        <v>28176.959999999999</v>
      </c>
      <c r="C595" s="1027">
        <v>28176.962</v>
      </c>
      <c r="D595" s="1027">
        <v>0</v>
      </c>
      <c r="E595" s="1027">
        <v>0</v>
      </c>
      <c r="F595" s="1027">
        <f t="shared" si="9"/>
        <v>28176.959999999999</v>
      </c>
      <c r="G595" s="1027">
        <f t="shared" si="9"/>
        <v>28176.962</v>
      </c>
    </row>
    <row r="596" spans="1:7" s="1006" customFormat="1" ht="12.75" customHeight="1" x14ac:dyDescent="0.2">
      <c r="A596" s="1040" t="s">
        <v>4467</v>
      </c>
      <c r="B596" s="1027">
        <v>4550.7700000000004</v>
      </c>
      <c r="C596" s="1027">
        <v>4550.7640000000001</v>
      </c>
      <c r="D596" s="1027">
        <v>0</v>
      </c>
      <c r="E596" s="1027">
        <v>0</v>
      </c>
      <c r="F596" s="1027">
        <f t="shared" si="9"/>
        <v>4550.7700000000004</v>
      </c>
      <c r="G596" s="1027">
        <f t="shared" si="9"/>
        <v>4550.7640000000001</v>
      </c>
    </row>
    <row r="597" spans="1:7" s="1006" customFormat="1" ht="12.75" customHeight="1" x14ac:dyDescent="0.2">
      <c r="A597" s="1040" t="s">
        <v>3150</v>
      </c>
      <c r="B597" s="1027">
        <v>40328.26</v>
      </c>
      <c r="C597" s="1027">
        <v>40309.264999999999</v>
      </c>
      <c r="D597" s="1027">
        <v>0</v>
      </c>
      <c r="E597" s="1027">
        <v>0</v>
      </c>
      <c r="F597" s="1027">
        <f t="shared" si="9"/>
        <v>40328.26</v>
      </c>
      <c r="G597" s="1027">
        <f t="shared" si="9"/>
        <v>40309.264999999999</v>
      </c>
    </row>
    <row r="598" spans="1:7" s="1006" customFormat="1" ht="12.75" customHeight="1" x14ac:dyDescent="0.2">
      <c r="A598" s="1040" t="s">
        <v>3151</v>
      </c>
      <c r="B598" s="1027">
        <v>34892.79</v>
      </c>
      <c r="C598" s="1027">
        <v>34892.789000000004</v>
      </c>
      <c r="D598" s="1027">
        <v>0</v>
      </c>
      <c r="E598" s="1027">
        <v>0</v>
      </c>
      <c r="F598" s="1027">
        <f t="shared" si="9"/>
        <v>34892.79</v>
      </c>
      <c r="G598" s="1027">
        <f t="shared" si="9"/>
        <v>34892.789000000004</v>
      </c>
    </row>
    <row r="599" spans="1:7" s="1006" customFormat="1" ht="12.75" customHeight="1" x14ac:dyDescent="0.2">
      <c r="A599" s="1040" t="s">
        <v>3152</v>
      </c>
      <c r="B599" s="1027">
        <v>21275.91</v>
      </c>
      <c r="C599" s="1027">
        <v>21258.028000000002</v>
      </c>
      <c r="D599" s="1027">
        <v>0</v>
      </c>
      <c r="E599" s="1027">
        <v>0</v>
      </c>
      <c r="F599" s="1027">
        <f t="shared" si="9"/>
        <v>21275.91</v>
      </c>
      <c r="G599" s="1027">
        <f t="shared" si="9"/>
        <v>21258.028000000002</v>
      </c>
    </row>
    <row r="600" spans="1:7" s="1006" customFormat="1" ht="12.75" customHeight="1" x14ac:dyDescent="0.2">
      <c r="A600" s="1040" t="s">
        <v>3153</v>
      </c>
      <c r="B600" s="1027">
        <v>6379.2099999999991</v>
      </c>
      <c r="C600" s="1027">
        <v>6379.2139999999999</v>
      </c>
      <c r="D600" s="1027">
        <v>0</v>
      </c>
      <c r="E600" s="1027">
        <v>0</v>
      </c>
      <c r="F600" s="1027">
        <f t="shared" si="9"/>
        <v>6379.2099999999991</v>
      </c>
      <c r="G600" s="1027">
        <f t="shared" si="9"/>
        <v>6379.2139999999999</v>
      </c>
    </row>
    <row r="601" spans="1:7" s="1006" customFormat="1" ht="12.75" customHeight="1" x14ac:dyDescent="0.2">
      <c r="A601" s="1040" t="s">
        <v>3154</v>
      </c>
      <c r="B601" s="1027">
        <v>34926.86</v>
      </c>
      <c r="C601" s="1027">
        <v>34882.777999999998</v>
      </c>
      <c r="D601" s="1027">
        <v>0</v>
      </c>
      <c r="E601" s="1027">
        <v>0</v>
      </c>
      <c r="F601" s="1027">
        <f t="shared" si="9"/>
        <v>34926.86</v>
      </c>
      <c r="G601" s="1027">
        <f t="shared" si="9"/>
        <v>34882.777999999998</v>
      </c>
    </row>
    <row r="602" spans="1:7" s="1006" customFormat="1" ht="12.75" customHeight="1" x14ac:dyDescent="0.2">
      <c r="A602" s="1040" t="s">
        <v>3155</v>
      </c>
      <c r="B602" s="1027">
        <v>50647.200000000004</v>
      </c>
      <c r="C602" s="1027">
        <v>50593.576000000001</v>
      </c>
      <c r="D602" s="1027">
        <v>0</v>
      </c>
      <c r="E602" s="1027">
        <v>0</v>
      </c>
      <c r="F602" s="1027">
        <f t="shared" si="9"/>
        <v>50647.200000000004</v>
      </c>
      <c r="G602" s="1027">
        <f t="shared" si="9"/>
        <v>50593.576000000001</v>
      </c>
    </row>
    <row r="603" spans="1:7" s="1006" customFormat="1" ht="12.75" customHeight="1" x14ac:dyDescent="0.2">
      <c r="A603" s="1040" t="s">
        <v>3156</v>
      </c>
      <c r="B603" s="1027">
        <v>9966.9699999999993</v>
      </c>
      <c r="C603" s="1027">
        <v>9966.9689999999991</v>
      </c>
      <c r="D603" s="1027">
        <v>0</v>
      </c>
      <c r="E603" s="1027">
        <v>0</v>
      </c>
      <c r="F603" s="1027">
        <f t="shared" si="9"/>
        <v>9966.9699999999993</v>
      </c>
      <c r="G603" s="1027">
        <f t="shared" si="9"/>
        <v>9966.9689999999991</v>
      </c>
    </row>
    <row r="604" spans="1:7" s="1006" customFormat="1" ht="12.75" customHeight="1" x14ac:dyDescent="0.2">
      <c r="A604" s="1040" t="s">
        <v>3157</v>
      </c>
      <c r="B604" s="1027">
        <v>37013.269999999997</v>
      </c>
      <c r="C604" s="1027">
        <v>37013.267999999996</v>
      </c>
      <c r="D604" s="1027">
        <v>0</v>
      </c>
      <c r="E604" s="1027">
        <v>0</v>
      </c>
      <c r="F604" s="1027">
        <f t="shared" si="9"/>
        <v>37013.269999999997</v>
      </c>
      <c r="G604" s="1027">
        <f t="shared" si="9"/>
        <v>37013.267999999996</v>
      </c>
    </row>
    <row r="605" spans="1:7" s="1006" customFormat="1" ht="12.75" customHeight="1" x14ac:dyDescent="0.2">
      <c r="A605" s="1040" t="s">
        <v>3158</v>
      </c>
      <c r="B605" s="1027">
        <v>12724.64</v>
      </c>
      <c r="C605" s="1027">
        <v>12724.637000000001</v>
      </c>
      <c r="D605" s="1027">
        <v>0</v>
      </c>
      <c r="E605" s="1027">
        <v>0</v>
      </c>
      <c r="F605" s="1027">
        <f t="shared" si="9"/>
        <v>12724.64</v>
      </c>
      <c r="G605" s="1027">
        <f t="shared" si="9"/>
        <v>12724.637000000001</v>
      </c>
    </row>
    <row r="606" spans="1:7" s="1006" customFormat="1" ht="12.75" customHeight="1" x14ac:dyDescent="0.2">
      <c r="A606" s="1040" t="s">
        <v>3159</v>
      </c>
      <c r="B606" s="1027">
        <v>6447.18</v>
      </c>
      <c r="C606" s="1027">
        <v>6447.18</v>
      </c>
      <c r="D606" s="1027">
        <v>0</v>
      </c>
      <c r="E606" s="1027">
        <v>0</v>
      </c>
      <c r="F606" s="1027">
        <f t="shared" si="9"/>
        <v>6447.18</v>
      </c>
      <c r="G606" s="1027">
        <f t="shared" si="9"/>
        <v>6447.18</v>
      </c>
    </row>
    <row r="607" spans="1:7" s="1006" customFormat="1" ht="12.75" customHeight="1" x14ac:dyDescent="0.2">
      <c r="A607" s="1040" t="s">
        <v>3160</v>
      </c>
      <c r="B607" s="1027">
        <v>14870.18</v>
      </c>
      <c r="C607" s="1027">
        <v>14870.175999999999</v>
      </c>
      <c r="D607" s="1027">
        <v>0</v>
      </c>
      <c r="E607" s="1027">
        <v>0</v>
      </c>
      <c r="F607" s="1027">
        <f t="shared" si="9"/>
        <v>14870.18</v>
      </c>
      <c r="G607" s="1027">
        <f t="shared" si="9"/>
        <v>14870.175999999999</v>
      </c>
    </row>
    <row r="608" spans="1:7" s="1006" customFormat="1" ht="12.75" customHeight="1" x14ac:dyDescent="0.2">
      <c r="A608" s="1040" t="s">
        <v>3161</v>
      </c>
      <c r="B608" s="1027">
        <v>12756.52</v>
      </c>
      <c r="C608" s="1027">
        <v>12756.521000000001</v>
      </c>
      <c r="D608" s="1027">
        <v>0</v>
      </c>
      <c r="E608" s="1027">
        <v>0</v>
      </c>
      <c r="F608" s="1027">
        <f t="shared" si="9"/>
        <v>12756.52</v>
      </c>
      <c r="G608" s="1027">
        <f t="shared" si="9"/>
        <v>12756.521000000001</v>
      </c>
    </row>
    <row r="609" spans="1:10" s="1006" customFormat="1" ht="12.75" customHeight="1" x14ac:dyDescent="0.2">
      <c r="A609" s="1040" t="s">
        <v>3162</v>
      </c>
      <c r="B609" s="1027">
        <v>2879.97</v>
      </c>
      <c r="C609" s="1027">
        <v>2879.9720000000002</v>
      </c>
      <c r="D609" s="1027">
        <v>0</v>
      </c>
      <c r="E609" s="1027">
        <v>0</v>
      </c>
      <c r="F609" s="1027">
        <f t="shared" si="9"/>
        <v>2879.97</v>
      </c>
      <c r="G609" s="1027">
        <f t="shared" si="9"/>
        <v>2879.9720000000002</v>
      </c>
    </row>
    <row r="610" spans="1:10" s="1006" customFormat="1" ht="12.75" customHeight="1" x14ac:dyDescent="0.2">
      <c r="A610" s="1040" t="s">
        <v>3163</v>
      </c>
      <c r="B610" s="1027">
        <v>36674.81</v>
      </c>
      <c r="C610" s="1027">
        <v>36674.811000000002</v>
      </c>
      <c r="D610" s="1027">
        <v>0</v>
      </c>
      <c r="E610" s="1027">
        <v>0</v>
      </c>
      <c r="F610" s="1027">
        <f t="shared" si="9"/>
        <v>36674.81</v>
      </c>
      <c r="G610" s="1027">
        <f t="shared" si="9"/>
        <v>36674.811000000002</v>
      </c>
    </row>
    <row r="611" spans="1:10" s="402" customFormat="1" ht="15" customHeight="1" x14ac:dyDescent="0.2">
      <c r="A611" s="341" t="s">
        <v>10</v>
      </c>
      <c r="B611" s="298">
        <v>12145462.720000001</v>
      </c>
      <c r="C611" s="298">
        <v>12137530.510260003</v>
      </c>
      <c r="D611" s="298">
        <v>7401.43</v>
      </c>
      <c r="E611" s="298">
        <v>7362.875</v>
      </c>
      <c r="F611" s="298">
        <f>B611+D611</f>
        <v>12152864.15</v>
      </c>
      <c r="G611" s="298">
        <f>C611+E611</f>
        <v>12144893.385260003</v>
      </c>
    </row>
    <row r="612" spans="1:10" s="403" customFormat="1" ht="15" x14ac:dyDescent="0.25">
      <c r="F612" s="400"/>
      <c r="G612" s="400"/>
    </row>
    <row r="613" spans="1:10" s="320" customFormat="1" ht="15" x14ac:dyDescent="0.25">
      <c r="F613" s="404"/>
      <c r="G613" s="404"/>
    </row>
    <row r="614" spans="1:10" s="405" customFormat="1" ht="12.75" customHeight="1" x14ac:dyDescent="0.25">
      <c r="A614" s="1260" t="s">
        <v>3176</v>
      </c>
      <c r="B614" s="1260"/>
      <c r="C614" s="1260"/>
      <c r="D614" s="1260"/>
      <c r="E614" s="1260"/>
      <c r="F614" s="1260"/>
      <c r="G614" s="1260"/>
    </row>
    <row r="615" spans="1:10" s="405" customFormat="1" ht="12.75" customHeight="1" x14ac:dyDescent="0.25">
      <c r="A615" s="1255" t="s">
        <v>4472</v>
      </c>
      <c r="B615" s="1255"/>
      <c r="C615" s="1255"/>
      <c r="D615" s="1255"/>
      <c r="E615" s="1255"/>
      <c r="F615" s="1255"/>
      <c r="G615" s="1255"/>
    </row>
    <row r="616" spans="1:10" s="405" customFormat="1" ht="12.75" customHeight="1" x14ac:dyDescent="0.25">
      <c r="B616" s="406"/>
      <c r="C616" s="406"/>
    </row>
    <row r="617" spans="1:10" s="405" customFormat="1" ht="12.75" customHeight="1" x14ac:dyDescent="0.25">
      <c r="A617" s="342" t="s">
        <v>3185</v>
      </c>
      <c r="B617" s="406"/>
      <c r="C617" s="406"/>
    </row>
    <row r="618" spans="1:10" s="409" customFormat="1" ht="12.75" customHeight="1" x14ac:dyDescent="0.25">
      <c r="A618" s="411" t="s">
        <v>4108</v>
      </c>
      <c r="B618" s="407"/>
      <c r="C618" s="407"/>
      <c r="D618" s="408"/>
      <c r="E618" s="408"/>
      <c r="F618" s="408"/>
      <c r="G618" s="408"/>
    </row>
    <row r="619" spans="1:10" s="409" customFormat="1" ht="12.75" customHeight="1" x14ac:dyDescent="0.25">
      <c r="A619" s="411" t="s">
        <v>3996</v>
      </c>
      <c r="B619" s="407"/>
      <c r="C619" s="407"/>
      <c r="D619" s="408"/>
      <c r="E619" s="408"/>
      <c r="F619" s="408"/>
      <c r="G619" s="408"/>
    </row>
    <row r="620" spans="1:10" s="409" customFormat="1" ht="12.75" customHeight="1" x14ac:dyDescent="0.25">
      <c r="A620" s="1042"/>
      <c r="B620" s="407"/>
      <c r="C620" s="407"/>
      <c r="D620" s="408"/>
      <c r="E620" s="408"/>
      <c r="F620" s="408"/>
      <c r="G620" s="408"/>
    </row>
    <row r="621" spans="1:10" s="409" customFormat="1" ht="12.75" customHeight="1" x14ac:dyDescent="0.25">
      <c r="A621" s="1042"/>
      <c r="B621" s="407"/>
      <c r="C621" s="407"/>
      <c r="D621" s="408"/>
      <c r="E621" s="408"/>
      <c r="F621" s="408"/>
      <c r="G621" s="408"/>
    </row>
    <row r="622" spans="1:10" s="409" customFormat="1" ht="12.75" customHeight="1" x14ac:dyDescent="0.25">
      <c r="A622" s="1042"/>
      <c r="B622" s="407"/>
      <c r="C622" s="407"/>
      <c r="D622" s="408"/>
      <c r="E622" s="408"/>
      <c r="F622" s="408"/>
      <c r="G622" s="408"/>
    </row>
    <row r="623" spans="1:10" s="409" customFormat="1" ht="12.75" customHeight="1" x14ac:dyDescent="0.25">
      <c r="A623" s="1042"/>
      <c r="B623" s="407"/>
      <c r="C623" s="407"/>
      <c r="D623" s="408"/>
      <c r="E623" s="408"/>
      <c r="F623" s="408"/>
      <c r="G623" s="408"/>
    </row>
    <row r="624" spans="1:10" s="394" customFormat="1" x14ac:dyDescent="0.15">
      <c r="B624" s="410"/>
      <c r="C624" s="410"/>
      <c r="D624" s="410"/>
      <c r="E624" s="410"/>
      <c r="I624" s="396"/>
      <c r="J624" s="396"/>
    </row>
    <row r="625" spans="1:7" x14ac:dyDescent="0.15">
      <c r="A625" s="1041"/>
      <c r="B625" s="1041"/>
      <c r="C625" s="1041"/>
      <c r="D625" s="1041"/>
      <c r="E625" s="1041"/>
      <c r="F625" s="1041"/>
      <c r="G625" s="1041"/>
    </row>
  </sheetData>
  <mergeCells count="7">
    <mergeCell ref="A614:G614"/>
    <mergeCell ref="A615:G615"/>
    <mergeCell ref="A1:G1"/>
    <mergeCell ref="A3:A4"/>
    <mergeCell ref="B3:C3"/>
    <mergeCell ref="D3:E3"/>
    <mergeCell ref="F3:G3"/>
  </mergeCells>
  <pageMargins left="0.39370078740157483" right="0.39370078740157483" top="0.59055118110236227" bottom="0.39370078740157483" header="0.31496062992125984" footer="0.11811023622047245"/>
  <pageSetup paperSize="9" scale="90" firstPageNumber="469" fitToHeight="0" orientation="landscape" useFirstPageNumber="1" r:id="rId1"/>
  <headerFooter>
    <oddHeader>&amp;L&amp;"Tahoma,Kurzíva"&amp;9Závěrečný účet za rok 2021&amp;R&amp;"Tahoma,Kurzíva"&amp;9Tabulka č. 31</oddHeader>
    <oddFooter>&amp;C&amp;"Tahoma,Obyčejné"&amp;P&amp;L&amp;1#&amp;"Calibri"&amp;9&amp;K000000Klasifikace informací: Veřejná</oddFooter>
  </headerFooter>
  <rowBreaks count="15" manualBreakCount="15">
    <brk id="43" max="16383" man="1"/>
    <brk id="84" max="16383" man="1"/>
    <brk id="125" max="16383" man="1"/>
    <brk id="166" max="16383" man="1"/>
    <brk id="207" max="16383" man="1"/>
    <brk id="248" max="16383" man="1"/>
    <brk id="289" max="16383" man="1"/>
    <brk id="330" max="16383" man="1"/>
    <brk id="370" max="16383" man="1"/>
    <brk id="408" max="16383" man="1"/>
    <brk id="448" max="16383" man="1"/>
    <brk id="488" max="16383" man="1"/>
    <brk id="528" max="16383" man="1"/>
    <brk id="568" max="16383" man="1"/>
    <brk id="60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6D55F-1CAB-47ED-B1AE-670BBF9F0B9B}">
  <dimension ref="A1:G258"/>
  <sheetViews>
    <sheetView showGridLines="0" zoomScaleNormal="100" zoomScaleSheetLayoutView="100" workbookViewId="0">
      <selection activeCell="H6" sqref="H6"/>
    </sheetView>
  </sheetViews>
  <sheetFormatPr defaultColWidth="9.140625" defaultRowHeight="12.75" x14ac:dyDescent="0.2"/>
  <cols>
    <col min="1" max="1" width="7" style="107" customWidth="1"/>
    <col min="2" max="2" width="45.42578125" style="107" customWidth="1"/>
    <col min="3" max="3" width="8.5703125" style="107" customWidth="1"/>
    <col min="4" max="7" width="13.85546875" style="429" customWidth="1"/>
    <col min="8" max="16384" width="9.140625" style="107"/>
  </cols>
  <sheetData>
    <row r="1" spans="1:7" s="268" customFormat="1" ht="18" customHeight="1" x14ac:dyDescent="0.2">
      <c r="A1" s="1286" t="s">
        <v>4050</v>
      </c>
      <c r="B1" s="1286"/>
      <c r="C1" s="1286"/>
      <c r="D1" s="1286"/>
      <c r="E1" s="1286"/>
      <c r="F1" s="1286"/>
      <c r="G1" s="1286"/>
    </row>
    <row r="2" spans="1:7" s="268" customFormat="1" ht="18" customHeight="1" x14ac:dyDescent="0.2">
      <c r="A2" s="1225" t="s">
        <v>1335</v>
      </c>
      <c r="B2" s="1225"/>
      <c r="C2" s="1225"/>
      <c r="D2" s="1225"/>
      <c r="E2" s="1225"/>
      <c r="F2" s="1225"/>
      <c r="G2" s="1225"/>
    </row>
    <row r="3" spans="1:7" s="272" customFormat="1" x14ac:dyDescent="0.2">
      <c r="C3" s="155"/>
      <c r="D3" s="418"/>
      <c r="E3" s="418"/>
      <c r="F3" s="418"/>
      <c r="G3" s="418"/>
    </row>
    <row r="4" spans="1:7" s="272" customFormat="1" x14ac:dyDescent="0.2">
      <c r="A4" s="269"/>
      <c r="B4" s="269"/>
      <c r="C4" s="270"/>
      <c r="D4" s="271">
        <v>1</v>
      </c>
      <c r="E4" s="271">
        <v>2</v>
      </c>
      <c r="F4" s="271">
        <v>3</v>
      </c>
      <c r="G4" s="271">
        <v>4</v>
      </c>
    </row>
    <row r="5" spans="1:7" s="273" customFormat="1" ht="12.75" customHeight="1" x14ac:dyDescent="0.2">
      <c r="A5" s="1287" t="s">
        <v>1336</v>
      </c>
      <c r="B5" s="1288"/>
      <c r="C5" s="1293" t="s">
        <v>1337</v>
      </c>
      <c r="D5" s="1295" t="s">
        <v>1338</v>
      </c>
      <c r="E5" s="1295"/>
      <c r="F5" s="1295"/>
      <c r="G5" s="1295"/>
    </row>
    <row r="6" spans="1:7" s="273" customFormat="1" x14ac:dyDescent="0.2">
      <c r="A6" s="1289"/>
      <c r="B6" s="1290"/>
      <c r="C6" s="1294"/>
      <c r="D6" s="1296" t="s">
        <v>1339</v>
      </c>
      <c r="E6" s="1296"/>
      <c r="F6" s="1296"/>
      <c r="G6" s="1296" t="s">
        <v>1340</v>
      </c>
    </row>
    <row r="7" spans="1:7" s="273" customFormat="1" x14ac:dyDescent="0.2">
      <c r="A7" s="1291"/>
      <c r="B7" s="1292"/>
      <c r="C7" s="1294"/>
      <c r="D7" s="788" t="s">
        <v>1341</v>
      </c>
      <c r="E7" s="788" t="s">
        <v>1342</v>
      </c>
      <c r="F7" s="788" t="s">
        <v>1343</v>
      </c>
      <c r="G7" s="1297"/>
    </row>
    <row r="8" spans="1:7" s="273" customFormat="1" x14ac:dyDescent="0.2">
      <c r="A8" s="274"/>
      <c r="B8" s="274" t="s">
        <v>1344</v>
      </c>
      <c r="C8" s="275" t="s">
        <v>65</v>
      </c>
      <c r="D8" s="276">
        <v>79882455.154590011</v>
      </c>
      <c r="E8" s="276">
        <v>19233174.794160001</v>
      </c>
      <c r="F8" s="276">
        <v>60649280.360429995</v>
      </c>
      <c r="G8" s="276">
        <v>58839097.888170004</v>
      </c>
    </row>
    <row r="9" spans="1:7" s="273" customFormat="1" x14ac:dyDescent="0.2">
      <c r="A9" s="274" t="s">
        <v>1345</v>
      </c>
      <c r="B9" s="274" t="s">
        <v>1346</v>
      </c>
      <c r="C9" s="275" t="s">
        <v>65</v>
      </c>
      <c r="D9" s="276">
        <v>66349994.253289998</v>
      </c>
      <c r="E9" s="276">
        <v>19197193.737190001</v>
      </c>
      <c r="F9" s="276">
        <v>47152800.516099997</v>
      </c>
      <c r="G9" s="276">
        <v>47199510.972220004</v>
      </c>
    </row>
    <row r="10" spans="1:7" s="273" customFormat="1" x14ac:dyDescent="0.2">
      <c r="A10" s="274" t="s">
        <v>1347</v>
      </c>
      <c r="B10" s="274" t="s">
        <v>1348</v>
      </c>
      <c r="C10" s="275" t="s">
        <v>65</v>
      </c>
      <c r="D10" s="276">
        <v>745237.90376999998</v>
      </c>
      <c r="E10" s="276">
        <v>519205.44561</v>
      </c>
      <c r="F10" s="276">
        <v>226032.45815999998</v>
      </c>
      <c r="G10" s="276">
        <v>178556.95913999999</v>
      </c>
    </row>
    <row r="11" spans="1:7" s="272" customFormat="1" x14ac:dyDescent="0.2">
      <c r="A11" s="789" t="s">
        <v>1349</v>
      </c>
      <c r="B11" s="789" t="s">
        <v>1350</v>
      </c>
      <c r="C11" s="419" t="s">
        <v>1351</v>
      </c>
      <c r="D11" s="790">
        <v>275.25</v>
      </c>
      <c r="E11" s="790">
        <v>273.19749999999999</v>
      </c>
      <c r="F11" s="790">
        <v>2.0525000000000002</v>
      </c>
      <c r="G11" s="790">
        <v>6.1574999999999998</v>
      </c>
    </row>
    <row r="12" spans="1:7" s="272" customFormat="1" x14ac:dyDescent="0.2">
      <c r="A12" s="789" t="s">
        <v>1352</v>
      </c>
      <c r="B12" s="789" t="s">
        <v>1353</v>
      </c>
      <c r="C12" s="419" t="s">
        <v>1354</v>
      </c>
      <c r="D12" s="790">
        <v>511752.77834000002</v>
      </c>
      <c r="E12" s="790">
        <v>369383.10960000003</v>
      </c>
      <c r="F12" s="790">
        <v>142369.66873999999</v>
      </c>
      <c r="G12" s="790">
        <v>158088.6385</v>
      </c>
    </row>
    <row r="13" spans="1:7" s="272" customFormat="1" x14ac:dyDescent="0.2">
      <c r="A13" s="789" t="s">
        <v>1355</v>
      </c>
      <c r="B13" s="789" t="s">
        <v>1356</v>
      </c>
      <c r="C13" s="419" t="s">
        <v>1357</v>
      </c>
      <c r="D13" s="790">
        <v>848.21303999999998</v>
      </c>
      <c r="E13" s="790">
        <v>349.90499999999997</v>
      </c>
      <c r="F13" s="790">
        <v>498.30804000000001</v>
      </c>
      <c r="G13" s="790">
        <v>619.00304000000006</v>
      </c>
    </row>
    <row r="14" spans="1:7" s="272" customFormat="1" x14ac:dyDescent="0.2">
      <c r="A14" s="789" t="s">
        <v>1358</v>
      </c>
      <c r="B14" s="789" t="s">
        <v>1359</v>
      </c>
      <c r="C14" s="419" t="s">
        <v>1360</v>
      </c>
      <c r="D14" s="790"/>
      <c r="E14" s="790"/>
      <c r="F14" s="790"/>
      <c r="G14" s="790"/>
    </row>
    <row r="15" spans="1:7" s="272" customFormat="1" x14ac:dyDescent="0.2">
      <c r="A15" s="789" t="s">
        <v>1361</v>
      </c>
      <c r="B15" s="789" t="s">
        <v>1362</v>
      </c>
      <c r="C15" s="419" t="s">
        <v>1363</v>
      </c>
      <c r="D15" s="790">
        <v>105155.44656</v>
      </c>
      <c r="E15" s="790">
        <v>105155.44656</v>
      </c>
      <c r="F15" s="790"/>
      <c r="G15" s="790"/>
    </row>
    <row r="16" spans="1:7" s="272" customFormat="1" x14ac:dyDescent="0.2">
      <c r="A16" s="789" t="s">
        <v>1364</v>
      </c>
      <c r="B16" s="789" t="s">
        <v>1365</v>
      </c>
      <c r="C16" s="419" t="s">
        <v>1366</v>
      </c>
      <c r="D16" s="790">
        <v>89382.887940000001</v>
      </c>
      <c r="E16" s="790">
        <v>42079.95695</v>
      </c>
      <c r="F16" s="790">
        <v>47302.930990000001</v>
      </c>
      <c r="G16" s="790">
        <v>18383.005499999999</v>
      </c>
    </row>
    <row r="17" spans="1:7" s="272" customFormat="1" x14ac:dyDescent="0.2">
      <c r="A17" s="789" t="s">
        <v>1367</v>
      </c>
      <c r="B17" s="789" t="s">
        <v>1368</v>
      </c>
      <c r="C17" s="419" t="s">
        <v>1369</v>
      </c>
      <c r="D17" s="790">
        <v>37823.32789</v>
      </c>
      <c r="E17" s="790">
        <v>1963.83</v>
      </c>
      <c r="F17" s="790">
        <v>35859.497889999999</v>
      </c>
      <c r="G17" s="790">
        <v>1460.1546000000001</v>
      </c>
    </row>
    <row r="18" spans="1:7" s="272" customFormat="1" x14ac:dyDescent="0.2">
      <c r="A18" s="791" t="s">
        <v>1370</v>
      </c>
      <c r="B18" s="789" t="s">
        <v>1371</v>
      </c>
      <c r="C18" s="419" t="s">
        <v>1372</v>
      </c>
      <c r="D18" s="790"/>
      <c r="E18" s="790"/>
      <c r="F18" s="790"/>
      <c r="G18" s="790"/>
    </row>
    <row r="19" spans="1:7" s="272" customFormat="1" x14ac:dyDescent="0.2">
      <c r="A19" s="791" t="s">
        <v>1373</v>
      </c>
      <c r="B19" s="789" t="s">
        <v>1374</v>
      </c>
      <c r="C19" s="419" t="s">
        <v>1375</v>
      </c>
      <c r="D19" s="790"/>
      <c r="E19" s="790"/>
      <c r="F19" s="790"/>
      <c r="G19" s="790"/>
    </row>
    <row r="20" spans="1:7" s="273" customFormat="1" x14ac:dyDescent="0.2">
      <c r="A20" s="277" t="s">
        <v>1376</v>
      </c>
      <c r="B20" s="274" t="s">
        <v>1377</v>
      </c>
      <c r="C20" s="275" t="s">
        <v>65</v>
      </c>
      <c r="D20" s="276">
        <v>62858606.041540004</v>
      </c>
      <c r="E20" s="276">
        <v>18555600.449069999</v>
      </c>
      <c r="F20" s="276">
        <v>44303005.592469998</v>
      </c>
      <c r="G20" s="276">
        <v>43749455.71886</v>
      </c>
    </row>
    <row r="21" spans="1:7" s="272" customFormat="1" x14ac:dyDescent="0.2">
      <c r="A21" s="789" t="s">
        <v>1378</v>
      </c>
      <c r="B21" s="789" t="s">
        <v>341</v>
      </c>
      <c r="C21" s="419" t="s">
        <v>1379</v>
      </c>
      <c r="D21" s="790">
        <v>4831942.6179800006</v>
      </c>
      <c r="E21" s="790"/>
      <c r="F21" s="790">
        <v>4831942.6179800006</v>
      </c>
      <c r="G21" s="790">
        <v>4851114.10647</v>
      </c>
    </row>
    <row r="22" spans="1:7" s="272" customFormat="1" x14ac:dyDescent="0.2">
      <c r="A22" s="789" t="s">
        <v>1380</v>
      </c>
      <c r="B22" s="789" t="s">
        <v>1381</v>
      </c>
      <c r="C22" s="419" t="s">
        <v>1382</v>
      </c>
      <c r="D22" s="790">
        <v>45302.67484</v>
      </c>
      <c r="E22" s="790"/>
      <c r="F22" s="790">
        <v>45302.67484</v>
      </c>
      <c r="G22" s="790">
        <v>36265.31136</v>
      </c>
    </row>
    <row r="23" spans="1:7" s="272" customFormat="1" x14ac:dyDescent="0.2">
      <c r="A23" s="789" t="s">
        <v>1383</v>
      </c>
      <c r="B23" s="789" t="s">
        <v>1384</v>
      </c>
      <c r="C23" s="419" t="s">
        <v>1385</v>
      </c>
      <c r="D23" s="790">
        <v>44156787.59076</v>
      </c>
      <c r="E23" s="790">
        <v>9134438.0909700003</v>
      </c>
      <c r="F23" s="790">
        <v>35022349.499789998</v>
      </c>
      <c r="G23" s="790">
        <v>33872174.022420004</v>
      </c>
    </row>
    <row r="24" spans="1:7" s="272" customFormat="1" ht="21" x14ac:dyDescent="0.2">
      <c r="A24" s="789" t="s">
        <v>1386</v>
      </c>
      <c r="B24" s="789" t="s">
        <v>1387</v>
      </c>
      <c r="C24" s="419" t="s">
        <v>1388</v>
      </c>
      <c r="D24" s="790">
        <v>8637847.2992700003</v>
      </c>
      <c r="E24" s="790">
        <v>5817464.0848399997</v>
      </c>
      <c r="F24" s="790">
        <v>2820383.2144299997</v>
      </c>
      <c r="G24" s="790">
        <v>3032217.8546899999</v>
      </c>
    </row>
    <row r="25" spans="1:7" s="272" customFormat="1" x14ac:dyDescent="0.2">
      <c r="A25" s="789" t="s">
        <v>1389</v>
      </c>
      <c r="B25" s="789" t="s">
        <v>1390</v>
      </c>
      <c r="C25" s="419" t="s">
        <v>1391</v>
      </c>
      <c r="D25" s="790"/>
      <c r="E25" s="790"/>
      <c r="F25" s="790"/>
      <c r="G25" s="790"/>
    </row>
    <row r="26" spans="1:7" s="272" customFormat="1" x14ac:dyDescent="0.2">
      <c r="A26" s="789" t="s">
        <v>1392</v>
      </c>
      <c r="B26" s="789" t="s">
        <v>1393</v>
      </c>
      <c r="C26" s="419" t="s">
        <v>1394</v>
      </c>
      <c r="D26" s="790">
        <v>3603165.80926</v>
      </c>
      <c r="E26" s="790">
        <v>3603165.80926</v>
      </c>
      <c r="F26" s="790"/>
      <c r="G26" s="790"/>
    </row>
    <row r="27" spans="1:7" s="272" customFormat="1" x14ac:dyDescent="0.2">
      <c r="A27" s="789" t="s">
        <v>1395</v>
      </c>
      <c r="B27" s="789" t="s">
        <v>1396</v>
      </c>
      <c r="C27" s="419" t="s">
        <v>1397</v>
      </c>
      <c r="D27" s="790">
        <v>1817.41644</v>
      </c>
      <c r="E27" s="790">
        <v>532.46399999999994</v>
      </c>
      <c r="F27" s="790">
        <v>1284.95244</v>
      </c>
      <c r="G27" s="790">
        <v>1131.7650900000001</v>
      </c>
    </row>
    <row r="28" spans="1:7" s="272" customFormat="1" x14ac:dyDescent="0.2">
      <c r="A28" s="789" t="s">
        <v>1398</v>
      </c>
      <c r="B28" s="789" t="s">
        <v>1399</v>
      </c>
      <c r="C28" s="419" t="s">
        <v>1400</v>
      </c>
      <c r="D28" s="790">
        <v>1538090.0374499999</v>
      </c>
      <c r="E28" s="790"/>
      <c r="F28" s="790">
        <v>1538090.0374499999</v>
      </c>
      <c r="G28" s="790">
        <v>1872577.9758300001</v>
      </c>
    </row>
    <row r="29" spans="1:7" s="272" customFormat="1" x14ac:dyDescent="0.2">
      <c r="A29" s="791" t="s">
        <v>1401</v>
      </c>
      <c r="B29" s="789" t="s">
        <v>1402</v>
      </c>
      <c r="C29" s="419" t="s">
        <v>1403</v>
      </c>
      <c r="D29" s="790">
        <v>2071.39554</v>
      </c>
      <c r="E29" s="790"/>
      <c r="F29" s="790">
        <v>2071.39554</v>
      </c>
      <c r="G29" s="790">
        <v>2136.0329999999999</v>
      </c>
    </row>
    <row r="30" spans="1:7" s="272" customFormat="1" x14ac:dyDescent="0.2">
      <c r="A30" s="791" t="s">
        <v>1404</v>
      </c>
      <c r="B30" s="789" t="s">
        <v>1405</v>
      </c>
      <c r="C30" s="419" t="s">
        <v>1406</v>
      </c>
      <c r="D30" s="790">
        <v>41581.199999999997</v>
      </c>
      <c r="E30" s="790"/>
      <c r="F30" s="790">
        <v>41581.199999999997</v>
      </c>
      <c r="G30" s="790">
        <v>81838.649999999994</v>
      </c>
    </row>
    <row r="31" spans="1:7" s="273" customFormat="1" x14ac:dyDescent="0.2">
      <c r="A31" s="274" t="s">
        <v>1407</v>
      </c>
      <c r="B31" s="274" t="s">
        <v>1408</v>
      </c>
      <c r="C31" s="275" t="s">
        <v>65</v>
      </c>
      <c r="D31" s="276">
        <v>1181728.04064</v>
      </c>
      <c r="E31" s="276">
        <v>122387.84251</v>
      </c>
      <c r="F31" s="276">
        <v>1059340.1981300001</v>
      </c>
      <c r="G31" s="276">
        <v>1026558.6946500001</v>
      </c>
    </row>
    <row r="32" spans="1:7" s="272" customFormat="1" x14ac:dyDescent="0.2">
      <c r="A32" s="789" t="s">
        <v>1409</v>
      </c>
      <c r="B32" s="789" t="s">
        <v>1410</v>
      </c>
      <c r="C32" s="792" t="s">
        <v>1411</v>
      </c>
      <c r="D32" s="790">
        <v>948637.36135999998</v>
      </c>
      <c r="E32" s="790">
        <v>122387.84251</v>
      </c>
      <c r="F32" s="790">
        <v>826249.51884999999</v>
      </c>
      <c r="G32" s="790">
        <v>800749.51884999999</v>
      </c>
    </row>
    <row r="33" spans="1:7" s="272" customFormat="1" x14ac:dyDescent="0.2">
      <c r="A33" s="789" t="s">
        <v>1412</v>
      </c>
      <c r="B33" s="789" t="s">
        <v>1413</v>
      </c>
      <c r="C33" s="419" t="s">
        <v>1414</v>
      </c>
      <c r="D33" s="790">
        <v>6767.5959999999995</v>
      </c>
      <c r="E33" s="790"/>
      <c r="F33" s="790">
        <v>6767.5959999999995</v>
      </c>
      <c r="G33" s="790">
        <v>6767.5959999999995</v>
      </c>
    </row>
    <row r="34" spans="1:7" s="272" customFormat="1" x14ac:dyDescent="0.2">
      <c r="A34" s="789" t="s">
        <v>1415</v>
      </c>
      <c r="B34" s="789" t="s">
        <v>1416</v>
      </c>
      <c r="C34" s="419" t="s">
        <v>1417</v>
      </c>
      <c r="D34" s="790"/>
      <c r="E34" s="790"/>
      <c r="F34" s="790"/>
      <c r="G34" s="790"/>
    </row>
    <row r="35" spans="1:7" s="272" customFormat="1" x14ac:dyDescent="0.2">
      <c r="A35" s="789" t="s">
        <v>1418</v>
      </c>
      <c r="B35" s="789" t="s">
        <v>1419</v>
      </c>
      <c r="C35" s="419" t="s">
        <v>1420</v>
      </c>
      <c r="D35" s="790">
        <v>115343.94190000001</v>
      </c>
      <c r="E35" s="790"/>
      <c r="F35" s="790">
        <v>115343.94190000001</v>
      </c>
      <c r="G35" s="790">
        <v>95709.678509999998</v>
      </c>
    </row>
    <row r="36" spans="1:7" s="272" customFormat="1" x14ac:dyDescent="0.2">
      <c r="A36" s="789" t="s">
        <v>1421</v>
      </c>
      <c r="B36" s="789" t="s">
        <v>1422</v>
      </c>
      <c r="C36" s="419" t="s">
        <v>1423</v>
      </c>
      <c r="D36" s="790"/>
      <c r="E36" s="790"/>
      <c r="F36" s="790"/>
      <c r="G36" s="790"/>
    </row>
    <row r="37" spans="1:7" s="272" customFormat="1" x14ac:dyDescent="0.2">
      <c r="A37" s="789" t="s">
        <v>1424</v>
      </c>
      <c r="B37" s="789" t="s">
        <v>1425</v>
      </c>
      <c r="C37" s="419" t="s">
        <v>1426</v>
      </c>
      <c r="D37" s="790">
        <v>110979.14138</v>
      </c>
      <c r="E37" s="790"/>
      <c r="F37" s="790">
        <v>110979.14138</v>
      </c>
      <c r="G37" s="790">
        <v>123331.90129000001</v>
      </c>
    </row>
    <row r="38" spans="1:7" s="272" customFormat="1" x14ac:dyDescent="0.2">
      <c r="A38" s="789" t="s">
        <v>1427</v>
      </c>
      <c r="B38" s="789" t="s">
        <v>1428</v>
      </c>
      <c r="C38" s="419" t="s">
        <v>1429</v>
      </c>
      <c r="D38" s="790"/>
      <c r="E38" s="790"/>
      <c r="F38" s="790"/>
      <c r="G38" s="790"/>
    </row>
    <row r="39" spans="1:7" s="272" customFormat="1" x14ac:dyDescent="0.2">
      <c r="A39" s="789" t="s">
        <v>1430</v>
      </c>
      <c r="B39" s="789" t="s">
        <v>1431</v>
      </c>
      <c r="C39" s="419" t="s">
        <v>1432</v>
      </c>
      <c r="D39" s="790"/>
      <c r="E39" s="790"/>
      <c r="F39" s="790"/>
      <c r="G39" s="790"/>
    </row>
    <row r="40" spans="1:7" s="272" customFormat="1" x14ac:dyDescent="0.2">
      <c r="A40" s="274" t="s">
        <v>1433</v>
      </c>
      <c r="B40" s="274" t="s">
        <v>1434</v>
      </c>
      <c r="C40" s="275" t="s">
        <v>65</v>
      </c>
      <c r="D40" s="276">
        <v>1564422.26734</v>
      </c>
      <c r="E40" s="276">
        <v>0</v>
      </c>
      <c r="F40" s="276">
        <v>1564422.26734</v>
      </c>
      <c r="G40" s="276">
        <v>2244939.5995699996</v>
      </c>
    </row>
    <row r="41" spans="1:7" s="273" customFormat="1" x14ac:dyDescent="0.2">
      <c r="A41" s="789" t="s">
        <v>1435</v>
      </c>
      <c r="B41" s="789" t="s">
        <v>1436</v>
      </c>
      <c r="C41" s="419" t="s">
        <v>1437</v>
      </c>
      <c r="D41" s="790">
        <v>120945.44452</v>
      </c>
      <c r="E41" s="790"/>
      <c r="F41" s="790">
        <v>120945.44452</v>
      </c>
      <c r="G41" s="790">
        <v>175091.51204</v>
      </c>
    </row>
    <row r="42" spans="1:7" s="272" customFormat="1" x14ac:dyDescent="0.2">
      <c r="A42" s="789" t="s">
        <v>1438</v>
      </c>
      <c r="B42" s="789" t="s">
        <v>1439</v>
      </c>
      <c r="C42" s="419" t="s">
        <v>1440</v>
      </c>
      <c r="D42" s="790"/>
      <c r="E42" s="790"/>
      <c r="F42" s="790"/>
      <c r="G42" s="790"/>
    </row>
    <row r="43" spans="1:7" s="272" customFormat="1" x14ac:dyDescent="0.2">
      <c r="A43" s="789" t="s">
        <v>1441</v>
      </c>
      <c r="B43" s="789" t="s">
        <v>1442</v>
      </c>
      <c r="C43" s="419" t="s">
        <v>1443</v>
      </c>
      <c r="D43" s="790">
        <v>686.52137000000005</v>
      </c>
      <c r="E43" s="790"/>
      <c r="F43" s="790">
        <v>686.52137000000005</v>
      </c>
      <c r="G43" s="790">
        <v>723.56637000000001</v>
      </c>
    </row>
    <row r="44" spans="1:7" s="272" customFormat="1" x14ac:dyDescent="0.2">
      <c r="A44" s="789" t="s">
        <v>1444</v>
      </c>
      <c r="B44" s="789" t="s">
        <v>1445</v>
      </c>
      <c r="C44" s="419" t="s">
        <v>1446</v>
      </c>
      <c r="D44" s="790"/>
      <c r="E44" s="790"/>
      <c r="F44" s="790"/>
      <c r="G44" s="790"/>
    </row>
    <row r="45" spans="1:7" s="272" customFormat="1" x14ac:dyDescent="0.2">
      <c r="A45" s="789" t="s">
        <v>1447</v>
      </c>
      <c r="B45" s="789" t="s">
        <v>1448</v>
      </c>
      <c r="C45" s="419" t="s">
        <v>1449</v>
      </c>
      <c r="D45" s="790">
        <v>910669.28185999999</v>
      </c>
      <c r="E45" s="790"/>
      <c r="F45" s="790">
        <v>910669.28185999999</v>
      </c>
      <c r="G45" s="790">
        <v>944869.78493000008</v>
      </c>
    </row>
    <row r="46" spans="1:7" s="272" customFormat="1" x14ac:dyDescent="0.2">
      <c r="A46" s="793" t="s">
        <v>1450</v>
      </c>
      <c r="B46" s="789" t="s">
        <v>1451</v>
      </c>
      <c r="C46" s="419" t="s">
        <v>1452</v>
      </c>
      <c r="D46" s="790">
        <v>532121.01959000004</v>
      </c>
      <c r="E46" s="790"/>
      <c r="F46" s="790">
        <v>532121.01959000004</v>
      </c>
      <c r="G46" s="790">
        <v>1124254.7362299999</v>
      </c>
    </row>
    <row r="47" spans="1:7" s="272" customFormat="1" x14ac:dyDescent="0.2">
      <c r="A47" s="274" t="s">
        <v>1453</v>
      </c>
      <c r="B47" s="274" t="s">
        <v>1454</v>
      </c>
      <c r="C47" s="275" t="s">
        <v>65</v>
      </c>
      <c r="D47" s="276">
        <v>13532460.9013</v>
      </c>
      <c r="E47" s="276">
        <v>35981.056969999998</v>
      </c>
      <c r="F47" s="276">
        <v>13496479.844330002</v>
      </c>
      <c r="G47" s="276">
        <v>11639586.91595</v>
      </c>
    </row>
    <row r="48" spans="1:7" s="272" customFormat="1" x14ac:dyDescent="0.2">
      <c r="A48" s="274" t="s">
        <v>1455</v>
      </c>
      <c r="B48" s="274" t="s">
        <v>1456</v>
      </c>
      <c r="C48" s="275" t="s">
        <v>65</v>
      </c>
      <c r="D48" s="276">
        <v>445805.91587999999</v>
      </c>
      <c r="E48" s="276">
        <v>0</v>
      </c>
      <c r="F48" s="276">
        <v>445805.91587999999</v>
      </c>
      <c r="G48" s="276">
        <v>430411.88509999996</v>
      </c>
    </row>
    <row r="49" spans="1:7" s="272" customFormat="1" x14ac:dyDescent="0.2">
      <c r="A49" s="789" t="s">
        <v>1457</v>
      </c>
      <c r="B49" s="789" t="s">
        <v>1458</v>
      </c>
      <c r="C49" s="419" t="s">
        <v>1459</v>
      </c>
      <c r="D49" s="790"/>
      <c r="E49" s="790"/>
      <c r="F49" s="790"/>
      <c r="G49" s="790"/>
    </row>
    <row r="50" spans="1:7" s="272" customFormat="1" x14ac:dyDescent="0.2">
      <c r="A50" s="789" t="s">
        <v>1460</v>
      </c>
      <c r="B50" s="789" t="s">
        <v>1461</v>
      </c>
      <c r="C50" s="419" t="s">
        <v>1462</v>
      </c>
      <c r="D50" s="790">
        <v>372880.37472000002</v>
      </c>
      <c r="E50" s="790"/>
      <c r="F50" s="790">
        <v>372880.37472000002</v>
      </c>
      <c r="G50" s="790">
        <v>361140.03168999997</v>
      </c>
    </row>
    <row r="51" spans="1:7" s="272" customFormat="1" x14ac:dyDescent="0.2">
      <c r="A51" s="789" t="s">
        <v>1463</v>
      </c>
      <c r="B51" s="789" t="s">
        <v>1464</v>
      </c>
      <c r="C51" s="419" t="s">
        <v>1465</v>
      </c>
      <c r="D51" s="790">
        <v>1949.53513</v>
      </c>
      <c r="E51" s="790"/>
      <c r="F51" s="790">
        <v>1949.53513</v>
      </c>
      <c r="G51" s="790">
        <v>4439.8495499999999</v>
      </c>
    </row>
    <row r="52" spans="1:7" s="272" customFormat="1" x14ac:dyDescent="0.2">
      <c r="A52" s="789" t="s">
        <v>1466</v>
      </c>
      <c r="B52" s="789" t="s">
        <v>1467</v>
      </c>
      <c r="C52" s="419" t="s">
        <v>1468</v>
      </c>
      <c r="D52" s="790">
        <v>7036.2545399999999</v>
      </c>
      <c r="E52" s="790"/>
      <c r="F52" s="790">
        <v>7036.2545399999999</v>
      </c>
      <c r="G52" s="790">
        <v>7265.1841899999999</v>
      </c>
    </row>
    <row r="53" spans="1:7" s="272" customFormat="1" x14ac:dyDescent="0.2">
      <c r="A53" s="789" t="s">
        <v>1469</v>
      </c>
      <c r="B53" s="789" t="s">
        <v>1470</v>
      </c>
      <c r="C53" s="419" t="s">
        <v>1471</v>
      </c>
      <c r="D53" s="790"/>
      <c r="E53" s="790"/>
      <c r="F53" s="790"/>
      <c r="G53" s="790"/>
    </row>
    <row r="54" spans="1:7" s="272" customFormat="1" x14ac:dyDescent="0.2">
      <c r="A54" s="789" t="s">
        <v>1472</v>
      </c>
      <c r="B54" s="789" t="s">
        <v>1473</v>
      </c>
      <c r="C54" s="419" t="s">
        <v>1474</v>
      </c>
      <c r="D54" s="790">
        <v>17244.163079999998</v>
      </c>
      <c r="E54" s="790"/>
      <c r="F54" s="790">
        <v>17244.163079999998</v>
      </c>
      <c r="G54" s="790">
        <v>12912.302449999999</v>
      </c>
    </row>
    <row r="55" spans="1:7" s="272" customFormat="1" x14ac:dyDescent="0.2">
      <c r="A55" s="789" t="s">
        <v>1475</v>
      </c>
      <c r="B55" s="789" t="s">
        <v>1476</v>
      </c>
      <c r="C55" s="419" t="s">
        <v>1477</v>
      </c>
      <c r="D55" s="790"/>
      <c r="E55" s="790"/>
      <c r="F55" s="790"/>
      <c r="G55" s="790"/>
    </row>
    <row r="56" spans="1:7" s="272" customFormat="1" x14ac:dyDescent="0.2">
      <c r="A56" s="789" t="s">
        <v>1478</v>
      </c>
      <c r="B56" s="789" t="s">
        <v>1479</v>
      </c>
      <c r="C56" s="419" t="s">
        <v>1480</v>
      </c>
      <c r="D56" s="790">
        <v>44832.744039999998</v>
      </c>
      <c r="E56" s="790"/>
      <c r="F56" s="790">
        <v>44832.744039999998</v>
      </c>
      <c r="G56" s="790">
        <v>42171.261160000002</v>
      </c>
    </row>
    <row r="57" spans="1:7" s="272" customFormat="1" x14ac:dyDescent="0.2">
      <c r="A57" s="789" t="s">
        <v>1481</v>
      </c>
      <c r="B57" s="789" t="s">
        <v>1482</v>
      </c>
      <c r="C57" s="419" t="s">
        <v>1483</v>
      </c>
      <c r="D57" s="790">
        <v>7.3114499999999998</v>
      </c>
      <c r="E57" s="790"/>
      <c r="F57" s="790">
        <v>7.3114499999999998</v>
      </c>
      <c r="G57" s="790">
        <v>131.27812</v>
      </c>
    </row>
    <row r="58" spans="1:7" s="272" customFormat="1" x14ac:dyDescent="0.2">
      <c r="A58" s="789" t="s">
        <v>1484</v>
      </c>
      <c r="B58" s="789" t="s">
        <v>1485</v>
      </c>
      <c r="C58" s="419" t="s">
        <v>1486</v>
      </c>
      <c r="D58" s="790">
        <v>1855.5329200000001</v>
      </c>
      <c r="E58" s="790"/>
      <c r="F58" s="790">
        <v>1855.5329200000001</v>
      </c>
      <c r="G58" s="790">
        <v>2351.9779400000002</v>
      </c>
    </row>
    <row r="59" spans="1:7" s="272" customFormat="1" x14ac:dyDescent="0.2">
      <c r="A59" s="274" t="s">
        <v>1487</v>
      </c>
      <c r="B59" s="274" t="s">
        <v>1488</v>
      </c>
      <c r="C59" s="275" t="s">
        <v>65</v>
      </c>
      <c r="D59" s="276">
        <v>4701683.5302999998</v>
      </c>
      <c r="E59" s="276">
        <v>35981.056969999998</v>
      </c>
      <c r="F59" s="276">
        <v>4665702.4733300004</v>
      </c>
      <c r="G59" s="276">
        <v>4558140.0987800006</v>
      </c>
    </row>
    <row r="60" spans="1:7" s="272" customFormat="1" x14ac:dyDescent="0.2">
      <c r="A60" s="789" t="s">
        <v>1489</v>
      </c>
      <c r="B60" s="789" t="s">
        <v>1490</v>
      </c>
      <c r="C60" s="419" t="s">
        <v>1491</v>
      </c>
      <c r="D60" s="790">
        <v>739528.10066</v>
      </c>
      <c r="E60" s="790">
        <v>19299.579900000001</v>
      </c>
      <c r="F60" s="790">
        <v>720228.5207600001</v>
      </c>
      <c r="G60" s="790">
        <v>654362.9887499999</v>
      </c>
    </row>
    <row r="61" spans="1:7" s="272" customFormat="1" x14ac:dyDescent="0.2">
      <c r="A61" s="789" t="s">
        <v>1492</v>
      </c>
      <c r="B61" s="789" t="s">
        <v>1493</v>
      </c>
      <c r="C61" s="419" t="s">
        <v>1494</v>
      </c>
      <c r="D61" s="790"/>
      <c r="E61" s="790"/>
      <c r="F61" s="790"/>
      <c r="G61" s="790"/>
    </row>
    <row r="62" spans="1:7" s="272" customFormat="1" x14ac:dyDescent="0.2">
      <c r="A62" s="789" t="s">
        <v>1495</v>
      </c>
      <c r="B62" s="789" t="s">
        <v>1496</v>
      </c>
      <c r="C62" s="419" t="s">
        <v>1497</v>
      </c>
      <c r="D62" s="790"/>
      <c r="E62" s="790"/>
      <c r="F62" s="790"/>
      <c r="G62" s="790"/>
    </row>
    <row r="63" spans="1:7" s="272" customFormat="1" x14ac:dyDescent="0.2">
      <c r="A63" s="789" t="s">
        <v>1498</v>
      </c>
      <c r="B63" s="789" t="s">
        <v>1499</v>
      </c>
      <c r="C63" s="419" t="s">
        <v>1500</v>
      </c>
      <c r="D63" s="790">
        <v>25512.44284</v>
      </c>
      <c r="E63" s="790"/>
      <c r="F63" s="790">
        <v>25512.44284</v>
      </c>
      <c r="G63" s="790">
        <v>27282.94585</v>
      </c>
    </row>
    <row r="64" spans="1:7" s="272" customFormat="1" x14ac:dyDescent="0.2">
      <c r="A64" s="789" t="s">
        <v>1501</v>
      </c>
      <c r="B64" s="789" t="s">
        <v>1502</v>
      </c>
      <c r="C64" s="419" t="s">
        <v>1503</v>
      </c>
      <c r="D64" s="790">
        <v>53184.10873</v>
      </c>
      <c r="E64" s="790">
        <v>13371.667820000001</v>
      </c>
      <c r="F64" s="790">
        <v>39812.440910000005</v>
      </c>
      <c r="G64" s="790">
        <v>26868.411659999998</v>
      </c>
    </row>
    <row r="65" spans="1:7" s="272" customFormat="1" x14ac:dyDescent="0.2">
      <c r="A65" s="789" t="s">
        <v>1504</v>
      </c>
      <c r="B65" s="789" t="s">
        <v>1505</v>
      </c>
      <c r="C65" s="419" t="s">
        <v>1506</v>
      </c>
      <c r="D65" s="790">
        <v>27684.24235</v>
      </c>
      <c r="E65" s="790"/>
      <c r="F65" s="790">
        <v>27684.24235</v>
      </c>
      <c r="G65" s="790"/>
    </row>
    <row r="66" spans="1:7" s="272" customFormat="1" x14ac:dyDescent="0.2">
      <c r="A66" s="789" t="s">
        <v>1507</v>
      </c>
      <c r="B66" s="789" t="s">
        <v>1508</v>
      </c>
      <c r="C66" s="419" t="s">
        <v>1509</v>
      </c>
      <c r="D66" s="790"/>
      <c r="E66" s="790"/>
      <c r="F66" s="790"/>
      <c r="G66" s="790"/>
    </row>
    <row r="67" spans="1:7" s="272" customFormat="1" x14ac:dyDescent="0.2">
      <c r="A67" s="789" t="s">
        <v>1510</v>
      </c>
      <c r="B67" s="789" t="s">
        <v>1511</v>
      </c>
      <c r="C67" s="419" t="s">
        <v>1512</v>
      </c>
      <c r="D67" s="790"/>
      <c r="E67" s="790"/>
      <c r="F67" s="790"/>
      <c r="G67" s="790"/>
    </row>
    <row r="68" spans="1:7" s="272" customFormat="1" x14ac:dyDescent="0.2">
      <c r="A68" s="789" t="s">
        <v>1513</v>
      </c>
      <c r="B68" s="789" t="s">
        <v>1514</v>
      </c>
      <c r="C68" s="419" t="s">
        <v>1515</v>
      </c>
      <c r="D68" s="790">
        <v>2888.5924299999997</v>
      </c>
      <c r="E68" s="790"/>
      <c r="F68" s="790">
        <v>2888.5924299999997</v>
      </c>
      <c r="G68" s="790">
        <v>3728.4581400000002</v>
      </c>
    </row>
    <row r="69" spans="1:7" s="272" customFormat="1" x14ac:dyDescent="0.2">
      <c r="A69" s="789" t="s">
        <v>1516</v>
      </c>
      <c r="B69" s="789" t="s">
        <v>1517</v>
      </c>
      <c r="C69" s="419" t="s">
        <v>1518</v>
      </c>
      <c r="D69" s="790"/>
      <c r="E69" s="790"/>
      <c r="F69" s="790"/>
      <c r="G69" s="790"/>
    </row>
    <row r="70" spans="1:7" s="272" customFormat="1" x14ac:dyDescent="0.2">
      <c r="A70" s="789" t="s">
        <v>1519</v>
      </c>
      <c r="B70" s="789" t="s">
        <v>1520</v>
      </c>
      <c r="C70" s="419" t="s">
        <v>1521</v>
      </c>
      <c r="D70" s="790"/>
      <c r="E70" s="790"/>
      <c r="F70" s="790"/>
      <c r="G70" s="790"/>
    </row>
    <row r="71" spans="1:7" s="272" customFormat="1" x14ac:dyDescent="0.2">
      <c r="A71" s="789" t="s">
        <v>1522</v>
      </c>
      <c r="B71" s="789" t="s">
        <v>1523</v>
      </c>
      <c r="C71" s="419" t="s">
        <v>1524</v>
      </c>
      <c r="D71" s="790"/>
      <c r="E71" s="790"/>
      <c r="F71" s="790"/>
      <c r="G71" s="790"/>
    </row>
    <row r="72" spans="1:7" s="272" customFormat="1" x14ac:dyDescent="0.2">
      <c r="A72" s="789" t="s">
        <v>1525</v>
      </c>
      <c r="B72" s="789" t="s">
        <v>1526</v>
      </c>
      <c r="C72" s="419" t="s">
        <v>1527</v>
      </c>
      <c r="D72" s="790">
        <v>3887.136</v>
      </c>
      <c r="E72" s="790"/>
      <c r="F72" s="790">
        <v>3887.136</v>
      </c>
      <c r="G72" s="790">
        <v>5066.2190000000001</v>
      </c>
    </row>
    <row r="73" spans="1:7" s="272" customFormat="1" x14ac:dyDescent="0.2">
      <c r="A73" s="789" t="s">
        <v>1528</v>
      </c>
      <c r="B73" s="789" t="s">
        <v>1529</v>
      </c>
      <c r="C73" s="419" t="s">
        <v>1530</v>
      </c>
      <c r="D73" s="790">
        <v>140.792</v>
      </c>
      <c r="E73" s="790"/>
      <c r="F73" s="790">
        <v>140.792</v>
      </c>
      <c r="G73" s="790">
        <v>38.942999999999998</v>
      </c>
    </row>
    <row r="74" spans="1:7" s="272" customFormat="1" x14ac:dyDescent="0.2">
      <c r="A74" s="789" t="s">
        <v>1531</v>
      </c>
      <c r="B74" s="789" t="s">
        <v>71</v>
      </c>
      <c r="C74" s="419" t="s">
        <v>1532</v>
      </c>
      <c r="D74" s="790">
        <v>4784.9289399999998</v>
      </c>
      <c r="E74" s="790"/>
      <c r="F74" s="790">
        <v>4784.9289399999998</v>
      </c>
      <c r="G74" s="790">
        <v>1662.9884500000001</v>
      </c>
    </row>
    <row r="75" spans="1:7" s="272" customFormat="1" x14ac:dyDescent="0.2">
      <c r="A75" s="789" t="s">
        <v>1533</v>
      </c>
      <c r="B75" s="789" t="s">
        <v>1534</v>
      </c>
      <c r="C75" s="419" t="s">
        <v>1535</v>
      </c>
      <c r="D75" s="790">
        <v>722.44851000000006</v>
      </c>
      <c r="E75" s="790"/>
      <c r="F75" s="790">
        <v>722.44851000000006</v>
      </c>
      <c r="G75" s="790">
        <v>29.515999999999998</v>
      </c>
    </row>
    <row r="76" spans="1:7" s="272" customFormat="1" x14ac:dyDescent="0.2">
      <c r="A76" s="789" t="s">
        <v>1536</v>
      </c>
      <c r="B76" s="789" t="s">
        <v>1537</v>
      </c>
      <c r="C76" s="419" t="s">
        <v>1538</v>
      </c>
      <c r="D76" s="790">
        <v>3255.0625700000001</v>
      </c>
      <c r="E76" s="790"/>
      <c r="F76" s="790">
        <v>3255.0625700000001</v>
      </c>
      <c r="G76" s="790">
        <v>2840.8545600000002</v>
      </c>
    </row>
    <row r="77" spans="1:7" s="272" customFormat="1" x14ac:dyDescent="0.2">
      <c r="A77" s="789" t="s">
        <v>1539</v>
      </c>
      <c r="B77" s="789" t="s">
        <v>1540</v>
      </c>
      <c r="C77" s="419" t="s">
        <v>1541</v>
      </c>
      <c r="D77" s="790">
        <v>120425.16045000001</v>
      </c>
      <c r="E77" s="790"/>
      <c r="F77" s="790">
        <v>120425.16045000001</v>
      </c>
      <c r="G77" s="790">
        <v>45421.288789999999</v>
      </c>
    </row>
    <row r="78" spans="1:7" s="272" customFormat="1" x14ac:dyDescent="0.2">
      <c r="A78" s="789" t="s">
        <v>1542</v>
      </c>
      <c r="B78" s="789" t="s">
        <v>1543</v>
      </c>
      <c r="C78" s="419" t="s">
        <v>1544</v>
      </c>
      <c r="D78" s="790"/>
      <c r="E78" s="790"/>
      <c r="F78" s="790"/>
      <c r="G78" s="790"/>
    </row>
    <row r="79" spans="1:7" s="272" customFormat="1" x14ac:dyDescent="0.2">
      <c r="A79" s="789" t="s">
        <v>1545</v>
      </c>
      <c r="B79" s="789" t="s">
        <v>1546</v>
      </c>
      <c r="C79" s="419" t="s">
        <v>1547</v>
      </c>
      <c r="D79" s="790"/>
      <c r="E79" s="790"/>
      <c r="F79" s="790"/>
      <c r="G79" s="790"/>
    </row>
    <row r="80" spans="1:7" s="272" customFormat="1" x14ac:dyDescent="0.2">
      <c r="A80" s="789" t="s">
        <v>1548</v>
      </c>
      <c r="B80" s="789" t="s">
        <v>1549</v>
      </c>
      <c r="C80" s="419" t="s">
        <v>1550</v>
      </c>
      <c r="D80" s="790"/>
      <c r="E80" s="790"/>
      <c r="F80" s="790"/>
      <c r="G80" s="790"/>
    </row>
    <row r="81" spans="1:7" s="272" customFormat="1" x14ac:dyDescent="0.2">
      <c r="A81" s="791" t="s">
        <v>1551</v>
      </c>
      <c r="B81" s="789" t="s">
        <v>1552</v>
      </c>
      <c r="C81" s="419" t="s">
        <v>1553</v>
      </c>
      <c r="D81" s="790"/>
      <c r="E81" s="790"/>
      <c r="F81" s="790"/>
      <c r="G81" s="790"/>
    </row>
    <row r="82" spans="1:7" s="272" customFormat="1" x14ac:dyDescent="0.2">
      <c r="A82" s="791" t="s">
        <v>1554</v>
      </c>
      <c r="B82" s="789" t="s">
        <v>1555</v>
      </c>
      <c r="C82" s="419" t="s">
        <v>1556</v>
      </c>
      <c r="D82" s="790"/>
      <c r="E82" s="790"/>
      <c r="F82" s="790"/>
      <c r="G82" s="790"/>
    </row>
    <row r="83" spans="1:7" s="272" customFormat="1" x14ac:dyDescent="0.2">
      <c r="A83" s="791" t="s">
        <v>1557</v>
      </c>
      <c r="B83" s="789" t="s">
        <v>1558</v>
      </c>
      <c r="C83" s="419" t="s">
        <v>1559</v>
      </c>
      <c r="D83" s="790">
        <v>853986.51207000006</v>
      </c>
      <c r="E83" s="790"/>
      <c r="F83" s="790">
        <v>853986.51207000006</v>
      </c>
      <c r="G83" s="790">
        <v>200098.24186000001</v>
      </c>
    </row>
    <row r="84" spans="1:7" s="272" customFormat="1" x14ac:dyDescent="0.2">
      <c r="A84" s="791" t="s">
        <v>1560</v>
      </c>
      <c r="B84" s="791" t="s">
        <v>1561</v>
      </c>
      <c r="C84" s="794" t="s">
        <v>1562</v>
      </c>
      <c r="D84" s="790"/>
      <c r="E84" s="790"/>
      <c r="F84" s="790"/>
      <c r="G84" s="790"/>
    </row>
    <row r="85" spans="1:7" s="272" customFormat="1" x14ac:dyDescent="0.2">
      <c r="A85" s="791" t="s">
        <v>1563</v>
      </c>
      <c r="B85" s="789" t="s">
        <v>1564</v>
      </c>
      <c r="C85" s="419" t="s">
        <v>1565</v>
      </c>
      <c r="D85" s="790">
        <v>34971.26872</v>
      </c>
      <c r="E85" s="790"/>
      <c r="F85" s="790">
        <v>34971.26872</v>
      </c>
      <c r="G85" s="790">
        <v>28664.12227</v>
      </c>
    </row>
    <row r="86" spans="1:7" s="273" customFormat="1" x14ac:dyDescent="0.2">
      <c r="A86" s="791" t="s">
        <v>1566</v>
      </c>
      <c r="B86" s="789" t="s">
        <v>1567</v>
      </c>
      <c r="C86" s="419" t="s">
        <v>1568</v>
      </c>
      <c r="D86" s="790">
        <v>5622.1706899999999</v>
      </c>
      <c r="E86" s="790"/>
      <c r="F86" s="790">
        <v>5622.1706899999999</v>
      </c>
      <c r="G86" s="790">
        <v>4835.7010900000005</v>
      </c>
    </row>
    <row r="87" spans="1:7" s="272" customFormat="1" x14ac:dyDescent="0.2">
      <c r="A87" s="791" t="s">
        <v>1569</v>
      </c>
      <c r="B87" s="789" t="s">
        <v>1570</v>
      </c>
      <c r="C87" s="419" t="s">
        <v>1571</v>
      </c>
      <c r="D87" s="790">
        <v>2792455.28981</v>
      </c>
      <c r="E87" s="790"/>
      <c r="F87" s="790">
        <v>2792455.28981</v>
      </c>
      <c r="G87" s="790">
        <v>3526534.0948299998</v>
      </c>
    </row>
    <row r="88" spans="1:7" s="272" customFormat="1" x14ac:dyDescent="0.2">
      <c r="A88" s="795" t="s">
        <v>1572</v>
      </c>
      <c r="B88" s="795" t="s">
        <v>1573</v>
      </c>
      <c r="C88" s="796" t="s">
        <v>1574</v>
      </c>
      <c r="D88" s="797">
        <v>32635.273529999999</v>
      </c>
      <c r="E88" s="797">
        <v>3309.8092500000002</v>
      </c>
      <c r="F88" s="797">
        <v>29325.46428</v>
      </c>
      <c r="G88" s="797">
        <v>30705.324530000002</v>
      </c>
    </row>
    <row r="89" spans="1:7" s="272" customFormat="1" x14ac:dyDescent="0.2">
      <c r="A89" s="274" t="s">
        <v>1575</v>
      </c>
      <c r="B89" s="274" t="s">
        <v>1576</v>
      </c>
      <c r="C89" s="275" t="s">
        <v>65</v>
      </c>
      <c r="D89" s="276">
        <v>8384971.4551200001</v>
      </c>
      <c r="E89" s="276">
        <v>0</v>
      </c>
      <c r="F89" s="276">
        <v>8384971.4551200001</v>
      </c>
      <c r="G89" s="276">
        <v>6651034.9320700001</v>
      </c>
    </row>
    <row r="90" spans="1:7" s="272" customFormat="1" x14ac:dyDescent="0.2">
      <c r="A90" s="798" t="s">
        <v>1577</v>
      </c>
      <c r="B90" s="798" t="s">
        <v>1578</v>
      </c>
      <c r="C90" s="799" t="s">
        <v>1579</v>
      </c>
      <c r="D90" s="800"/>
      <c r="E90" s="790"/>
      <c r="F90" s="790"/>
      <c r="G90" s="790"/>
    </row>
    <row r="91" spans="1:7" s="272" customFormat="1" x14ac:dyDescent="0.2">
      <c r="A91" s="789" t="s">
        <v>1580</v>
      </c>
      <c r="B91" s="789" t="s">
        <v>1581</v>
      </c>
      <c r="C91" s="419" t="s">
        <v>1582</v>
      </c>
      <c r="D91" s="790"/>
      <c r="E91" s="790"/>
      <c r="F91" s="790"/>
      <c r="G91" s="790"/>
    </row>
    <row r="92" spans="1:7" s="272" customFormat="1" x14ac:dyDescent="0.2">
      <c r="A92" s="789" t="s">
        <v>1583</v>
      </c>
      <c r="B92" s="789" t="s">
        <v>1584</v>
      </c>
      <c r="C92" s="419" t="s">
        <v>1585</v>
      </c>
      <c r="D92" s="790"/>
      <c r="E92" s="790"/>
      <c r="F92" s="790"/>
      <c r="G92" s="790"/>
    </row>
    <row r="93" spans="1:7" s="272" customFormat="1" x14ac:dyDescent="0.2">
      <c r="A93" s="789" t="s">
        <v>1586</v>
      </c>
      <c r="B93" s="789" t="s">
        <v>1587</v>
      </c>
      <c r="C93" s="419" t="s">
        <v>1588</v>
      </c>
      <c r="D93" s="790">
        <v>711692.02269999997</v>
      </c>
      <c r="E93" s="790"/>
      <c r="F93" s="790">
        <v>711692.02269999997</v>
      </c>
      <c r="G93" s="790">
        <v>878044.83967999998</v>
      </c>
    </row>
    <row r="94" spans="1:7" s="272" customFormat="1" x14ac:dyDescent="0.2">
      <c r="A94" s="789" t="s">
        <v>1589</v>
      </c>
      <c r="B94" s="789" t="s">
        <v>1590</v>
      </c>
      <c r="C94" s="419" t="s">
        <v>1591</v>
      </c>
      <c r="D94" s="790">
        <v>88470.082110000003</v>
      </c>
      <c r="E94" s="790"/>
      <c r="F94" s="790">
        <v>88470.082110000003</v>
      </c>
      <c r="G94" s="790">
        <v>87520.017970000001</v>
      </c>
    </row>
    <row r="95" spans="1:7" s="272" customFormat="1" x14ac:dyDescent="0.2">
      <c r="A95" s="789" t="s">
        <v>1592</v>
      </c>
      <c r="B95" s="789" t="s">
        <v>1593</v>
      </c>
      <c r="C95" s="419" t="s">
        <v>1594</v>
      </c>
      <c r="D95" s="790">
        <v>3131011.1391200004</v>
      </c>
      <c r="E95" s="790"/>
      <c r="F95" s="790">
        <v>3131011.1391200004</v>
      </c>
      <c r="G95" s="790">
        <v>2667710.8456599996</v>
      </c>
    </row>
    <row r="96" spans="1:7" s="272" customFormat="1" x14ac:dyDescent="0.2">
      <c r="A96" s="789" t="s">
        <v>1595</v>
      </c>
      <c r="B96" s="789" t="s">
        <v>1596</v>
      </c>
      <c r="C96" s="419" t="s">
        <v>1597</v>
      </c>
      <c r="D96" s="790">
        <v>120784.73415</v>
      </c>
      <c r="E96" s="790"/>
      <c r="F96" s="790">
        <v>120784.73415</v>
      </c>
      <c r="G96" s="790">
        <v>102085.26608</v>
      </c>
    </row>
    <row r="97" spans="1:7" s="272" customFormat="1" x14ac:dyDescent="0.2">
      <c r="A97" s="789" t="s">
        <v>1598</v>
      </c>
      <c r="B97" s="789" t="s">
        <v>1599</v>
      </c>
      <c r="C97" s="419" t="s">
        <v>1600</v>
      </c>
      <c r="D97" s="790">
        <v>3021548.3373599998</v>
      </c>
      <c r="E97" s="790"/>
      <c r="F97" s="790">
        <v>3021548.3373599998</v>
      </c>
      <c r="G97" s="790">
        <v>2149770.2510700002</v>
      </c>
    </row>
    <row r="98" spans="1:7" s="272" customFormat="1" x14ac:dyDescent="0.2">
      <c r="A98" s="789" t="s">
        <v>1601</v>
      </c>
      <c r="B98" s="789" t="s">
        <v>1602</v>
      </c>
      <c r="C98" s="419" t="s">
        <v>1603</v>
      </c>
      <c r="D98" s="790">
        <v>1296756.1545500001</v>
      </c>
      <c r="E98" s="790"/>
      <c r="F98" s="790">
        <v>1296756.1545500001</v>
      </c>
      <c r="G98" s="790">
        <v>748606.61803000001</v>
      </c>
    </row>
    <row r="99" spans="1:7" s="272" customFormat="1" x14ac:dyDescent="0.2">
      <c r="A99" s="789" t="s">
        <v>1604</v>
      </c>
      <c r="B99" s="789" t="s">
        <v>1605</v>
      </c>
      <c r="C99" s="419" t="s">
        <v>1606</v>
      </c>
      <c r="D99" s="790">
        <v>1868.5014800000001</v>
      </c>
      <c r="E99" s="790"/>
      <c r="F99" s="790">
        <v>1868.5014800000001</v>
      </c>
      <c r="G99" s="790">
        <v>3872.0559400000002</v>
      </c>
    </row>
    <row r="100" spans="1:7" s="272" customFormat="1" x14ac:dyDescent="0.2">
      <c r="A100" s="789" t="s">
        <v>1607</v>
      </c>
      <c r="B100" s="789" t="s">
        <v>1608</v>
      </c>
      <c r="C100" s="419" t="s">
        <v>1609</v>
      </c>
      <c r="D100" s="790">
        <v>4.2370000000000001</v>
      </c>
      <c r="E100" s="790"/>
      <c r="F100" s="790">
        <v>4.2370000000000001</v>
      </c>
      <c r="G100" s="790">
        <v>3</v>
      </c>
    </row>
    <row r="101" spans="1:7" s="272" customFormat="1" x14ac:dyDescent="0.2">
      <c r="A101" s="795" t="s">
        <v>1610</v>
      </c>
      <c r="B101" s="795" t="s">
        <v>1611</v>
      </c>
      <c r="C101" s="796" t="s">
        <v>1612</v>
      </c>
      <c r="D101" s="797">
        <v>12836.246650000001</v>
      </c>
      <c r="E101" s="790"/>
      <c r="F101" s="790">
        <v>12836.246650000001</v>
      </c>
      <c r="G101" s="797">
        <v>13422.03764</v>
      </c>
    </row>
    <row r="102" spans="1:7" s="272" customFormat="1" ht="12.75" customHeight="1" x14ac:dyDescent="0.2">
      <c r="A102" s="278"/>
      <c r="B102" s="278"/>
      <c r="C102" s="278"/>
      <c r="E102" s="801"/>
      <c r="F102" s="802"/>
      <c r="G102" s="420"/>
    </row>
    <row r="103" spans="1:7" s="273" customFormat="1" ht="12.75" customHeight="1" x14ac:dyDescent="0.2">
      <c r="A103" s="278"/>
      <c r="B103" s="278"/>
      <c r="C103" s="278"/>
      <c r="D103" s="272"/>
      <c r="E103" s="272"/>
      <c r="F103" s="421"/>
      <c r="G103" s="420"/>
    </row>
    <row r="104" spans="1:7" s="273" customFormat="1" ht="12.75" customHeight="1" x14ac:dyDescent="0.2">
      <c r="A104" s="803"/>
      <c r="B104" s="422"/>
      <c r="C104" s="423"/>
      <c r="D104" s="279">
        <v>1</v>
      </c>
      <c r="E104" s="279">
        <v>2</v>
      </c>
      <c r="F104" s="424"/>
      <c r="G104" s="425"/>
    </row>
    <row r="105" spans="1:7" s="273" customFormat="1" ht="21" customHeight="1" x14ac:dyDescent="0.2">
      <c r="A105" s="1278" t="s">
        <v>1336</v>
      </c>
      <c r="B105" s="1279"/>
      <c r="C105" s="1282" t="s">
        <v>1337</v>
      </c>
      <c r="D105" s="1284" t="s">
        <v>1338</v>
      </c>
      <c r="E105" s="1285"/>
      <c r="F105" s="426"/>
      <c r="G105" s="427"/>
    </row>
    <row r="106" spans="1:7" s="273" customFormat="1" x14ac:dyDescent="0.2">
      <c r="A106" s="1280"/>
      <c r="B106" s="1281"/>
      <c r="C106" s="1283"/>
      <c r="D106" s="746" t="s">
        <v>1339</v>
      </c>
      <c r="E106" s="280" t="s">
        <v>1340</v>
      </c>
      <c r="F106" s="426"/>
      <c r="G106" s="427"/>
    </row>
    <row r="107" spans="1:7" s="273" customFormat="1" x14ac:dyDescent="0.2">
      <c r="A107" s="274"/>
      <c r="B107" s="274" t="s">
        <v>1613</v>
      </c>
      <c r="C107" s="275" t="s">
        <v>65</v>
      </c>
      <c r="D107" s="276">
        <v>60649280.360429995</v>
      </c>
      <c r="E107" s="276">
        <v>58839097.888170004</v>
      </c>
      <c r="F107" s="426"/>
      <c r="G107" s="427"/>
    </row>
    <row r="108" spans="1:7" s="272" customFormat="1" x14ac:dyDescent="0.2">
      <c r="A108" s="274" t="s">
        <v>1614</v>
      </c>
      <c r="B108" s="274" t="s">
        <v>1615</v>
      </c>
      <c r="C108" s="275" t="s">
        <v>65</v>
      </c>
      <c r="D108" s="276">
        <v>51403231.068230003</v>
      </c>
      <c r="E108" s="276">
        <v>49303131.048289999</v>
      </c>
      <c r="F108" s="428"/>
      <c r="G108" s="420"/>
    </row>
    <row r="109" spans="1:7" s="272" customFormat="1" x14ac:dyDescent="0.2">
      <c r="A109" s="274" t="s">
        <v>1616</v>
      </c>
      <c r="B109" s="274" t="s">
        <v>1617</v>
      </c>
      <c r="C109" s="275" t="s">
        <v>65</v>
      </c>
      <c r="D109" s="276">
        <v>38155934.193860002</v>
      </c>
      <c r="E109" s="276">
        <v>39004051.873720005</v>
      </c>
      <c r="F109" s="426"/>
      <c r="G109" s="427"/>
    </row>
    <row r="110" spans="1:7" s="272" customFormat="1" x14ac:dyDescent="0.2">
      <c r="A110" s="789" t="s">
        <v>1618</v>
      </c>
      <c r="B110" s="789" t="s">
        <v>1619</v>
      </c>
      <c r="C110" s="419" t="s">
        <v>1620</v>
      </c>
      <c r="D110" s="790">
        <v>29310908.208239999</v>
      </c>
      <c r="E110" s="790">
        <v>30149468.719810002</v>
      </c>
      <c r="F110" s="424"/>
      <c r="G110" s="425"/>
    </row>
    <row r="111" spans="1:7" s="272" customFormat="1" x14ac:dyDescent="0.2">
      <c r="A111" s="789" t="s">
        <v>1621</v>
      </c>
      <c r="B111" s="789" t="s">
        <v>1622</v>
      </c>
      <c r="C111" s="419" t="s">
        <v>1623</v>
      </c>
      <c r="D111" s="790">
        <v>10657898.186140001</v>
      </c>
      <c r="E111" s="790">
        <v>10609892.920709999</v>
      </c>
      <c r="F111" s="426"/>
      <c r="G111" s="420"/>
    </row>
    <row r="112" spans="1:7" s="272" customFormat="1" x14ac:dyDescent="0.2">
      <c r="A112" s="789" t="s">
        <v>1624</v>
      </c>
      <c r="B112" s="789" t="s">
        <v>1625</v>
      </c>
      <c r="C112" s="419" t="s">
        <v>1626</v>
      </c>
      <c r="D112" s="790"/>
      <c r="E112" s="790"/>
      <c r="F112" s="428"/>
      <c r="G112" s="427"/>
    </row>
    <row r="113" spans="1:7" s="272" customFormat="1" x14ac:dyDescent="0.2">
      <c r="A113" s="789" t="s">
        <v>1627</v>
      </c>
      <c r="B113" s="789" t="s">
        <v>1628</v>
      </c>
      <c r="C113" s="419" t="s">
        <v>1629</v>
      </c>
      <c r="D113" s="790">
        <v>-1834348.05693</v>
      </c>
      <c r="E113" s="790">
        <v>-1834348.05693</v>
      </c>
      <c r="F113" s="428"/>
      <c r="G113" s="420"/>
    </row>
    <row r="114" spans="1:7" s="273" customFormat="1" x14ac:dyDescent="0.2">
      <c r="A114" s="789" t="s">
        <v>1630</v>
      </c>
      <c r="B114" s="789" t="s">
        <v>1631</v>
      </c>
      <c r="C114" s="419" t="s">
        <v>1632</v>
      </c>
      <c r="D114" s="790">
        <v>29141.312999999998</v>
      </c>
      <c r="E114" s="790">
        <v>68696.604600000006</v>
      </c>
      <c r="F114" s="424"/>
      <c r="G114" s="425"/>
    </row>
    <row r="115" spans="1:7" s="272" customFormat="1" x14ac:dyDescent="0.2">
      <c r="A115" s="795" t="s">
        <v>1633</v>
      </c>
      <c r="B115" s="795" t="s">
        <v>1634</v>
      </c>
      <c r="C115" s="796" t="s">
        <v>1635</v>
      </c>
      <c r="D115" s="790">
        <v>-7665.4565899999998</v>
      </c>
      <c r="E115" s="790">
        <v>10341.685529999999</v>
      </c>
      <c r="F115" s="424"/>
      <c r="G115" s="425"/>
    </row>
    <row r="116" spans="1:7" s="273" customFormat="1" x14ac:dyDescent="0.2">
      <c r="A116" s="274" t="s">
        <v>1636</v>
      </c>
      <c r="B116" s="274" t="s">
        <v>1637</v>
      </c>
      <c r="C116" s="275" t="s">
        <v>65</v>
      </c>
      <c r="D116" s="276">
        <v>2571532.00293</v>
      </c>
      <c r="E116" s="276">
        <v>1919436.7253700001</v>
      </c>
      <c r="F116" s="428"/>
      <c r="G116" s="420"/>
    </row>
    <row r="117" spans="1:7" s="272" customFormat="1" x14ac:dyDescent="0.2">
      <c r="A117" s="789" t="s">
        <v>1638</v>
      </c>
      <c r="B117" s="789" t="s">
        <v>1639</v>
      </c>
      <c r="C117" s="419" t="s">
        <v>1640</v>
      </c>
      <c r="D117" s="790">
        <v>70287.019939999998</v>
      </c>
      <c r="E117" s="790">
        <v>71126.467480000007</v>
      </c>
      <c r="F117" s="424"/>
      <c r="G117" s="425"/>
    </row>
    <row r="118" spans="1:7" s="272" customFormat="1" x14ac:dyDescent="0.2">
      <c r="A118" s="789" t="s">
        <v>1641</v>
      </c>
      <c r="B118" s="789" t="s">
        <v>1642</v>
      </c>
      <c r="C118" s="419" t="s">
        <v>1643</v>
      </c>
      <c r="D118" s="790">
        <v>133327.27554</v>
      </c>
      <c r="E118" s="790">
        <v>112818.42202</v>
      </c>
      <c r="F118" s="428"/>
      <c r="G118" s="420"/>
    </row>
    <row r="119" spans="1:7" s="272" customFormat="1" x14ac:dyDescent="0.2">
      <c r="A119" s="789" t="s">
        <v>1644</v>
      </c>
      <c r="B119" s="789" t="s">
        <v>1645</v>
      </c>
      <c r="C119" s="419" t="s">
        <v>1646</v>
      </c>
      <c r="D119" s="790">
        <v>211260.24127</v>
      </c>
      <c r="E119" s="790">
        <v>173633.94242000001</v>
      </c>
      <c r="F119" s="428"/>
      <c r="G119" s="420"/>
    </row>
    <row r="120" spans="1:7" s="273" customFormat="1" x14ac:dyDescent="0.2">
      <c r="A120" s="789" t="s">
        <v>1647</v>
      </c>
      <c r="B120" s="789" t="s">
        <v>1648</v>
      </c>
      <c r="C120" s="419" t="s">
        <v>1649</v>
      </c>
      <c r="D120" s="790">
        <v>57108.50333</v>
      </c>
      <c r="E120" s="790">
        <v>48972.604120000004</v>
      </c>
      <c r="F120" s="428"/>
      <c r="G120" s="420"/>
    </row>
    <row r="121" spans="1:7" s="273" customFormat="1" x14ac:dyDescent="0.2">
      <c r="A121" s="789" t="s">
        <v>1650</v>
      </c>
      <c r="B121" s="791" t="s">
        <v>1651</v>
      </c>
      <c r="C121" s="419" t="s">
        <v>1652</v>
      </c>
      <c r="D121" s="790">
        <v>676393.55744</v>
      </c>
      <c r="E121" s="790">
        <v>678240.18668000004</v>
      </c>
      <c r="F121" s="428"/>
      <c r="G121" s="420"/>
    </row>
    <row r="122" spans="1:7" s="272" customFormat="1" x14ac:dyDescent="0.2">
      <c r="A122" s="795" t="s">
        <v>1653</v>
      </c>
      <c r="B122" s="795" t="s">
        <v>1654</v>
      </c>
      <c r="C122" s="804" t="s">
        <v>1655</v>
      </c>
      <c r="D122" s="790">
        <v>1423155.4054099999</v>
      </c>
      <c r="E122" s="790">
        <v>834645.10265000002</v>
      </c>
      <c r="F122" s="428"/>
      <c r="G122" s="420"/>
    </row>
    <row r="123" spans="1:7" s="273" customFormat="1" x14ac:dyDescent="0.2">
      <c r="A123" s="274" t="s">
        <v>1656</v>
      </c>
      <c r="B123" s="274" t="s">
        <v>1657</v>
      </c>
      <c r="C123" s="275" t="s">
        <v>65</v>
      </c>
      <c r="D123" s="276">
        <v>10675764.871439999</v>
      </c>
      <c r="E123" s="276">
        <v>8379642.4491999997</v>
      </c>
      <c r="F123" s="428"/>
      <c r="G123" s="420"/>
    </row>
    <row r="124" spans="1:7" s="272" customFormat="1" x14ac:dyDescent="0.2">
      <c r="A124" s="789" t="s">
        <v>1658</v>
      </c>
      <c r="B124" s="789" t="s">
        <v>1659</v>
      </c>
      <c r="C124" s="419" t="s">
        <v>65</v>
      </c>
      <c r="D124" s="790">
        <v>2341216.56862</v>
      </c>
      <c r="E124" s="790">
        <v>1074777.71053</v>
      </c>
      <c r="F124" s="424"/>
      <c r="G124" s="425"/>
    </row>
    <row r="125" spans="1:7" s="272" customFormat="1" x14ac:dyDescent="0.2">
      <c r="A125" s="789" t="s">
        <v>1660</v>
      </c>
      <c r="B125" s="789" t="s">
        <v>1661</v>
      </c>
      <c r="C125" s="419" t="s">
        <v>1662</v>
      </c>
      <c r="D125" s="790"/>
      <c r="E125" s="790"/>
      <c r="F125" s="428"/>
      <c r="G125" s="420"/>
    </row>
    <row r="126" spans="1:7" s="272" customFormat="1" x14ac:dyDescent="0.2">
      <c r="A126" s="795" t="s">
        <v>1663</v>
      </c>
      <c r="B126" s="795" t="s">
        <v>1664</v>
      </c>
      <c r="C126" s="796" t="s">
        <v>1665</v>
      </c>
      <c r="D126" s="790">
        <v>8334548.3028199989</v>
      </c>
      <c r="E126" s="790">
        <v>7304864.7386699999</v>
      </c>
      <c r="F126" s="428"/>
      <c r="G126" s="420"/>
    </row>
    <row r="127" spans="1:7" s="272" customFormat="1" x14ac:dyDescent="0.2">
      <c r="A127" s="274" t="s">
        <v>1666</v>
      </c>
      <c r="B127" s="274" t="s">
        <v>1667</v>
      </c>
      <c r="C127" s="275" t="s">
        <v>65</v>
      </c>
      <c r="D127" s="276">
        <v>9246049.2921999991</v>
      </c>
      <c r="E127" s="276">
        <v>9535966.8398800008</v>
      </c>
      <c r="F127" s="426"/>
      <c r="G127" s="427"/>
    </row>
    <row r="128" spans="1:7" s="272" customFormat="1" x14ac:dyDescent="0.2">
      <c r="A128" s="274" t="s">
        <v>1668</v>
      </c>
      <c r="B128" s="274" t="s">
        <v>1669</v>
      </c>
      <c r="C128" s="275" t="s">
        <v>65</v>
      </c>
      <c r="D128" s="276">
        <v>19414.29135</v>
      </c>
      <c r="E128" s="276">
        <v>18441.03</v>
      </c>
      <c r="F128" s="426"/>
      <c r="G128" s="427"/>
    </row>
    <row r="129" spans="1:7" s="272" customFormat="1" x14ac:dyDescent="0.2">
      <c r="A129" s="789" t="s">
        <v>1670</v>
      </c>
      <c r="B129" s="789" t="s">
        <v>1669</v>
      </c>
      <c r="C129" s="419" t="s">
        <v>1671</v>
      </c>
      <c r="D129" s="790">
        <v>19414.29135</v>
      </c>
      <c r="E129" s="790">
        <v>18441.03</v>
      </c>
      <c r="F129" s="428"/>
      <c r="G129" s="420"/>
    </row>
    <row r="130" spans="1:7" s="272" customFormat="1" x14ac:dyDescent="0.2">
      <c r="A130" s="274" t="s">
        <v>1672</v>
      </c>
      <c r="B130" s="274" t="s">
        <v>1673</v>
      </c>
      <c r="C130" s="275" t="s">
        <v>65</v>
      </c>
      <c r="D130" s="276">
        <v>4555508.5551800001</v>
      </c>
      <c r="E130" s="276">
        <v>5242274.4042100003</v>
      </c>
      <c r="F130" s="426"/>
      <c r="G130" s="427"/>
    </row>
    <row r="131" spans="1:7" s="272" customFormat="1" x14ac:dyDescent="0.2">
      <c r="A131" s="789" t="s">
        <v>1674</v>
      </c>
      <c r="B131" s="789" t="s">
        <v>1675</v>
      </c>
      <c r="C131" s="419" t="s">
        <v>1676</v>
      </c>
      <c r="D131" s="790">
        <v>1793498.94781</v>
      </c>
      <c r="E131" s="790">
        <v>1806383.1170399999</v>
      </c>
      <c r="F131" s="426"/>
      <c r="G131" s="427"/>
    </row>
    <row r="132" spans="1:7" s="272" customFormat="1" x14ac:dyDescent="0.2">
      <c r="A132" s="789" t="s">
        <v>1677</v>
      </c>
      <c r="B132" s="789" t="s">
        <v>1678</v>
      </c>
      <c r="C132" s="419" t="s">
        <v>1679</v>
      </c>
      <c r="D132" s="790">
        <v>118945.44452</v>
      </c>
      <c r="E132" s="790">
        <v>173091.51204</v>
      </c>
      <c r="F132" s="426"/>
      <c r="G132" s="427"/>
    </row>
    <row r="133" spans="1:7" s="273" customFormat="1" x14ac:dyDescent="0.2">
      <c r="A133" s="789" t="s">
        <v>1680</v>
      </c>
      <c r="B133" s="789" t="s">
        <v>1681</v>
      </c>
      <c r="C133" s="419" t="s">
        <v>1682</v>
      </c>
      <c r="D133" s="790"/>
      <c r="E133" s="790"/>
      <c r="F133" s="426"/>
      <c r="G133" s="427"/>
    </row>
    <row r="134" spans="1:7" s="272" customFormat="1" x14ac:dyDescent="0.2">
      <c r="A134" s="789" t="s">
        <v>1683</v>
      </c>
      <c r="B134" s="789" t="s">
        <v>1684</v>
      </c>
      <c r="C134" s="419" t="s">
        <v>1685</v>
      </c>
      <c r="D134" s="790">
        <v>281.94499999999999</v>
      </c>
      <c r="E134" s="790">
        <v>6755.7359999999999</v>
      </c>
      <c r="F134" s="426"/>
      <c r="G134" s="427"/>
    </row>
    <row r="135" spans="1:7" s="272" customFormat="1" x14ac:dyDescent="0.2">
      <c r="A135" s="789" t="s">
        <v>1686</v>
      </c>
      <c r="B135" s="789" t="s">
        <v>1687</v>
      </c>
      <c r="C135" s="419" t="s">
        <v>1688</v>
      </c>
      <c r="D135" s="790"/>
      <c r="E135" s="790"/>
      <c r="F135" s="428"/>
      <c r="G135" s="420"/>
    </row>
    <row r="136" spans="1:7" s="272" customFormat="1" x14ac:dyDescent="0.2">
      <c r="A136" s="789" t="s">
        <v>1689</v>
      </c>
      <c r="B136" s="789" t="s">
        <v>1690</v>
      </c>
      <c r="C136" s="419" t="s">
        <v>1691</v>
      </c>
      <c r="D136" s="790"/>
      <c r="E136" s="790"/>
      <c r="F136" s="426"/>
      <c r="G136" s="427"/>
    </row>
    <row r="137" spans="1:7" s="272" customFormat="1" x14ac:dyDescent="0.2">
      <c r="A137" s="789" t="s">
        <v>1692</v>
      </c>
      <c r="B137" s="789" t="s">
        <v>1693</v>
      </c>
      <c r="C137" s="419" t="s">
        <v>1694</v>
      </c>
      <c r="D137" s="790">
        <v>163590.875</v>
      </c>
      <c r="E137" s="790">
        <v>195946.65</v>
      </c>
      <c r="F137" s="428"/>
      <c r="G137" s="420"/>
    </row>
    <row r="138" spans="1:7" s="272" customFormat="1" x14ac:dyDescent="0.2">
      <c r="A138" s="789" t="s">
        <v>1695</v>
      </c>
      <c r="B138" s="789" t="s">
        <v>1696</v>
      </c>
      <c r="C138" s="419" t="s">
        <v>1697</v>
      </c>
      <c r="D138" s="790">
        <v>2479191.3428500001</v>
      </c>
      <c r="E138" s="790">
        <v>3060097.3888299996</v>
      </c>
      <c r="F138" s="426"/>
      <c r="G138" s="427"/>
    </row>
    <row r="139" spans="1:7" s="272" customFormat="1" x14ac:dyDescent="0.2">
      <c r="A139" s="274" t="s">
        <v>1698</v>
      </c>
      <c r="B139" s="274" t="s">
        <v>1699</v>
      </c>
      <c r="C139" s="275" t="s">
        <v>65</v>
      </c>
      <c r="D139" s="276">
        <v>4671126.4456700003</v>
      </c>
      <c r="E139" s="276">
        <v>4275251.4056700002</v>
      </c>
      <c r="F139" s="426"/>
      <c r="G139" s="427"/>
    </row>
    <row r="140" spans="1:7" s="272" customFormat="1" x14ac:dyDescent="0.2">
      <c r="A140" s="789" t="s">
        <v>1700</v>
      </c>
      <c r="B140" s="789" t="s">
        <v>1701</v>
      </c>
      <c r="C140" s="419" t="s">
        <v>1702</v>
      </c>
      <c r="D140" s="790">
        <v>16000</v>
      </c>
      <c r="E140" s="790">
        <v>39300</v>
      </c>
      <c r="F140" s="428"/>
      <c r="G140" s="420"/>
    </row>
    <row r="141" spans="1:7" s="272" customFormat="1" x14ac:dyDescent="0.2">
      <c r="A141" s="789" t="s">
        <v>1703</v>
      </c>
      <c r="B141" s="789" t="s">
        <v>1704</v>
      </c>
      <c r="C141" s="419" t="s">
        <v>1705</v>
      </c>
      <c r="D141" s="790"/>
      <c r="E141" s="790"/>
      <c r="F141" s="428"/>
      <c r="G141" s="420"/>
    </row>
    <row r="142" spans="1:7" s="272" customFormat="1" x14ac:dyDescent="0.2">
      <c r="A142" s="789" t="s">
        <v>1706</v>
      </c>
      <c r="B142" s="789" t="s">
        <v>1707</v>
      </c>
      <c r="C142" s="419" t="s">
        <v>1708</v>
      </c>
      <c r="D142" s="790"/>
      <c r="E142" s="790"/>
      <c r="F142" s="426"/>
      <c r="G142" s="427"/>
    </row>
    <row r="143" spans="1:7" s="272" customFormat="1" x14ac:dyDescent="0.2">
      <c r="A143" s="789" t="s">
        <v>1709</v>
      </c>
      <c r="B143" s="789" t="s">
        <v>1710</v>
      </c>
      <c r="C143" s="419" t="s">
        <v>1711</v>
      </c>
      <c r="D143" s="790"/>
      <c r="E143" s="790"/>
      <c r="F143" s="428"/>
      <c r="G143" s="420"/>
    </row>
    <row r="144" spans="1:7" s="272" customFormat="1" x14ac:dyDescent="0.2">
      <c r="A144" s="789" t="s">
        <v>1712</v>
      </c>
      <c r="B144" s="789" t="s">
        <v>1713</v>
      </c>
      <c r="C144" s="419" t="s">
        <v>1714</v>
      </c>
      <c r="D144" s="790">
        <v>860044.73155000003</v>
      </c>
      <c r="E144" s="790">
        <v>705703.38740999997</v>
      </c>
      <c r="F144" s="426"/>
      <c r="G144" s="427"/>
    </row>
    <row r="145" spans="1:7" s="272" customFormat="1" x14ac:dyDescent="0.2">
      <c r="A145" s="789" t="s">
        <v>1715</v>
      </c>
      <c r="B145" s="789" t="s">
        <v>1716</v>
      </c>
      <c r="C145" s="419" t="s">
        <v>1717</v>
      </c>
      <c r="D145" s="790"/>
      <c r="E145" s="790"/>
      <c r="F145" s="428"/>
      <c r="G145" s="420"/>
    </row>
    <row r="146" spans="1:7" s="272" customFormat="1" x14ac:dyDescent="0.2">
      <c r="A146" s="789" t="s">
        <v>1718</v>
      </c>
      <c r="B146" s="789" t="s">
        <v>1719</v>
      </c>
      <c r="C146" s="419" t="s">
        <v>1720</v>
      </c>
      <c r="D146" s="790">
        <v>190565.26057000001</v>
      </c>
      <c r="E146" s="790">
        <v>126172.24709</v>
      </c>
    </row>
    <row r="147" spans="1:7" s="272" customFormat="1" ht="12.75" customHeight="1" x14ac:dyDescent="0.2">
      <c r="A147" s="789" t="s">
        <v>1721</v>
      </c>
      <c r="B147" s="789" t="s">
        <v>1722</v>
      </c>
      <c r="C147" s="419" t="s">
        <v>1723</v>
      </c>
      <c r="D147" s="790"/>
      <c r="E147" s="790"/>
    </row>
    <row r="148" spans="1:7" s="272" customFormat="1" x14ac:dyDescent="0.2">
      <c r="A148" s="789" t="s">
        <v>1724</v>
      </c>
      <c r="B148" s="789" t="s">
        <v>1725</v>
      </c>
      <c r="C148" s="419" t="s">
        <v>1726</v>
      </c>
      <c r="D148" s="790">
        <v>27684.24235</v>
      </c>
      <c r="E148" s="790"/>
    </row>
    <row r="149" spans="1:7" s="272" customFormat="1" ht="12.75" customHeight="1" x14ac:dyDescent="0.2">
      <c r="A149" s="789" t="s">
        <v>1727</v>
      </c>
      <c r="B149" s="789" t="s">
        <v>1728</v>
      </c>
      <c r="C149" s="419" t="s">
        <v>1729</v>
      </c>
      <c r="D149" s="790">
        <v>745116.85500999994</v>
      </c>
      <c r="E149" s="790">
        <v>631741.08559999999</v>
      </c>
    </row>
    <row r="150" spans="1:7" s="272" customFormat="1" ht="12.75" customHeight="1" x14ac:dyDescent="0.2">
      <c r="A150" s="789" t="s">
        <v>1730</v>
      </c>
      <c r="B150" s="789" t="s">
        <v>1731</v>
      </c>
      <c r="C150" s="419" t="s">
        <v>1732</v>
      </c>
      <c r="D150" s="790">
        <v>25958.80125</v>
      </c>
      <c r="E150" s="790">
        <v>50454.579299999998</v>
      </c>
    </row>
    <row r="151" spans="1:7" s="272" customFormat="1" ht="12.75" customHeight="1" x14ac:dyDescent="0.2">
      <c r="A151" s="789" t="s">
        <v>1733</v>
      </c>
      <c r="B151" s="789" t="s">
        <v>1517</v>
      </c>
      <c r="C151" s="419" t="s">
        <v>1518</v>
      </c>
      <c r="D151" s="790">
        <v>286679.16700000002</v>
      </c>
      <c r="E151" s="790">
        <v>274044.58772999997</v>
      </c>
    </row>
    <row r="152" spans="1:7" s="272" customFormat="1" ht="12.75" customHeight="1" x14ac:dyDescent="0.2">
      <c r="A152" s="789" t="s">
        <v>1734</v>
      </c>
      <c r="B152" s="789" t="s">
        <v>1520</v>
      </c>
      <c r="C152" s="419" t="s">
        <v>1521</v>
      </c>
      <c r="D152" s="790">
        <v>128409.08545</v>
      </c>
      <c r="E152" s="790">
        <v>121664.08144000001</v>
      </c>
    </row>
    <row r="153" spans="1:7" s="272" customFormat="1" ht="12.75" customHeight="1" x14ac:dyDescent="0.2">
      <c r="A153" s="789" t="s">
        <v>1735</v>
      </c>
      <c r="B153" s="789" t="s">
        <v>1523</v>
      </c>
      <c r="C153" s="419" t="s">
        <v>1524</v>
      </c>
      <c r="D153" s="790"/>
      <c r="E153" s="790"/>
    </row>
    <row r="154" spans="1:7" s="272" customFormat="1" ht="12.75" customHeight="1" x14ac:dyDescent="0.2">
      <c r="A154" s="789" t="s">
        <v>1736</v>
      </c>
      <c r="B154" s="789" t="s">
        <v>1526</v>
      </c>
      <c r="C154" s="419" t="s">
        <v>1527</v>
      </c>
      <c r="D154" s="790">
        <v>25513.349760000001</v>
      </c>
      <c r="E154" s="790">
        <v>9893.43</v>
      </c>
    </row>
    <row r="155" spans="1:7" s="272" customFormat="1" ht="12.75" customHeight="1" x14ac:dyDescent="0.2">
      <c r="A155" s="789" t="s">
        <v>1737</v>
      </c>
      <c r="B155" s="789" t="s">
        <v>1529</v>
      </c>
      <c r="C155" s="419" t="s">
        <v>1530</v>
      </c>
      <c r="D155" s="790">
        <v>90736.819000000003</v>
      </c>
      <c r="E155" s="790">
        <v>133136.98499999999</v>
      </c>
    </row>
    <row r="156" spans="1:7" s="272" customFormat="1" ht="12.75" customHeight="1" x14ac:dyDescent="0.2">
      <c r="A156" s="789" t="s">
        <v>1738</v>
      </c>
      <c r="B156" s="789" t="s">
        <v>71</v>
      </c>
      <c r="C156" s="419" t="s">
        <v>1532</v>
      </c>
      <c r="D156" s="790">
        <v>18272.781320000002</v>
      </c>
      <c r="E156" s="790">
        <v>23581.1872</v>
      </c>
    </row>
    <row r="157" spans="1:7" s="272" customFormat="1" ht="12.75" customHeight="1" x14ac:dyDescent="0.2">
      <c r="A157" s="789" t="s">
        <v>1739</v>
      </c>
      <c r="B157" s="789" t="s">
        <v>1740</v>
      </c>
      <c r="C157" s="419" t="s">
        <v>1741</v>
      </c>
      <c r="D157" s="790">
        <v>107637.52976999999</v>
      </c>
      <c r="E157" s="790">
        <v>126131.70316</v>
      </c>
    </row>
    <row r="158" spans="1:7" s="272" customFormat="1" ht="12.75" customHeight="1" x14ac:dyDescent="0.2">
      <c r="A158" s="789" t="s">
        <v>1742</v>
      </c>
      <c r="B158" s="789" t="s">
        <v>1743</v>
      </c>
      <c r="C158" s="419" t="s">
        <v>1744</v>
      </c>
      <c r="D158" s="790">
        <v>24297.611000000001</v>
      </c>
      <c r="E158" s="790">
        <v>11913.374370000001</v>
      </c>
    </row>
    <row r="159" spans="1:7" s="272" customFormat="1" ht="12.75" customHeight="1" x14ac:dyDescent="0.2">
      <c r="A159" s="789" t="s">
        <v>1745</v>
      </c>
      <c r="B159" s="789" t="s">
        <v>1746</v>
      </c>
      <c r="C159" s="419" t="s">
        <v>1747</v>
      </c>
      <c r="D159" s="790">
        <v>40116.088580000003</v>
      </c>
      <c r="E159" s="790">
        <v>27763.004869999997</v>
      </c>
    </row>
    <row r="160" spans="1:7" s="272" customFormat="1" ht="12.75" customHeight="1" x14ac:dyDescent="0.2">
      <c r="A160" s="789" t="s">
        <v>1748</v>
      </c>
      <c r="B160" s="789" t="s">
        <v>1749</v>
      </c>
      <c r="C160" s="419" t="s">
        <v>1750</v>
      </c>
      <c r="D160" s="790"/>
      <c r="E160" s="790"/>
    </row>
    <row r="161" spans="1:7" s="272" customFormat="1" ht="12.75" customHeight="1" x14ac:dyDescent="0.2">
      <c r="A161" s="789" t="s">
        <v>1751</v>
      </c>
      <c r="B161" s="789" t="s">
        <v>1546</v>
      </c>
      <c r="C161" s="419" t="s">
        <v>1547</v>
      </c>
      <c r="D161" s="790"/>
      <c r="E161" s="790"/>
    </row>
    <row r="162" spans="1:7" s="272" customFormat="1" ht="12.75" customHeight="1" x14ac:dyDescent="0.2">
      <c r="A162" s="789" t="s">
        <v>1752</v>
      </c>
      <c r="B162" s="789" t="s">
        <v>1753</v>
      </c>
      <c r="C162" s="419" t="s">
        <v>1754</v>
      </c>
      <c r="D162" s="790"/>
      <c r="E162" s="790"/>
    </row>
    <row r="163" spans="1:7" s="272" customFormat="1" ht="12.75" customHeight="1" x14ac:dyDescent="0.2">
      <c r="A163" s="789" t="s">
        <v>1755</v>
      </c>
      <c r="B163" s="789" t="s">
        <v>1756</v>
      </c>
      <c r="C163" s="419" t="s">
        <v>1757</v>
      </c>
      <c r="D163" s="790"/>
      <c r="E163" s="790"/>
    </row>
    <row r="164" spans="1:7" s="272" customFormat="1" ht="12.75" customHeight="1" x14ac:dyDescent="0.2">
      <c r="A164" s="789" t="s">
        <v>1758</v>
      </c>
      <c r="B164" s="789" t="s">
        <v>1759</v>
      </c>
      <c r="C164" s="419" t="s">
        <v>1760</v>
      </c>
      <c r="D164" s="790"/>
      <c r="E164" s="790"/>
    </row>
    <row r="165" spans="1:7" s="272" customFormat="1" ht="12.75" customHeight="1" x14ac:dyDescent="0.2">
      <c r="A165" s="789" t="s">
        <v>1761</v>
      </c>
      <c r="B165" s="789" t="s">
        <v>1762</v>
      </c>
      <c r="C165" s="419" t="s">
        <v>1763</v>
      </c>
      <c r="D165" s="790">
        <v>228671.47328999999</v>
      </c>
      <c r="E165" s="790">
        <v>208165.93145</v>
      </c>
    </row>
    <row r="166" spans="1:7" s="272" customFormat="1" ht="12.75" customHeight="1" x14ac:dyDescent="0.2">
      <c r="A166" s="789" t="s">
        <v>1764</v>
      </c>
      <c r="B166" s="791" t="s">
        <v>1561</v>
      </c>
      <c r="C166" s="794" t="s">
        <v>1562</v>
      </c>
      <c r="D166" s="790">
        <v>4413.8069999999998</v>
      </c>
      <c r="E166" s="790">
        <v>352.11099999999999</v>
      </c>
    </row>
    <row r="167" spans="1:7" s="272" customFormat="1" ht="12.75" customHeight="1" x14ac:dyDescent="0.2">
      <c r="A167" s="791" t="s">
        <v>1765</v>
      </c>
      <c r="B167" s="789" t="s">
        <v>1766</v>
      </c>
      <c r="C167" s="419" t="s">
        <v>1767</v>
      </c>
      <c r="D167" s="790">
        <v>45211.804620000003</v>
      </c>
      <c r="E167" s="790">
        <v>19255.581249999999</v>
      </c>
    </row>
    <row r="168" spans="1:7" s="272" customFormat="1" ht="12.75" customHeight="1" x14ac:dyDescent="0.2">
      <c r="A168" s="791" t="s">
        <v>1768</v>
      </c>
      <c r="B168" s="789" t="s">
        <v>1769</v>
      </c>
      <c r="C168" s="419" t="s">
        <v>1770</v>
      </c>
      <c r="D168" s="790">
        <v>35725.888679999996</v>
      </c>
      <c r="E168" s="790">
        <v>35352.088900000002</v>
      </c>
    </row>
    <row r="169" spans="1:7" s="272" customFormat="1" ht="12.75" customHeight="1" x14ac:dyDescent="0.2">
      <c r="A169" s="791" t="s">
        <v>1771</v>
      </c>
      <c r="B169" s="789" t="s">
        <v>1772</v>
      </c>
      <c r="C169" s="419" t="s">
        <v>1773</v>
      </c>
      <c r="D169" s="790">
        <v>1641588.83176</v>
      </c>
      <c r="E169" s="790">
        <v>1612510.2940400001</v>
      </c>
    </row>
    <row r="170" spans="1:7" s="272" customFormat="1" ht="12.75" customHeight="1" x14ac:dyDescent="0.2">
      <c r="A170" s="805" t="s">
        <v>1774</v>
      </c>
      <c r="B170" s="795" t="s">
        <v>1775</v>
      </c>
      <c r="C170" s="796" t="s">
        <v>1776</v>
      </c>
      <c r="D170" s="797">
        <v>128482.31771</v>
      </c>
      <c r="E170" s="797">
        <v>118115.74586</v>
      </c>
    </row>
    <row r="171" spans="1:7" s="272" customFormat="1" x14ac:dyDescent="0.2">
      <c r="D171" s="418"/>
      <c r="E171" s="418"/>
      <c r="F171" s="418"/>
      <c r="G171" s="418"/>
    </row>
    <row r="172" spans="1:7" s="272" customFormat="1" x14ac:dyDescent="0.2">
      <c r="D172" s="418"/>
      <c r="E172" s="418"/>
      <c r="F172" s="418"/>
      <c r="G172" s="418"/>
    </row>
    <row r="173" spans="1:7" s="272" customFormat="1" x14ac:dyDescent="0.2">
      <c r="D173" s="418"/>
      <c r="E173" s="418"/>
      <c r="F173" s="418"/>
      <c r="G173" s="418"/>
    </row>
    <row r="174" spans="1:7" s="272" customFormat="1" x14ac:dyDescent="0.2">
      <c r="D174" s="418"/>
      <c r="E174" s="418"/>
      <c r="F174" s="418"/>
      <c r="G174" s="418"/>
    </row>
    <row r="175" spans="1:7" s="272" customFormat="1" x14ac:dyDescent="0.2">
      <c r="D175" s="418"/>
      <c r="E175" s="418"/>
      <c r="F175" s="418"/>
      <c r="G175" s="418"/>
    </row>
    <row r="176" spans="1:7" s="272" customFormat="1" x14ac:dyDescent="0.2">
      <c r="D176" s="418"/>
      <c r="E176" s="418"/>
      <c r="F176" s="418"/>
      <c r="G176" s="418"/>
    </row>
    <row r="177" spans="4:7" s="272" customFormat="1" x14ac:dyDescent="0.2">
      <c r="D177" s="418"/>
      <c r="E177" s="418"/>
      <c r="F177" s="418"/>
      <c r="G177" s="418"/>
    </row>
    <row r="178" spans="4:7" s="272" customFormat="1" x14ac:dyDescent="0.2">
      <c r="D178" s="418"/>
      <c r="E178" s="418"/>
      <c r="F178" s="418"/>
      <c r="G178" s="418"/>
    </row>
    <row r="179" spans="4:7" s="272" customFormat="1" x14ac:dyDescent="0.2">
      <c r="D179" s="418"/>
      <c r="E179" s="418"/>
      <c r="F179" s="418"/>
      <c r="G179" s="418"/>
    </row>
    <row r="180" spans="4:7" s="272" customFormat="1" x14ac:dyDescent="0.2">
      <c r="D180" s="418"/>
      <c r="E180" s="418"/>
      <c r="F180" s="418"/>
      <c r="G180" s="418"/>
    </row>
    <row r="181" spans="4:7" s="272" customFormat="1" x14ac:dyDescent="0.2">
      <c r="D181" s="418"/>
      <c r="E181" s="418"/>
      <c r="F181" s="418"/>
      <c r="G181" s="418"/>
    </row>
    <row r="182" spans="4:7" s="272" customFormat="1" x14ac:dyDescent="0.2">
      <c r="D182" s="418"/>
      <c r="E182" s="418"/>
      <c r="F182" s="418"/>
      <c r="G182" s="418"/>
    </row>
    <row r="183" spans="4:7" s="272" customFormat="1" x14ac:dyDescent="0.2">
      <c r="D183" s="418"/>
      <c r="E183" s="418"/>
      <c r="F183" s="418"/>
      <c r="G183" s="418"/>
    </row>
    <row r="184" spans="4:7" s="272" customFormat="1" x14ac:dyDescent="0.2">
      <c r="D184" s="418"/>
      <c r="E184" s="418"/>
      <c r="F184" s="418"/>
      <c r="G184" s="418"/>
    </row>
    <row r="185" spans="4:7" s="272" customFormat="1" x14ac:dyDescent="0.2">
      <c r="D185" s="418"/>
      <c r="E185" s="418"/>
      <c r="F185" s="418"/>
      <c r="G185" s="418"/>
    </row>
    <row r="186" spans="4:7" s="272" customFormat="1" x14ac:dyDescent="0.2">
      <c r="D186" s="418"/>
      <c r="E186" s="418"/>
      <c r="F186" s="418"/>
      <c r="G186" s="418"/>
    </row>
    <row r="187" spans="4:7" s="272" customFormat="1" x14ac:dyDescent="0.2">
      <c r="D187" s="418"/>
      <c r="E187" s="418"/>
      <c r="F187" s="418"/>
      <c r="G187" s="418"/>
    </row>
    <row r="188" spans="4:7" s="272" customFormat="1" x14ac:dyDescent="0.2">
      <c r="D188" s="418"/>
      <c r="E188" s="418"/>
      <c r="F188" s="418"/>
      <c r="G188" s="418"/>
    </row>
    <row r="189" spans="4:7" s="272" customFormat="1" x14ac:dyDescent="0.2">
      <c r="D189" s="418"/>
      <c r="E189" s="418"/>
      <c r="F189" s="418"/>
      <c r="G189" s="418"/>
    </row>
    <row r="190" spans="4:7" s="272" customFormat="1" x14ac:dyDescent="0.2">
      <c r="D190" s="418"/>
      <c r="E190" s="418"/>
      <c r="F190" s="418"/>
      <c r="G190" s="418"/>
    </row>
    <row r="191" spans="4:7" s="272" customFormat="1" x14ac:dyDescent="0.2">
      <c r="D191" s="418"/>
      <c r="E191" s="418"/>
      <c r="F191" s="418"/>
      <c r="G191" s="418"/>
    </row>
    <row r="192" spans="4:7" s="272" customFormat="1" x14ac:dyDescent="0.2">
      <c r="D192" s="418"/>
      <c r="E192" s="418"/>
      <c r="F192" s="418"/>
      <c r="G192" s="418"/>
    </row>
    <row r="193" spans="4:7" s="272" customFormat="1" x14ac:dyDescent="0.2">
      <c r="D193" s="418"/>
      <c r="E193" s="418"/>
      <c r="F193" s="418"/>
      <c r="G193" s="418"/>
    </row>
    <row r="194" spans="4:7" s="272" customFormat="1" x14ac:dyDescent="0.2">
      <c r="D194" s="418"/>
      <c r="E194" s="418"/>
      <c r="F194" s="418"/>
      <c r="G194" s="418"/>
    </row>
    <row r="195" spans="4:7" s="272" customFormat="1" x14ac:dyDescent="0.2">
      <c r="D195" s="418"/>
      <c r="E195" s="418"/>
      <c r="F195" s="418"/>
      <c r="G195" s="418"/>
    </row>
    <row r="196" spans="4:7" s="272" customFormat="1" x14ac:dyDescent="0.2">
      <c r="D196" s="418"/>
      <c r="E196" s="418"/>
      <c r="F196" s="418"/>
      <c r="G196" s="418"/>
    </row>
    <row r="197" spans="4:7" s="272" customFormat="1" x14ac:dyDescent="0.2">
      <c r="D197" s="418"/>
      <c r="E197" s="418"/>
      <c r="F197" s="418"/>
      <c r="G197" s="418"/>
    </row>
    <row r="198" spans="4:7" s="272" customFormat="1" x14ac:dyDescent="0.2">
      <c r="D198" s="418"/>
      <c r="E198" s="418"/>
      <c r="F198" s="418"/>
      <c r="G198" s="418"/>
    </row>
    <row r="199" spans="4:7" s="272" customFormat="1" x14ac:dyDescent="0.2">
      <c r="D199" s="418"/>
      <c r="E199" s="418"/>
      <c r="F199" s="418"/>
      <c r="G199" s="418"/>
    </row>
    <row r="200" spans="4:7" s="272" customFormat="1" x14ac:dyDescent="0.2">
      <c r="D200" s="418"/>
      <c r="E200" s="418"/>
      <c r="F200" s="418"/>
      <c r="G200" s="418"/>
    </row>
    <row r="201" spans="4:7" s="272" customFormat="1" x14ac:dyDescent="0.2">
      <c r="D201" s="418"/>
      <c r="E201" s="418"/>
      <c r="F201" s="418"/>
      <c r="G201" s="418"/>
    </row>
    <row r="202" spans="4:7" s="272" customFormat="1" x14ac:dyDescent="0.2">
      <c r="D202" s="418"/>
      <c r="E202" s="418"/>
      <c r="F202" s="418"/>
      <c r="G202" s="418"/>
    </row>
    <row r="203" spans="4:7" s="272" customFormat="1" x14ac:dyDescent="0.2">
      <c r="D203" s="418"/>
      <c r="E203" s="418"/>
      <c r="F203" s="418"/>
      <c r="G203" s="418"/>
    </row>
    <row r="204" spans="4:7" s="272" customFormat="1" x14ac:dyDescent="0.2">
      <c r="D204" s="418"/>
      <c r="E204" s="418"/>
      <c r="F204" s="418"/>
      <c r="G204" s="418"/>
    </row>
    <row r="205" spans="4:7" s="272" customFormat="1" x14ac:dyDescent="0.2">
      <c r="D205" s="418"/>
      <c r="E205" s="418"/>
      <c r="F205" s="418"/>
      <c r="G205" s="418"/>
    </row>
    <row r="206" spans="4:7" s="272" customFormat="1" x14ac:dyDescent="0.2">
      <c r="D206" s="418"/>
      <c r="E206" s="418"/>
      <c r="F206" s="418"/>
      <c r="G206" s="418"/>
    </row>
    <row r="207" spans="4:7" s="272" customFormat="1" x14ac:dyDescent="0.2">
      <c r="D207" s="418"/>
      <c r="E207" s="418"/>
      <c r="F207" s="418"/>
      <c r="G207" s="418"/>
    </row>
    <row r="208" spans="4:7" s="272" customFormat="1" x14ac:dyDescent="0.2">
      <c r="D208" s="418"/>
      <c r="E208" s="418"/>
      <c r="F208" s="418"/>
      <c r="G208" s="418"/>
    </row>
    <row r="209" spans="4:7" s="272" customFormat="1" x14ac:dyDescent="0.2">
      <c r="D209" s="418"/>
      <c r="E209" s="418"/>
      <c r="F209" s="418"/>
      <c r="G209" s="418"/>
    </row>
    <row r="210" spans="4:7" s="272" customFormat="1" x14ac:dyDescent="0.2">
      <c r="D210" s="418"/>
      <c r="E210" s="418"/>
      <c r="F210" s="418"/>
      <c r="G210" s="418"/>
    </row>
    <row r="211" spans="4:7" s="272" customFormat="1" x14ac:dyDescent="0.2">
      <c r="D211" s="418"/>
      <c r="E211" s="418"/>
      <c r="F211" s="418"/>
      <c r="G211" s="418"/>
    </row>
    <row r="212" spans="4:7" s="272" customFormat="1" x14ac:dyDescent="0.2">
      <c r="D212" s="418"/>
      <c r="E212" s="418"/>
      <c r="F212" s="418"/>
      <c r="G212" s="418"/>
    </row>
    <row r="213" spans="4:7" s="272" customFormat="1" x14ac:dyDescent="0.2">
      <c r="D213" s="418"/>
      <c r="E213" s="418"/>
      <c r="F213" s="418"/>
      <c r="G213" s="418"/>
    </row>
    <row r="214" spans="4:7" s="272" customFormat="1" x14ac:dyDescent="0.2">
      <c r="D214" s="418"/>
      <c r="E214" s="418"/>
      <c r="F214" s="418"/>
      <c r="G214" s="418"/>
    </row>
    <row r="215" spans="4:7" s="272" customFormat="1" x14ac:dyDescent="0.2">
      <c r="D215" s="429"/>
      <c r="E215" s="429"/>
      <c r="F215" s="429"/>
      <c r="G215" s="429"/>
    </row>
    <row r="216" spans="4:7" s="272" customFormat="1" x14ac:dyDescent="0.2">
      <c r="D216" s="429"/>
      <c r="E216" s="429"/>
      <c r="F216" s="429"/>
      <c r="G216" s="429"/>
    </row>
    <row r="217" spans="4:7" s="272" customFormat="1" x14ac:dyDescent="0.2">
      <c r="D217" s="429"/>
      <c r="E217" s="429"/>
      <c r="F217" s="429"/>
      <c r="G217" s="429"/>
    </row>
    <row r="218" spans="4:7" s="272" customFormat="1" x14ac:dyDescent="0.2">
      <c r="D218" s="429"/>
      <c r="E218" s="429"/>
      <c r="F218" s="429"/>
      <c r="G218" s="429"/>
    </row>
    <row r="219" spans="4:7" s="272" customFormat="1" x14ac:dyDescent="0.2">
      <c r="D219" s="429"/>
      <c r="E219" s="429"/>
      <c r="F219" s="429"/>
      <c r="G219" s="429"/>
    </row>
    <row r="220" spans="4:7" s="272" customFormat="1" x14ac:dyDescent="0.2">
      <c r="D220" s="429"/>
      <c r="E220" s="429"/>
      <c r="F220" s="429"/>
      <c r="G220" s="429"/>
    </row>
    <row r="221" spans="4:7" s="272" customFormat="1" x14ac:dyDescent="0.2">
      <c r="D221" s="429"/>
      <c r="E221" s="429"/>
      <c r="F221" s="429"/>
      <c r="G221" s="429"/>
    </row>
    <row r="222" spans="4:7" s="272" customFormat="1" x14ac:dyDescent="0.2">
      <c r="D222" s="429"/>
      <c r="E222" s="429"/>
      <c r="F222" s="429"/>
      <c r="G222" s="429"/>
    </row>
    <row r="223" spans="4:7" s="272" customFormat="1" x14ac:dyDescent="0.2">
      <c r="D223" s="429"/>
      <c r="E223" s="429"/>
      <c r="F223" s="429"/>
      <c r="G223" s="429"/>
    </row>
    <row r="224" spans="4:7" s="272" customFormat="1" x14ac:dyDescent="0.2">
      <c r="D224" s="429"/>
      <c r="E224" s="429"/>
      <c r="F224" s="429"/>
      <c r="G224" s="429"/>
    </row>
    <row r="225" spans="4:7" s="272" customFormat="1" x14ac:dyDescent="0.2">
      <c r="D225" s="429"/>
      <c r="E225" s="429"/>
      <c r="F225" s="429"/>
      <c r="G225" s="429"/>
    </row>
    <row r="226" spans="4:7" s="272" customFormat="1" x14ac:dyDescent="0.2">
      <c r="D226" s="429"/>
      <c r="E226" s="429"/>
      <c r="F226" s="429"/>
      <c r="G226" s="429"/>
    </row>
    <row r="227" spans="4:7" s="272" customFormat="1" x14ac:dyDescent="0.2">
      <c r="D227" s="429"/>
      <c r="E227" s="429"/>
      <c r="F227" s="429"/>
      <c r="G227" s="429"/>
    </row>
    <row r="228" spans="4:7" s="272" customFormat="1" x14ac:dyDescent="0.2">
      <c r="D228" s="429"/>
      <c r="E228" s="429"/>
      <c r="F228" s="429"/>
      <c r="G228" s="429"/>
    </row>
    <row r="229" spans="4:7" s="272" customFormat="1" x14ac:dyDescent="0.2">
      <c r="D229" s="429"/>
      <c r="E229" s="429"/>
      <c r="F229" s="429"/>
      <c r="G229" s="429"/>
    </row>
    <row r="230" spans="4:7" s="272" customFormat="1" x14ac:dyDescent="0.2">
      <c r="D230" s="429"/>
      <c r="E230" s="429"/>
      <c r="F230" s="429"/>
      <c r="G230" s="429"/>
    </row>
    <row r="231" spans="4:7" s="272" customFormat="1" x14ac:dyDescent="0.2">
      <c r="D231" s="429"/>
      <c r="E231" s="429"/>
      <c r="F231" s="429"/>
      <c r="G231" s="429"/>
    </row>
    <row r="232" spans="4:7" s="272" customFormat="1" x14ac:dyDescent="0.2">
      <c r="D232" s="429"/>
      <c r="E232" s="429"/>
      <c r="F232" s="429"/>
      <c r="G232" s="429"/>
    </row>
    <row r="233" spans="4:7" s="272" customFormat="1" x14ac:dyDescent="0.2">
      <c r="D233" s="429"/>
      <c r="E233" s="429"/>
      <c r="F233" s="429"/>
      <c r="G233" s="429"/>
    </row>
    <row r="234" spans="4:7" s="272" customFormat="1" x14ac:dyDescent="0.2">
      <c r="D234" s="429"/>
      <c r="E234" s="429"/>
      <c r="F234" s="429"/>
      <c r="G234" s="429"/>
    </row>
    <row r="235" spans="4:7" s="272" customFormat="1" x14ac:dyDescent="0.2">
      <c r="D235" s="429"/>
      <c r="E235" s="429"/>
      <c r="F235" s="429"/>
      <c r="G235" s="429"/>
    </row>
    <row r="236" spans="4:7" s="272" customFormat="1" x14ac:dyDescent="0.2">
      <c r="D236" s="429"/>
      <c r="E236" s="429"/>
      <c r="F236" s="429"/>
      <c r="G236" s="429"/>
    </row>
    <row r="237" spans="4:7" s="272" customFormat="1" x14ac:dyDescent="0.2">
      <c r="D237" s="429"/>
      <c r="E237" s="429"/>
      <c r="F237" s="429"/>
      <c r="G237" s="429"/>
    </row>
    <row r="238" spans="4:7" s="272" customFormat="1" x14ac:dyDescent="0.2">
      <c r="D238" s="429"/>
      <c r="E238" s="429"/>
      <c r="F238" s="429"/>
      <c r="G238" s="429"/>
    </row>
    <row r="239" spans="4:7" s="272" customFormat="1" x14ac:dyDescent="0.2">
      <c r="D239" s="429"/>
      <c r="E239" s="429"/>
      <c r="F239" s="429"/>
      <c r="G239" s="429"/>
    </row>
    <row r="240" spans="4:7" s="272" customFormat="1" x14ac:dyDescent="0.2">
      <c r="D240" s="429"/>
      <c r="E240" s="429"/>
      <c r="F240" s="429"/>
      <c r="G240" s="429"/>
    </row>
    <row r="241" spans="4:7" s="272" customFormat="1" x14ac:dyDescent="0.2">
      <c r="D241" s="429"/>
      <c r="E241" s="429"/>
      <c r="F241" s="429"/>
      <c r="G241" s="429"/>
    </row>
    <row r="242" spans="4:7" s="272" customFormat="1" x14ac:dyDescent="0.2">
      <c r="D242" s="429"/>
      <c r="E242" s="429"/>
      <c r="F242" s="429"/>
      <c r="G242" s="429"/>
    </row>
    <row r="243" spans="4:7" s="272" customFormat="1" x14ac:dyDescent="0.2">
      <c r="D243" s="429"/>
      <c r="E243" s="429"/>
      <c r="F243" s="429"/>
      <c r="G243" s="429"/>
    </row>
    <row r="244" spans="4:7" s="272" customFormat="1" x14ac:dyDescent="0.2">
      <c r="D244" s="429"/>
      <c r="E244" s="429"/>
      <c r="F244" s="429"/>
      <c r="G244" s="429"/>
    </row>
    <row r="245" spans="4:7" s="272" customFormat="1" x14ac:dyDescent="0.2">
      <c r="D245" s="429"/>
      <c r="E245" s="429"/>
      <c r="F245" s="429"/>
      <c r="G245" s="429"/>
    </row>
    <row r="246" spans="4:7" s="272" customFormat="1" x14ac:dyDescent="0.2">
      <c r="D246" s="429"/>
      <c r="E246" s="429"/>
      <c r="F246" s="429"/>
      <c r="G246" s="429"/>
    </row>
    <row r="247" spans="4:7" s="272" customFormat="1" x14ac:dyDescent="0.2">
      <c r="D247" s="429"/>
      <c r="E247" s="429"/>
      <c r="F247" s="429"/>
      <c r="G247" s="429"/>
    </row>
    <row r="248" spans="4:7" s="272" customFormat="1" x14ac:dyDescent="0.2">
      <c r="D248" s="429"/>
      <c r="E248" s="429"/>
      <c r="F248" s="429"/>
      <c r="G248" s="429"/>
    </row>
    <row r="249" spans="4:7" s="272" customFormat="1" x14ac:dyDescent="0.2">
      <c r="D249" s="429"/>
      <c r="E249" s="429"/>
      <c r="F249" s="429"/>
      <c r="G249" s="429"/>
    </row>
    <row r="250" spans="4:7" s="272" customFormat="1" x14ac:dyDescent="0.2">
      <c r="D250" s="429"/>
      <c r="E250" s="429"/>
      <c r="F250" s="429"/>
      <c r="G250" s="429"/>
    </row>
    <row r="251" spans="4:7" s="272" customFormat="1" x14ac:dyDescent="0.2">
      <c r="D251" s="429"/>
      <c r="E251" s="429"/>
      <c r="F251" s="429"/>
      <c r="G251" s="429"/>
    </row>
    <row r="252" spans="4:7" s="272" customFormat="1" x14ac:dyDescent="0.2">
      <c r="D252" s="429"/>
      <c r="E252" s="429"/>
      <c r="F252" s="429"/>
      <c r="G252" s="429"/>
    </row>
    <row r="253" spans="4:7" s="272" customFormat="1" x14ac:dyDescent="0.2">
      <c r="D253" s="429"/>
      <c r="E253" s="429"/>
      <c r="F253" s="429"/>
      <c r="G253" s="429"/>
    </row>
    <row r="254" spans="4:7" s="272" customFormat="1" x14ac:dyDescent="0.2">
      <c r="D254" s="429"/>
      <c r="E254" s="429"/>
      <c r="F254" s="429"/>
      <c r="G254" s="429"/>
    </row>
    <row r="255" spans="4:7" s="272" customFormat="1" x14ac:dyDescent="0.2">
      <c r="D255" s="429"/>
      <c r="E255" s="429"/>
      <c r="F255" s="429"/>
      <c r="G255" s="429"/>
    </row>
    <row r="256" spans="4:7" s="272" customFormat="1" x14ac:dyDescent="0.2">
      <c r="D256" s="429"/>
      <c r="E256" s="429"/>
      <c r="F256" s="429"/>
      <c r="G256" s="429"/>
    </row>
    <row r="257" spans="4:7" s="272" customFormat="1" x14ac:dyDescent="0.2">
      <c r="D257" s="429"/>
      <c r="E257" s="429"/>
      <c r="F257" s="429"/>
      <c r="G257" s="429"/>
    </row>
    <row r="258" spans="4:7" s="272" customFormat="1" x14ac:dyDescent="0.2">
      <c r="D258" s="429"/>
      <c r="E258" s="429"/>
      <c r="F258" s="429"/>
      <c r="G258" s="429"/>
    </row>
  </sheetData>
  <mergeCells count="10">
    <mergeCell ref="A105:B106"/>
    <mergeCell ref="C105:C106"/>
    <mergeCell ref="D105:E105"/>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7" firstPageNumber="485" fitToHeight="2" orientation="portrait" useFirstPageNumber="1" r:id="rId1"/>
  <headerFooter alignWithMargins="0">
    <oddHeader>&amp;L&amp;"Tahoma,Kurzíva"Závěrečný účet za rok 2021&amp;R&amp;"Tahoma,Kurzíva"Tabulka č. 32</oddHeader>
    <oddFooter>&amp;C&amp;"Tahoma,Obyčejné"&amp;P&amp;L&amp;1#&amp;"Calibri"&amp;9&amp;K000000Klasifikace informací: Veřejná</oddFooter>
  </headerFooter>
  <rowBreaks count="1" manualBreakCount="1">
    <brk id="8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8"/>
  <sheetViews>
    <sheetView showGridLines="0" zoomScaleNormal="100" zoomScaleSheetLayoutView="100" workbookViewId="0">
      <selection activeCell="M27" sqref="M27"/>
    </sheetView>
  </sheetViews>
  <sheetFormatPr defaultColWidth="9.140625" defaultRowHeight="15" x14ac:dyDescent="0.2"/>
  <cols>
    <col min="1" max="1" width="11.7109375" style="25" customWidth="1"/>
    <col min="2" max="3" width="11" style="25" customWidth="1"/>
    <col min="4" max="4" width="11" style="29" customWidth="1"/>
    <col min="5" max="5" width="11" style="30" customWidth="1"/>
    <col min="6" max="9" width="11" style="25" customWidth="1"/>
    <col min="10" max="10" width="10.28515625" style="25" customWidth="1"/>
    <col min="11" max="11" width="11" style="25" customWidth="1"/>
    <col min="12" max="12" width="6.85546875" style="25" customWidth="1"/>
    <col min="13" max="16384" width="9.140625" style="25"/>
  </cols>
  <sheetData>
    <row r="1" spans="10:12" x14ac:dyDescent="0.2">
      <c r="J1" s="24"/>
      <c r="K1" s="24"/>
      <c r="L1" s="24"/>
    </row>
    <row r="2" spans="10:12" x14ac:dyDescent="0.2">
      <c r="J2" s="26"/>
      <c r="K2" s="24"/>
      <c r="L2" s="24"/>
    </row>
    <row r="3" spans="10:12" x14ac:dyDescent="0.2">
      <c r="J3" s="27"/>
      <c r="K3" s="24"/>
      <c r="L3" s="24"/>
    </row>
    <row r="4" spans="10:12" x14ac:dyDescent="0.2">
      <c r="J4" s="28"/>
      <c r="K4" s="24"/>
      <c r="L4" s="24"/>
    </row>
    <row r="5" spans="10:12" x14ac:dyDescent="0.2">
      <c r="J5" s="28"/>
      <c r="K5" s="24"/>
      <c r="L5" s="24"/>
    </row>
    <row r="6" spans="10:12" x14ac:dyDescent="0.2">
      <c r="J6" s="28"/>
      <c r="K6" s="24"/>
      <c r="L6" s="24"/>
    </row>
    <row r="7" spans="10:12" x14ac:dyDescent="0.2">
      <c r="J7" s="28"/>
      <c r="K7" s="24"/>
      <c r="L7" s="24"/>
    </row>
    <row r="8" spans="10:12" x14ac:dyDescent="0.2">
      <c r="J8" s="28"/>
      <c r="K8" s="24"/>
      <c r="L8" s="24"/>
    </row>
    <row r="9" spans="10:12" x14ac:dyDescent="0.2">
      <c r="J9" s="28"/>
      <c r="K9" s="24"/>
      <c r="L9" s="24"/>
    </row>
    <row r="10" spans="10:12" x14ac:dyDescent="0.2">
      <c r="J10" s="28"/>
      <c r="K10" s="24"/>
      <c r="L10" s="24"/>
    </row>
    <row r="11" spans="10:12" x14ac:dyDescent="0.2">
      <c r="J11" s="28"/>
      <c r="K11" s="24"/>
      <c r="L11" s="24"/>
    </row>
    <row r="12" spans="10:12" x14ac:dyDescent="0.2">
      <c r="J12" s="28"/>
      <c r="K12" s="24"/>
      <c r="L12" s="24"/>
    </row>
    <row r="13" spans="10:12" x14ac:dyDescent="0.2">
      <c r="J13" s="28"/>
      <c r="K13" s="24"/>
      <c r="L13" s="24"/>
    </row>
    <row r="14" spans="10:12" x14ac:dyDescent="0.2">
      <c r="J14" s="28"/>
      <c r="K14" s="24"/>
      <c r="L14" s="24"/>
    </row>
    <row r="15" spans="10:12" x14ac:dyDescent="0.2">
      <c r="J15" s="28"/>
      <c r="K15" s="24"/>
      <c r="L15" s="24"/>
    </row>
    <row r="16" spans="10:12" x14ac:dyDescent="0.2">
      <c r="J16" s="28"/>
      <c r="K16" s="24"/>
      <c r="L16" s="24"/>
    </row>
    <row r="17" spans="1:12" x14ac:dyDescent="0.2">
      <c r="J17" s="31"/>
      <c r="K17" s="24"/>
      <c r="L17" s="24"/>
    </row>
    <row r="18" spans="1:12" x14ac:dyDescent="0.2">
      <c r="A18" s="32" t="s">
        <v>8</v>
      </c>
      <c r="B18" s="33" t="s">
        <v>20</v>
      </c>
      <c r="C18" s="34"/>
      <c r="D18" s="35"/>
      <c r="E18" s="36"/>
      <c r="F18" s="37"/>
      <c r="G18" s="38"/>
      <c r="H18" s="37"/>
      <c r="I18" s="38"/>
      <c r="J18" s="31"/>
      <c r="K18" s="24"/>
      <c r="L18" s="24"/>
    </row>
    <row r="19" spans="1:12" x14ac:dyDescent="0.2">
      <c r="E19" s="39"/>
      <c r="J19" s="24"/>
      <c r="K19" s="24"/>
      <c r="L19" s="24"/>
    </row>
    <row r="20" spans="1:12" ht="161.25" customHeight="1" x14ac:dyDescent="0.2">
      <c r="A20" s="24"/>
      <c r="B20" s="24"/>
      <c r="C20" s="24"/>
      <c r="D20" s="40"/>
      <c r="F20" s="24"/>
      <c r="G20" s="24"/>
      <c r="H20" s="24"/>
      <c r="I20" s="24"/>
      <c r="J20" s="24"/>
      <c r="K20" s="24"/>
      <c r="L20" s="24"/>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82" orientation="landscape" useFirstPageNumber="1" r:id="rId2"/>
  <headerFooter scaleWithDoc="0" alignWithMargins="0">
    <oddHeader>&amp;L&amp;"Tahoma,Kurzíva"&amp;9Závěrečný účet za rok 2021&amp;R&amp;"Tahoma,Kurzíva"&amp;9Graf č. 4</oddHeader>
    <oddFooter>&amp;C&amp;"Tahoma,Obyčejné"&amp;P&amp;L&amp;1#&amp;"Calibri"&amp;9&amp;K000000Klasifikace informací: Veřejná</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E0A6-017E-47CB-9817-13AC4CC4B5E2}">
  <dimension ref="A1:G258"/>
  <sheetViews>
    <sheetView showGridLines="0" zoomScaleNormal="100" zoomScaleSheetLayoutView="100" workbookViewId="0">
      <selection activeCell="H8" sqref="H8"/>
    </sheetView>
  </sheetViews>
  <sheetFormatPr defaultColWidth="9.140625" defaultRowHeight="12.75" x14ac:dyDescent="0.2"/>
  <cols>
    <col min="1" max="1" width="7" style="107" customWidth="1"/>
    <col min="2" max="2" width="45.42578125" style="107" customWidth="1"/>
    <col min="3" max="3" width="8.5703125" style="107" customWidth="1"/>
    <col min="4" max="7" width="13.85546875" style="107" customWidth="1"/>
    <col min="8" max="16384" width="9.140625" style="107"/>
  </cols>
  <sheetData>
    <row r="1" spans="1:7" s="268" customFormat="1" ht="18" customHeight="1" x14ac:dyDescent="0.2">
      <c r="A1" s="1286" t="s">
        <v>4051</v>
      </c>
      <c r="B1" s="1286"/>
      <c r="C1" s="1286"/>
      <c r="D1" s="1286"/>
      <c r="E1" s="1286"/>
      <c r="F1" s="1286"/>
      <c r="G1" s="1286"/>
    </row>
    <row r="2" spans="1:7" s="268" customFormat="1" ht="18" customHeight="1" x14ac:dyDescent="0.2">
      <c r="A2" s="1225" t="s">
        <v>1777</v>
      </c>
      <c r="B2" s="1225"/>
      <c r="C2" s="1225"/>
      <c r="D2" s="1225"/>
      <c r="E2" s="1225"/>
      <c r="F2" s="1225"/>
      <c r="G2" s="1225"/>
    </row>
    <row r="3" spans="1:7" s="272" customFormat="1" x14ac:dyDescent="0.2">
      <c r="C3" s="155"/>
      <c r="D3" s="430"/>
      <c r="E3" s="431"/>
      <c r="F3" s="431"/>
      <c r="G3" s="431"/>
    </row>
    <row r="4" spans="1:7" s="272" customFormat="1" x14ac:dyDescent="0.2">
      <c r="A4" s="269"/>
      <c r="B4" s="269"/>
      <c r="C4" s="270"/>
      <c r="D4" s="281">
        <v>1</v>
      </c>
      <c r="E4" s="281">
        <v>2</v>
      </c>
      <c r="F4" s="281">
        <v>3</v>
      </c>
      <c r="G4" s="281">
        <v>4</v>
      </c>
    </row>
    <row r="5" spans="1:7" s="273"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4"/>
      <c r="D7" s="282" t="s">
        <v>1341</v>
      </c>
      <c r="E7" s="282" t="s">
        <v>1342</v>
      </c>
      <c r="F7" s="282" t="s">
        <v>1343</v>
      </c>
      <c r="G7" s="1306"/>
    </row>
    <row r="8" spans="1:7" s="273" customFormat="1" x14ac:dyDescent="0.2">
      <c r="A8" s="283"/>
      <c r="B8" s="283" t="s">
        <v>1344</v>
      </c>
      <c r="C8" s="284" t="s">
        <v>65</v>
      </c>
      <c r="D8" s="276">
        <v>16659858.488150001</v>
      </c>
      <c r="E8" s="276">
        <v>2098156.3102199999</v>
      </c>
      <c r="F8" s="276">
        <v>14561702.177929999</v>
      </c>
      <c r="G8" s="276">
        <v>14663196.282190001</v>
      </c>
    </row>
    <row r="9" spans="1:7" s="273" customFormat="1" x14ac:dyDescent="0.2">
      <c r="A9" s="283" t="s">
        <v>1345</v>
      </c>
      <c r="B9" s="283" t="s">
        <v>1346</v>
      </c>
      <c r="C9" s="284" t="s">
        <v>65</v>
      </c>
      <c r="D9" s="276">
        <v>8517883.7654100005</v>
      </c>
      <c r="E9" s="276">
        <v>2068841.85091</v>
      </c>
      <c r="F9" s="276">
        <v>6449041.9145</v>
      </c>
      <c r="G9" s="276">
        <v>7706357.2252200004</v>
      </c>
    </row>
    <row r="10" spans="1:7" s="273" customFormat="1" x14ac:dyDescent="0.2">
      <c r="A10" s="283" t="s">
        <v>1347</v>
      </c>
      <c r="B10" s="283" t="s">
        <v>1348</v>
      </c>
      <c r="C10" s="284" t="s">
        <v>65</v>
      </c>
      <c r="D10" s="276">
        <v>339745.38293000002</v>
      </c>
      <c r="E10" s="276">
        <v>212830.31122999999</v>
      </c>
      <c r="F10" s="276">
        <v>126915.0717</v>
      </c>
      <c r="G10" s="276">
        <v>70580.356549999997</v>
      </c>
    </row>
    <row r="11" spans="1:7" s="272" customFormat="1" x14ac:dyDescent="0.2">
      <c r="A11" s="789" t="s">
        <v>1349</v>
      </c>
      <c r="B11" s="789" t="s">
        <v>1350</v>
      </c>
      <c r="C11" s="794" t="s">
        <v>1351</v>
      </c>
      <c r="D11" s="806"/>
      <c r="E11" s="807">
        <v>0</v>
      </c>
      <c r="F11" s="806"/>
      <c r="G11" s="806"/>
    </row>
    <row r="12" spans="1:7" s="272" customFormat="1" x14ac:dyDescent="0.2">
      <c r="A12" s="789" t="s">
        <v>1352</v>
      </c>
      <c r="B12" s="789" t="s">
        <v>1353</v>
      </c>
      <c r="C12" s="794" t="s">
        <v>1354</v>
      </c>
      <c r="D12" s="806">
        <v>216631.80841</v>
      </c>
      <c r="E12" s="806">
        <v>164210.43543000001</v>
      </c>
      <c r="F12" s="806">
        <v>52421.37298</v>
      </c>
      <c r="G12" s="806">
        <v>58045.46125</v>
      </c>
    </row>
    <row r="13" spans="1:7" s="272" customFormat="1" x14ac:dyDescent="0.2">
      <c r="A13" s="789" t="s">
        <v>1355</v>
      </c>
      <c r="B13" s="789" t="s">
        <v>1356</v>
      </c>
      <c r="C13" s="794" t="s">
        <v>1357</v>
      </c>
      <c r="D13" s="806"/>
      <c r="E13" s="806"/>
      <c r="F13" s="806"/>
      <c r="G13" s="806"/>
    </row>
    <row r="14" spans="1:7" s="272" customFormat="1" x14ac:dyDescent="0.2">
      <c r="A14" s="789" t="s">
        <v>1358</v>
      </c>
      <c r="B14" s="789" t="s">
        <v>1359</v>
      </c>
      <c r="C14" s="794" t="s">
        <v>1360</v>
      </c>
      <c r="D14" s="806"/>
      <c r="E14" s="806"/>
      <c r="F14" s="806"/>
      <c r="G14" s="806"/>
    </row>
    <row r="15" spans="1:7" s="272" customFormat="1" x14ac:dyDescent="0.2">
      <c r="A15" s="789" t="s">
        <v>1361</v>
      </c>
      <c r="B15" s="789" t="s">
        <v>1362</v>
      </c>
      <c r="C15" s="794" t="s">
        <v>1363</v>
      </c>
      <c r="D15" s="806">
        <v>17254.999449999999</v>
      </c>
      <c r="E15" s="806">
        <v>17254.999449999999</v>
      </c>
      <c r="F15" s="806"/>
      <c r="G15" s="806"/>
    </row>
    <row r="16" spans="1:7" s="272" customFormat="1" x14ac:dyDescent="0.2">
      <c r="A16" s="789" t="s">
        <v>1364</v>
      </c>
      <c r="B16" s="789" t="s">
        <v>1365</v>
      </c>
      <c r="C16" s="794" t="s">
        <v>1366</v>
      </c>
      <c r="D16" s="806">
        <v>71490.656180000005</v>
      </c>
      <c r="E16" s="806">
        <v>31364.876349999999</v>
      </c>
      <c r="F16" s="806">
        <v>40125.779829999999</v>
      </c>
      <c r="G16" s="806">
        <v>11349.7587</v>
      </c>
    </row>
    <row r="17" spans="1:7" s="272" customFormat="1" x14ac:dyDescent="0.2">
      <c r="A17" s="789" t="s">
        <v>1367</v>
      </c>
      <c r="B17" s="789" t="s">
        <v>1368</v>
      </c>
      <c r="C17" s="794" t="s">
        <v>1369</v>
      </c>
      <c r="D17" s="806">
        <v>34367.918890000001</v>
      </c>
      <c r="E17" s="806"/>
      <c r="F17" s="806">
        <v>34367.918890000001</v>
      </c>
      <c r="G17" s="806">
        <v>1185.1366</v>
      </c>
    </row>
    <row r="18" spans="1:7" s="272" customFormat="1" x14ac:dyDescent="0.2">
      <c r="A18" s="791" t="s">
        <v>1370</v>
      </c>
      <c r="B18" s="789" t="s">
        <v>1371</v>
      </c>
      <c r="C18" s="794" t="s">
        <v>1372</v>
      </c>
      <c r="D18" s="806"/>
      <c r="E18" s="806"/>
      <c r="F18" s="806"/>
      <c r="G18" s="806"/>
    </row>
    <row r="19" spans="1:7" s="272" customFormat="1" x14ac:dyDescent="0.2">
      <c r="A19" s="791" t="s">
        <v>1373</v>
      </c>
      <c r="B19" s="789" t="s">
        <v>1374</v>
      </c>
      <c r="C19" s="794" t="s">
        <v>1375</v>
      </c>
      <c r="D19" s="806"/>
      <c r="E19" s="807">
        <v>0</v>
      </c>
      <c r="F19" s="806"/>
      <c r="G19" s="806"/>
    </row>
    <row r="20" spans="1:7" s="273" customFormat="1" x14ac:dyDescent="0.2">
      <c r="A20" s="285" t="s">
        <v>1376</v>
      </c>
      <c r="B20" s="285" t="s">
        <v>1377</v>
      </c>
      <c r="C20" s="286" t="s">
        <v>65</v>
      </c>
      <c r="D20" s="276">
        <v>5433987.6045000004</v>
      </c>
      <c r="E20" s="287">
        <v>1733623.6971700001</v>
      </c>
      <c r="F20" s="276">
        <v>3700363.9073299998</v>
      </c>
      <c r="G20" s="276">
        <v>4367324.4953600001</v>
      </c>
    </row>
    <row r="21" spans="1:7" s="272" customFormat="1" x14ac:dyDescent="0.2">
      <c r="A21" s="789" t="s">
        <v>1378</v>
      </c>
      <c r="B21" s="789" t="s">
        <v>341</v>
      </c>
      <c r="C21" s="794" t="s">
        <v>1379</v>
      </c>
      <c r="D21" s="806">
        <v>169906.50026</v>
      </c>
      <c r="E21" s="807">
        <v>0</v>
      </c>
      <c r="F21" s="806">
        <v>169906.50026</v>
      </c>
      <c r="G21" s="806">
        <v>203864.41052</v>
      </c>
    </row>
    <row r="22" spans="1:7" s="272" customFormat="1" x14ac:dyDescent="0.2">
      <c r="A22" s="789" t="s">
        <v>1380</v>
      </c>
      <c r="B22" s="789" t="s">
        <v>1381</v>
      </c>
      <c r="C22" s="794" t="s">
        <v>1382</v>
      </c>
      <c r="D22" s="806">
        <v>129</v>
      </c>
      <c r="E22" s="807">
        <v>0</v>
      </c>
      <c r="F22" s="806">
        <v>129</v>
      </c>
      <c r="G22" s="806">
        <v>129</v>
      </c>
    </row>
    <row r="23" spans="1:7" s="272" customFormat="1" x14ac:dyDescent="0.2">
      <c r="A23" s="789" t="s">
        <v>1383</v>
      </c>
      <c r="B23" s="789" t="s">
        <v>1384</v>
      </c>
      <c r="C23" s="794" t="s">
        <v>1385</v>
      </c>
      <c r="D23" s="806">
        <v>3064322.4074400002</v>
      </c>
      <c r="E23" s="807">
        <v>740279.59155000001</v>
      </c>
      <c r="F23" s="806">
        <v>2324042.8158900002</v>
      </c>
      <c r="G23" s="806">
        <v>2368387.43781</v>
      </c>
    </row>
    <row r="24" spans="1:7" s="272" customFormat="1" ht="21" x14ac:dyDescent="0.2">
      <c r="A24" s="789" t="s">
        <v>1386</v>
      </c>
      <c r="B24" s="789" t="s">
        <v>1387</v>
      </c>
      <c r="C24" s="794" t="s">
        <v>1388</v>
      </c>
      <c r="D24" s="806">
        <v>1196641.29865</v>
      </c>
      <c r="E24" s="807">
        <v>829552.11158999999</v>
      </c>
      <c r="F24" s="806">
        <v>367089.18706000003</v>
      </c>
      <c r="G24" s="806">
        <v>620952.29408999998</v>
      </c>
    </row>
    <row r="25" spans="1:7" s="272" customFormat="1" x14ac:dyDescent="0.2">
      <c r="A25" s="789" t="s">
        <v>1389</v>
      </c>
      <c r="B25" s="789" t="s">
        <v>1390</v>
      </c>
      <c r="C25" s="794" t="s">
        <v>1391</v>
      </c>
      <c r="D25" s="806"/>
      <c r="E25" s="807">
        <v>0</v>
      </c>
      <c r="F25" s="806"/>
      <c r="G25" s="806"/>
    </row>
    <row r="26" spans="1:7" s="272" customFormat="1" x14ac:dyDescent="0.2">
      <c r="A26" s="789" t="s">
        <v>1392</v>
      </c>
      <c r="B26" s="789" t="s">
        <v>1393</v>
      </c>
      <c r="C26" s="794" t="s">
        <v>1394</v>
      </c>
      <c r="D26" s="806">
        <v>163476.89103</v>
      </c>
      <c r="E26" s="807">
        <v>163476.89103</v>
      </c>
      <c r="F26" s="806"/>
      <c r="G26" s="806"/>
    </row>
    <row r="27" spans="1:7" s="272" customFormat="1" x14ac:dyDescent="0.2">
      <c r="A27" s="789" t="s">
        <v>1395</v>
      </c>
      <c r="B27" s="789" t="s">
        <v>1396</v>
      </c>
      <c r="C27" s="794" t="s">
        <v>1397</v>
      </c>
      <c r="D27" s="806">
        <v>1130.0916</v>
      </c>
      <c r="E27" s="807">
        <v>315.10300000000001</v>
      </c>
      <c r="F27" s="806">
        <v>814.98860000000002</v>
      </c>
      <c r="G27" s="806">
        <v>894.24860000000001</v>
      </c>
    </row>
    <row r="28" spans="1:7" s="272" customFormat="1" x14ac:dyDescent="0.2">
      <c r="A28" s="789" t="s">
        <v>1398</v>
      </c>
      <c r="B28" s="789" t="s">
        <v>1399</v>
      </c>
      <c r="C28" s="794" t="s">
        <v>1400</v>
      </c>
      <c r="D28" s="806">
        <v>795226.37552</v>
      </c>
      <c r="E28" s="807">
        <v>0</v>
      </c>
      <c r="F28" s="806">
        <v>795226.37552</v>
      </c>
      <c r="G28" s="806">
        <v>1089592.1753400001</v>
      </c>
    </row>
    <row r="29" spans="1:7" s="272" customFormat="1" x14ac:dyDescent="0.2">
      <c r="A29" s="791" t="s">
        <v>1401</v>
      </c>
      <c r="B29" s="789" t="s">
        <v>1402</v>
      </c>
      <c r="C29" s="794" t="s">
        <v>1403</v>
      </c>
      <c r="D29" s="806">
        <v>1573.84</v>
      </c>
      <c r="E29" s="807">
        <v>0</v>
      </c>
      <c r="F29" s="806">
        <v>1573.84</v>
      </c>
      <c r="G29" s="806">
        <v>1666.279</v>
      </c>
    </row>
    <row r="30" spans="1:7" s="272" customFormat="1" x14ac:dyDescent="0.2">
      <c r="A30" s="791" t="s">
        <v>1404</v>
      </c>
      <c r="B30" s="789" t="s">
        <v>1405</v>
      </c>
      <c r="C30" s="794" t="s">
        <v>1406</v>
      </c>
      <c r="D30" s="806">
        <v>41581.199999999997</v>
      </c>
      <c r="E30" s="807">
        <v>0</v>
      </c>
      <c r="F30" s="806">
        <v>41581.199999999997</v>
      </c>
      <c r="G30" s="806">
        <v>81838.649999999994</v>
      </c>
    </row>
    <row r="31" spans="1:7" s="273" customFormat="1" x14ac:dyDescent="0.2">
      <c r="A31" s="283" t="s">
        <v>1407</v>
      </c>
      <c r="B31" s="283" t="s">
        <v>1408</v>
      </c>
      <c r="C31" s="284" t="s">
        <v>65</v>
      </c>
      <c r="D31" s="276">
        <v>1181577.71792</v>
      </c>
      <c r="E31" s="287">
        <v>122387.84251</v>
      </c>
      <c r="F31" s="276">
        <v>1059189.8754100001</v>
      </c>
      <c r="G31" s="276">
        <v>1026407.71299</v>
      </c>
    </row>
    <row r="32" spans="1:7" s="272" customFormat="1" x14ac:dyDescent="0.2">
      <c r="A32" s="789" t="s">
        <v>1409</v>
      </c>
      <c r="B32" s="789" t="s">
        <v>1410</v>
      </c>
      <c r="C32" s="794" t="s">
        <v>1411</v>
      </c>
      <c r="D32" s="806">
        <v>948637.36135999998</v>
      </c>
      <c r="E32" s="807">
        <v>122387.84251</v>
      </c>
      <c r="F32" s="806">
        <v>826249.51884999999</v>
      </c>
      <c r="G32" s="806">
        <v>800749.51884999999</v>
      </c>
    </row>
    <row r="33" spans="1:7" s="272" customFormat="1" x14ac:dyDescent="0.2">
      <c r="A33" s="789" t="s">
        <v>1412</v>
      </c>
      <c r="B33" s="789" t="s">
        <v>1413</v>
      </c>
      <c r="C33" s="794" t="s">
        <v>1414</v>
      </c>
      <c r="D33" s="806">
        <v>6767.5959999999995</v>
      </c>
      <c r="E33" s="807">
        <v>0</v>
      </c>
      <c r="F33" s="806">
        <v>6767.5959999999995</v>
      </c>
      <c r="G33" s="806">
        <v>6767.5959999999995</v>
      </c>
    </row>
    <row r="34" spans="1:7" s="272" customFormat="1" x14ac:dyDescent="0.2">
      <c r="A34" s="789" t="s">
        <v>1415</v>
      </c>
      <c r="B34" s="789" t="s">
        <v>1416</v>
      </c>
      <c r="C34" s="794" t="s">
        <v>1417</v>
      </c>
      <c r="D34" s="806"/>
      <c r="E34" s="807">
        <v>0</v>
      </c>
      <c r="F34" s="806"/>
      <c r="G34" s="806"/>
    </row>
    <row r="35" spans="1:7" s="272" customFormat="1" x14ac:dyDescent="0.2">
      <c r="A35" s="789" t="s">
        <v>1418</v>
      </c>
      <c r="B35" s="789" t="s">
        <v>1419</v>
      </c>
      <c r="C35" s="794" t="s">
        <v>1420</v>
      </c>
      <c r="D35" s="806">
        <v>115343.94190000001</v>
      </c>
      <c r="E35" s="807">
        <v>0</v>
      </c>
      <c r="F35" s="806">
        <v>115343.94190000001</v>
      </c>
      <c r="G35" s="806">
        <v>95709.678509999998</v>
      </c>
    </row>
    <row r="36" spans="1:7" s="272" customFormat="1" x14ac:dyDescent="0.2">
      <c r="A36" s="789" t="s">
        <v>1421</v>
      </c>
      <c r="B36" s="789" t="s">
        <v>1422</v>
      </c>
      <c r="C36" s="794" t="s">
        <v>1423</v>
      </c>
      <c r="D36" s="806"/>
      <c r="E36" s="807">
        <v>0</v>
      </c>
      <c r="F36" s="806"/>
      <c r="G36" s="806"/>
    </row>
    <row r="37" spans="1:7" s="272" customFormat="1" x14ac:dyDescent="0.2">
      <c r="A37" s="789" t="s">
        <v>1424</v>
      </c>
      <c r="B37" s="789" t="s">
        <v>1425</v>
      </c>
      <c r="C37" s="794" t="s">
        <v>1426</v>
      </c>
      <c r="D37" s="806">
        <v>110828.81866</v>
      </c>
      <c r="E37" s="807">
        <v>0</v>
      </c>
      <c r="F37" s="806">
        <v>110828.81866</v>
      </c>
      <c r="G37" s="806">
        <v>123180.91963</v>
      </c>
    </row>
    <row r="38" spans="1:7" s="272" customFormat="1" x14ac:dyDescent="0.2">
      <c r="A38" s="789" t="s">
        <v>1427</v>
      </c>
      <c r="B38" s="789" t="s">
        <v>1428</v>
      </c>
      <c r="C38" s="794" t="s">
        <v>1429</v>
      </c>
      <c r="D38" s="806"/>
      <c r="E38" s="807">
        <v>0</v>
      </c>
      <c r="F38" s="806"/>
      <c r="G38" s="806"/>
    </row>
    <row r="39" spans="1:7" s="272" customFormat="1" x14ac:dyDescent="0.2">
      <c r="A39" s="789" t="s">
        <v>1430</v>
      </c>
      <c r="B39" s="789" t="s">
        <v>1431</v>
      </c>
      <c r="C39" s="794" t="s">
        <v>1432</v>
      </c>
      <c r="D39" s="806"/>
      <c r="E39" s="807">
        <v>0</v>
      </c>
      <c r="F39" s="806"/>
      <c r="G39" s="806"/>
    </row>
    <row r="40" spans="1:7" s="272" customFormat="1" x14ac:dyDescent="0.2">
      <c r="A40" s="274" t="s">
        <v>1433</v>
      </c>
      <c r="B40" s="274" t="s">
        <v>1434</v>
      </c>
      <c r="C40" s="288" t="s">
        <v>65</v>
      </c>
      <c r="D40" s="276">
        <v>1562573.06006</v>
      </c>
      <c r="E40" s="276">
        <v>0</v>
      </c>
      <c r="F40" s="276">
        <v>1562573.06006</v>
      </c>
      <c r="G40" s="276">
        <v>2242044.6603199998</v>
      </c>
    </row>
    <row r="41" spans="1:7" s="273" customFormat="1" x14ac:dyDescent="0.2">
      <c r="A41" s="793" t="s">
        <v>1435</v>
      </c>
      <c r="B41" s="793" t="s">
        <v>1436</v>
      </c>
      <c r="C41" s="808" t="s">
        <v>1437</v>
      </c>
      <c r="D41" s="806">
        <v>120945.44452</v>
      </c>
      <c r="E41" s="807">
        <v>0</v>
      </c>
      <c r="F41" s="806">
        <v>120945.44452</v>
      </c>
      <c r="G41" s="806">
        <v>175091.51204</v>
      </c>
    </row>
    <row r="42" spans="1:7" s="272" customFormat="1" x14ac:dyDescent="0.2">
      <c r="A42" s="789" t="s">
        <v>1438</v>
      </c>
      <c r="B42" s="789" t="s">
        <v>1439</v>
      </c>
      <c r="C42" s="794" t="s">
        <v>1440</v>
      </c>
      <c r="D42" s="806"/>
      <c r="E42" s="807">
        <v>0</v>
      </c>
      <c r="F42" s="806"/>
      <c r="G42" s="806"/>
    </row>
    <row r="43" spans="1:7" s="272" customFormat="1" x14ac:dyDescent="0.2">
      <c r="A43" s="789" t="s">
        <v>1441</v>
      </c>
      <c r="B43" s="789" t="s">
        <v>1442</v>
      </c>
      <c r="C43" s="794" t="s">
        <v>1443</v>
      </c>
      <c r="D43" s="806"/>
      <c r="E43" s="807">
        <v>0</v>
      </c>
      <c r="F43" s="806"/>
      <c r="G43" s="806"/>
    </row>
    <row r="44" spans="1:7" s="272" customFormat="1" x14ac:dyDescent="0.2">
      <c r="A44" s="789" t="s">
        <v>1444</v>
      </c>
      <c r="B44" s="789" t="s">
        <v>1445</v>
      </c>
      <c r="C44" s="794" t="s">
        <v>1446</v>
      </c>
      <c r="D44" s="806"/>
      <c r="E44" s="807">
        <v>0</v>
      </c>
      <c r="F44" s="806"/>
      <c r="G44" s="806"/>
    </row>
    <row r="45" spans="1:7" s="272" customFormat="1" x14ac:dyDescent="0.2">
      <c r="A45" s="789" t="s">
        <v>1447</v>
      </c>
      <c r="B45" s="789" t="s">
        <v>1448</v>
      </c>
      <c r="C45" s="794" t="s">
        <v>1449</v>
      </c>
      <c r="D45" s="806">
        <v>909506.59594999999</v>
      </c>
      <c r="E45" s="807">
        <v>0</v>
      </c>
      <c r="F45" s="806">
        <v>909506.59594999999</v>
      </c>
      <c r="G45" s="806">
        <v>942698.41205000004</v>
      </c>
    </row>
    <row r="46" spans="1:7" s="272" customFormat="1" x14ac:dyDescent="0.2">
      <c r="A46" s="789" t="s">
        <v>1450</v>
      </c>
      <c r="B46" s="789" t="s">
        <v>1451</v>
      </c>
      <c r="C46" s="794" t="s">
        <v>1452</v>
      </c>
      <c r="D46" s="806">
        <v>532121.01959000004</v>
      </c>
      <c r="E46" s="807">
        <v>0</v>
      </c>
      <c r="F46" s="806">
        <v>532121.01959000004</v>
      </c>
      <c r="G46" s="806">
        <v>1124254.7362299999</v>
      </c>
    </row>
    <row r="47" spans="1:7" s="272" customFormat="1" x14ac:dyDescent="0.2">
      <c r="A47" s="274" t="s">
        <v>1453</v>
      </c>
      <c r="B47" s="274" t="s">
        <v>1454</v>
      </c>
      <c r="C47" s="288" t="s">
        <v>65</v>
      </c>
      <c r="D47" s="276">
        <v>8141974.7227400001</v>
      </c>
      <c r="E47" s="287">
        <v>29314.459309999998</v>
      </c>
      <c r="F47" s="276">
        <v>8112660.2634300003</v>
      </c>
      <c r="G47" s="276">
        <v>6956839.0569700003</v>
      </c>
    </row>
    <row r="48" spans="1:7" s="272" customFormat="1" x14ac:dyDescent="0.2">
      <c r="A48" s="274" t="s">
        <v>1455</v>
      </c>
      <c r="B48" s="274" t="s">
        <v>1456</v>
      </c>
      <c r="C48" s="288" t="s">
        <v>65</v>
      </c>
      <c r="D48" s="276">
        <v>2570.4064100000001</v>
      </c>
      <c r="E48" s="276">
        <v>0</v>
      </c>
      <c r="F48" s="276">
        <v>2570.4064100000001</v>
      </c>
      <c r="G48" s="276">
        <v>19495.226070000001</v>
      </c>
    </row>
    <row r="49" spans="1:7" s="272" customFormat="1" x14ac:dyDescent="0.2">
      <c r="A49" s="789" t="s">
        <v>1457</v>
      </c>
      <c r="B49" s="789" t="s">
        <v>1458</v>
      </c>
      <c r="C49" s="794" t="s">
        <v>1459</v>
      </c>
      <c r="D49" s="806"/>
      <c r="E49" s="807">
        <v>0</v>
      </c>
      <c r="F49" s="806"/>
      <c r="G49" s="806"/>
    </row>
    <row r="50" spans="1:7" s="272" customFormat="1" x14ac:dyDescent="0.2">
      <c r="A50" s="789" t="s">
        <v>1460</v>
      </c>
      <c r="B50" s="789" t="s">
        <v>1461</v>
      </c>
      <c r="C50" s="794" t="s">
        <v>1462</v>
      </c>
      <c r="D50" s="806">
        <v>2570.4064100000001</v>
      </c>
      <c r="E50" s="807">
        <v>0</v>
      </c>
      <c r="F50" s="806">
        <v>2570.4064100000001</v>
      </c>
      <c r="G50" s="806">
        <v>19495.226070000001</v>
      </c>
    </row>
    <row r="51" spans="1:7" s="272" customFormat="1" x14ac:dyDescent="0.2">
      <c r="A51" s="789" t="s">
        <v>1463</v>
      </c>
      <c r="B51" s="789" t="s">
        <v>1464</v>
      </c>
      <c r="C51" s="794" t="s">
        <v>1465</v>
      </c>
      <c r="D51" s="807">
        <v>0</v>
      </c>
      <c r="E51" s="807">
        <v>0</v>
      </c>
      <c r="F51" s="807">
        <v>0</v>
      </c>
      <c r="G51" s="807">
        <v>0</v>
      </c>
    </row>
    <row r="52" spans="1:7" s="272" customFormat="1" x14ac:dyDescent="0.2">
      <c r="A52" s="789" t="s">
        <v>1466</v>
      </c>
      <c r="B52" s="789" t="s">
        <v>1467</v>
      </c>
      <c r="C52" s="794" t="s">
        <v>1468</v>
      </c>
      <c r="D52" s="806"/>
      <c r="E52" s="807">
        <v>0</v>
      </c>
      <c r="F52" s="806"/>
      <c r="G52" s="806"/>
    </row>
    <row r="53" spans="1:7" s="272" customFormat="1" x14ac:dyDescent="0.2">
      <c r="A53" s="789" t="s">
        <v>1469</v>
      </c>
      <c r="B53" s="789" t="s">
        <v>1470</v>
      </c>
      <c r="C53" s="794" t="s">
        <v>1471</v>
      </c>
      <c r="D53" s="806"/>
      <c r="E53" s="807">
        <v>0</v>
      </c>
      <c r="F53" s="806"/>
      <c r="G53" s="806"/>
    </row>
    <row r="54" spans="1:7" s="272" customFormat="1" x14ac:dyDescent="0.2">
      <c r="A54" s="789" t="s">
        <v>1472</v>
      </c>
      <c r="B54" s="789" t="s">
        <v>1473</v>
      </c>
      <c r="C54" s="794" t="s">
        <v>1474</v>
      </c>
      <c r="D54" s="806"/>
      <c r="E54" s="807">
        <v>0</v>
      </c>
      <c r="F54" s="806"/>
      <c r="G54" s="806"/>
    </row>
    <row r="55" spans="1:7" s="272" customFormat="1" x14ac:dyDescent="0.2">
      <c r="A55" s="789" t="s">
        <v>1475</v>
      </c>
      <c r="B55" s="789" t="s">
        <v>1476</v>
      </c>
      <c r="C55" s="794" t="s">
        <v>1477</v>
      </c>
      <c r="D55" s="806"/>
      <c r="E55" s="807">
        <v>0</v>
      </c>
      <c r="F55" s="806"/>
      <c r="G55" s="806"/>
    </row>
    <row r="56" spans="1:7" s="272" customFormat="1" x14ac:dyDescent="0.2">
      <c r="A56" s="789" t="s">
        <v>1478</v>
      </c>
      <c r="B56" s="789" t="s">
        <v>1479</v>
      </c>
      <c r="C56" s="794" t="s">
        <v>1480</v>
      </c>
      <c r="D56" s="806"/>
      <c r="E56" s="807">
        <v>0</v>
      </c>
      <c r="F56" s="806"/>
      <c r="G56" s="806"/>
    </row>
    <row r="57" spans="1:7" s="272" customFormat="1" x14ac:dyDescent="0.2">
      <c r="A57" s="789" t="s">
        <v>1481</v>
      </c>
      <c r="B57" s="789" t="s">
        <v>1482</v>
      </c>
      <c r="C57" s="794" t="s">
        <v>1483</v>
      </c>
      <c r="D57" s="806"/>
      <c r="E57" s="807">
        <v>0</v>
      </c>
      <c r="F57" s="806"/>
      <c r="G57" s="806"/>
    </row>
    <row r="58" spans="1:7" s="272" customFormat="1" x14ac:dyDescent="0.2">
      <c r="A58" s="789" t="s">
        <v>1484</v>
      </c>
      <c r="B58" s="789" t="s">
        <v>1485</v>
      </c>
      <c r="C58" s="794" t="s">
        <v>1486</v>
      </c>
      <c r="D58" s="806"/>
      <c r="E58" s="807">
        <v>0</v>
      </c>
      <c r="F58" s="806"/>
      <c r="G58" s="806"/>
    </row>
    <row r="59" spans="1:7" s="272" customFormat="1" x14ac:dyDescent="0.2">
      <c r="A59" s="274" t="s">
        <v>1487</v>
      </c>
      <c r="B59" s="274" t="s">
        <v>1488</v>
      </c>
      <c r="C59" s="288" t="s">
        <v>65</v>
      </c>
      <c r="D59" s="276">
        <v>3085770.2381699998</v>
      </c>
      <c r="E59" s="287">
        <v>29314.459309999998</v>
      </c>
      <c r="F59" s="276">
        <v>3056455.77886</v>
      </c>
      <c r="G59" s="276">
        <v>3143641.73062</v>
      </c>
    </row>
    <row r="60" spans="1:7" s="272" customFormat="1" x14ac:dyDescent="0.2">
      <c r="A60" s="789" t="s">
        <v>1489</v>
      </c>
      <c r="B60" s="789" t="s">
        <v>1490</v>
      </c>
      <c r="C60" s="794" t="s">
        <v>1491</v>
      </c>
      <c r="D60" s="806">
        <v>44345.990669999999</v>
      </c>
      <c r="E60" s="807">
        <v>15463.64624</v>
      </c>
      <c r="F60" s="806">
        <v>28882.344430000001</v>
      </c>
      <c r="G60" s="806">
        <v>20573.46269</v>
      </c>
    </row>
    <row r="61" spans="1:7" s="272" customFormat="1" x14ac:dyDescent="0.2">
      <c r="A61" s="789" t="s">
        <v>1492</v>
      </c>
      <c r="B61" s="789" t="s">
        <v>1493</v>
      </c>
      <c r="C61" s="794" t="s">
        <v>1494</v>
      </c>
      <c r="D61" s="806"/>
      <c r="E61" s="807">
        <v>0</v>
      </c>
      <c r="F61" s="806"/>
      <c r="G61" s="806"/>
    </row>
    <row r="62" spans="1:7" s="272" customFormat="1" x14ac:dyDescent="0.2">
      <c r="A62" s="789" t="s">
        <v>1495</v>
      </c>
      <c r="B62" s="789" t="s">
        <v>1496</v>
      </c>
      <c r="C62" s="794" t="s">
        <v>1497</v>
      </c>
      <c r="D62" s="806"/>
      <c r="E62" s="807">
        <v>0</v>
      </c>
      <c r="F62" s="806"/>
      <c r="G62" s="806"/>
    </row>
    <row r="63" spans="1:7" s="272" customFormat="1" x14ac:dyDescent="0.2">
      <c r="A63" s="789" t="s">
        <v>1498</v>
      </c>
      <c r="B63" s="789" t="s">
        <v>1499</v>
      </c>
      <c r="C63" s="794" t="s">
        <v>1500</v>
      </c>
      <c r="D63" s="806">
        <v>5209.5629399999998</v>
      </c>
      <c r="E63" s="807">
        <v>0</v>
      </c>
      <c r="F63" s="806">
        <v>5209.5629399999998</v>
      </c>
      <c r="G63" s="806">
        <v>4184.0420800000002</v>
      </c>
    </row>
    <row r="64" spans="1:7" s="272" customFormat="1" x14ac:dyDescent="0.2">
      <c r="A64" s="789" t="s">
        <v>1501</v>
      </c>
      <c r="B64" s="789" t="s">
        <v>1502</v>
      </c>
      <c r="C64" s="794" t="s">
        <v>1503</v>
      </c>
      <c r="D64" s="806">
        <v>28704.920959999999</v>
      </c>
      <c r="E64" s="807">
        <v>13371.667820000001</v>
      </c>
      <c r="F64" s="806">
        <v>15333.253140000001</v>
      </c>
      <c r="G64" s="806">
        <v>13577.17114</v>
      </c>
    </row>
    <row r="65" spans="1:7" s="272" customFormat="1" x14ac:dyDescent="0.2">
      <c r="A65" s="789" t="s">
        <v>1504</v>
      </c>
      <c r="B65" s="789" t="s">
        <v>1505</v>
      </c>
      <c r="C65" s="794" t="s">
        <v>1506</v>
      </c>
      <c r="D65" s="806">
        <v>27684.24235</v>
      </c>
      <c r="E65" s="807">
        <v>0</v>
      </c>
      <c r="F65" s="806">
        <v>27684.24235</v>
      </c>
      <c r="G65" s="806"/>
    </row>
    <row r="66" spans="1:7" s="272" customFormat="1" x14ac:dyDescent="0.2">
      <c r="A66" s="789" t="s">
        <v>1507</v>
      </c>
      <c r="B66" s="789" t="s">
        <v>1508</v>
      </c>
      <c r="C66" s="794" t="s">
        <v>1509</v>
      </c>
      <c r="D66" s="806"/>
      <c r="E66" s="807">
        <v>0</v>
      </c>
      <c r="F66" s="806"/>
      <c r="G66" s="806"/>
    </row>
    <row r="67" spans="1:7" s="272" customFormat="1" x14ac:dyDescent="0.2">
      <c r="A67" s="789" t="s">
        <v>1510</v>
      </c>
      <c r="B67" s="789" t="s">
        <v>1511</v>
      </c>
      <c r="C67" s="794" t="s">
        <v>1512</v>
      </c>
      <c r="D67" s="806"/>
      <c r="E67" s="807">
        <v>0</v>
      </c>
      <c r="F67" s="806"/>
      <c r="G67" s="806"/>
    </row>
    <row r="68" spans="1:7" s="272" customFormat="1" x14ac:dyDescent="0.2">
      <c r="A68" s="789" t="s">
        <v>1513</v>
      </c>
      <c r="B68" s="789" t="s">
        <v>1514</v>
      </c>
      <c r="C68" s="794" t="s">
        <v>1515</v>
      </c>
      <c r="D68" s="806">
        <v>14.715999999999999</v>
      </c>
      <c r="E68" s="807">
        <v>0</v>
      </c>
      <c r="F68" s="806">
        <v>14.715999999999999</v>
      </c>
      <c r="G68" s="806">
        <v>14.326000000000001</v>
      </c>
    </row>
    <row r="69" spans="1:7" s="272" customFormat="1" x14ac:dyDescent="0.2">
      <c r="A69" s="789" t="s">
        <v>1516</v>
      </c>
      <c r="B69" s="789" t="s">
        <v>1517</v>
      </c>
      <c r="C69" s="794" t="s">
        <v>1518</v>
      </c>
      <c r="D69" s="806"/>
      <c r="E69" s="807">
        <v>0</v>
      </c>
      <c r="F69" s="806"/>
      <c r="G69" s="806"/>
    </row>
    <row r="70" spans="1:7" s="272" customFormat="1" x14ac:dyDescent="0.2">
      <c r="A70" s="789" t="s">
        <v>1519</v>
      </c>
      <c r="B70" s="789" t="s">
        <v>1520</v>
      </c>
      <c r="C70" s="794" t="s">
        <v>1521</v>
      </c>
      <c r="D70" s="807">
        <v>0</v>
      </c>
      <c r="E70" s="807">
        <v>0</v>
      </c>
      <c r="F70" s="807">
        <v>0</v>
      </c>
      <c r="G70" s="807">
        <v>0</v>
      </c>
    </row>
    <row r="71" spans="1:7" s="272" customFormat="1" x14ac:dyDescent="0.2">
      <c r="A71" s="789" t="s">
        <v>1522</v>
      </c>
      <c r="B71" s="789" t="s">
        <v>1523</v>
      </c>
      <c r="C71" s="794" t="s">
        <v>1524</v>
      </c>
      <c r="D71" s="806"/>
      <c r="E71" s="807">
        <v>0</v>
      </c>
      <c r="F71" s="806"/>
      <c r="G71" s="806"/>
    </row>
    <row r="72" spans="1:7" s="272" customFormat="1" x14ac:dyDescent="0.2">
      <c r="A72" s="789" t="s">
        <v>1525</v>
      </c>
      <c r="B72" s="789" t="s">
        <v>1526</v>
      </c>
      <c r="C72" s="794" t="s">
        <v>1527</v>
      </c>
      <c r="D72" s="807">
        <v>0</v>
      </c>
      <c r="E72" s="807">
        <v>0</v>
      </c>
      <c r="F72" s="807"/>
      <c r="G72" s="807">
        <v>0</v>
      </c>
    </row>
    <row r="73" spans="1:7" s="272" customFormat="1" x14ac:dyDescent="0.2">
      <c r="A73" s="789" t="s">
        <v>1528</v>
      </c>
      <c r="B73" s="789" t="s">
        <v>1529</v>
      </c>
      <c r="C73" s="794" t="s">
        <v>1530</v>
      </c>
      <c r="D73" s="806"/>
      <c r="E73" s="807">
        <v>0</v>
      </c>
      <c r="F73" s="806"/>
      <c r="G73" s="806"/>
    </row>
    <row r="74" spans="1:7" s="272" customFormat="1" x14ac:dyDescent="0.2">
      <c r="A74" s="789" t="s">
        <v>1531</v>
      </c>
      <c r="B74" s="789" t="s">
        <v>71</v>
      </c>
      <c r="C74" s="794" t="s">
        <v>1532</v>
      </c>
      <c r="D74" s="807">
        <v>0</v>
      </c>
      <c r="E74" s="807">
        <v>0</v>
      </c>
      <c r="F74" s="807">
        <v>0</v>
      </c>
      <c r="G74" s="807">
        <v>0</v>
      </c>
    </row>
    <row r="75" spans="1:7" s="272" customFormat="1" x14ac:dyDescent="0.2">
      <c r="A75" s="789" t="s">
        <v>1533</v>
      </c>
      <c r="B75" s="789" t="s">
        <v>1534</v>
      </c>
      <c r="C75" s="794" t="s">
        <v>1535</v>
      </c>
      <c r="D75" s="806">
        <v>33.5</v>
      </c>
      <c r="E75" s="807">
        <v>0</v>
      </c>
      <c r="F75" s="806">
        <v>33.5</v>
      </c>
      <c r="G75" s="806"/>
    </row>
    <row r="76" spans="1:7" s="272" customFormat="1" x14ac:dyDescent="0.2">
      <c r="A76" s="789" t="s">
        <v>1536</v>
      </c>
      <c r="B76" s="789" t="s">
        <v>1537</v>
      </c>
      <c r="C76" s="794" t="s">
        <v>1538</v>
      </c>
      <c r="D76" s="807">
        <v>0</v>
      </c>
      <c r="E76" s="807">
        <v>0</v>
      </c>
      <c r="F76" s="807">
        <v>0</v>
      </c>
      <c r="G76" s="807">
        <v>0</v>
      </c>
    </row>
    <row r="77" spans="1:7" s="272" customFormat="1" x14ac:dyDescent="0.2">
      <c r="A77" s="789" t="s">
        <v>1539</v>
      </c>
      <c r="B77" s="789" t="s">
        <v>1540</v>
      </c>
      <c r="C77" s="794" t="s">
        <v>1541</v>
      </c>
      <c r="D77" s="806">
        <v>5827.02</v>
      </c>
      <c r="E77" s="807">
        <v>0</v>
      </c>
      <c r="F77" s="806">
        <v>5827.02</v>
      </c>
      <c r="G77" s="806">
        <v>8187.5439999999999</v>
      </c>
    </row>
    <row r="78" spans="1:7" s="272" customFormat="1" x14ac:dyDescent="0.2">
      <c r="A78" s="791" t="s">
        <v>1542</v>
      </c>
      <c r="B78" s="791" t="s">
        <v>1543</v>
      </c>
      <c r="C78" s="809" t="s">
        <v>1544</v>
      </c>
      <c r="D78" s="807">
        <v>0</v>
      </c>
      <c r="E78" s="807">
        <v>0</v>
      </c>
      <c r="F78" s="807">
        <v>0</v>
      </c>
      <c r="G78" s="807">
        <v>0</v>
      </c>
    </row>
    <row r="79" spans="1:7" s="272" customFormat="1" x14ac:dyDescent="0.2">
      <c r="A79" s="791" t="s">
        <v>1545</v>
      </c>
      <c r="B79" s="791" t="s">
        <v>1546</v>
      </c>
      <c r="C79" s="809" t="s">
        <v>1547</v>
      </c>
      <c r="D79" s="806"/>
      <c r="E79" s="807">
        <v>0</v>
      </c>
      <c r="F79" s="806"/>
      <c r="G79" s="806"/>
    </row>
    <row r="80" spans="1:7" s="272" customFormat="1" x14ac:dyDescent="0.2">
      <c r="A80" s="791" t="s">
        <v>1548</v>
      </c>
      <c r="B80" s="791" t="s">
        <v>1549</v>
      </c>
      <c r="C80" s="809" t="s">
        <v>1550</v>
      </c>
      <c r="D80" s="806"/>
      <c r="E80" s="807">
        <v>0</v>
      </c>
      <c r="F80" s="806"/>
      <c r="G80" s="806"/>
    </row>
    <row r="81" spans="1:7" s="272" customFormat="1" x14ac:dyDescent="0.2">
      <c r="A81" s="791" t="s">
        <v>1551</v>
      </c>
      <c r="B81" s="791" t="s">
        <v>1552</v>
      </c>
      <c r="C81" s="809" t="s">
        <v>1553</v>
      </c>
      <c r="D81" s="807"/>
      <c r="E81" s="807">
        <v>0</v>
      </c>
      <c r="F81" s="807">
        <v>0</v>
      </c>
      <c r="G81" s="807">
        <v>0</v>
      </c>
    </row>
    <row r="82" spans="1:7" s="272" customFormat="1" x14ac:dyDescent="0.2">
      <c r="A82" s="791" t="s">
        <v>1554</v>
      </c>
      <c r="B82" s="791" t="s">
        <v>1555</v>
      </c>
      <c r="C82" s="809" t="s">
        <v>1556</v>
      </c>
      <c r="D82" s="806"/>
      <c r="E82" s="807">
        <v>0</v>
      </c>
      <c r="F82" s="806"/>
      <c r="G82" s="806"/>
    </row>
    <row r="83" spans="1:7" s="272" customFormat="1" x14ac:dyDescent="0.2">
      <c r="A83" s="791" t="s">
        <v>1557</v>
      </c>
      <c r="B83" s="789" t="s">
        <v>1558</v>
      </c>
      <c r="C83" s="794" t="s">
        <v>1559</v>
      </c>
      <c r="D83" s="807">
        <v>853986.51207000006</v>
      </c>
      <c r="E83" s="807">
        <v>0</v>
      </c>
      <c r="F83" s="807">
        <v>853986.51207000006</v>
      </c>
      <c r="G83" s="807">
        <v>199080.31726000001</v>
      </c>
    </row>
    <row r="84" spans="1:7" s="272" customFormat="1" x14ac:dyDescent="0.2">
      <c r="A84" s="791" t="s">
        <v>1560</v>
      </c>
      <c r="B84" s="791" t="s">
        <v>1561</v>
      </c>
      <c r="C84" s="794" t="s">
        <v>1562</v>
      </c>
      <c r="D84" s="806"/>
      <c r="E84" s="807">
        <v>0</v>
      </c>
      <c r="F84" s="806"/>
      <c r="G84" s="806"/>
    </row>
    <row r="85" spans="1:7" s="272" customFormat="1" x14ac:dyDescent="0.2">
      <c r="A85" s="791" t="s">
        <v>1563</v>
      </c>
      <c r="B85" s="789" t="s">
        <v>1564</v>
      </c>
      <c r="C85" s="794" t="s">
        <v>1565</v>
      </c>
      <c r="D85" s="807">
        <v>10253.076359999999</v>
      </c>
      <c r="E85" s="807">
        <v>0</v>
      </c>
      <c r="F85" s="807">
        <v>10253.076359999999</v>
      </c>
      <c r="G85" s="807">
        <v>6745.0720700000002</v>
      </c>
    </row>
    <row r="86" spans="1:7" s="273" customFormat="1" x14ac:dyDescent="0.2">
      <c r="A86" s="791" t="s">
        <v>1566</v>
      </c>
      <c r="B86" s="789" t="s">
        <v>1567</v>
      </c>
      <c r="C86" s="794" t="s">
        <v>1568</v>
      </c>
      <c r="D86" s="806">
        <v>2981.8795799999998</v>
      </c>
      <c r="E86" s="807">
        <v>0</v>
      </c>
      <c r="F86" s="806">
        <v>2981.8795799999998</v>
      </c>
      <c r="G86" s="806">
        <v>556.30137000000002</v>
      </c>
    </row>
    <row r="87" spans="1:7" s="272" customFormat="1" x14ac:dyDescent="0.2">
      <c r="A87" s="810" t="s">
        <v>1569</v>
      </c>
      <c r="B87" s="793" t="s">
        <v>1570</v>
      </c>
      <c r="C87" s="808" t="s">
        <v>1571</v>
      </c>
      <c r="D87" s="807">
        <v>2106152.4975399999</v>
      </c>
      <c r="E87" s="807">
        <v>0</v>
      </c>
      <c r="F87" s="807">
        <v>2106152.4975399999</v>
      </c>
      <c r="G87" s="807">
        <v>2890590.5572799998</v>
      </c>
    </row>
    <row r="88" spans="1:7" s="272" customFormat="1" x14ac:dyDescent="0.2">
      <c r="A88" s="805" t="s">
        <v>1572</v>
      </c>
      <c r="B88" s="795" t="s">
        <v>1573</v>
      </c>
      <c r="C88" s="796" t="s">
        <v>1574</v>
      </c>
      <c r="D88" s="811">
        <v>576.31970000000001</v>
      </c>
      <c r="E88" s="812">
        <v>479.14524999999998</v>
      </c>
      <c r="F88" s="811">
        <v>97.174449999999993</v>
      </c>
      <c r="G88" s="811">
        <v>132.93673000000001</v>
      </c>
    </row>
    <row r="89" spans="1:7" s="272" customFormat="1" x14ac:dyDescent="0.2">
      <c r="A89" s="274" t="s">
        <v>1575</v>
      </c>
      <c r="B89" s="274" t="s">
        <v>1576</v>
      </c>
      <c r="C89" s="288" t="s">
        <v>65</v>
      </c>
      <c r="D89" s="276">
        <v>5053634.07816</v>
      </c>
      <c r="E89" s="276">
        <v>0</v>
      </c>
      <c r="F89" s="276">
        <v>5053634.07816</v>
      </c>
      <c r="G89" s="276">
        <v>3793702.1002799999</v>
      </c>
    </row>
    <row r="90" spans="1:7" s="272" customFormat="1" x14ac:dyDescent="0.2">
      <c r="A90" s="798" t="s">
        <v>1577</v>
      </c>
      <c r="B90" s="798" t="s">
        <v>1578</v>
      </c>
      <c r="C90" s="813" t="s">
        <v>1579</v>
      </c>
      <c r="D90" s="814">
        <v>0</v>
      </c>
      <c r="E90" s="814">
        <v>0</v>
      </c>
      <c r="F90" s="814">
        <v>0</v>
      </c>
      <c r="G90" s="814">
        <v>0</v>
      </c>
    </row>
    <row r="91" spans="1:7" s="272" customFormat="1" x14ac:dyDescent="0.2">
      <c r="A91" s="789" t="s">
        <v>1580</v>
      </c>
      <c r="B91" s="789" t="s">
        <v>1581</v>
      </c>
      <c r="C91" s="794" t="s">
        <v>1582</v>
      </c>
      <c r="D91" s="806"/>
      <c r="E91" s="807">
        <v>0</v>
      </c>
      <c r="F91" s="806"/>
      <c r="G91" s="806"/>
    </row>
    <row r="92" spans="1:7" s="272" customFormat="1" x14ac:dyDescent="0.2">
      <c r="A92" s="789" t="s">
        <v>1583</v>
      </c>
      <c r="B92" s="789" t="s">
        <v>1584</v>
      </c>
      <c r="C92" s="794" t="s">
        <v>1585</v>
      </c>
      <c r="D92" s="807">
        <v>0</v>
      </c>
      <c r="E92" s="807">
        <v>0</v>
      </c>
      <c r="F92" s="807">
        <v>0</v>
      </c>
      <c r="G92" s="807">
        <v>0</v>
      </c>
    </row>
    <row r="93" spans="1:7" s="272" customFormat="1" x14ac:dyDescent="0.2">
      <c r="A93" s="789" t="s">
        <v>1586</v>
      </c>
      <c r="B93" s="789" t="s">
        <v>1587</v>
      </c>
      <c r="C93" s="794" t="s">
        <v>1588</v>
      </c>
      <c r="D93" s="807">
        <v>701000</v>
      </c>
      <c r="E93" s="807">
        <v>0</v>
      </c>
      <c r="F93" s="807">
        <v>701000</v>
      </c>
      <c r="G93" s="807">
        <v>859156.11893999996</v>
      </c>
    </row>
    <row r="94" spans="1:7" s="272" customFormat="1" x14ac:dyDescent="0.2">
      <c r="A94" s="789" t="s">
        <v>1589</v>
      </c>
      <c r="B94" s="789" t="s">
        <v>1590</v>
      </c>
      <c r="C94" s="794" t="s">
        <v>1591</v>
      </c>
      <c r="D94" s="807">
        <v>33578.683080000003</v>
      </c>
      <c r="E94" s="807">
        <v>0</v>
      </c>
      <c r="F94" s="807">
        <v>33578.683080000003</v>
      </c>
      <c r="G94" s="807">
        <v>27128.678199999998</v>
      </c>
    </row>
    <row r="95" spans="1:7" s="272" customFormat="1" x14ac:dyDescent="0.2">
      <c r="A95" s="789" t="s">
        <v>1592</v>
      </c>
      <c r="B95" s="789" t="s">
        <v>1593</v>
      </c>
      <c r="C95" s="794" t="s">
        <v>1594</v>
      </c>
      <c r="D95" s="807">
        <v>335.75015000000002</v>
      </c>
      <c r="E95" s="807">
        <v>0</v>
      </c>
      <c r="F95" s="807">
        <v>335.75015000000002</v>
      </c>
      <c r="G95" s="807">
        <v>8432.8462299999992</v>
      </c>
    </row>
    <row r="96" spans="1:7" s="272" customFormat="1" x14ac:dyDescent="0.2">
      <c r="A96" s="789" t="s">
        <v>1598</v>
      </c>
      <c r="B96" s="789" t="s">
        <v>1599</v>
      </c>
      <c r="C96" s="794" t="s">
        <v>1600</v>
      </c>
      <c r="D96" s="807">
        <v>3021548.3373599998</v>
      </c>
      <c r="E96" s="807">
        <v>0</v>
      </c>
      <c r="F96" s="807">
        <v>3021548.3373599998</v>
      </c>
      <c r="G96" s="807">
        <v>2149770.2510700002</v>
      </c>
    </row>
    <row r="97" spans="1:7" s="272" customFormat="1" x14ac:dyDescent="0.2">
      <c r="A97" s="789" t="s">
        <v>1601</v>
      </c>
      <c r="B97" s="789" t="s">
        <v>1602</v>
      </c>
      <c r="C97" s="794" t="s">
        <v>1603</v>
      </c>
      <c r="D97" s="807">
        <v>1296756.1545500001</v>
      </c>
      <c r="E97" s="807">
        <v>0</v>
      </c>
      <c r="F97" s="807">
        <v>1296756.1545500001</v>
      </c>
      <c r="G97" s="807">
        <v>748606.61803000001</v>
      </c>
    </row>
    <row r="98" spans="1:7" s="272" customFormat="1" x14ac:dyDescent="0.2">
      <c r="A98" s="789" t="s">
        <v>1604</v>
      </c>
      <c r="B98" s="789" t="s">
        <v>1605</v>
      </c>
      <c r="C98" s="794" t="s">
        <v>1606</v>
      </c>
      <c r="D98" s="807">
        <v>34.200000000000003</v>
      </c>
      <c r="E98" s="807">
        <v>0</v>
      </c>
      <c r="F98" s="807">
        <v>34.200000000000003</v>
      </c>
      <c r="G98" s="807">
        <v>167.755</v>
      </c>
    </row>
    <row r="99" spans="1:7" s="272" customFormat="1" x14ac:dyDescent="0.2">
      <c r="A99" s="789" t="s">
        <v>1607</v>
      </c>
      <c r="B99" s="789" t="s">
        <v>1608</v>
      </c>
      <c r="C99" s="794" t="s">
        <v>1609</v>
      </c>
      <c r="D99" s="807">
        <v>0</v>
      </c>
      <c r="E99" s="807">
        <v>0</v>
      </c>
      <c r="F99" s="807">
        <v>0</v>
      </c>
      <c r="G99" s="807">
        <v>0</v>
      </c>
    </row>
    <row r="100" spans="1:7" s="272" customFormat="1" x14ac:dyDescent="0.2">
      <c r="A100" s="795" t="s">
        <v>1610</v>
      </c>
      <c r="B100" s="795" t="s">
        <v>1611</v>
      </c>
      <c r="C100" s="796" t="s">
        <v>1612</v>
      </c>
      <c r="D100" s="811">
        <v>380.95301999999998</v>
      </c>
      <c r="E100" s="812">
        <v>0</v>
      </c>
      <c r="F100" s="811">
        <v>380.95301999999998</v>
      </c>
      <c r="G100" s="811">
        <v>439.83280999999999</v>
      </c>
    </row>
    <row r="101" spans="1:7" s="272" customFormat="1" x14ac:dyDescent="0.2"/>
    <row r="102" spans="1:7" s="272" customFormat="1" ht="12.75" customHeight="1" x14ac:dyDescent="0.2"/>
    <row r="103" spans="1:7" s="273" customFormat="1" ht="12.75" customHeight="1" x14ac:dyDescent="0.2">
      <c r="A103" s="815"/>
      <c r="B103" s="432"/>
      <c r="C103" s="433"/>
      <c r="D103" s="289">
        <v>1</v>
      </c>
      <c r="E103" s="289">
        <v>2</v>
      </c>
      <c r="F103" s="272"/>
      <c r="G103" s="272"/>
    </row>
    <row r="104" spans="1:7" s="273" customFormat="1" x14ac:dyDescent="0.2">
      <c r="A104" s="1287" t="s">
        <v>1336</v>
      </c>
      <c r="B104" s="1288"/>
      <c r="C104" s="1293" t="s">
        <v>1337</v>
      </c>
      <c r="D104" s="1284" t="s">
        <v>1338</v>
      </c>
      <c r="E104" s="1285"/>
    </row>
    <row r="105" spans="1:7" s="273" customFormat="1" x14ac:dyDescent="0.2">
      <c r="A105" s="1291"/>
      <c r="B105" s="1292"/>
      <c r="C105" s="1298"/>
      <c r="D105" s="816" t="s">
        <v>1339</v>
      </c>
      <c r="E105" s="280" t="s">
        <v>1340</v>
      </c>
    </row>
    <row r="106" spans="1:7" s="273" customFormat="1" x14ac:dyDescent="0.2">
      <c r="A106" s="283"/>
      <c r="B106" s="283" t="s">
        <v>1613</v>
      </c>
      <c r="C106" s="284" t="s">
        <v>65</v>
      </c>
      <c r="D106" s="276">
        <v>14561702.177929999</v>
      </c>
      <c r="E106" s="276">
        <v>14663196.282190001</v>
      </c>
    </row>
    <row r="107" spans="1:7" s="273" customFormat="1" x14ac:dyDescent="0.2">
      <c r="A107" s="283" t="s">
        <v>1614</v>
      </c>
      <c r="B107" s="283" t="s">
        <v>1615</v>
      </c>
      <c r="C107" s="284" t="s">
        <v>65</v>
      </c>
      <c r="D107" s="276">
        <v>8844327.0302200001</v>
      </c>
      <c r="E107" s="276">
        <v>8393627.6113399994</v>
      </c>
    </row>
    <row r="108" spans="1:7" s="272" customFormat="1" x14ac:dyDescent="0.2">
      <c r="A108" s="283" t="s">
        <v>1616</v>
      </c>
      <c r="B108" s="283" t="s">
        <v>1617</v>
      </c>
      <c r="C108" s="284" t="s">
        <v>65</v>
      </c>
      <c r="D108" s="276">
        <v>-3394264.9565900001</v>
      </c>
      <c r="E108" s="276">
        <v>-1180215.85815</v>
      </c>
      <c r="F108" s="273"/>
      <c r="G108" s="273"/>
    </row>
    <row r="109" spans="1:7" s="272" customFormat="1" x14ac:dyDescent="0.2">
      <c r="A109" s="789" t="s">
        <v>1618</v>
      </c>
      <c r="B109" s="789" t="s">
        <v>1619</v>
      </c>
      <c r="C109" s="794" t="s">
        <v>1620</v>
      </c>
      <c r="D109" s="806">
        <v>-4240387.8972199997</v>
      </c>
      <c r="E109" s="806">
        <v>-2531928.8020799998</v>
      </c>
    </row>
    <row r="110" spans="1:7" s="272" customFormat="1" x14ac:dyDescent="0.2">
      <c r="A110" s="789" t="s">
        <v>1621</v>
      </c>
      <c r="B110" s="789" t="s">
        <v>1622</v>
      </c>
      <c r="C110" s="794" t="s">
        <v>1623</v>
      </c>
      <c r="D110" s="806">
        <v>2039780.8252699999</v>
      </c>
      <c r="E110" s="806">
        <v>2487455.8468499999</v>
      </c>
    </row>
    <row r="111" spans="1:7" s="272" customFormat="1" x14ac:dyDescent="0.2">
      <c r="A111" s="789" t="s">
        <v>1624</v>
      </c>
      <c r="B111" s="789" t="s">
        <v>1625</v>
      </c>
      <c r="C111" s="794" t="s">
        <v>1626</v>
      </c>
      <c r="D111" s="806"/>
      <c r="E111" s="806"/>
    </row>
    <row r="112" spans="1:7" s="272" customFormat="1" x14ac:dyDescent="0.2">
      <c r="A112" s="789" t="s">
        <v>1627</v>
      </c>
      <c r="B112" s="789" t="s">
        <v>1628</v>
      </c>
      <c r="C112" s="794" t="s">
        <v>1629</v>
      </c>
      <c r="D112" s="806">
        <v>-1201274.2319199999</v>
      </c>
      <c r="E112" s="806">
        <v>-1201274.2319199999</v>
      </c>
    </row>
    <row r="113" spans="1:7" s="272" customFormat="1" x14ac:dyDescent="0.2">
      <c r="A113" s="789" t="s">
        <v>1630</v>
      </c>
      <c r="B113" s="789" t="s">
        <v>1631</v>
      </c>
      <c r="C113" s="794" t="s">
        <v>1632</v>
      </c>
      <c r="D113" s="806">
        <v>29141.312999999998</v>
      </c>
      <c r="E113" s="806">
        <v>68696.604600000006</v>
      </c>
    </row>
    <row r="114" spans="1:7" s="273" customFormat="1" x14ac:dyDescent="0.2">
      <c r="A114" s="789" t="s">
        <v>1633</v>
      </c>
      <c r="B114" s="789" t="s">
        <v>1634</v>
      </c>
      <c r="C114" s="794" t="s">
        <v>1635</v>
      </c>
      <c r="D114" s="806">
        <v>-21524.96572</v>
      </c>
      <c r="E114" s="806">
        <v>-3165.2755999999999</v>
      </c>
      <c r="F114" s="272"/>
      <c r="G114" s="272"/>
    </row>
    <row r="115" spans="1:7" s="272" customFormat="1" x14ac:dyDescent="0.2">
      <c r="A115" s="283" t="s">
        <v>1636</v>
      </c>
      <c r="B115" s="283" t="s">
        <v>1637</v>
      </c>
      <c r="C115" s="284" t="s">
        <v>65</v>
      </c>
      <c r="D115" s="276">
        <v>1423155.4054099999</v>
      </c>
      <c r="E115" s="276">
        <v>834645.10265000002</v>
      </c>
      <c r="F115" s="273"/>
      <c r="G115" s="273"/>
    </row>
    <row r="116" spans="1:7" s="273" customFormat="1" x14ac:dyDescent="0.2">
      <c r="A116" s="789" t="s">
        <v>1653</v>
      </c>
      <c r="B116" s="789" t="s">
        <v>1654</v>
      </c>
      <c r="C116" s="794" t="s">
        <v>1655</v>
      </c>
      <c r="D116" s="806">
        <v>1423155.4054099999</v>
      </c>
      <c r="E116" s="806">
        <v>834645.10265000002</v>
      </c>
      <c r="F116" s="272"/>
      <c r="G116" s="272"/>
    </row>
    <row r="117" spans="1:7" s="272" customFormat="1" x14ac:dyDescent="0.2">
      <c r="A117" s="283" t="s">
        <v>1656</v>
      </c>
      <c r="B117" s="283" t="s">
        <v>1657</v>
      </c>
      <c r="C117" s="284" t="s">
        <v>65</v>
      </c>
      <c r="D117" s="276">
        <v>10815436.5814</v>
      </c>
      <c r="E117" s="276">
        <v>8739198.3668399993</v>
      </c>
      <c r="F117" s="273"/>
      <c r="G117" s="273"/>
    </row>
    <row r="118" spans="1:7" s="272" customFormat="1" x14ac:dyDescent="0.2">
      <c r="A118" s="789" t="s">
        <v>1658</v>
      </c>
      <c r="B118" s="789" t="s">
        <v>1659</v>
      </c>
      <c r="C118" s="794" t="s">
        <v>65</v>
      </c>
      <c r="D118" s="806">
        <v>2076238.21456</v>
      </c>
      <c r="E118" s="806">
        <v>931597.73341999995</v>
      </c>
    </row>
    <row r="119" spans="1:7" s="272" customFormat="1" x14ac:dyDescent="0.2">
      <c r="A119" s="789" t="s">
        <v>1660</v>
      </c>
      <c r="B119" s="789" t="s">
        <v>1661</v>
      </c>
      <c r="C119" s="794" t="s">
        <v>1662</v>
      </c>
      <c r="D119" s="806"/>
      <c r="E119" s="806"/>
    </row>
    <row r="120" spans="1:7" s="273" customFormat="1" x14ac:dyDescent="0.2">
      <c r="A120" s="789" t="s">
        <v>1663</v>
      </c>
      <c r="B120" s="789" t="s">
        <v>1664</v>
      </c>
      <c r="C120" s="794" t="s">
        <v>1665</v>
      </c>
      <c r="D120" s="806">
        <v>8739198.3668399993</v>
      </c>
      <c r="E120" s="806">
        <v>7807600.6334199999</v>
      </c>
      <c r="F120" s="272"/>
      <c r="G120" s="272"/>
    </row>
    <row r="121" spans="1:7" s="273" customFormat="1" x14ac:dyDescent="0.2">
      <c r="A121" s="283" t="s">
        <v>1666</v>
      </c>
      <c r="B121" s="283" t="s">
        <v>1667</v>
      </c>
      <c r="C121" s="284" t="s">
        <v>65</v>
      </c>
      <c r="D121" s="276">
        <v>5717375.1477100002</v>
      </c>
      <c r="E121" s="276">
        <v>6269568.6708500003</v>
      </c>
    </row>
    <row r="122" spans="1:7" s="272" customFormat="1" x14ac:dyDescent="0.2">
      <c r="A122" s="283" t="s">
        <v>1668</v>
      </c>
      <c r="B122" s="283" t="s">
        <v>1669</v>
      </c>
      <c r="C122" s="284" t="s">
        <v>65</v>
      </c>
      <c r="D122" s="276">
        <v>0</v>
      </c>
      <c r="E122" s="276">
        <v>0</v>
      </c>
      <c r="F122" s="273"/>
      <c r="G122" s="273"/>
    </row>
    <row r="123" spans="1:7" s="273" customFormat="1" x14ac:dyDescent="0.2">
      <c r="A123" s="789" t="s">
        <v>1670</v>
      </c>
      <c r="B123" s="789" t="s">
        <v>1669</v>
      </c>
      <c r="C123" s="794" t="s">
        <v>1671</v>
      </c>
      <c r="D123" s="806"/>
      <c r="E123" s="806"/>
      <c r="F123" s="272"/>
      <c r="G123" s="272"/>
    </row>
    <row r="124" spans="1:7" s="272" customFormat="1" x14ac:dyDescent="0.2">
      <c r="A124" s="283" t="s">
        <v>1672</v>
      </c>
      <c r="B124" s="283" t="s">
        <v>1673</v>
      </c>
      <c r="C124" s="284" t="s">
        <v>65</v>
      </c>
      <c r="D124" s="276">
        <v>4063176.9586999998</v>
      </c>
      <c r="E124" s="276">
        <v>4616674.7338300003</v>
      </c>
      <c r="F124" s="273"/>
      <c r="G124" s="273"/>
    </row>
    <row r="125" spans="1:7" s="272" customFormat="1" x14ac:dyDescent="0.2">
      <c r="A125" s="789" t="s">
        <v>1674</v>
      </c>
      <c r="B125" s="789" t="s">
        <v>1675</v>
      </c>
      <c r="C125" s="794" t="s">
        <v>1676</v>
      </c>
      <c r="D125" s="806">
        <v>1751364.02406</v>
      </c>
      <c r="E125" s="806">
        <v>1787876.53094</v>
      </c>
    </row>
    <row r="126" spans="1:7" s="272" customFormat="1" x14ac:dyDescent="0.2">
      <c r="A126" s="789" t="s">
        <v>1677</v>
      </c>
      <c r="B126" s="789" t="s">
        <v>1678</v>
      </c>
      <c r="C126" s="794" t="s">
        <v>1679</v>
      </c>
      <c r="D126" s="806"/>
      <c r="E126" s="806"/>
    </row>
    <row r="127" spans="1:7" s="272" customFormat="1" x14ac:dyDescent="0.2">
      <c r="A127" s="789" t="s">
        <v>1680</v>
      </c>
      <c r="B127" s="789" t="s">
        <v>1681</v>
      </c>
      <c r="C127" s="794" t="s">
        <v>1682</v>
      </c>
      <c r="D127" s="806"/>
      <c r="E127" s="806"/>
    </row>
    <row r="128" spans="1:7" s="272" customFormat="1" x14ac:dyDescent="0.2">
      <c r="A128" s="789" t="s">
        <v>1683</v>
      </c>
      <c r="B128" s="789" t="s">
        <v>1684</v>
      </c>
      <c r="C128" s="794" t="s">
        <v>1685</v>
      </c>
      <c r="D128" s="806"/>
      <c r="E128" s="806"/>
    </row>
    <row r="129" spans="1:7" s="272" customFormat="1" x14ac:dyDescent="0.2">
      <c r="A129" s="789" t="s">
        <v>1686</v>
      </c>
      <c r="B129" s="789" t="s">
        <v>1687</v>
      </c>
      <c r="C129" s="794" t="s">
        <v>1688</v>
      </c>
      <c r="D129" s="806"/>
      <c r="E129" s="806"/>
    </row>
    <row r="130" spans="1:7" s="272" customFormat="1" x14ac:dyDescent="0.2">
      <c r="A130" s="789" t="s">
        <v>1689</v>
      </c>
      <c r="B130" s="789" t="s">
        <v>1690</v>
      </c>
      <c r="C130" s="794" t="s">
        <v>1691</v>
      </c>
      <c r="D130" s="806"/>
      <c r="E130" s="806"/>
    </row>
    <row r="131" spans="1:7" s="272" customFormat="1" x14ac:dyDescent="0.2">
      <c r="A131" s="789" t="s">
        <v>1692</v>
      </c>
      <c r="B131" s="789" t="s">
        <v>1693</v>
      </c>
      <c r="C131" s="794" t="s">
        <v>1694</v>
      </c>
      <c r="D131" s="806">
        <v>160990.5699</v>
      </c>
      <c r="E131" s="806">
        <v>192862.6409</v>
      </c>
    </row>
    <row r="132" spans="1:7" s="272" customFormat="1" x14ac:dyDescent="0.2">
      <c r="A132" s="789" t="s">
        <v>1695</v>
      </c>
      <c r="B132" s="789" t="s">
        <v>1696</v>
      </c>
      <c r="C132" s="794" t="s">
        <v>1697</v>
      </c>
      <c r="D132" s="806">
        <v>2150822.3647400001</v>
      </c>
      <c r="E132" s="806">
        <v>2635935.5619899998</v>
      </c>
    </row>
    <row r="133" spans="1:7" s="272" customFormat="1" x14ac:dyDescent="0.2">
      <c r="A133" s="283" t="s">
        <v>1698</v>
      </c>
      <c r="B133" s="283" t="s">
        <v>1699</v>
      </c>
      <c r="C133" s="284" t="s">
        <v>65</v>
      </c>
      <c r="D133" s="276">
        <v>1654198.1890100001</v>
      </c>
      <c r="E133" s="276">
        <v>1652893.9370200001</v>
      </c>
      <c r="F133" s="273"/>
      <c r="G133" s="273"/>
    </row>
    <row r="134" spans="1:7" s="272" customFormat="1" x14ac:dyDescent="0.2">
      <c r="A134" s="789" t="s">
        <v>1700</v>
      </c>
      <c r="B134" s="789" t="s">
        <v>1701</v>
      </c>
      <c r="C134" s="794" t="s">
        <v>1702</v>
      </c>
      <c r="D134" s="806"/>
      <c r="E134" s="806"/>
    </row>
    <row r="135" spans="1:7" s="272" customFormat="1" x14ac:dyDescent="0.2">
      <c r="A135" s="789" t="s">
        <v>1703</v>
      </c>
      <c r="B135" s="789" t="s">
        <v>1704</v>
      </c>
      <c r="C135" s="794" t="s">
        <v>1705</v>
      </c>
      <c r="D135" s="806"/>
      <c r="E135" s="806"/>
    </row>
    <row r="136" spans="1:7" s="272" customFormat="1" x14ac:dyDescent="0.2">
      <c r="A136" s="789" t="s">
        <v>1706</v>
      </c>
      <c r="B136" s="789" t="s">
        <v>1707</v>
      </c>
      <c r="C136" s="794" t="s">
        <v>1708</v>
      </c>
      <c r="D136" s="806"/>
      <c r="E136" s="806"/>
    </row>
    <row r="137" spans="1:7" s="272" customFormat="1" x14ac:dyDescent="0.2">
      <c r="A137" s="789" t="s">
        <v>1709</v>
      </c>
      <c r="B137" s="789" t="s">
        <v>1710</v>
      </c>
      <c r="C137" s="794" t="s">
        <v>1711</v>
      </c>
      <c r="D137" s="806"/>
      <c r="E137" s="806"/>
    </row>
    <row r="138" spans="1:7" s="272" customFormat="1" x14ac:dyDescent="0.2">
      <c r="A138" s="789" t="s">
        <v>1712</v>
      </c>
      <c r="B138" s="789" t="s">
        <v>1713</v>
      </c>
      <c r="C138" s="794" t="s">
        <v>1714</v>
      </c>
      <c r="D138" s="806">
        <v>99707.857210000002</v>
      </c>
      <c r="E138" s="806">
        <v>75214.977599999998</v>
      </c>
    </row>
    <row r="139" spans="1:7" s="272" customFormat="1" x14ac:dyDescent="0.2">
      <c r="A139" s="789" t="s">
        <v>1715</v>
      </c>
      <c r="B139" s="789" t="s">
        <v>1716</v>
      </c>
      <c r="C139" s="794" t="s">
        <v>1717</v>
      </c>
      <c r="D139" s="806"/>
      <c r="E139" s="806"/>
    </row>
    <row r="140" spans="1:7" s="272" customFormat="1" x14ac:dyDescent="0.2">
      <c r="A140" s="789" t="s">
        <v>1718</v>
      </c>
      <c r="B140" s="789" t="s">
        <v>1719</v>
      </c>
      <c r="C140" s="794" t="s">
        <v>1720</v>
      </c>
      <c r="D140" s="806">
        <v>15.22218</v>
      </c>
      <c r="E140" s="806">
        <v>374.19038</v>
      </c>
    </row>
    <row r="141" spans="1:7" s="272" customFormat="1" x14ac:dyDescent="0.2">
      <c r="A141" s="789" t="s">
        <v>1721</v>
      </c>
      <c r="B141" s="789" t="s">
        <v>1722</v>
      </c>
      <c r="C141" s="794" t="s">
        <v>1723</v>
      </c>
      <c r="D141" s="806"/>
      <c r="E141" s="806"/>
    </row>
    <row r="142" spans="1:7" s="272" customFormat="1" x14ac:dyDescent="0.2">
      <c r="A142" s="789" t="s">
        <v>1724</v>
      </c>
      <c r="B142" s="789" t="s">
        <v>1725</v>
      </c>
      <c r="C142" s="794" t="s">
        <v>1726</v>
      </c>
      <c r="D142" s="806"/>
      <c r="E142" s="806"/>
    </row>
    <row r="143" spans="1:7" s="272" customFormat="1" ht="12.75" customHeight="1" x14ac:dyDescent="0.2">
      <c r="A143" s="789" t="s">
        <v>1727</v>
      </c>
      <c r="B143" s="789" t="s">
        <v>1728</v>
      </c>
      <c r="C143" s="794" t="s">
        <v>1729</v>
      </c>
      <c r="D143" s="806">
        <v>24978.595000000001</v>
      </c>
      <c r="E143" s="806">
        <v>93.072999999999993</v>
      </c>
    </row>
    <row r="144" spans="1:7" s="272" customFormat="1" ht="12.75" customHeight="1" x14ac:dyDescent="0.2">
      <c r="A144" s="789" t="s">
        <v>1730</v>
      </c>
      <c r="B144" s="789" t="s">
        <v>1731</v>
      </c>
      <c r="C144" s="794" t="s">
        <v>1732</v>
      </c>
      <c r="D144" s="806"/>
      <c r="E144" s="806">
        <v>23994.373</v>
      </c>
    </row>
    <row r="145" spans="1:5" s="272" customFormat="1" ht="12.75" customHeight="1" x14ac:dyDescent="0.2">
      <c r="A145" s="789" t="s">
        <v>1733</v>
      </c>
      <c r="B145" s="789" t="s">
        <v>1517</v>
      </c>
      <c r="C145" s="794" t="s">
        <v>1518</v>
      </c>
      <c r="D145" s="806">
        <v>9148.2099999999991</v>
      </c>
      <c r="E145" s="806">
        <v>9595.2520000000004</v>
      </c>
    </row>
    <row r="146" spans="1:5" s="272" customFormat="1" ht="12.75" customHeight="1" x14ac:dyDescent="0.2">
      <c r="A146" s="789" t="s">
        <v>1734</v>
      </c>
      <c r="B146" s="789" t="s">
        <v>1520</v>
      </c>
      <c r="C146" s="794" t="s">
        <v>1521</v>
      </c>
      <c r="D146" s="806">
        <v>4141.1629999999996</v>
      </c>
      <c r="E146" s="806">
        <v>4327.4979999999996</v>
      </c>
    </row>
    <row r="147" spans="1:5" s="272" customFormat="1" ht="12.75" customHeight="1" x14ac:dyDescent="0.2">
      <c r="A147" s="789" t="s">
        <v>1735</v>
      </c>
      <c r="B147" s="789" t="s">
        <v>1523</v>
      </c>
      <c r="C147" s="794" t="s">
        <v>1524</v>
      </c>
      <c r="D147" s="806"/>
      <c r="E147" s="806"/>
    </row>
    <row r="148" spans="1:5" s="272" customFormat="1" ht="12.75" customHeight="1" x14ac:dyDescent="0.2">
      <c r="A148" s="789" t="s">
        <v>1736</v>
      </c>
      <c r="B148" s="789" t="s">
        <v>1526</v>
      </c>
      <c r="C148" s="794" t="s">
        <v>1527</v>
      </c>
      <c r="D148" s="806"/>
      <c r="E148" s="806"/>
    </row>
    <row r="149" spans="1:5" s="272" customFormat="1" ht="12.75" customHeight="1" x14ac:dyDescent="0.2">
      <c r="A149" s="789" t="s">
        <v>1737</v>
      </c>
      <c r="B149" s="789" t="s">
        <v>1529</v>
      </c>
      <c r="C149" s="794" t="s">
        <v>1530</v>
      </c>
      <c r="D149" s="806">
        <v>2601.614</v>
      </c>
      <c r="E149" s="806">
        <v>4554.732</v>
      </c>
    </row>
    <row r="150" spans="1:5" s="272" customFormat="1" ht="12.75" customHeight="1" x14ac:dyDescent="0.2">
      <c r="A150" s="789" t="s">
        <v>1738</v>
      </c>
      <c r="B150" s="789" t="s">
        <v>71</v>
      </c>
      <c r="C150" s="794" t="s">
        <v>1532</v>
      </c>
      <c r="D150" s="806">
        <v>9622.2350000000006</v>
      </c>
      <c r="E150" s="806">
        <v>13852.023999999999</v>
      </c>
    </row>
    <row r="151" spans="1:5" s="272" customFormat="1" ht="12.75" customHeight="1" x14ac:dyDescent="0.2">
      <c r="A151" s="789" t="s">
        <v>1739</v>
      </c>
      <c r="B151" s="789" t="s">
        <v>1740</v>
      </c>
      <c r="C151" s="794" t="s">
        <v>1741</v>
      </c>
      <c r="D151" s="806">
        <v>107565.28777</v>
      </c>
      <c r="E151" s="806">
        <v>126131.70316</v>
      </c>
    </row>
    <row r="152" spans="1:5" s="272" customFormat="1" ht="12.75" customHeight="1" x14ac:dyDescent="0.2">
      <c r="A152" s="789" t="s">
        <v>1742</v>
      </c>
      <c r="B152" s="789" t="s">
        <v>1743</v>
      </c>
      <c r="C152" s="794" t="s">
        <v>1744</v>
      </c>
      <c r="D152" s="806">
        <v>9813.8140000000003</v>
      </c>
      <c r="E152" s="806">
        <v>9644.5750000000007</v>
      </c>
    </row>
    <row r="153" spans="1:5" s="272" customFormat="1" ht="12.75" customHeight="1" x14ac:dyDescent="0.2">
      <c r="A153" s="789" t="s">
        <v>1745</v>
      </c>
      <c r="B153" s="789" t="s">
        <v>1746</v>
      </c>
      <c r="C153" s="794" t="s">
        <v>1747</v>
      </c>
      <c r="D153" s="806">
        <v>12571.86369</v>
      </c>
      <c r="E153" s="806">
        <v>23080.882809999999</v>
      </c>
    </row>
    <row r="154" spans="1:5" s="272" customFormat="1" ht="12.75" customHeight="1" x14ac:dyDescent="0.2">
      <c r="A154" s="789" t="s">
        <v>1748</v>
      </c>
      <c r="B154" s="789" t="s">
        <v>1749</v>
      </c>
      <c r="C154" s="794" t="s">
        <v>1750</v>
      </c>
      <c r="D154" s="806"/>
      <c r="E154" s="806"/>
    </row>
    <row r="155" spans="1:5" s="272" customFormat="1" ht="12.75" customHeight="1" x14ac:dyDescent="0.2">
      <c r="A155" s="789" t="s">
        <v>1751</v>
      </c>
      <c r="B155" s="789" t="s">
        <v>1546</v>
      </c>
      <c r="C155" s="794" t="s">
        <v>1547</v>
      </c>
      <c r="D155" s="806"/>
      <c r="E155" s="806"/>
    </row>
    <row r="156" spans="1:5" s="272" customFormat="1" ht="12.75" customHeight="1" x14ac:dyDescent="0.2">
      <c r="A156" s="789" t="s">
        <v>1752</v>
      </c>
      <c r="B156" s="789" t="s">
        <v>1753</v>
      </c>
      <c r="C156" s="794" t="s">
        <v>1754</v>
      </c>
      <c r="D156" s="806"/>
      <c r="E156" s="806"/>
    </row>
    <row r="157" spans="1:5" s="272" customFormat="1" ht="12.75" customHeight="1" x14ac:dyDescent="0.2">
      <c r="A157" s="789" t="s">
        <v>1755</v>
      </c>
      <c r="B157" s="789" t="s">
        <v>1756</v>
      </c>
      <c r="C157" s="794" t="s">
        <v>1757</v>
      </c>
      <c r="D157" s="806"/>
      <c r="E157" s="806"/>
    </row>
    <row r="158" spans="1:5" s="272" customFormat="1" ht="12.75" customHeight="1" x14ac:dyDescent="0.2">
      <c r="A158" s="789" t="s">
        <v>1758</v>
      </c>
      <c r="B158" s="789" t="s">
        <v>1759</v>
      </c>
      <c r="C158" s="794" t="s">
        <v>1760</v>
      </c>
      <c r="D158" s="806"/>
      <c r="E158" s="806"/>
    </row>
    <row r="159" spans="1:5" s="272" customFormat="1" ht="12.75" customHeight="1" x14ac:dyDescent="0.2">
      <c r="A159" s="789" t="s">
        <v>1761</v>
      </c>
      <c r="B159" s="789" t="s">
        <v>1762</v>
      </c>
      <c r="C159" s="794" t="s">
        <v>1763</v>
      </c>
      <c r="D159" s="806">
        <v>72546.674790000005</v>
      </c>
      <c r="E159" s="806">
        <v>36590.058259999998</v>
      </c>
    </row>
    <row r="160" spans="1:5" s="272" customFormat="1" ht="12.75" customHeight="1" x14ac:dyDescent="0.2">
      <c r="A160" s="789" t="s">
        <v>1764</v>
      </c>
      <c r="B160" s="791" t="s">
        <v>1561</v>
      </c>
      <c r="C160" s="794" t="s">
        <v>1562</v>
      </c>
      <c r="D160" s="806">
        <v>4413.8069999999998</v>
      </c>
      <c r="E160" s="806">
        <v>352.11099999999999</v>
      </c>
    </row>
    <row r="161" spans="1:5" s="272" customFormat="1" ht="12.75" customHeight="1" x14ac:dyDescent="0.2">
      <c r="A161" s="791" t="s">
        <v>1765</v>
      </c>
      <c r="B161" s="789" t="s">
        <v>1766</v>
      </c>
      <c r="C161" s="794" t="s">
        <v>1767</v>
      </c>
      <c r="D161" s="806"/>
      <c r="E161" s="806"/>
    </row>
    <row r="162" spans="1:5" s="272" customFormat="1" ht="12.75" customHeight="1" x14ac:dyDescent="0.2">
      <c r="A162" s="791" t="s">
        <v>1768</v>
      </c>
      <c r="B162" s="789" t="s">
        <v>1769</v>
      </c>
      <c r="C162" s="794" t="s">
        <v>1770</v>
      </c>
      <c r="D162" s="806"/>
      <c r="E162" s="806"/>
    </row>
    <row r="163" spans="1:5" s="272" customFormat="1" ht="12.75" customHeight="1" x14ac:dyDescent="0.2">
      <c r="A163" s="791" t="s">
        <v>1771</v>
      </c>
      <c r="B163" s="789" t="s">
        <v>1772</v>
      </c>
      <c r="C163" s="794" t="s">
        <v>1773</v>
      </c>
      <c r="D163" s="806">
        <v>1260064.43484</v>
      </c>
      <c r="E163" s="806">
        <v>1297011.9507500001</v>
      </c>
    </row>
    <row r="164" spans="1:5" s="272" customFormat="1" ht="12.75" customHeight="1" x14ac:dyDescent="0.2">
      <c r="A164" s="805" t="s">
        <v>1774</v>
      </c>
      <c r="B164" s="795" t="s">
        <v>1775</v>
      </c>
      <c r="C164" s="796" t="s">
        <v>1776</v>
      </c>
      <c r="D164" s="811">
        <v>37007.410530000001</v>
      </c>
      <c r="E164" s="811">
        <v>28076.536059999999</v>
      </c>
    </row>
    <row r="165" spans="1:5" s="272" customFormat="1" x14ac:dyDescent="0.2"/>
    <row r="166" spans="1:5" s="272" customFormat="1" x14ac:dyDescent="0.2"/>
    <row r="167" spans="1:5" s="272" customFormat="1" x14ac:dyDescent="0.2"/>
    <row r="168" spans="1:5" s="272" customFormat="1" x14ac:dyDescent="0.2"/>
    <row r="169" spans="1:5" s="272" customFormat="1" x14ac:dyDescent="0.2"/>
    <row r="170" spans="1:5" s="272" customFormat="1" x14ac:dyDescent="0.2"/>
    <row r="171" spans="1:5" s="272" customFormat="1" x14ac:dyDescent="0.2"/>
    <row r="172" spans="1:5" s="272" customFormat="1" x14ac:dyDescent="0.2"/>
    <row r="173" spans="1:5" s="272" customFormat="1" x14ac:dyDescent="0.2"/>
    <row r="174" spans="1:5" s="272" customFormat="1" x14ac:dyDescent="0.2"/>
    <row r="175" spans="1:5" s="272" customFormat="1" x14ac:dyDescent="0.2"/>
    <row r="176" spans="1:5" s="272" customFormat="1" x14ac:dyDescent="0.2"/>
    <row r="177" s="272" customFormat="1" x14ac:dyDescent="0.2"/>
    <row r="178" s="272" customFormat="1" x14ac:dyDescent="0.2"/>
    <row r="179" s="272" customFormat="1" x14ac:dyDescent="0.2"/>
    <row r="180" s="272" customFormat="1" x14ac:dyDescent="0.2"/>
    <row r="181" s="272" customFormat="1" x14ac:dyDescent="0.2"/>
    <row r="182" s="272" customFormat="1" x14ac:dyDescent="0.2"/>
    <row r="183" s="272" customFormat="1" x14ac:dyDescent="0.2"/>
    <row r="184" s="272" customFormat="1" x14ac:dyDescent="0.2"/>
    <row r="185" s="272" customFormat="1" x14ac:dyDescent="0.2"/>
    <row r="186" s="272" customFormat="1" x14ac:dyDescent="0.2"/>
    <row r="187" s="272" customFormat="1" x14ac:dyDescent="0.2"/>
    <row r="188" s="272" customFormat="1" x14ac:dyDescent="0.2"/>
    <row r="189" s="272" customFormat="1" x14ac:dyDescent="0.2"/>
    <row r="190" s="272" customFormat="1" x14ac:dyDescent="0.2"/>
    <row r="191" s="272" customFormat="1" x14ac:dyDescent="0.2"/>
    <row r="192" s="272" customFormat="1" x14ac:dyDescent="0.2"/>
    <row r="193" s="272" customFormat="1" x14ac:dyDescent="0.2"/>
    <row r="194" s="272" customFormat="1" x14ac:dyDescent="0.2"/>
    <row r="195" s="272" customFormat="1" x14ac:dyDescent="0.2"/>
    <row r="196" s="272" customFormat="1" x14ac:dyDescent="0.2"/>
    <row r="197" s="272" customFormat="1" x14ac:dyDescent="0.2"/>
    <row r="198" s="272" customFormat="1" x14ac:dyDescent="0.2"/>
    <row r="199" s="272" customFormat="1" x14ac:dyDescent="0.2"/>
    <row r="200" s="272" customFormat="1" x14ac:dyDescent="0.2"/>
    <row r="201" s="272" customFormat="1" x14ac:dyDescent="0.2"/>
    <row r="202" s="272" customFormat="1" x14ac:dyDescent="0.2"/>
    <row r="203" s="272" customFormat="1" x14ac:dyDescent="0.2"/>
    <row r="204" s="272" customFormat="1" x14ac:dyDescent="0.2"/>
    <row r="205" s="272" customFormat="1" x14ac:dyDescent="0.2"/>
    <row r="206" s="272" customFormat="1" x14ac:dyDescent="0.2"/>
    <row r="207" s="272" customFormat="1" x14ac:dyDescent="0.2"/>
    <row r="208" s="272" customFormat="1" x14ac:dyDescent="0.2"/>
    <row r="209" s="272" customFormat="1" x14ac:dyDescent="0.2"/>
    <row r="210" s="272" customFormat="1" x14ac:dyDescent="0.2"/>
    <row r="211" s="272" customFormat="1" x14ac:dyDescent="0.2"/>
    <row r="212" s="272" customFormat="1" x14ac:dyDescent="0.2"/>
    <row r="213" s="272" customFormat="1" x14ac:dyDescent="0.2"/>
    <row r="214" s="272" customFormat="1" x14ac:dyDescent="0.2"/>
    <row r="215" s="272" customFormat="1" x14ac:dyDescent="0.2"/>
    <row r="216" s="272" customFormat="1" x14ac:dyDescent="0.2"/>
    <row r="217" s="272" customFormat="1" x14ac:dyDescent="0.2"/>
    <row r="218" s="272" customFormat="1" x14ac:dyDescent="0.2"/>
    <row r="219" s="272" customFormat="1" x14ac:dyDescent="0.2"/>
    <row r="220" s="272" customFormat="1" x14ac:dyDescent="0.2"/>
    <row r="221" s="272" customFormat="1" x14ac:dyDescent="0.2"/>
    <row r="222" s="272" customFormat="1" x14ac:dyDescent="0.2"/>
    <row r="223" s="272" customFormat="1" x14ac:dyDescent="0.2"/>
    <row r="224" s="272" customFormat="1" x14ac:dyDescent="0.2"/>
    <row r="225" s="272" customFormat="1" x14ac:dyDescent="0.2"/>
    <row r="226" s="272" customFormat="1" x14ac:dyDescent="0.2"/>
    <row r="227" s="272" customFormat="1" x14ac:dyDescent="0.2"/>
    <row r="228" s="272" customFormat="1" x14ac:dyDescent="0.2"/>
    <row r="229" s="272" customFormat="1" x14ac:dyDescent="0.2"/>
    <row r="230" s="272" customFormat="1" x14ac:dyDescent="0.2"/>
    <row r="231" s="272" customFormat="1" x14ac:dyDescent="0.2"/>
    <row r="232" s="272" customFormat="1" x14ac:dyDescent="0.2"/>
    <row r="233" s="272" customFormat="1" x14ac:dyDescent="0.2"/>
    <row r="234" s="272" customFormat="1" x14ac:dyDescent="0.2"/>
    <row r="235" s="272" customFormat="1" x14ac:dyDescent="0.2"/>
    <row r="236" s="272" customFormat="1" x14ac:dyDescent="0.2"/>
    <row r="237" s="272" customFormat="1" x14ac:dyDescent="0.2"/>
    <row r="238" s="272" customFormat="1" x14ac:dyDescent="0.2"/>
    <row r="239" s="272" customFormat="1" x14ac:dyDescent="0.2"/>
    <row r="240" s="272" customFormat="1" x14ac:dyDescent="0.2"/>
    <row r="241" s="272" customFormat="1" x14ac:dyDescent="0.2"/>
    <row r="242" s="272" customFormat="1" x14ac:dyDescent="0.2"/>
    <row r="243" s="272" customFormat="1" x14ac:dyDescent="0.2"/>
    <row r="244" s="272" customFormat="1" x14ac:dyDescent="0.2"/>
    <row r="245" s="272" customFormat="1" x14ac:dyDescent="0.2"/>
    <row r="246" s="272" customFormat="1" x14ac:dyDescent="0.2"/>
    <row r="247" s="272" customFormat="1" x14ac:dyDescent="0.2"/>
    <row r="248" s="272" customFormat="1" x14ac:dyDescent="0.2"/>
    <row r="249" s="272" customFormat="1" x14ac:dyDescent="0.2"/>
    <row r="250" s="272" customFormat="1" x14ac:dyDescent="0.2"/>
    <row r="251" s="272" customFormat="1" x14ac:dyDescent="0.2"/>
    <row r="252" s="272" customFormat="1" x14ac:dyDescent="0.2"/>
    <row r="253" s="272" customFormat="1" x14ac:dyDescent="0.2"/>
    <row r="254" s="272" customFormat="1" x14ac:dyDescent="0.2"/>
    <row r="255" s="272" customFormat="1" x14ac:dyDescent="0.2"/>
    <row r="256" s="272" customFormat="1" x14ac:dyDescent="0.2"/>
    <row r="257" s="272" customFormat="1" x14ac:dyDescent="0.2"/>
    <row r="258" s="272" customFormat="1" x14ac:dyDescent="0.2"/>
  </sheetData>
  <mergeCells count="10">
    <mergeCell ref="A104:B105"/>
    <mergeCell ref="C104:C105"/>
    <mergeCell ref="D104:E104"/>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6" firstPageNumber="487" fitToHeight="2" orientation="portrait" useFirstPageNumber="1" r:id="rId1"/>
  <headerFooter alignWithMargins="0">
    <oddHeader>&amp;L&amp;"Tahoma,Kurzíva"Závěrečný účet za rok 2021&amp;R&amp;"Tahoma,Kurzíva"Tabulka č. 33</oddHeader>
    <oddFooter>&amp;C&amp;"Tahoma,Obyčejné"&amp;P&amp;L&amp;1#&amp;"Calibri"&amp;9&amp;K000000Klasifikace informací: Veřejná</oddFooter>
  </headerFooter>
  <rowBreaks count="1" manualBreakCount="1">
    <brk id="88" max="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BA2B6-D67B-4359-B08B-704239A85E05}">
  <dimension ref="A1:G211"/>
  <sheetViews>
    <sheetView showGridLines="0" zoomScaleNormal="100" zoomScaleSheetLayoutView="100" workbookViewId="0">
      <selection activeCell="H8" sqref="H8"/>
    </sheetView>
  </sheetViews>
  <sheetFormatPr defaultColWidth="9.140625" defaultRowHeight="12.75" x14ac:dyDescent="0.2"/>
  <cols>
    <col min="1" max="1" width="7" style="292" customWidth="1"/>
    <col min="2" max="2" width="45.42578125" style="272" customWidth="1"/>
    <col min="3" max="3" width="8.7109375" style="155" customWidth="1"/>
    <col min="4" max="7" width="13.85546875" style="429" customWidth="1"/>
    <col min="8" max="8" width="9.140625" style="272" customWidth="1"/>
    <col min="9" max="16384" width="9.140625" style="272"/>
  </cols>
  <sheetData>
    <row r="1" spans="1:7" ht="18" customHeight="1" x14ac:dyDescent="0.2">
      <c r="A1" s="1286" t="s">
        <v>4050</v>
      </c>
      <c r="B1" s="1286"/>
      <c r="C1" s="1286"/>
      <c r="D1" s="1286"/>
      <c r="E1" s="1286"/>
      <c r="F1" s="1286"/>
      <c r="G1" s="1286"/>
    </row>
    <row r="2" spans="1:7" ht="18" customHeight="1" x14ac:dyDescent="0.2">
      <c r="A2" s="1225" t="s">
        <v>1778</v>
      </c>
      <c r="B2" s="1225"/>
      <c r="C2" s="1225"/>
      <c r="D2" s="1225"/>
      <c r="E2" s="1225"/>
      <c r="F2" s="1225"/>
      <c r="G2" s="1225"/>
    </row>
    <row r="3" spans="1:7" x14ac:dyDescent="0.2">
      <c r="A3" s="272"/>
      <c r="D3" s="418"/>
      <c r="E3" s="418"/>
      <c r="F3" s="418"/>
      <c r="G3" s="418"/>
    </row>
    <row r="4" spans="1:7" x14ac:dyDescent="0.2">
      <c r="A4" s="269"/>
      <c r="B4" s="269"/>
      <c r="C4" s="270"/>
      <c r="D4" s="271">
        <v>1</v>
      </c>
      <c r="E4" s="271">
        <v>2</v>
      </c>
      <c r="F4" s="271">
        <v>3</v>
      </c>
      <c r="G4" s="271">
        <v>4</v>
      </c>
    </row>
    <row r="5" spans="1:7" s="290"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8"/>
      <c r="D7" s="282" t="s">
        <v>1341</v>
      </c>
      <c r="E7" s="282" t="s">
        <v>1342</v>
      </c>
      <c r="F7" s="282" t="s">
        <v>1343</v>
      </c>
      <c r="G7" s="1306"/>
    </row>
    <row r="8" spans="1:7" s="273" customFormat="1" x14ac:dyDescent="0.2">
      <c r="A8" s="283"/>
      <c r="B8" s="283" t="s">
        <v>1344</v>
      </c>
      <c r="C8" s="284" t="s">
        <v>65</v>
      </c>
      <c r="D8" s="276">
        <v>63222596.666440003</v>
      </c>
      <c r="E8" s="276">
        <v>17135018.483940002</v>
      </c>
      <c r="F8" s="276">
        <v>46087578.182499997</v>
      </c>
      <c r="G8" s="276">
        <v>44175901.605980001</v>
      </c>
    </row>
    <row r="9" spans="1:7" s="291" customFormat="1" x14ac:dyDescent="0.2">
      <c r="A9" s="283" t="s">
        <v>1345</v>
      </c>
      <c r="B9" s="283" t="s">
        <v>1346</v>
      </c>
      <c r="C9" s="284" t="s">
        <v>65</v>
      </c>
      <c r="D9" s="276">
        <v>57832110.487879999</v>
      </c>
      <c r="E9" s="276">
        <v>17128351.88628</v>
      </c>
      <c r="F9" s="276">
        <v>40703758.601599999</v>
      </c>
      <c r="G9" s="276">
        <v>39493153.747000001</v>
      </c>
    </row>
    <row r="10" spans="1:7" s="291" customFormat="1" x14ac:dyDescent="0.2">
      <c r="A10" s="283" t="s">
        <v>1347</v>
      </c>
      <c r="B10" s="283" t="s">
        <v>1348</v>
      </c>
      <c r="C10" s="284" t="s">
        <v>65</v>
      </c>
      <c r="D10" s="276">
        <v>405492.52084000001</v>
      </c>
      <c r="E10" s="276">
        <v>306375.13438</v>
      </c>
      <c r="F10" s="276">
        <v>99117.386459999994</v>
      </c>
      <c r="G10" s="276">
        <v>107976.60258999999</v>
      </c>
    </row>
    <row r="11" spans="1:7" x14ac:dyDescent="0.2">
      <c r="A11" s="789" t="s">
        <v>1349</v>
      </c>
      <c r="B11" s="789" t="s">
        <v>1350</v>
      </c>
      <c r="C11" s="794" t="s">
        <v>1351</v>
      </c>
      <c r="D11" s="817">
        <v>275.25</v>
      </c>
      <c r="E11" s="817">
        <v>273.19749999999999</v>
      </c>
      <c r="F11" s="817">
        <v>2.0525000000000002</v>
      </c>
      <c r="G11" s="817">
        <v>6.1574999999999998</v>
      </c>
    </row>
    <row r="12" spans="1:7" x14ac:dyDescent="0.2">
      <c r="A12" s="789" t="s">
        <v>1352</v>
      </c>
      <c r="B12" s="789" t="s">
        <v>1353</v>
      </c>
      <c r="C12" s="794" t="s">
        <v>1354</v>
      </c>
      <c r="D12" s="790">
        <v>295120.96993000002</v>
      </c>
      <c r="E12" s="817">
        <v>205172.67417000001</v>
      </c>
      <c r="F12" s="790">
        <v>89948.295759999994</v>
      </c>
      <c r="G12" s="817">
        <v>100043.17724999999</v>
      </c>
    </row>
    <row r="13" spans="1:7" x14ac:dyDescent="0.2">
      <c r="A13" s="789" t="s">
        <v>1355</v>
      </c>
      <c r="B13" s="789" t="s">
        <v>1356</v>
      </c>
      <c r="C13" s="794" t="s">
        <v>1357</v>
      </c>
      <c r="D13" s="790">
        <v>848.21303999999998</v>
      </c>
      <c r="E13" s="817">
        <v>349.90499999999997</v>
      </c>
      <c r="F13" s="790">
        <v>498.30804000000001</v>
      </c>
      <c r="G13" s="817">
        <v>619.00304000000006</v>
      </c>
    </row>
    <row r="14" spans="1:7" x14ac:dyDescent="0.2">
      <c r="A14" s="789" t="s">
        <v>1358</v>
      </c>
      <c r="B14" s="789" t="s">
        <v>1359</v>
      </c>
      <c r="C14" s="794" t="s">
        <v>1360</v>
      </c>
      <c r="D14" s="790"/>
      <c r="E14" s="817">
        <v>0</v>
      </c>
      <c r="F14" s="790"/>
      <c r="G14" s="817">
        <v>0</v>
      </c>
    </row>
    <row r="15" spans="1:7" x14ac:dyDescent="0.2">
      <c r="A15" s="789" t="s">
        <v>1361</v>
      </c>
      <c r="B15" s="789" t="s">
        <v>1362</v>
      </c>
      <c r="C15" s="794" t="s">
        <v>1363</v>
      </c>
      <c r="D15" s="790">
        <v>87900.447109999994</v>
      </c>
      <c r="E15" s="817">
        <v>87900.447109999994</v>
      </c>
      <c r="F15" s="790"/>
      <c r="G15" s="817">
        <v>0</v>
      </c>
    </row>
    <row r="16" spans="1:7" x14ac:dyDescent="0.2">
      <c r="A16" s="789" t="s">
        <v>1364</v>
      </c>
      <c r="B16" s="789" t="s">
        <v>1365</v>
      </c>
      <c r="C16" s="794" t="s">
        <v>1366</v>
      </c>
      <c r="D16" s="790">
        <v>17892.231759999999</v>
      </c>
      <c r="E16" s="817">
        <v>10715.080599999999</v>
      </c>
      <c r="F16" s="790">
        <v>7177.1511600000003</v>
      </c>
      <c r="G16" s="817">
        <v>7033.2467999999999</v>
      </c>
    </row>
    <row r="17" spans="1:7" x14ac:dyDescent="0.2">
      <c r="A17" s="789" t="s">
        <v>1367</v>
      </c>
      <c r="B17" s="789" t="s">
        <v>1368</v>
      </c>
      <c r="C17" s="794" t="s">
        <v>1369</v>
      </c>
      <c r="D17" s="790">
        <v>3455.4090000000001</v>
      </c>
      <c r="E17" s="817">
        <v>1963.83</v>
      </c>
      <c r="F17" s="790">
        <v>1491.579</v>
      </c>
      <c r="G17" s="817">
        <v>275.01799999999997</v>
      </c>
    </row>
    <row r="18" spans="1:7" x14ac:dyDescent="0.2">
      <c r="A18" s="789" t="s">
        <v>1370</v>
      </c>
      <c r="B18" s="789" t="s">
        <v>1371</v>
      </c>
      <c r="C18" s="794" t="s">
        <v>1372</v>
      </c>
      <c r="D18" s="790"/>
      <c r="E18" s="817">
        <v>0</v>
      </c>
      <c r="F18" s="790"/>
      <c r="G18" s="817">
        <v>0</v>
      </c>
    </row>
    <row r="19" spans="1:7" x14ac:dyDescent="0.2">
      <c r="A19" s="791" t="s">
        <v>1373</v>
      </c>
      <c r="B19" s="789" t="s">
        <v>1374</v>
      </c>
      <c r="C19" s="794" t="s">
        <v>1375</v>
      </c>
      <c r="D19" s="790"/>
      <c r="E19" s="817">
        <v>0</v>
      </c>
      <c r="F19" s="790"/>
      <c r="G19" s="817">
        <v>0</v>
      </c>
    </row>
    <row r="20" spans="1:7" s="291" customFormat="1" x14ac:dyDescent="0.2">
      <c r="A20" s="283" t="s">
        <v>1376</v>
      </c>
      <c r="B20" s="283" t="s">
        <v>1377</v>
      </c>
      <c r="C20" s="284" t="s">
        <v>65</v>
      </c>
      <c r="D20" s="276">
        <v>57424618.437040001</v>
      </c>
      <c r="E20" s="276">
        <v>16821976.751899999</v>
      </c>
      <c r="F20" s="276">
        <v>40602641.685139999</v>
      </c>
      <c r="G20" s="276">
        <v>39382131.223499998</v>
      </c>
    </row>
    <row r="21" spans="1:7" x14ac:dyDescent="0.2">
      <c r="A21" s="789" t="s">
        <v>1378</v>
      </c>
      <c r="B21" s="789" t="s">
        <v>341</v>
      </c>
      <c r="C21" s="794" t="s">
        <v>1379</v>
      </c>
      <c r="D21" s="817">
        <v>4662036.1177200004</v>
      </c>
      <c r="E21" s="817">
        <v>0</v>
      </c>
      <c r="F21" s="817">
        <v>4662036.1177200004</v>
      </c>
      <c r="G21" s="817">
        <v>4647249.6959499996</v>
      </c>
    </row>
    <row r="22" spans="1:7" x14ac:dyDescent="0.2">
      <c r="A22" s="789" t="s">
        <v>1380</v>
      </c>
      <c r="B22" s="789" t="s">
        <v>1381</v>
      </c>
      <c r="C22" s="794" t="s">
        <v>1382</v>
      </c>
      <c r="D22" s="790">
        <v>45173.67484</v>
      </c>
      <c r="E22" s="817">
        <v>0</v>
      </c>
      <c r="F22" s="790">
        <v>45173.67484</v>
      </c>
      <c r="G22" s="817">
        <v>36136.31136</v>
      </c>
    </row>
    <row r="23" spans="1:7" x14ac:dyDescent="0.2">
      <c r="A23" s="789" t="s">
        <v>1383</v>
      </c>
      <c r="B23" s="789" t="s">
        <v>1384</v>
      </c>
      <c r="C23" s="794" t="s">
        <v>1385</v>
      </c>
      <c r="D23" s="790">
        <v>41092465.183320001</v>
      </c>
      <c r="E23" s="817">
        <v>8394158.4994200002</v>
      </c>
      <c r="F23" s="790">
        <v>32698306.683899999</v>
      </c>
      <c r="G23" s="817">
        <v>31503786.58461</v>
      </c>
    </row>
    <row r="24" spans="1:7" ht="21" x14ac:dyDescent="0.2">
      <c r="A24" s="789" t="s">
        <v>1386</v>
      </c>
      <c r="B24" s="789" t="s">
        <v>1387</v>
      </c>
      <c r="C24" s="794" t="s">
        <v>1388</v>
      </c>
      <c r="D24" s="790">
        <v>7441206.0006200001</v>
      </c>
      <c r="E24" s="817">
        <v>4987911.9732499998</v>
      </c>
      <c r="F24" s="790">
        <v>2453294.0273699998</v>
      </c>
      <c r="G24" s="817">
        <v>2411265.5606</v>
      </c>
    </row>
    <row r="25" spans="1:7" x14ac:dyDescent="0.2">
      <c r="A25" s="789" t="s">
        <v>1389</v>
      </c>
      <c r="B25" s="789" t="s">
        <v>1390</v>
      </c>
      <c r="C25" s="794" t="s">
        <v>1391</v>
      </c>
      <c r="D25" s="790"/>
      <c r="E25" s="817">
        <v>0</v>
      </c>
      <c r="F25" s="790"/>
      <c r="G25" s="817">
        <v>0</v>
      </c>
    </row>
    <row r="26" spans="1:7" x14ac:dyDescent="0.2">
      <c r="A26" s="789" t="s">
        <v>1392</v>
      </c>
      <c r="B26" s="789" t="s">
        <v>1393</v>
      </c>
      <c r="C26" s="794" t="s">
        <v>1394</v>
      </c>
      <c r="D26" s="790">
        <v>3439688.91823</v>
      </c>
      <c r="E26" s="817">
        <v>3439688.91823</v>
      </c>
      <c r="F26" s="790"/>
      <c r="G26" s="817">
        <v>0</v>
      </c>
    </row>
    <row r="27" spans="1:7" x14ac:dyDescent="0.2">
      <c r="A27" s="789" t="s">
        <v>1395</v>
      </c>
      <c r="B27" s="789" t="s">
        <v>1396</v>
      </c>
      <c r="C27" s="794" t="s">
        <v>1397</v>
      </c>
      <c r="D27" s="790">
        <v>687.32483999999999</v>
      </c>
      <c r="E27" s="817">
        <v>217.36099999999999</v>
      </c>
      <c r="F27" s="790">
        <v>469.96384</v>
      </c>
      <c r="G27" s="817">
        <v>237.51649</v>
      </c>
    </row>
    <row r="28" spans="1:7" x14ac:dyDescent="0.2">
      <c r="A28" s="789" t="s">
        <v>1398</v>
      </c>
      <c r="B28" s="789" t="s">
        <v>1399</v>
      </c>
      <c r="C28" s="794" t="s">
        <v>1400</v>
      </c>
      <c r="D28" s="790">
        <v>742863.66192999994</v>
      </c>
      <c r="E28" s="817">
        <v>0</v>
      </c>
      <c r="F28" s="790">
        <v>742863.66192999994</v>
      </c>
      <c r="G28" s="817">
        <v>782985.80049000005</v>
      </c>
    </row>
    <row r="29" spans="1:7" x14ac:dyDescent="0.2">
      <c r="A29" s="789" t="s">
        <v>1401</v>
      </c>
      <c r="B29" s="789" t="s">
        <v>1402</v>
      </c>
      <c r="C29" s="794" t="s">
        <v>1403</v>
      </c>
      <c r="D29" s="790">
        <v>497.55554000000001</v>
      </c>
      <c r="E29" s="817">
        <v>0</v>
      </c>
      <c r="F29" s="790">
        <v>497.55554000000001</v>
      </c>
      <c r="G29" s="817">
        <v>469.75400000000002</v>
      </c>
    </row>
    <row r="30" spans="1:7" x14ac:dyDescent="0.2">
      <c r="A30" s="791" t="s">
        <v>1404</v>
      </c>
      <c r="B30" s="789" t="s">
        <v>1405</v>
      </c>
      <c r="C30" s="794" t="s">
        <v>1406</v>
      </c>
      <c r="D30" s="790"/>
      <c r="E30" s="790"/>
      <c r="F30" s="790"/>
      <c r="G30" s="790"/>
    </row>
    <row r="31" spans="1:7" s="291" customFormat="1" x14ac:dyDescent="0.2">
      <c r="A31" s="283" t="s">
        <v>1407</v>
      </c>
      <c r="B31" s="283" t="s">
        <v>1408</v>
      </c>
      <c r="C31" s="284" t="s">
        <v>65</v>
      </c>
      <c r="D31" s="276">
        <v>150.32272</v>
      </c>
      <c r="E31" s="276">
        <v>0</v>
      </c>
      <c r="F31" s="276">
        <v>150.32272</v>
      </c>
      <c r="G31" s="276">
        <v>150.98166000000001</v>
      </c>
    </row>
    <row r="32" spans="1:7" x14ac:dyDescent="0.2">
      <c r="A32" s="789" t="s">
        <v>1409</v>
      </c>
      <c r="B32" s="789" t="s">
        <v>1410</v>
      </c>
      <c r="C32" s="794" t="s">
        <v>1411</v>
      </c>
      <c r="D32" s="817">
        <v>0</v>
      </c>
      <c r="E32" s="817">
        <v>0</v>
      </c>
      <c r="F32" s="817">
        <v>0</v>
      </c>
      <c r="G32" s="817">
        <v>0</v>
      </c>
    </row>
    <row r="33" spans="1:7" x14ac:dyDescent="0.2">
      <c r="A33" s="789" t="s">
        <v>1412</v>
      </c>
      <c r="B33" s="789" t="s">
        <v>1413</v>
      </c>
      <c r="C33" s="794" t="s">
        <v>1414</v>
      </c>
      <c r="D33" s="817">
        <v>0</v>
      </c>
      <c r="E33" s="817">
        <v>0</v>
      </c>
      <c r="F33" s="817">
        <v>0</v>
      </c>
      <c r="G33" s="817">
        <v>0</v>
      </c>
    </row>
    <row r="34" spans="1:7" x14ac:dyDescent="0.2">
      <c r="A34" s="789" t="s">
        <v>1415</v>
      </c>
      <c r="B34" s="789" t="s">
        <v>1416</v>
      </c>
      <c r="C34" s="794" t="s">
        <v>1417</v>
      </c>
      <c r="D34" s="817">
        <v>0</v>
      </c>
      <c r="E34" s="817">
        <v>0</v>
      </c>
      <c r="F34" s="817">
        <v>0</v>
      </c>
      <c r="G34" s="817">
        <v>0</v>
      </c>
    </row>
    <row r="35" spans="1:7" x14ac:dyDescent="0.2">
      <c r="A35" s="789" t="s">
        <v>1421</v>
      </c>
      <c r="B35" s="789" t="s">
        <v>1422</v>
      </c>
      <c r="C35" s="794" t="s">
        <v>1423</v>
      </c>
      <c r="D35" s="790"/>
      <c r="E35" s="817">
        <v>0</v>
      </c>
      <c r="F35" s="790"/>
      <c r="G35" s="817">
        <v>0</v>
      </c>
    </row>
    <row r="36" spans="1:7" x14ac:dyDescent="0.2">
      <c r="A36" s="789" t="s">
        <v>1424</v>
      </c>
      <c r="B36" s="789" t="s">
        <v>1425</v>
      </c>
      <c r="C36" s="794" t="s">
        <v>1426</v>
      </c>
      <c r="D36" s="790">
        <v>150.32272</v>
      </c>
      <c r="E36" s="817">
        <v>0</v>
      </c>
      <c r="F36" s="790">
        <v>150.32272</v>
      </c>
      <c r="G36" s="817">
        <v>150.98166000000001</v>
      </c>
    </row>
    <row r="37" spans="1:7" s="291" customFormat="1" x14ac:dyDescent="0.2">
      <c r="A37" s="283" t="s">
        <v>1433</v>
      </c>
      <c r="B37" s="283" t="s">
        <v>1434</v>
      </c>
      <c r="C37" s="284" t="s">
        <v>65</v>
      </c>
      <c r="D37" s="276">
        <v>1849.2072800000001</v>
      </c>
      <c r="E37" s="276">
        <v>0</v>
      </c>
      <c r="F37" s="276">
        <v>1849.2072800000001</v>
      </c>
      <c r="G37" s="276">
        <v>2894.9392499999999</v>
      </c>
    </row>
    <row r="38" spans="1:7" x14ac:dyDescent="0.2">
      <c r="A38" s="789" t="s">
        <v>1435</v>
      </c>
      <c r="B38" s="789" t="s">
        <v>1436</v>
      </c>
      <c r="C38" s="794" t="s">
        <v>1437</v>
      </c>
      <c r="D38" s="790"/>
      <c r="E38" s="817">
        <v>0</v>
      </c>
      <c r="F38" s="790"/>
      <c r="G38" s="817">
        <v>0</v>
      </c>
    </row>
    <row r="39" spans="1:7" x14ac:dyDescent="0.2">
      <c r="A39" s="789" t="s">
        <v>1438</v>
      </c>
      <c r="B39" s="789" t="s">
        <v>1439</v>
      </c>
      <c r="C39" s="794" t="s">
        <v>1440</v>
      </c>
      <c r="D39" s="790"/>
      <c r="E39" s="817">
        <v>0</v>
      </c>
      <c r="F39" s="790"/>
      <c r="G39" s="817">
        <v>0</v>
      </c>
    </row>
    <row r="40" spans="1:7" x14ac:dyDescent="0.2">
      <c r="A40" s="789" t="s">
        <v>1441</v>
      </c>
      <c r="B40" s="789" t="s">
        <v>1442</v>
      </c>
      <c r="C40" s="794" t="s">
        <v>1443</v>
      </c>
      <c r="D40" s="790">
        <v>686.52137000000005</v>
      </c>
      <c r="E40" s="817">
        <v>0</v>
      </c>
      <c r="F40" s="790">
        <v>686.52137000000005</v>
      </c>
      <c r="G40" s="817">
        <v>723.56637000000001</v>
      </c>
    </row>
    <row r="41" spans="1:7" x14ac:dyDescent="0.2">
      <c r="A41" s="789" t="s">
        <v>1447</v>
      </c>
      <c r="B41" s="789" t="s">
        <v>1448</v>
      </c>
      <c r="C41" s="794" t="s">
        <v>1449</v>
      </c>
      <c r="D41" s="790">
        <v>1162.6859099999999</v>
      </c>
      <c r="E41" s="817">
        <v>0</v>
      </c>
      <c r="F41" s="790">
        <v>1162.6859099999999</v>
      </c>
      <c r="G41" s="817">
        <v>2171.3728799999999</v>
      </c>
    </row>
    <row r="42" spans="1:7" x14ac:dyDescent="0.2">
      <c r="A42" s="789" t="s">
        <v>1450</v>
      </c>
      <c r="B42" s="793" t="s">
        <v>1451</v>
      </c>
      <c r="C42" s="808" t="s">
        <v>1452</v>
      </c>
      <c r="D42" s="790"/>
      <c r="E42" s="817">
        <v>0</v>
      </c>
      <c r="F42" s="790"/>
      <c r="G42" s="817">
        <v>0</v>
      </c>
    </row>
    <row r="43" spans="1:7" s="291" customFormat="1" x14ac:dyDescent="0.2">
      <c r="A43" s="283" t="s">
        <v>1453</v>
      </c>
      <c r="B43" s="283" t="s">
        <v>1454</v>
      </c>
      <c r="C43" s="284" t="s">
        <v>65</v>
      </c>
      <c r="D43" s="276">
        <v>5390486.1785599999</v>
      </c>
      <c r="E43" s="276">
        <v>6666.5976600000004</v>
      </c>
      <c r="F43" s="276">
        <v>5383819.5809000004</v>
      </c>
      <c r="G43" s="276">
        <v>4682747.85898</v>
      </c>
    </row>
    <row r="44" spans="1:7" x14ac:dyDescent="0.2">
      <c r="A44" s="274" t="s">
        <v>1455</v>
      </c>
      <c r="B44" s="274" t="s">
        <v>1456</v>
      </c>
      <c r="C44" s="288" t="s">
        <v>65</v>
      </c>
      <c r="D44" s="276">
        <v>443235.50946999999</v>
      </c>
      <c r="E44" s="276">
        <v>0</v>
      </c>
      <c r="F44" s="276">
        <v>443235.50946999999</v>
      </c>
      <c r="G44" s="276">
        <v>410916.65902999998</v>
      </c>
    </row>
    <row r="45" spans="1:7" x14ac:dyDescent="0.2">
      <c r="A45" s="789" t="s">
        <v>1457</v>
      </c>
      <c r="B45" s="789" t="s">
        <v>1458</v>
      </c>
      <c r="C45" s="794" t="s">
        <v>1459</v>
      </c>
      <c r="D45" s="790"/>
      <c r="E45" s="817">
        <v>0</v>
      </c>
      <c r="F45" s="790"/>
      <c r="G45" s="817">
        <v>0</v>
      </c>
    </row>
    <row r="46" spans="1:7" x14ac:dyDescent="0.2">
      <c r="A46" s="789" t="s">
        <v>1460</v>
      </c>
      <c r="B46" s="789" t="s">
        <v>1461</v>
      </c>
      <c r="C46" s="794" t="s">
        <v>1462</v>
      </c>
      <c r="D46" s="790">
        <v>370309.96831000003</v>
      </c>
      <c r="E46" s="817">
        <v>0</v>
      </c>
      <c r="F46" s="790">
        <v>370309.96831000003</v>
      </c>
      <c r="G46" s="817">
        <v>341644.80562</v>
      </c>
    </row>
    <row r="47" spans="1:7" x14ac:dyDescent="0.2">
      <c r="A47" s="789" t="s">
        <v>1463</v>
      </c>
      <c r="B47" s="789" t="s">
        <v>1464</v>
      </c>
      <c r="C47" s="794" t="s">
        <v>1465</v>
      </c>
      <c r="D47" s="790">
        <v>1949.53513</v>
      </c>
      <c r="E47" s="817">
        <v>0</v>
      </c>
      <c r="F47" s="790">
        <v>1949.53513</v>
      </c>
      <c r="G47" s="817">
        <v>4439.8495499999999</v>
      </c>
    </row>
    <row r="48" spans="1:7" x14ac:dyDescent="0.2">
      <c r="A48" s="789" t="s">
        <v>1466</v>
      </c>
      <c r="B48" s="789" t="s">
        <v>1467</v>
      </c>
      <c r="C48" s="794" t="s">
        <v>1468</v>
      </c>
      <c r="D48" s="790">
        <v>7036.2545399999999</v>
      </c>
      <c r="E48" s="817">
        <v>0</v>
      </c>
      <c r="F48" s="790">
        <v>7036.2545399999999</v>
      </c>
      <c r="G48" s="817">
        <v>7265.1841899999999</v>
      </c>
    </row>
    <row r="49" spans="1:7" x14ac:dyDescent="0.2">
      <c r="A49" s="789" t="s">
        <v>1469</v>
      </c>
      <c r="B49" s="789" t="s">
        <v>1470</v>
      </c>
      <c r="C49" s="794" t="s">
        <v>1471</v>
      </c>
      <c r="D49" s="790"/>
      <c r="E49" s="817">
        <v>0</v>
      </c>
      <c r="F49" s="790"/>
      <c r="G49" s="817">
        <v>0</v>
      </c>
    </row>
    <row r="50" spans="1:7" x14ac:dyDescent="0.2">
      <c r="A50" s="789" t="s">
        <v>1472</v>
      </c>
      <c r="B50" s="789" t="s">
        <v>1473</v>
      </c>
      <c r="C50" s="794" t="s">
        <v>1474</v>
      </c>
      <c r="D50" s="790">
        <v>17244.163079999998</v>
      </c>
      <c r="E50" s="817">
        <v>0</v>
      </c>
      <c r="F50" s="790">
        <v>17244.163079999998</v>
      </c>
      <c r="G50" s="817">
        <v>12912.302449999999</v>
      </c>
    </row>
    <row r="51" spans="1:7" x14ac:dyDescent="0.2">
      <c r="A51" s="789" t="s">
        <v>1475</v>
      </c>
      <c r="B51" s="789" t="s">
        <v>1476</v>
      </c>
      <c r="C51" s="794" t="s">
        <v>1477</v>
      </c>
      <c r="D51" s="790"/>
      <c r="E51" s="817">
        <v>0</v>
      </c>
      <c r="F51" s="790"/>
      <c r="G51" s="817">
        <v>0</v>
      </c>
    </row>
    <row r="52" spans="1:7" x14ac:dyDescent="0.2">
      <c r="A52" s="789" t="s">
        <v>1478</v>
      </c>
      <c r="B52" s="789" t="s">
        <v>1479</v>
      </c>
      <c r="C52" s="794" t="s">
        <v>1480</v>
      </c>
      <c r="D52" s="790">
        <v>44832.744039999998</v>
      </c>
      <c r="E52" s="817">
        <v>0</v>
      </c>
      <c r="F52" s="790">
        <v>44832.744039999998</v>
      </c>
      <c r="G52" s="817">
        <v>42171.261160000002</v>
      </c>
    </row>
    <row r="53" spans="1:7" x14ac:dyDescent="0.2">
      <c r="A53" s="789" t="s">
        <v>1481</v>
      </c>
      <c r="B53" s="789" t="s">
        <v>1482</v>
      </c>
      <c r="C53" s="794" t="s">
        <v>1483</v>
      </c>
      <c r="D53" s="790">
        <v>7.3114499999999998</v>
      </c>
      <c r="E53" s="817">
        <v>0</v>
      </c>
      <c r="F53" s="790">
        <v>7.3114499999999998</v>
      </c>
      <c r="G53" s="817">
        <v>131.27812</v>
      </c>
    </row>
    <row r="54" spans="1:7" s="291" customFormat="1" x14ac:dyDescent="0.2">
      <c r="A54" s="793" t="s">
        <v>1484</v>
      </c>
      <c r="B54" s="793" t="s">
        <v>1485</v>
      </c>
      <c r="C54" s="808" t="s">
        <v>1486</v>
      </c>
      <c r="D54" s="790">
        <v>1855.5329200000001</v>
      </c>
      <c r="E54" s="817">
        <v>0</v>
      </c>
      <c r="F54" s="790">
        <v>1855.5329200000001</v>
      </c>
      <c r="G54" s="817">
        <v>2351.9779400000002</v>
      </c>
    </row>
    <row r="55" spans="1:7" x14ac:dyDescent="0.2">
      <c r="A55" s="274" t="s">
        <v>1487</v>
      </c>
      <c r="B55" s="274" t="s">
        <v>1488</v>
      </c>
      <c r="C55" s="288" t="s">
        <v>65</v>
      </c>
      <c r="D55" s="276">
        <v>1615913.29213</v>
      </c>
      <c r="E55" s="276">
        <v>6666.5976600000004</v>
      </c>
      <c r="F55" s="276">
        <v>1609246.69447</v>
      </c>
      <c r="G55" s="276">
        <v>1414498.3681600001</v>
      </c>
    </row>
    <row r="56" spans="1:7" x14ac:dyDescent="0.2">
      <c r="A56" s="798" t="s">
        <v>1489</v>
      </c>
      <c r="B56" s="798" t="s">
        <v>1490</v>
      </c>
      <c r="C56" s="813" t="s">
        <v>1491</v>
      </c>
      <c r="D56" s="790">
        <v>695182.10999000003</v>
      </c>
      <c r="E56" s="817">
        <v>3835.9336600000001</v>
      </c>
      <c r="F56" s="790">
        <v>691346.17633000005</v>
      </c>
      <c r="G56" s="817">
        <v>633789.52605999995</v>
      </c>
    </row>
    <row r="57" spans="1:7" x14ac:dyDescent="0.2">
      <c r="A57" s="789" t="s">
        <v>1498</v>
      </c>
      <c r="B57" s="789" t="s">
        <v>1499</v>
      </c>
      <c r="C57" s="794" t="s">
        <v>1500</v>
      </c>
      <c r="D57" s="790">
        <v>20302.8799</v>
      </c>
      <c r="E57" s="817">
        <v>0</v>
      </c>
      <c r="F57" s="790">
        <v>20302.8799</v>
      </c>
      <c r="G57" s="817">
        <v>23098.903770000001</v>
      </c>
    </row>
    <row r="58" spans="1:7" x14ac:dyDescent="0.2">
      <c r="A58" s="789" t="s">
        <v>1501</v>
      </c>
      <c r="B58" s="789" t="s">
        <v>1502</v>
      </c>
      <c r="C58" s="794" t="s">
        <v>1503</v>
      </c>
      <c r="D58" s="790">
        <v>24479.18777</v>
      </c>
      <c r="E58" s="817">
        <v>0</v>
      </c>
      <c r="F58" s="790">
        <v>24479.18777</v>
      </c>
      <c r="G58" s="817">
        <v>13291.240519999999</v>
      </c>
    </row>
    <row r="59" spans="1:7" x14ac:dyDescent="0.2">
      <c r="A59" s="789" t="s">
        <v>1504</v>
      </c>
      <c r="B59" s="789" t="s">
        <v>1505</v>
      </c>
      <c r="C59" s="794" t="s">
        <v>1506</v>
      </c>
      <c r="D59" s="790"/>
      <c r="E59" s="817">
        <v>0</v>
      </c>
      <c r="F59" s="790"/>
      <c r="G59" s="817">
        <v>0</v>
      </c>
    </row>
    <row r="60" spans="1:7" x14ac:dyDescent="0.2">
      <c r="A60" s="789" t="s">
        <v>1513</v>
      </c>
      <c r="B60" s="789" t="s">
        <v>1514</v>
      </c>
      <c r="C60" s="794" t="s">
        <v>1515</v>
      </c>
      <c r="D60" s="790">
        <v>2873.8764299999998</v>
      </c>
      <c r="E60" s="817">
        <v>0</v>
      </c>
      <c r="F60" s="790">
        <v>2873.8764299999998</v>
      </c>
      <c r="G60" s="817">
        <v>3714.1321400000002</v>
      </c>
    </row>
    <row r="61" spans="1:7" x14ac:dyDescent="0.2">
      <c r="A61" s="789" t="s">
        <v>1516</v>
      </c>
      <c r="B61" s="789" t="s">
        <v>1517</v>
      </c>
      <c r="C61" s="794" t="s">
        <v>1518</v>
      </c>
      <c r="D61" s="817">
        <v>0</v>
      </c>
      <c r="E61" s="817">
        <v>0</v>
      </c>
      <c r="F61" s="817">
        <v>0</v>
      </c>
      <c r="G61" s="817">
        <v>0</v>
      </c>
    </row>
    <row r="62" spans="1:7" x14ac:dyDescent="0.2">
      <c r="A62" s="789" t="s">
        <v>1519</v>
      </c>
      <c r="B62" s="789" t="s">
        <v>1520</v>
      </c>
      <c r="C62" s="794" t="s">
        <v>1521</v>
      </c>
      <c r="D62" s="817">
        <v>0</v>
      </c>
      <c r="E62" s="817">
        <v>0</v>
      </c>
      <c r="F62" s="817">
        <v>0</v>
      </c>
      <c r="G62" s="817">
        <v>0</v>
      </c>
    </row>
    <row r="63" spans="1:7" x14ac:dyDescent="0.2">
      <c r="A63" s="789" t="s">
        <v>1522</v>
      </c>
      <c r="B63" s="789" t="s">
        <v>1523</v>
      </c>
      <c r="C63" s="794" t="s">
        <v>1524</v>
      </c>
      <c r="D63" s="817">
        <v>0</v>
      </c>
      <c r="E63" s="817">
        <v>0</v>
      </c>
      <c r="F63" s="817">
        <v>0</v>
      </c>
      <c r="G63" s="817">
        <v>0</v>
      </c>
    </row>
    <row r="64" spans="1:7" x14ac:dyDescent="0.2">
      <c r="A64" s="789" t="s">
        <v>1525</v>
      </c>
      <c r="B64" s="789" t="s">
        <v>1526</v>
      </c>
      <c r="C64" s="794" t="s">
        <v>1527</v>
      </c>
      <c r="D64" s="817">
        <v>3887.136</v>
      </c>
      <c r="E64" s="817">
        <v>0</v>
      </c>
      <c r="F64" s="817">
        <v>3887.136</v>
      </c>
      <c r="G64" s="817">
        <v>5066.2190000000001</v>
      </c>
    </row>
    <row r="65" spans="1:7" x14ac:dyDescent="0.2">
      <c r="A65" s="789" t="s">
        <v>1528</v>
      </c>
      <c r="B65" s="789" t="s">
        <v>1529</v>
      </c>
      <c r="C65" s="794" t="s">
        <v>1530</v>
      </c>
      <c r="D65" s="817">
        <v>140.792</v>
      </c>
      <c r="E65" s="817">
        <v>0</v>
      </c>
      <c r="F65" s="817">
        <v>140.792</v>
      </c>
      <c r="G65" s="817">
        <v>38.942999999999998</v>
      </c>
    </row>
    <row r="66" spans="1:7" x14ac:dyDescent="0.2">
      <c r="A66" s="789" t="s">
        <v>1531</v>
      </c>
      <c r="B66" s="789" t="s">
        <v>71</v>
      </c>
      <c r="C66" s="794" t="s">
        <v>1532</v>
      </c>
      <c r="D66" s="817">
        <v>4784.9289399999998</v>
      </c>
      <c r="E66" s="817">
        <v>0</v>
      </c>
      <c r="F66" s="817">
        <v>4784.9289399999998</v>
      </c>
      <c r="G66" s="817">
        <v>1662.9884500000001</v>
      </c>
    </row>
    <row r="67" spans="1:7" x14ac:dyDescent="0.2">
      <c r="A67" s="789" t="s">
        <v>1533</v>
      </c>
      <c r="B67" s="789" t="s">
        <v>1534</v>
      </c>
      <c r="C67" s="794" t="s">
        <v>1535</v>
      </c>
      <c r="D67" s="817">
        <v>688.94851000000006</v>
      </c>
      <c r="E67" s="817">
        <v>0</v>
      </c>
      <c r="F67" s="817">
        <v>688.94851000000006</v>
      </c>
      <c r="G67" s="817">
        <v>29.515999999999998</v>
      </c>
    </row>
    <row r="68" spans="1:7" x14ac:dyDescent="0.2">
      <c r="A68" s="789" t="s">
        <v>1536</v>
      </c>
      <c r="B68" s="789" t="s">
        <v>1537</v>
      </c>
      <c r="C68" s="794" t="s">
        <v>1538</v>
      </c>
      <c r="D68" s="817">
        <v>3255.0625700000001</v>
      </c>
      <c r="E68" s="817">
        <v>0</v>
      </c>
      <c r="F68" s="817">
        <v>3255.0625700000001</v>
      </c>
      <c r="G68" s="817">
        <v>2840.8545600000002</v>
      </c>
    </row>
    <row r="69" spans="1:7" x14ac:dyDescent="0.2">
      <c r="A69" s="789" t="s">
        <v>1539</v>
      </c>
      <c r="B69" s="789" t="s">
        <v>1540</v>
      </c>
      <c r="C69" s="794" t="s">
        <v>1541</v>
      </c>
      <c r="D69" s="817">
        <v>114598.14045000001</v>
      </c>
      <c r="E69" s="817">
        <v>0</v>
      </c>
      <c r="F69" s="817">
        <v>114598.14045000001</v>
      </c>
      <c r="G69" s="817">
        <v>37233.744789999997</v>
      </c>
    </row>
    <row r="70" spans="1:7" x14ac:dyDescent="0.2">
      <c r="A70" s="789" t="s">
        <v>1557</v>
      </c>
      <c r="B70" s="789" t="s">
        <v>1558</v>
      </c>
      <c r="C70" s="794" t="s">
        <v>1559</v>
      </c>
      <c r="D70" s="817">
        <v>0</v>
      </c>
      <c r="E70" s="817">
        <v>0</v>
      </c>
      <c r="F70" s="817">
        <v>0</v>
      </c>
      <c r="G70" s="817">
        <v>1017.9246000000001</v>
      </c>
    </row>
    <row r="71" spans="1:7" x14ac:dyDescent="0.2">
      <c r="A71" s="789" t="s">
        <v>1563</v>
      </c>
      <c r="B71" s="789" t="s">
        <v>1564</v>
      </c>
      <c r="C71" s="794" t="s">
        <v>1565</v>
      </c>
      <c r="D71" s="817">
        <v>24718.192360000001</v>
      </c>
      <c r="E71" s="817">
        <v>0</v>
      </c>
      <c r="F71" s="817">
        <v>24718.192360000001</v>
      </c>
      <c r="G71" s="817">
        <v>21919.050200000001</v>
      </c>
    </row>
    <row r="72" spans="1:7" x14ac:dyDescent="0.2">
      <c r="A72" s="789" t="s">
        <v>1566</v>
      </c>
      <c r="B72" s="789" t="s">
        <v>1567</v>
      </c>
      <c r="C72" s="794" t="s">
        <v>1568</v>
      </c>
      <c r="D72" s="817">
        <v>2640.2911100000001</v>
      </c>
      <c r="E72" s="817">
        <v>0</v>
      </c>
      <c r="F72" s="817">
        <v>2640.2911100000001</v>
      </c>
      <c r="G72" s="817">
        <v>4279.3997200000003</v>
      </c>
    </row>
    <row r="73" spans="1:7" x14ac:dyDescent="0.2">
      <c r="A73" s="789" t="s">
        <v>1569</v>
      </c>
      <c r="B73" s="789" t="s">
        <v>1570</v>
      </c>
      <c r="C73" s="794" t="s">
        <v>1571</v>
      </c>
      <c r="D73" s="817">
        <v>686302.79226999998</v>
      </c>
      <c r="E73" s="817">
        <v>0</v>
      </c>
      <c r="F73" s="817">
        <v>686302.79226999998</v>
      </c>
      <c r="G73" s="817">
        <v>635943.53755000001</v>
      </c>
    </row>
    <row r="74" spans="1:7" s="291" customFormat="1" x14ac:dyDescent="0.2">
      <c r="A74" s="818" t="s">
        <v>1572</v>
      </c>
      <c r="B74" s="818" t="s">
        <v>1573</v>
      </c>
      <c r="C74" s="819" t="s">
        <v>1574</v>
      </c>
      <c r="D74" s="820">
        <v>32058.953829999999</v>
      </c>
      <c r="E74" s="820">
        <v>2830.6640000000002</v>
      </c>
      <c r="F74" s="820">
        <v>29228.289830000002</v>
      </c>
      <c r="G74" s="820">
        <v>30572.3878</v>
      </c>
    </row>
    <row r="75" spans="1:7" s="291" customFormat="1" x14ac:dyDescent="0.2">
      <c r="A75" s="283" t="s">
        <v>1575</v>
      </c>
      <c r="B75" s="283" t="s">
        <v>1576</v>
      </c>
      <c r="C75" s="284" t="s">
        <v>65</v>
      </c>
      <c r="D75" s="276">
        <v>3331337.37696</v>
      </c>
      <c r="E75" s="276">
        <v>0</v>
      </c>
      <c r="F75" s="276">
        <v>3331337.37696</v>
      </c>
      <c r="G75" s="276">
        <v>2857332.8317900002</v>
      </c>
    </row>
    <row r="76" spans="1:7" s="291" customFormat="1" x14ac:dyDescent="0.2">
      <c r="A76" s="793" t="s">
        <v>1577</v>
      </c>
      <c r="B76" s="793" t="s">
        <v>1578</v>
      </c>
      <c r="C76" s="808" t="s">
        <v>1579</v>
      </c>
      <c r="D76" s="790"/>
      <c r="E76" s="790"/>
      <c r="F76" s="790"/>
      <c r="G76" s="790"/>
    </row>
    <row r="77" spans="1:7" x14ac:dyDescent="0.2">
      <c r="A77" s="789" t="s">
        <v>1580</v>
      </c>
      <c r="B77" s="789" t="s">
        <v>1581</v>
      </c>
      <c r="C77" s="794" t="s">
        <v>1582</v>
      </c>
      <c r="D77" s="790"/>
      <c r="E77" s="790"/>
      <c r="F77" s="790"/>
      <c r="G77" s="790"/>
    </row>
    <row r="78" spans="1:7" x14ac:dyDescent="0.2">
      <c r="A78" s="789" t="s">
        <v>1583</v>
      </c>
      <c r="B78" s="789" t="s">
        <v>1584</v>
      </c>
      <c r="C78" s="794" t="s">
        <v>1585</v>
      </c>
      <c r="D78" s="790"/>
      <c r="E78" s="790"/>
      <c r="F78" s="790"/>
      <c r="G78" s="790"/>
    </row>
    <row r="79" spans="1:7" x14ac:dyDescent="0.2">
      <c r="A79" s="789" t="s">
        <v>1586</v>
      </c>
      <c r="B79" s="789" t="s">
        <v>1587</v>
      </c>
      <c r="C79" s="794" t="s">
        <v>1588</v>
      </c>
      <c r="D79" s="790">
        <v>10692.0227</v>
      </c>
      <c r="E79" s="790"/>
      <c r="F79" s="790">
        <v>10692.0227</v>
      </c>
      <c r="G79" s="790">
        <v>18888.720740000001</v>
      </c>
    </row>
    <row r="80" spans="1:7" x14ac:dyDescent="0.2">
      <c r="A80" s="789" t="s">
        <v>1589</v>
      </c>
      <c r="B80" s="789" t="s">
        <v>1590</v>
      </c>
      <c r="C80" s="794" t="s">
        <v>1591</v>
      </c>
      <c r="D80" s="790">
        <v>54891.39903</v>
      </c>
      <c r="E80" s="790"/>
      <c r="F80" s="790">
        <v>54891.39903</v>
      </c>
      <c r="G80" s="790">
        <v>60391.339769999999</v>
      </c>
    </row>
    <row r="81" spans="1:7" x14ac:dyDescent="0.2">
      <c r="A81" s="789" t="s">
        <v>1592</v>
      </c>
      <c r="B81" s="789" t="s">
        <v>1593</v>
      </c>
      <c r="C81" s="794" t="s">
        <v>1594</v>
      </c>
      <c r="D81" s="790">
        <v>3130675.3889700002</v>
      </c>
      <c r="E81" s="790"/>
      <c r="F81" s="790">
        <v>3130675.3889700002</v>
      </c>
      <c r="G81" s="790">
        <v>2659277.9994299999</v>
      </c>
    </row>
    <row r="82" spans="1:7" x14ac:dyDescent="0.2">
      <c r="A82" s="789" t="s">
        <v>1595</v>
      </c>
      <c r="B82" s="789" t="s">
        <v>1596</v>
      </c>
      <c r="C82" s="794" t="s">
        <v>1597</v>
      </c>
      <c r="D82" s="790">
        <v>120784.73415</v>
      </c>
      <c r="E82" s="790"/>
      <c r="F82" s="790">
        <v>120784.73415</v>
      </c>
      <c r="G82" s="790">
        <v>102085.26608</v>
      </c>
    </row>
    <row r="83" spans="1:7" x14ac:dyDescent="0.2">
      <c r="A83" s="789" t="s">
        <v>1604</v>
      </c>
      <c r="B83" s="789" t="s">
        <v>1605</v>
      </c>
      <c r="C83" s="794" t="s">
        <v>1606</v>
      </c>
      <c r="D83" s="790">
        <v>1834.3014800000001</v>
      </c>
      <c r="E83" s="790"/>
      <c r="F83" s="790">
        <v>1834.3014800000001</v>
      </c>
      <c r="G83" s="790">
        <v>3704.3009400000001</v>
      </c>
    </row>
    <row r="84" spans="1:7" x14ac:dyDescent="0.2">
      <c r="A84" s="789" t="s">
        <v>1607</v>
      </c>
      <c r="B84" s="789" t="s">
        <v>1608</v>
      </c>
      <c r="C84" s="794" t="s">
        <v>1609</v>
      </c>
      <c r="D84" s="790">
        <v>4.2370000000000001</v>
      </c>
      <c r="E84" s="790"/>
      <c r="F84" s="790">
        <v>4.2370000000000001</v>
      </c>
      <c r="G84" s="790">
        <v>3</v>
      </c>
    </row>
    <row r="85" spans="1:7" x14ac:dyDescent="0.2">
      <c r="A85" s="795" t="s">
        <v>1610</v>
      </c>
      <c r="B85" s="795" t="s">
        <v>1611</v>
      </c>
      <c r="C85" s="796" t="s">
        <v>1612</v>
      </c>
      <c r="D85" s="797">
        <v>12455.29363</v>
      </c>
      <c r="E85" s="797"/>
      <c r="F85" s="797">
        <v>12455.29363</v>
      </c>
      <c r="G85" s="797">
        <v>12982.204830000001</v>
      </c>
    </row>
    <row r="86" spans="1:7" x14ac:dyDescent="0.2">
      <c r="A86" s="434"/>
      <c r="B86" s="434"/>
      <c r="C86" s="434"/>
      <c r="D86" s="435"/>
      <c r="E86" s="436"/>
      <c r="F86" s="435"/>
      <c r="G86" s="435"/>
    </row>
    <row r="87" spans="1:7" x14ac:dyDescent="0.2">
      <c r="A87" s="434"/>
      <c r="B87" s="434"/>
      <c r="C87" s="434"/>
      <c r="D87" s="435"/>
      <c r="E87" s="436"/>
      <c r="F87" s="435"/>
      <c r="G87" s="435"/>
    </row>
    <row r="88" spans="1:7" ht="12.75" customHeight="1" x14ac:dyDescent="0.2">
      <c r="A88" s="815"/>
      <c r="B88" s="432"/>
      <c r="C88" s="433"/>
      <c r="D88" s="279">
        <v>1</v>
      </c>
      <c r="E88" s="279">
        <v>2</v>
      </c>
      <c r="F88" s="426"/>
      <c r="G88" s="427"/>
    </row>
    <row r="89" spans="1:7" s="273" customFormat="1" ht="14.25" customHeight="1" x14ac:dyDescent="0.2">
      <c r="A89" s="1287" t="s">
        <v>1336</v>
      </c>
      <c r="B89" s="1288"/>
      <c r="C89" s="1293" t="s">
        <v>1337</v>
      </c>
      <c r="D89" s="1307" t="s">
        <v>1338</v>
      </c>
      <c r="E89" s="1307"/>
      <c r="F89" s="426"/>
      <c r="G89" s="427"/>
    </row>
    <row r="90" spans="1:7" s="273" customFormat="1" x14ac:dyDescent="0.2">
      <c r="A90" s="1291"/>
      <c r="B90" s="1292"/>
      <c r="C90" s="1298"/>
      <c r="D90" s="746" t="s">
        <v>1339</v>
      </c>
      <c r="E90" s="280" t="s">
        <v>1340</v>
      </c>
      <c r="F90" s="426"/>
      <c r="G90" s="427"/>
    </row>
    <row r="91" spans="1:7" s="291" customFormat="1" x14ac:dyDescent="0.2">
      <c r="A91" s="283"/>
      <c r="B91" s="283" t="s">
        <v>1613</v>
      </c>
      <c r="C91" s="284" t="s">
        <v>65</v>
      </c>
      <c r="D91" s="276">
        <v>46087578.182499997</v>
      </c>
      <c r="E91" s="276">
        <v>44175901.605980001</v>
      </c>
      <c r="F91" s="424"/>
      <c r="G91" s="425"/>
    </row>
    <row r="92" spans="1:7" s="291" customFormat="1" x14ac:dyDescent="0.2">
      <c r="A92" s="283" t="s">
        <v>1614</v>
      </c>
      <c r="B92" s="283" t="s">
        <v>1615</v>
      </c>
      <c r="C92" s="284" t="s">
        <v>65</v>
      </c>
      <c r="D92" s="276">
        <v>42558904.038010001</v>
      </c>
      <c r="E92" s="276">
        <v>40909503.436949998</v>
      </c>
      <c r="F92" s="424"/>
      <c r="G92" s="425"/>
    </row>
    <row r="93" spans="1:7" s="291" customFormat="1" x14ac:dyDescent="0.2">
      <c r="A93" s="283" t="s">
        <v>1616</v>
      </c>
      <c r="B93" s="283" t="s">
        <v>1617</v>
      </c>
      <c r="C93" s="284" t="s">
        <v>65</v>
      </c>
      <c r="D93" s="276">
        <v>41550199.150449999</v>
      </c>
      <c r="E93" s="276">
        <v>40184267.731870003</v>
      </c>
      <c r="F93" s="424"/>
      <c r="G93" s="425"/>
    </row>
    <row r="94" spans="1:7" x14ac:dyDescent="0.2">
      <c r="A94" s="789" t="s">
        <v>1618</v>
      </c>
      <c r="B94" s="789" t="s">
        <v>1619</v>
      </c>
      <c r="C94" s="794" t="s">
        <v>1620</v>
      </c>
      <c r="D94" s="790">
        <v>33551296.105459999</v>
      </c>
      <c r="E94" s="790">
        <v>32681397.52189</v>
      </c>
      <c r="F94" s="426"/>
      <c r="G94" s="427"/>
    </row>
    <row r="95" spans="1:7" x14ac:dyDescent="0.2">
      <c r="A95" s="789" t="s">
        <v>1621</v>
      </c>
      <c r="B95" s="789" t="s">
        <v>1622</v>
      </c>
      <c r="C95" s="794" t="s">
        <v>1623</v>
      </c>
      <c r="D95" s="817">
        <v>8618117.36087</v>
      </c>
      <c r="E95" s="817">
        <v>8122437.0738599999</v>
      </c>
      <c r="F95" s="426"/>
      <c r="G95" s="420"/>
    </row>
    <row r="96" spans="1:7" x14ac:dyDescent="0.2">
      <c r="A96" s="789" t="s">
        <v>1624</v>
      </c>
      <c r="B96" s="789" t="s">
        <v>1625</v>
      </c>
      <c r="C96" s="794" t="s">
        <v>1626</v>
      </c>
      <c r="D96" s="817">
        <v>0</v>
      </c>
      <c r="E96" s="817">
        <v>0</v>
      </c>
      <c r="F96" s="428"/>
      <c r="G96" s="420"/>
    </row>
    <row r="97" spans="1:7" x14ac:dyDescent="0.2">
      <c r="A97" s="789" t="s">
        <v>1627</v>
      </c>
      <c r="B97" s="789" t="s">
        <v>1628</v>
      </c>
      <c r="C97" s="794" t="s">
        <v>1629</v>
      </c>
      <c r="D97" s="817">
        <v>-633073.82501000003</v>
      </c>
      <c r="E97" s="817">
        <v>-633073.82501000003</v>
      </c>
      <c r="F97" s="428"/>
      <c r="G97" s="420"/>
    </row>
    <row r="98" spans="1:7" x14ac:dyDescent="0.2">
      <c r="A98" s="789" t="s">
        <v>1630</v>
      </c>
      <c r="B98" s="789" t="s">
        <v>1631</v>
      </c>
      <c r="C98" s="794" t="s">
        <v>1632</v>
      </c>
      <c r="D98" s="817">
        <v>0</v>
      </c>
      <c r="E98" s="817">
        <v>0</v>
      </c>
      <c r="F98" s="428"/>
      <c r="G98" s="420"/>
    </row>
    <row r="99" spans="1:7" x14ac:dyDescent="0.2">
      <c r="A99" s="789" t="s">
        <v>1633</v>
      </c>
      <c r="B99" s="789" t="s">
        <v>1634</v>
      </c>
      <c r="C99" s="794" t="s">
        <v>1635</v>
      </c>
      <c r="D99" s="817">
        <v>13859.50913</v>
      </c>
      <c r="E99" s="817">
        <v>13506.96113</v>
      </c>
      <c r="F99" s="428"/>
      <c r="G99" s="420"/>
    </row>
    <row r="100" spans="1:7" s="291" customFormat="1" x14ac:dyDescent="0.2">
      <c r="A100" s="283" t="s">
        <v>1636</v>
      </c>
      <c r="B100" s="283" t="s">
        <v>1637</v>
      </c>
      <c r="C100" s="284" t="s">
        <v>65</v>
      </c>
      <c r="D100" s="276">
        <v>1148376.5975200001</v>
      </c>
      <c r="E100" s="276">
        <v>1084791.6227200001</v>
      </c>
      <c r="F100" s="424"/>
      <c r="G100" s="425"/>
    </row>
    <row r="101" spans="1:7" x14ac:dyDescent="0.2">
      <c r="A101" s="789" t="s">
        <v>1638</v>
      </c>
      <c r="B101" s="789" t="s">
        <v>1639</v>
      </c>
      <c r="C101" s="794" t="s">
        <v>1640</v>
      </c>
      <c r="D101" s="790">
        <v>70287.019939999998</v>
      </c>
      <c r="E101" s="790">
        <v>71126.467480000007</v>
      </c>
      <c r="F101" s="426"/>
      <c r="G101" s="427"/>
    </row>
    <row r="102" spans="1:7" x14ac:dyDescent="0.2">
      <c r="A102" s="789" t="s">
        <v>1641</v>
      </c>
      <c r="B102" s="789" t="s">
        <v>1642</v>
      </c>
      <c r="C102" s="794" t="s">
        <v>1643</v>
      </c>
      <c r="D102" s="817">
        <v>133327.27554</v>
      </c>
      <c r="E102" s="817">
        <v>112818.42202</v>
      </c>
      <c r="F102" s="426"/>
      <c r="G102" s="427"/>
    </row>
    <row r="103" spans="1:7" ht="13.5" customHeight="1" x14ac:dyDescent="0.2">
      <c r="A103" s="789" t="s">
        <v>1644</v>
      </c>
      <c r="B103" s="789" t="s">
        <v>1645</v>
      </c>
      <c r="C103" s="794" t="s">
        <v>1646</v>
      </c>
      <c r="D103" s="817">
        <v>211260.24127</v>
      </c>
      <c r="E103" s="817">
        <v>173633.94242000001</v>
      </c>
      <c r="F103" s="426"/>
      <c r="G103" s="427"/>
    </row>
    <row r="104" spans="1:7" x14ac:dyDescent="0.2">
      <c r="A104" s="789" t="s">
        <v>1647</v>
      </c>
      <c r="B104" s="789" t="s">
        <v>1648</v>
      </c>
      <c r="C104" s="794" t="s">
        <v>1649</v>
      </c>
      <c r="D104" s="817">
        <v>57108.50333</v>
      </c>
      <c r="E104" s="817">
        <v>48972.604120000004</v>
      </c>
      <c r="F104" s="428"/>
      <c r="G104" s="420"/>
    </row>
    <row r="105" spans="1:7" x14ac:dyDescent="0.2">
      <c r="A105" s="789" t="s">
        <v>1650</v>
      </c>
      <c r="B105" s="789" t="s">
        <v>1651</v>
      </c>
      <c r="C105" s="794" t="s">
        <v>1652</v>
      </c>
      <c r="D105" s="817">
        <v>676393.55744</v>
      </c>
      <c r="E105" s="817">
        <v>678240.18668000004</v>
      </c>
      <c r="F105" s="426"/>
      <c r="G105" s="427"/>
    </row>
    <row r="106" spans="1:7" s="291" customFormat="1" x14ac:dyDescent="0.2">
      <c r="A106" s="283" t="s">
        <v>1656</v>
      </c>
      <c r="B106" s="283" t="s">
        <v>1657</v>
      </c>
      <c r="C106" s="284" t="s">
        <v>65</v>
      </c>
      <c r="D106" s="276">
        <v>-139671.70996000001</v>
      </c>
      <c r="E106" s="276">
        <v>-359555.91764</v>
      </c>
      <c r="F106" s="424"/>
      <c r="G106" s="425"/>
    </row>
    <row r="107" spans="1:7" x14ac:dyDescent="0.2">
      <c r="A107" s="789" t="s">
        <v>1658</v>
      </c>
      <c r="B107" s="789" t="s">
        <v>1659</v>
      </c>
      <c r="C107" s="794" t="s">
        <v>65</v>
      </c>
      <c r="D107" s="790">
        <v>264978.35405999998</v>
      </c>
      <c r="E107" s="790">
        <v>143179.97711000001</v>
      </c>
      <c r="F107" s="426"/>
      <c r="G107" s="420"/>
    </row>
    <row r="108" spans="1:7" x14ac:dyDescent="0.2">
      <c r="A108" s="789" t="s">
        <v>1660</v>
      </c>
      <c r="B108" s="789" t="s">
        <v>1661</v>
      </c>
      <c r="C108" s="794" t="s">
        <v>1662</v>
      </c>
      <c r="D108" s="817">
        <v>0</v>
      </c>
      <c r="E108" s="817">
        <v>0</v>
      </c>
      <c r="F108" s="428"/>
      <c r="G108" s="427"/>
    </row>
    <row r="109" spans="1:7" x14ac:dyDescent="0.2">
      <c r="A109" s="789" t="s">
        <v>1663</v>
      </c>
      <c r="B109" s="789" t="s">
        <v>1664</v>
      </c>
      <c r="C109" s="794" t="s">
        <v>1665</v>
      </c>
      <c r="D109" s="817">
        <v>-404650.06401999999</v>
      </c>
      <c r="E109" s="817">
        <v>-502735.89474999998</v>
      </c>
      <c r="F109" s="428"/>
      <c r="G109" s="420"/>
    </row>
    <row r="110" spans="1:7" s="291" customFormat="1" x14ac:dyDescent="0.2">
      <c r="A110" s="283" t="s">
        <v>1666</v>
      </c>
      <c r="B110" s="283" t="s">
        <v>1667</v>
      </c>
      <c r="C110" s="284" t="s">
        <v>65</v>
      </c>
      <c r="D110" s="276">
        <v>3528674.1444899999</v>
      </c>
      <c r="E110" s="276">
        <v>3266398.16903</v>
      </c>
      <c r="F110" s="424"/>
      <c r="G110" s="425"/>
    </row>
    <row r="111" spans="1:7" s="291" customFormat="1" x14ac:dyDescent="0.2">
      <c r="A111" s="283" t="s">
        <v>1668</v>
      </c>
      <c r="B111" s="283" t="s">
        <v>1669</v>
      </c>
      <c r="C111" s="284" t="s">
        <v>65</v>
      </c>
      <c r="D111" s="276">
        <v>19414.29135</v>
      </c>
      <c r="E111" s="276">
        <v>18441.03</v>
      </c>
      <c r="F111" s="424"/>
      <c r="G111" s="425"/>
    </row>
    <row r="112" spans="1:7" x14ac:dyDescent="0.2">
      <c r="A112" s="789" t="s">
        <v>1670</v>
      </c>
      <c r="B112" s="789" t="s">
        <v>1669</v>
      </c>
      <c r="C112" s="794" t="s">
        <v>1671</v>
      </c>
      <c r="D112" s="790">
        <v>19414.29135</v>
      </c>
      <c r="E112" s="790">
        <v>18441.03</v>
      </c>
      <c r="F112" s="428"/>
      <c r="G112" s="420"/>
    </row>
    <row r="113" spans="1:7" s="291" customFormat="1" x14ac:dyDescent="0.2">
      <c r="A113" s="283" t="s">
        <v>1672</v>
      </c>
      <c r="B113" s="283" t="s">
        <v>1673</v>
      </c>
      <c r="C113" s="284" t="s">
        <v>65</v>
      </c>
      <c r="D113" s="276">
        <v>492331.59648000001</v>
      </c>
      <c r="E113" s="276">
        <v>625599.67038000003</v>
      </c>
      <c r="F113" s="424"/>
      <c r="G113" s="425"/>
    </row>
    <row r="114" spans="1:7" x14ac:dyDescent="0.2">
      <c r="A114" s="789" t="s">
        <v>1674</v>
      </c>
      <c r="B114" s="789" t="s">
        <v>1675</v>
      </c>
      <c r="C114" s="794" t="s">
        <v>1676</v>
      </c>
      <c r="D114" s="790">
        <v>42134.923750000002</v>
      </c>
      <c r="E114" s="790">
        <v>18506.5861</v>
      </c>
      <c r="F114" s="428"/>
      <c r="G114" s="420"/>
    </row>
    <row r="115" spans="1:7" x14ac:dyDescent="0.2">
      <c r="A115" s="789" t="s">
        <v>1677</v>
      </c>
      <c r="B115" s="789" t="s">
        <v>1678</v>
      </c>
      <c r="C115" s="794" t="s">
        <v>1679</v>
      </c>
      <c r="D115" s="817">
        <v>118945.44452</v>
      </c>
      <c r="E115" s="817">
        <v>173091.51204</v>
      </c>
      <c r="F115" s="428"/>
      <c r="G115" s="420"/>
    </row>
    <row r="116" spans="1:7" x14ac:dyDescent="0.2">
      <c r="A116" s="789" t="s">
        <v>1683</v>
      </c>
      <c r="B116" s="789" t="s">
        <v>1684</v>
      </c>
      <c r="C116" s="794" t="s">
        <v>1685</v>
      </c>
      <c r="D116" s="817">
        <v>281.94499999999999</v>
      </c>
      <c r="E116" s="817">
        <v>6755.7359999999999</v>
      </c>
      <c r="F116" s="428"/>
      <c r="G116" s="420"/>
    </row>
    <row r="117" spans="1:7" x14ac:dyDescent="0.2">
      <c r="A117" s="789" t="s">
        <v>1692</v>
      </c>
      <c r="B117" s="789" t="s">
        <v>1693</v>
      </c>
      <c r="C117" s="794" t="s">
        <v>1694</v>
      </c>
      <c r="D117" s="817">
        <v>2600.3051</v>
      </c>
      <c r="E117" s="817">
        <v>3084.0091000000002</v>
      </c>
      <c r="F117" s="428"/>
      <c r="G117" s="420"/>
    </row>
    <row r="118" spans="1:7" x14ac:dyDescent="0.2">
      <c r="A118" s="789" t="s">
        <v>1695</v>
      </c>
      <c r="B118" s="789" t="s">
        <v>1696</v>
      </c>
      <c r="C118" s="794" t="s">
        <v>1697</v>
      </c>
      <c r="D118" s="817">
        <v>328368.97811000003</v>
      </c>
      <c r="E118" s="817">
        <v>424161.82683999999</v>
      </c>
      <c r="F118" s="428"/>
      <c r="G118" s="420"/>
    </row>
    <row r="119" spans="1:7" s="291" customFormat="1" x14ac:dyDescent="0.2">
      <c r="A119" s="283" t="s">
        <v>1698</v>
      </c>
      <c r="B119" s="283" t="s">
        <v>1699</v>
      </c>
      <c r="C119" s="284" t="s">
        <v>65</v>
      </c>
      <c r="D119" s="276">
        <v>3016928.25666</v>
      </c>
      <c r="E119" s="276">
        <v>2622357.4686500002</v>
      </c>
      <c r="F119" s="424"/>
      <c r="G119" s="425"/>
    </row>
    <row r="120" spans="1:7" x14ac:dyDescent="0.2">
      <c r="A120" s="789" t="s">
        <v>1700</v>
      </c>
      <c r="B120" s="789" t="s">
        <v>1701</v>
      </c>
      <c r="C120" s="794" t="s">
        <v>1702</v>
      </c>
      <c r="D120" s="790">
        <v>16000</v>
      </c>
      <c r="E120" s="790">
        <v>39300</v>
      </c>
      <c r="F120" s="428"/>
      <c r="G120" s="420"/>
    </row>
    <row r="121" spans="1:7" x14ac:dyDescent="0.2">
      <c r="A121" s="789" t="s">
        <v>1709</v>
      </c>
      <c r="B121" s="789" t="s">
        <v>1710</v>
      </c>
      <c r="C121" s="794" t="s">
        <v>1711</v>
      </c>
      <c r="D121" s="817">
        <v>0</v>
      </c>
      <c r="E121" s="817">
        <v>0</v>
      </c>
      <c r="F121" s="428"/>
      <c r="G121" s="420"/>
    </row>
    <row r="122" spans="1:7" x14ac:dyDescent="0.2">
      <c r="A122" s="789" t="s">
        <v>1712</v>
      </c>
      <c r="B122" s="789" t="s">
        <v>1713</v>
      </c>
      <c r="C122" s="794" t="s">
        <v>1714</v>
      </c>
      <c r="D122" s="817">
        <v>760336.87433999998</v>
      </c>
      <c r="E122" s="817">
        <v>630488.40980999998</v>
      </c>
      <c r="F122" s="426"/>
      <c r="G122" s="427"/>
    </row>
    <row r="123" spans="1:7" x14ac:dyDescent="0.2">
      <c r="A123" s="789" t="s">
        <v>1718</v>
      </c>
      <c r="B123" s="789" t="s">
        <v>1719</v>
      </c>
      <c r="C123" s="794" t="s">
        <v>1720</v>
      </c>
      <c r="D123" s="817">
        <v>190550.03839</v>
      </c>
      <c r="E123" s="817">
        <v>125798.05671</v>
      </c>
      <c r="F123" s="426"/>
      <c r="G123" s="427"/>
    </row>
    <row r="124" spans="1:7" x14ac:dyDescent="0.2">
      <c r="A124" s="789" t="s">
        <v>1724</v>
      </c>
      <c r="B124" s="789" t="s">
        <v>1725</v>
      </c>
      <c r="C124" s="794" t="s">
        <v>1726</v>
      </c>
      <c r="D124" s="817">
        <v>27684.24235</v>
      </c>
      <c r="E124" s="817">
        <v>0</v>
      </c>
      <c r="F124" s="428"/>
      <c r="G124" s="420"/>
    </row>
    <row r="125" spans="1:7" ht="12.75" customHeight="1" x14ac:dyDescent="0.2">
      <c r="A125" s="789" t="s">
        <v>1727</v>
      </c>
      <c r="B125" s="789" t="s">
        <v>1728</v>
      </c>
      <c r="C125" s="794" t="s">
        <v>1729</v>
      </c>
      <c r="D125" s="817">
        <v>720138.26000999997</v>
      </c>
      <c r="E125" s="817">
        <v>631648.01260000002</v>
      </c>
      <c r="F125" s="426"/>
      <c r="G125" s="427"/>
    </row>
    <row r="126" spans="1:7" ht="12.75" customHeight="1" x14ac:dyDescent="0.2">
      <c r="A126" s="789" t="s">
        <v>1730</v>
      </c>
      <c r="B126" s="789" t="s">
        <v>1731</v>
      </c>
      <c r="C126" s="794" t="s">
        <v>1732</v>
      </c>
      <c r="D126" s="817">
        <v>25958.80125</v>
      </c>
      <c r="E126" s="817">
        <v>26460.206300000002</v>
      </c>
      <c r="F126" s="426"/>
      <c r="G126" s="427"/>
    </row>
    <row r="127" spans="1:7" ht="12.75" customHeight="1" x14ac:dyDescent="0.2">
      <c r="A127" s="789" t="s">
        <v>1733</v>
      </c>
      <c r="B127" s="789" t="s">
        <v>1517</v>
      </c>
      <c r="C127" s="794" t="s">
        <v>1518</v>
      </c>
      <c r="D127" s="817">
        <v>277530.95699999999</v>
      </c>
      <c r="E127" s="817">
        <v>264449.33572999999</v>
      </c>
      <c r="F127" s="426"/>
      <c r="G127" s="427"/>
    </row>
    <row r="128" spans="1:7" ht="12.75" customHeight="1" x14ac:dyDescent="0.2">
      <c r="A128" s="789" t="s">
        <v>1734</v>
      </c>
      <c r="B128" s="789" t="s">
        <v>1520</v>
      </c>
      <c r="C128" s="794" t="s">
        <v>1521</v>
      </c>
      <c r="D128" s="817">
        <v>124267.92245</v>
      </c>
      <c r="E128" s="817">
        <v>117336.58344</v>
      </c>
      <c r="F128" s="426"/>
      <c r="G128" s="427"/>
    </row>
    <row r="129" spans="1:7" ht="12.75" customHeight="1" x14ac:dyDescent="0.2">
      <c r="A129" s="789" t="s">
        <v>1735</v>
      </c>
      <c r="B129" s="789" t="s">
        <v>1523</v>
      </c>
      <c r="C129" s="794" t="s">
        <v>1524</v>
      </c>
      <c r="D129" s="817">
        <v>0</v>
      </c>
      <c r="E129" s="817">
        <v>0</v>
      </c>
      <c r="F129" s="426"/>
      <c r="G129" s="427"/>
    </row>
    <row r="130" spans="1:7" ht="12.75" customHeight="1" x14ac:dyDescent="0.2">
      <c r="A130" s="789" t="s">
        <v>1736</v>
      </c>
      <c r="B130" s="789" t="s">
        <v>1526</v>
      </c>
      <c r="C130" s="794" t="s">
        <v>1527</v>
      </c>
      <c r="D130" s="817">
        <v>25513.349760000001</v>
      </c>
      <c r="E130" s="817">
        <v>9893.43</v>
      </c>
      <c r="F130" s="428"/>
      <c r="G130" s="420"/>
    </row>
    <row r="131" spans="1:7" ht="12.75" customHeight="1" x14ac:dyDescent="0.2">
      <c r="A131" s="789" t="s">
        <v>1737</v>
      </c>
      <c r="B131" s="789" t="s">
        <v>1529</v>
      </c>
      <c r="C131" s="794" t="s">
        <v>1530</v>
      </c>
      <c r="D131" s="817">
        <v>88135.205000000002</v>
      </c>
      <c r="E131" s="817">
        <v>128582.253</v>
      </c>
      <c r="F131" s="426"/>
      <c r="G131" s="427"/>
    </row>
    <row r="132" spans="1:7" ht="12.75" customHeight="1" x14ac:dyDescent="0.2">
      <c r="A132" s="789" t="s">
        <v>1738</v>
      </c>
      <c r="B132" s="789" t="s">
        <v>71</v>
      </c>
      <c r="C132" s="794" t="s">
        <v>1532</v>
      </c>
      <c r="D132" s="817">
        <v>8650.5463199999995</v>
      </c>
      <c r="E132" s="817">
        <v>9729.1632000000009</v>
      </c>
      <c r="F132" s="428"/>
      <c r="G132" s="420"/>
    </row>
    <row r="133" spans="1:7" ht="12.75" customHeight="1" x14ac:dyDescent="0.2">
      <c r="A133" s="789" t="s">
        <v>1739</v>
      </c>
      <c r="B133" s="789" t="s">
        <v>1740</v>
      </c>
      <c r="C133" s="794" t="s">
        <v>1741</v>
      </c>
      <c r="D133" s="817">
        <v>72.242000000000004</v>
      </c>
      <c r="E133" s="817">
        <v>0</v>
      </c>
      <c r="F133" s="426"/>
      <c r="G133" s="427"/>
    </row>
    <row r="134" spans="1:7" ht="12.75" customHeight="1" x14ac:dyDescent="0.2">
      <c r="A134" s="789" t="s">
        <v>1742</v>
      </c>
      <c r="B134" s="789" t="s">
        <v>1743</v>
      </c>
      <c r="C134" s="794" t="s">
        <v>1744</v>
      </c>
      <c r="D134" s="817">
        <v>14483.797</v>
      </c>
      <c r="E134" s="817">
        <v>2268.7993700000002</v>
      </c>
      <c r="F134" s="428"/>
      <c r="G134" s="420"/>
    </row>
    <row r="135" spans="1:7" ht="12.75" customHeight="1" x14ac:dyDescent="0.2">
      <c r="A135" s="789" t="s">
        <v>1745</v>
      </c>
      <c r="B135" s="789" t="s">
        <v>1746</v>
      </c>
      <c r="C135" s="794" t="s">
        <v>1747</v>
      </c>
      <c r="D135" s="817">
        <v>27544.224890000001</v>
      </c>
      <c r="E135" s="817">
        <v>4682.1220599999997</v>
      </c>
      <c r="F135" s="426"/>
      <c r="G135" s="427"/>
    </row>
    <row r="136" spans="1:7" ht="12.75" customHeight="1" x14ac:dyDescent="0.2">
      <c r="A136" s="789" t="s">
        <v>1761</v>
      </c>
      <c r="B136" s="789" t="s">
        <v>1762</v>
      </c>
      <c r="C136" s="794" t="s">
        <v>1763</v>
      </c>
      <c r="D136" s="817">
        <v>156124.7985</v>
      </c>
      <c r="E136" s="817">
        <v>171575.87319000001</v>
      </c>
      <c r="F136" s="428"/>
      <c r="G136" s="420"/>
    </row>
    <row r="137" spans="1:7" ht="12.75" customHeight="1" x14ac:dyDescent="0.2">
      <c r="A137" s="791" t="s">
        <v>1765</v>
      </c>
      <c r="B137" s="789" t="s">
        <v>1766</v>
      </c>
      <c r="C137" s="794" t="s">
        <v>1767</v>
      </c>
      <c r="D137" s="817">
        <v>45211.804620000003</v>
      </c>
      <c r="E137" s="817">
        <v>19255.581249999999</v>
      </c>
      <c r="F137" s="426"/>
      <c r="G137" s="427"/>
    </row>
    <row r="138" spans="1:7" ht="12.75" customHeight="1" x14ac:dyDescent="0.2">
      <c r="A138" s="789" t="s">
        <v>1768</v>
      </c>
      <c r="B138" s="789" t="s">
        <v>1769</v>
      </c>
      <c r="C138" s="794" t="s">
        <v>1770</v>
      </c>
      <c r="D138" s="817">
        <v>35725.888679999996</v>
      </c>
      <c r="E138" s="817">
        <v>35352.088900000002</v>
      </c>
      <c r="F138" s="428"/>
      <c r="G138" s="420"/>
    </row>
    <row r="139" spans="1:7" ht="12.75" customHeight="1" x14ac:dyDescent="0.2">
      <c r="A139" s="789" t="s">
        <v>1771</v>
      </c>
      <c r="B139" s="789" t="s">
        <v>1772</v>
      </c>
      <c r="C139" s="794" t="s">
        <v>1773</v>
      </c>
      <c r="D139" s="817">
        <v>381524.39692000003</v>
      </c>
      <c r="E139" s="817">
        <v>315498.34328999999</v>
      </c>
      <c r="F139" s="426"/>
      <c r="G139" s="427"/>
    </row>
    <row r="140" spans="1:7" ht="12.75" customHeight="1" x14ac:dyDescent="0.2">
      <c r="A140" s="795" t="s">
        <v>1774</v>
      </c>
      <c r="B140" s="795" t="s">
        <v>1775</v>
      </c>
      <c r="C140" s="796" t="s">
        <v>1776</v>
      </c>
      <c r="D140" s="797">
        <v>91474.907179999995</v>
      </c>
      <c r="E140" s="797">
        <v>90039.209799999997</v>
      </c>
      <c r="F140" s="428"/>
      <c r="G140" s="420"/>
    </row>
    <row r="141" spans="1:7" x14ac:dyDescent="0.2">
      <c r="A141" s="272"/>
      <c r="D141" s="418"/>
      <c r="E141" s="418"/>
      <c r="F141" s="418"/>
      <c r="G141" s="418"/>
    </row>
    <row r="142" spans="1:7" x14ac:dyDescent="0.2">
      <c r="A142" s="272"/>
      <c r="D142" s="418"/>
      <c r="E142" s="418"/>
      <c r="F142" s="418"/>
      <c r="G142" s="418"/>
    </row>
    <row r="143" spans="1:7" x14ac:dyDescent="0.2">
      <c r="A143" s="272"/>
      <c r="D143" s="418"/>
      <c r="E143" s="418"/>
      <c r="F143" s="418"/>
      <c r="G143" s="418"/>
    </row>
    <row r="144" spans="1:7" x14ac:dyDescent="0.2">
      <c r="A144" s="272"/>
      <c r="D144" s="418"/>
      <c r="E144" s="418"/>
      <c r="F144" s="418"/>
      <c r="G144" s="418"/>
    </row>
    <row r="145" spans="1:7" x14ac:dyDescent="0.2">
      <c r="A145" s="272"/>
      <c r="D145" s="418"/>
      <c r="E145" s="418"/>
      <c r="F145" s="418"/>
      <c r="G145" s="418"/>
    </row>
    <row r="146" spans="1:7" x14ac:dyDescent="0.2">
      <c r="A146" s="272"/>
      <c r="D146" s="418"/>
      <c r="E146" s="418"/>
      <c r="F146" s="418"/>
      <c r="G146" s="418"/>
    </row>
    <row r="147" spans="1:7" x14ac:dyDescent="0.2">
      <c r="A147" s="272"/>
      <c r="D147" s="418"/>
      <c r="E147" s="418"/>
      <c r="F147" s="418"/>
      <c r="G147" s="418"/>
    </row>
    <row r="148" spans="1:7" x14ac:dyDescent="0.2">
      <c r="A148" s="272"/>
      <c r="D148" s="418"/>
      <c r="E148" s="418"/>
      <c r="F148" s="418"/>
      <c r="G148" s="418"/>
    </row>
    <row r="149" spans="1:7" x14ac:dyDescent="0.2">
      <c r="A149" s="272"/>
      <c r="D149" s="418"/>
      <c r="E149" s="418"/>
      <c r="F149" s="418"/>
      <c r="G149" s="418"/>
    </row>
    <row r="150" spans="1:7" x14ac:dyDescent="0.2">
      <c r="A150" s="272"/>
      <c r="D150" s="418"/>
      <c r="E150" s="418"/>
      <c r="F150" s="418"/>
      <c r="G150" s="418"/>
    </row>
    <row r="151" spans="1:7" x14ac:dyDescent="0.2">
      <c r="A151" s="272"/>
      <c r="D151" s="418"/>
      <c r="E151" s="418"/>
      <c r="F151" s="418"/>
      <c r="G151" s="418"/>
    </row>
    <row r="152" spans="1:7" x14ac:dyDescent="0.2">
      <c r="A152" s="272"/>
      <c r="D152" s="418"/>
      <c r="E152" s="418"/>
      <c r="F152" s="418"/>
      <c r="G152" s="418"/>
    </row>
    <row r="153" spans="1:7" x14ac:dyDescent="0.2">
      <c r="A153" s="272"/>
      <c r="D153" s="418"/>
      <c r="E153" s="418"/>
      <c r="F153" s="418"/>
      <c r="G153" s="418"/>
    </row>
    <row r="154" spans="1:7" x14ac:dyDescent="0.2">
      <c r="A154" s="272"/>
      <c r="D154" s="418"/>
      <c r="E154" s="418"/>
      <c r="F154" s="418"/>
      <c r="G154" s="418"/>
    </row>
    <row r="155" spans="1:7" x14ac:dyDescent="0.2">
      <c r="A155" s="272"/>
      <c r="D155" s="418"/>
      <c r="E155" s="418"/>
      <c r="F155" s="418"/>
      <c r="G155" s="418"/>
    </row>
    <row r="156" spans="1:7" x14ac:dyDescent="0.2">
      <c r="A156" s="272"/>
      <c r="D156" s="418"/>
      <c r="E156" s="418"/>
      <c r="F156" s="418"/>
      <c r="G156" s="418"/>
    </row>
    <row r="157" spans="1:7" x14ac:dyDescent="0.2">
      <c r="A157" s="272"/>
      <c r="D157" s="418"/>
      <c r="E157" s="418"/>
      <c r="F157" s="418"/>
      <c r="G157" s="418"/>
    </row>
    <row r="158" spans="1:7" x14ac:dyDescent="0.2">
      <c r="A158" s="272"/>
      <c r="D158" s="418"/>
      <c r="E158" s="418"/>
      <c r="F158" s="418"/>
      <c r="G158" s="418"/>
    </row>
    <row r="159" spans="1:7" x14ac:dyDescent="0.2">
      <c r="A159" s="272"/>
      <c r="D159" s="418"/>
      <c r="E159" s="418"/>
      <c r="F159" s="418"/>
      <c r="G159" s="418"/>
    </row>
    <row r="160" spans="1:7" x14ac:dyDescent="0.2">
      <c r="A160" s="272"/>
      <c r="D160" s="418"/>
      <c r="E160" s="418"/>
      <c r="F160" s="418"/>
      <c r="G160" s="418"/>
    </row>
    <row r="161" spans="1:7" x14ac:dyDescent="0.2">
      <c r="A161" s="272"/>
      <c r="D161" s="418"/>
      <c r="E161" s="418"/>
      <c r="F161" s="418"/>
      <c r="G161" s="418"/>
    </row>
    <row r="162" spans="1:7" x14ac:dyDescent="0.2">
      <c r="A162" s="272"/>
      <c r="D162" s="418"/>
      <c r="E162" s="418"/>
      <c r="F162" s="418"/>
      <c r="G162" s="418"/>
    </row>
    <row r="163" spans="1:7" x14ac:dyDescent="0.2">
      <c r="A163" s="272"/>
      <c r="D163" s="418"/>
      <c r="E163" s="418"/>
      <c r="F163" s="418"/>
      <c r="G163" s="418"/>
    </row>
    <row r="164" spans="1:7" x14ac:dyDescent="0.2">
      <c r="A164" s="272"/>
      <c r="D164" s="418"/>
      <c r="E164" s="418"/>
      <c r="F164" s="418"/>
      <c r="G164" s="418"/>
    </row>
    <row r="165" spans="1:7" x14ac:dyDescent="0.2">
      <c r="A165" s="272"/>
      <c r="D165" s="418"/>
      <c r="E165" s="418"/>
      <c r="F165" s="418"/>
      <c r="G165" s="418"/>
    </row>
    <row r="166" spans="1:7" x14ac:dyDescent="0.2">
      <c r="A166" s="272"/>
      <c r="D166" s="418"/>
      <c r="E166" s="418"/>
      <c r="F166" s="418"/>
      <c r="G166" s="418"/>
    </row>
    <row r="167" spans="1:7" x14ac:dyDescent="0.2">
      <c r="A167" s="272"/>
      <c r="D167" s="418"/>
      <c r="E167" s="418"/>
      <c r="F167" s="418"/>
      <c r="G167" s="418"/>
    </row>
    <row r="168" spans="1:7" x14ac:dyDescent="0.2">
      <c r="A168" s="272"/>
      <c r="D168" s="418"/>
      <c r="E168" s="418"/>
      <c r="F168" s="418"/>
      <c r="G168" s="418"/>
    </row>
    <row r="169" spans="1:7" x14ac:dyDescent="0.2">
      <c r="A169" s="272"/>
      <c r="D169" s="418"/>
      <c r="E169" s="418"/>
      <c r="F169" s="418"/>
      <c r="G169" s="418"/>
    </row>
    <row r="170" spans="1:7" x14ac:dyDescent="0.2">
      <c r="A170" s="272"/>
      <c r="D170" s="418"/>
      <c r="E170" s="418"/>
      <c r="F170" s="418"/>
      <c r="G170" s="418"/>
    </row>
    <row r="171" spans="1:7" x14ac:dyDescent="0.2">
      <c r="A171" s="272"/>
      <c r="D171" s="418"/>
      <c r="E171" s="418"/>
      <c r="F171" s="418"/>
      <c r="G171" s="418"/>
    </row>
    <row r="172" spans="1:7" x14ac:dyDescent="0.2">
      <c r="A172" s="272"/>
      <c r="D172" s="418"/>
      <c r="E172" s="418"/>
      <c r="F172" s="418"/>
      <c r="G172" s="418"/>
    </row>
    <row r="173" spans="1:7" x14ac:dyDescent="0.2">
      <c r="A173" s="272"/>
      <c r="D173" s="418"/>
      <c r="E173" s="418"/>
      <c r="F173" s="418"/>
      <c r="G173" s="418"/>
    </row>
    <row r="174" spans="1:7" x14ac:dyDescent="0.2">
      <c r="A174" s="272"/>
      <c r="D174" s="418"/>
      <c r="E174" s="418"/>
      <c r="F174" s="418"/>
      <c r="G174" s="418"/>
    </row>
    <row r="175" spans="1:7" x14ac:dyDescent="0.2">
      <c r="A175" s="272"/>
      <c r="D175" s="418"/>
      <c r="E175" s="418"/>
      <c r="F175" s="418"/>
      <c r="G175" s="418"/>
    </row>
    <row r="176" spans="1:7" x14ac:dyDescent="0.2">
      <c r="A176" s="272"/>
      <c r="D176" s="418"/>
      <c r="E176" s="418"/>
      <c r="F176" s="418"/>
      <c r="G176" s="418"/>
    </row>
    <row r="177" spans="1:7" x14ac:dyDescent="0.2">
      <c r="A177" s="272"/>
      <c r="D177" s="418"/>
      <c r="E177" s="418"/>
      <c r="F177" s="418"/>
      <c r="G177" s="418"/>
    </row>
    <row r="178" spans="1:7" x14ac:dyDescent="0.2">
      <c r="A178" s="272"/>
      <c r="D178" s="418"/>
      <c r="E178" s="418"/>
      <c r="F178" s="418"/>
      <c r="G178" s="418"/>
    </row>
    <row r="179" spans="1:7" x14ac:dyDescent="0.2">
      <c r="A179" s="272"/>
      <c r="D179" s="418"/>
      <c r="E179" s="418"/>
      <c r="F179" s="418"/>
      <c r="G179" s="418"/>
    </row>
    <row r="180" spans="1:7" x14ac:dyDescent="0.2">
      <c r="A180" s="272"/>
      <c r="D180" s="418"/>
      <c r="E180" s="418"/>
      <c r="F180" s="418"/>
      <c r="G180" s="418"/>
    </row>
    <row r="181" spans="1:7" x14ac:dyDescent="0.2">
      <c r="A181" s="272"/>
      <c r="D181" s="418"/>
      <c r="E181" s="418"/>
      <c r="F181" s="418"/>
      <c r="G181" s="418"/>
    </row>
    <row r="182" spans="1:7" x14ac:dyDescent="0.2">
      <c r="A182" s="272"/>
      <c r="D182" s="418"/>
      <c r="E182" s="418"/>
      <c r="F182" s="418"/>
      <c r="G182" s="418"/>
    </row>
    <row r="183" spans="1:7" x14ac:dyDescent="0.2">
      <c r="A183" s="272"/>
      <c r="D183" s="418"/>
      <c r="E183" s="418"/>
      <c r="F183" s="418"/>
      <c r="G183" s="418"/>
    </row>
    <row r="184" spans="1:7" x14ac:dyDescent="0.2">
      <c r="A184" s="272"/>
      <c r="D184" s="418"/>
      <c r="E184" s="418"/>
      <c r="F184" s="418"/>
      <c r="G184" s="418"/>
    </row>
    <row r="185" spans="1:7" x14ac:dyDescent="0.2">
      <c r="A185" s="272"/>
      <c r="D185" s="418"/>
      <c r="E185" s="418"/>
      <c r="F185" s="418"/>
      <c r="G185" s="418"/>
    </row>
    <row r="186" spans="1:7" x14ac:dyDescent="0.2">
      <c r="A186" s="272"/>
      <c r="D186" s="418"/>
      <c r="E186" s="418"/>
      <c r="F186" s="418"/>
      <c r="G186" s="418"/>
    </row>
    <row r="187" spans="1:7" x14ac:dyDescent="0.2">
      <c r="A187" s="272"/>
      <c r="D187" s="418"/>
      <c r="E187" s="418"/>
      <c r="F187" s="418"/>
      <c r="G187" s="418"/>
    </row>
    <row r="188" spans="1:7" x14ac:dyDescent="0.2">
      <c r="A188" s="272"/>
      <c r="D188" s="418"/>
      <c r="E188" s="418"/>
      <c r="F188" s="418"/>
      <c r="G188" s="418"/>
    </row>
    <row r="189" spans="1:7" x14ac:dyDescent="0.2">
      <c r="A189" s="272"/>
      <c r="D189" s="418"/>
      <c r="E189" s="418"/>
      <c r="F189" s="418"/>
      <c r="G189" s="418"/>
    </row>
    <row r="190" spans="1:7" x14ac:dyDescent="0.2">
      <c r="A190" s="272"/>
      <c r="D190" s="418"/>
      <c r="E190" s="418"/>
      <c r="F190" s="418"/>
      <c r="G190" s="418"/>
    </row>
    <row r="191" spans="1:7" x14ac:dyDescent="0.2">
      <c r="A191" s="272"/>
      <c r="D191" s="418"/>
      <c r="E191" s="418"/>
      <c r="F191" s="418"/>
      <c r="G191" s="418"/>
    </row>
    <row r="192" spans="1:7" x14ac:dyDescent="0.2">
      <c r="A192" s="272"/>
      <c r="D192" s="418"/>
      <c r="E192" s="418"/>
      <c r="F192" s="418"/>
      <c r="G192" s="418"/>
    </row>
    <row r="193" spans="1:7" x14ac:dyDescent="0.2">
      <c r="A193" s="272"/>
      <c r="D193" s="418"/>
      <c r="E193" s="418"/>
      <c r="F193" s="418"/>
      <c r="G193" s="418"/>
    </row>
    <row r="194" spans="1:7" x14ac:dyDescent="0.2">
      <c r="A194" s="272"/>
      <c r="D194" s="418"/>
      <c r="E194" s="418"/>
      <c r="F194" s="418"/>
      <c r="G194" s="418"/>
    </row>
    <row r="195" spans="1:7" x14ac:dyDescent="0.2">
      <c r="A195" s="272"/>
      <c r="D195" s="418"/>
      <c r="E195" s="418"/>
      <c r="F195" s="418"/>
      <c r="G195" s="418"/>
    </row>
    <row r="196" spans="1:7" x14ac:dyDescent="0.2">
      <c r="A196" s="272"/>
      <c r="D196" s="418"/>
      <c r="E196" s="418"/>
      <c r="F196" s="418"/>
      <c r="G196" s="418"/>
    </row>
    <row r="197" spans="1:7" x14ac:dyDescent="0.2">
      <c r="A197" s="272"/>
      <c r="D197" s="418"/>
      <c r="E197" s="418"/>
      <c r="F197" s="418"/>
      <c r="G197" s="418"/>
    </row>
    <row r="198" spans="1:7" x14ac:dyDescent="0.2">
      <c r="A198" s="272"/>
      <c r="D198" s="418"/>
      <c r="E198" s="418"/>
      <c r="F198" s="418"/>
      <c r="G198" s="418"/>
    </row>
    <row r="199" spans="1:7" x14ac:dyDescent="0.2">
      <c r="A199" s="272"/>
      <c r="D199" s="418"/>
      <c r="E199" s="418"/>
      <c r="F199" s="418"/>
      <c r="G199" s="418"/>
    </row>
    <row r="200" spans="1:7" x14ac:dyDescent="0.2">
      <c r="A200" s="272"/>
      <c r="D200" s="418"/>
      <c r="E200" s="418"/>
      <c r="F200" s="418"/>
      <c r="G200" s="418"/>
    </row>
    <row r="201" spans="1:7" x14ac:dyDescent="0.2">
      <c r="A201" s="272"/>
      <c r="D201" s="418"/>
      <c r="E201" s="418"/>
      <c r="F201" s="418"/>
      <c r="G201" s="418"/>
    </row>
    <row r="202" spans="1:7" x14ac:dyDescent="0.2">
      <c r="A202" s="272"/>
      <c r="D202" s="418"/>
      <c r="E202" s="418"/>
      <c r="F202" s="418"/>
      <c r="G202" s="418"/>
    </row>
    <row r="203" spans="1:7" x14ac:dyDescent="0.2">
      <c r="A203" s="272"/>
      <c r="D203" s="418"/>
      <c r="E203" s="418"/>
      <c r="F203" s="418"/>
      <c r="G203" s="418"/>
    </row>
    <row r="204" spans="1:7" x14ac:dyDescent="0.2">
      <c r="A204" s="272"/>
      <c r="D204" s="418"/>
      <c r="E204" s="418"/>
      <c r="F204" s="418"/>
      <c r="G204" s="418"/>
    </row>
    <row r="205" spans="1:7" x14ac:dyDescent="0.2">
      <c r="A205" s="272"/>
      <c r="D205" s="418"/>
      <c r="E205" s="418"/>
      <c r="F205" s="418"/>
      <c r="G205" s="418"/>
    </row>
    <row r="206" spans="1:7" x14ac:dyDescent="0.2">
      <c r="A206" s="272"/>
      <c r="D206" s="418"/>
      <c r="E206" s="418"/>
      <c r="F206" s="418"/>
      <c r="G206" s="418"/>
    </row>
    <row r="207" spans="1:7" x14ac:dyDescent="0.2">
      <c r="A207" s="272"/>
      <c r="D207" s="418"/>
      <c r="E207" s="418"/>
      <c r="F207" s="418"/>
      <c r="G207" s="418"/>
    </row>
    <row r="208" spans="1:7" x14ac:dyDescent="0.2">
      <c r="A208" s="272"/>
      <c r="D208" s="418"/>
      <c r="E208" s="418"/>
      <c r="F208" s="418"/>
      <c r="G208" s="418"/>
    </row>
    <row r="209" spans="1:7" x14ac:dyDescent="0.2">
      <c r="A209" s="272"/>
      <c r="D209" s="418"/>
      <c r="E209" s="418"/>
      <c r="F209" s="418"/>
      <c r="G209" s="418"/>
    </row>
    <row r="210" spans="1:7" x14ac:dyDescent="0.2">
      <c r="A210" s="272"/>
      <c r="D210" s="418"/>
      <c r="E210" s="418"/>
      <c r="F210" s="418"/>
      <c r="G210" s="418"/>
    </row>
    <row r="211" spans="1:7" x14ac:dyDescent="0.2">
      <c r="A211" s="272"/>
      <c r="D211" s="418"/>
      <c r="E211" s="418"/>
      <c r="F211" s="418"/>
      <c r="G211" s="418"/>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89" fitToHeight="2" orientation="portrait" useFirstPageNumber="1" r:id="rId1"/>
  <headerFooter>
    <oddHeader>&amp;L&amp;"Tahoma,Kurzíva"Závěrečný účet za rok 2021&amp;R&amp;"Tahoma,Kurzíva"Tabulka č. 34</oddHeader>
    <oddFooter>&amp;C&amp;"Tahoma,Obyčejné"&amp;P&amp;L&amp;1#&amp;"Calibri"&amp;9&amp;K000000Klasifikace informací: Veřejná</oddFooter>
  </headerFooter>
  <rowBreaks count="1" manualBreakCount="1">
    <brk id="74"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7867-BDC8-4716-8BD1-A93ECEAAA906}">
  <sheetPr>
    <pageSetUpPr fitToPage="1"/>
  </sheetPr>
  <dimension ref="A1:I83"/>
  <sheetViews>
    <sheetView showGridLines="0" zoomScaleNormal="100" zoomScaleSheetLayoutView="100" workbookViewId="0">
      <selection activeCell="K37" sqref="K37"/>
    </sheetView>
  </sheetViews>
  <sheetFormatPr defaultColWidth="9.140625" defaultRowHeight="12.75" x14ac:dyDescent="0.2"/>
  <cols>
    <col min="1" max="1" width="6.7109375" style="107" customWidth="1"/>
    <col min="2" max="2" width="58.42578125" style="107" customWidth="1"/>
    <col min="3" max="3" width="8.5703125" style="106" customWidth="1"/>
    <col min="4" max="7" width="15.42578125" style="107" customWidth="1"/>
    <col min="8" max="8" width="11.42578125" style="107" bestFit="1" customWidth="1"/>
    <col min="9" max="9" width="9.28515625" style="107" bestFit="1" customWidth="1"/>
    <col min="10" max="16384" width="9.140625" style="107"/>
  </cols>
  <sheetData>
    <row r="1" spans="1:7" s="437" customFormat="1" ht="18" customHeight="1" x14ac:dyDescent="0.2">
      <c r="A1" s="1286" t="s">
        <v>4050</v>
      </c>
      <c r="B1" s="1286"/>
      <c r="C1" s="1286"/>
      <c r="D1" s="1286"/>
      <c r="E1" s="1286"/>
      <c r="F1" s="1286"/>
      <c r="G1" s="1286"/>
    </row>
    <row r="2" spans="1:7" s="268" customFormat="1" ht="18" customHeight="1" x14ac:dyDescent="0.2">
      <c r="A2" s="1286" t="s">
        <v>1779</v>
      </c>
      <c r="B2" s="1286"/>
      <c r="C2" s="1286"/>
      <c r="D2" s="1286"/>
      <c r="E2" s="1286"/>
      <c r="F2" s="1286"/>
      <c r="G2" s="1286"/>
    </row>
    <row r="4" spans="1:7" ht="12.75" customHeight="1" x14ac:dyDescent="0.2">
      <c r="A4" s="821"/>
      <c r="B4" s="822"/>
      <c r="C4" s="438"/>
      <c r="D4" s="293">
        <v>1</v>
      </c>
      <c r="E4" s="293">
        <v>2</v>
      </c>
      <c r="F4" s="293">
        <v>3</v>
      </c>
      <c r="G4" s="293">
        <v>4</v>
      </c>
    </row>
    <row r="5" spans="1:7" s="294" customFormat="1" ht="12.75" customHeight="1" x14ac:dyDescent="0.2">
      <c r="A5" s="1308" t="s">
        <v>1336</v>
      </c>
      <c r="B5" s="1309"/>
      <c r="C5" s="1312" t="s">
        <v>1337</v>
      </c>
      <c r="D5" s="1314" t="s">
        <v>1780</v>
      </c>
      <c r="E5" s="1314"/>
      <c r="F5" s="1314" t="s">
        <v>1781</v>
      </c>
      <c r="G5" s="1314"/>
    </row>
    <row r="6" spans="1:7" s="294" customFormat="1" ht="21" x14ac:dyDescent="0.2">
      <c r="A6" s="1310"/>
      <c r="B6" s="1311"/>
      <c r="C6" s="1313"/>
      <c r="D6" s="823" t="s">
        <v>1782</v>
      </c>
      <c r="E6" s="823" t="s">
        <v>1783</v>
      </c>
      <c r="F6" s="824" t="s">
        <v>1782</v>
      </c>
      <c r="G6" s="824" t="s">
        <v>1783</v>
      </c>
    </row>
    <row r="7" spans="1:7" s="294" customFormat="1" x14ac:dyDescent="0.2">
      <c r="A7" s="283" t="s">
        <v>1345</v>
      </c>
      <c r="B7" s="283" t="s">
        <v>1784</v>
      </c>
      <c r="C7" s="284" t="s">
        <v>65</v>
      </c>
      <c r="D7" s="295">
        <v>19908337.594039999</v>
      </c>
      <c r="E7" s="295">
        <v>200991.32337</v>
      </c>
      <c r="F7" s="295">
        <v>18063763.112369999</v>
      </c>
      <c r="G7" s="295">
        <v>194813.10657</v>
      </c>
    </row>
    <row r="8" spans="1:7" x14ac:dyDescent="0.2">
      <c r="A8" s="274" t="s">
        <v>1347</v>
      </c>
      <c r="B8" s="274" t="s">
        <v>1785</v>
      </c>
      <c r="C8" s="288" t="s">
        <v>65</v>
      </c>
      <c r="D8" s="295">
        <v>19869463.986869998</v>
      </c>
      <c r="E8" s="295">
        <v>199907.01345</v>
      </c>
      <c r="F8" s="295">
        <v>18048583.127769999</v>
      </c>
      <c r="G8" s="295">
        <v>193668.77051999999</v>
      </c>
    </row>
    <row r="9" spans="1:7" x14ac:dyDescent="0.2">
      <c r="A9" s="798" t="s">
        <v>1349</v>
      </c>
      <c r="B9" s="798" t="s">
        <v>1786</v>
      </c>
      <c r="C9" s="813" t="s">
        <v>1787</v>
      </c>
      <c r="D9" s="806">
        <v>2008720.7296</v>
      </c>
      <c r="E9" s="806">
        <v>39078.055370000002</v>
      </c>
      <c r="F9" s="806">
        <v>1638103.05877</v>
      </c>
      <c r="G9" s="806">
        <v>34832.292009999997</v>
      </c>
    </row>
    <row r="10" spans="1:7" x14ac:dyDescent="0.2">
      <c r="A10" s="789" t="s">
        <v>1352</v>
      </c>
      <c r="B10" s="789" t="s">
        <v>1788</v>
      </c>
      <c r="C10" s="794" t="s">
        <v>1789</v>
      </c>
      <c r="D10" s="806">
        <v>402702.04071999999</v>
      </c>
      <c r="E10" s="806">
        <v>28851.336800000001</v>
      </c>
      <c r="F10" s="806">
        <v>393154.21915000002</v>
      </c>
      <c r="G10" s="806">
        <v>28410.47061</v>
      </c>
    </row>
    <row r="11" spans="1:7" x14ac:dyDescent="0.2">
      <c r="A11" s="789" t="s">
        <v>1355</v>
      </c>
      <c r="B11" s="789" t="s">
        <v>1790</v>
      </c>
      <c r="C11" s="794" t="s">
        <v>1791</v>
      </c>
      <c r="D11" s="806">
        <v>166.29724999999999</v>
      </c>
      <c r="E11" s="806">
        <v>57.840870000000002</v>
      </c>
      <c r="F11" s="806">
        <v>200.20660000000001</v>
      </c>
      <c r="G11" s="806">
        <v>42.76632</v>
      </c>
    </row>
    <row r="12" spans="1:7" x14ac:dyDescent="0.2">
      <c r="A12" s="789" t="s">
        <v>1358</v>
      </c>
      <c r="B12" s="789" t="s">
        <v>1792</v>
      </c>
      <c r="C12" s="794" t="s">
        <v>1793</v>
      </c>
      <c r="D12" s="806">
        <v>500384.45585000003</v>
      </c>
      <c r="E12" s="806">
        <v>12319.99008</v>
      </c>
      <c r="F12" s="806">
        <v>449590.30547000002</v>
      </c>
      <c r="G12" s="806">
        <v>8346.8320100000001</v>
      </c>
    </row>
    <row r="13" spans="1:7" x14ac:dyDescent="0.2">
      <c r="A13" s="789" t="s">
        <v>1361</v>
      </c>
      <c r="B13" s="789" t="s">
        <v>1794</v>
      </c>
      <c r="C13" s="794" t="s">
        <v>1795</v>
      </c>
      <c r="D13" s="806">
        <v>-10131.74943</v>
      </c>
      <c r="E13" s="806"/>
      <c r="F13" s="806">
        <v>-7984.6251899999997</v>
      </c>
      <c r="G13" s="806"/>
    </row>
    <row r="14" spans="1:7" x14ac:dyDescent="0.2">
      <c r="A14" s="789" t="s">
        <v>1364</v>
      </c>
      <c r="B14" s="789" t="s">
        <v>1796</v>
      </c>
      <c r="C14" s="794" t="s">
        <v>1797</v>
      </c>
      <c r="D14" s="806">
        <v>-52058.221080000003</v>
      </c>
      <c r="E14" s="806">
        <v>-1517.1066499999999</v>
      </c>
      <c r="F14" s="806">
        <v>-43790.865160000001</v>
      </c>
      <c r="G14" s="806">
        <v>-552.4049</v>
      </c>
    </row>
    <row r="15" spans="1:7" x14ac:dyDescent="0.2">
      <c r="A15" s="789" t="s">
        <v>1367</v>
      </c>
      <c r="B15" s="789" t="s">
        <v>1798</v>
      </c>
      <c r="C15" s="794" t="s">
        <v>1799</v>
      </c>
      <c r="D15" s="806">
        <v>-419.87821000000002</v>
      </c>
      <c r="E15" s="806">
        <v>-2111.2341999999999</v>
      </c>
      <c r="F15" s="806">
        <v>-4435.9924300000002</v>
      </c>
      <c r="G15" s="806">
        <v>4095.6860799999999</v>
      </c>
    </row>
    <row r="16" spans="1:7" x14ac:dyDescent="0.2">
      <c r="A16" s="789" t="s">
        <v>1370</v>
      </c>
      <c r="B16" s="789" t="s">
        <v>195</v>
      </c>
      <c r="C16" s="794" t="s">
        <v>1800</v>
      </c>
      <c r="D16" s="806">
        <v>694870.95596000005</v>
      </c>
      <c r="E16" s="806">
        <v>7065.3130899999996</v>
      </c>
      <c r="F16" s="806">
        <v>769653.31810000003</v>
      </c>
      <c r="G16" s="806">
        <v>4881.20849</v>
      </c>
    </row>
    <row r="17" spans="1:7" x14ac:dyDescent="0.2">
      <c r="A17" s="789" t="s">
        <v>1373</v>
      </c>
      <c r="B17" s="789" t="s">
        <v>178</v>
      </c>
      <c r="C17" s="794" t="s">
        <v>1801</v>
      </c>
      <c r="D17" s="806">
        <v>24383.12473</v>
      </c>
      <c r="E17" s="806">
        <v>61.313040000000001</v>
      </c>
      <c r="F17" s="806">
        <v>16761.31408</v>
      </c>
      <c r="G17" s="806">
        <v>66.540580000000006</v>
      </c>
    </row>
    <row r="18" spans="1:7" x14ac:dyDescent="0.2">
      <c r="A18" s="789" t="s">
        <v>1802</v>
      </c>
      <c r="B18" s="789" t="s">
        <v>1803</v>
      </c>
      <c r="C18" s="794" t="s">
        <v>1804</v>
      </c>
      <c r="D18" s="806">
        <v>3033.5911099999998</v>
      </c>
      <c r="E18" s="806">
        <v>80.715130000000002</v>
      </c>
      <c r="F18" s="806">
        <v>2529.9065999999998</v>
      </c>
      <c r="G18" s="806">
        <v>71.709829999999997</v>
      </c>
    </row>
    <row r="19" spans="1:7" x14ac:dyDescent="0.2">
      <c r="A19" s="789" t="s">
        <v>1805</v>
      </c>
      <c r="B19" s="789" t="s">
        <v>1806</v>
      </c>
      <c r="C19" s="794" t="s">
        <v>1807</v>
      </c>
      <c r="D19" s="806">
        <v>-23893.84316</v>
      </c>
      <c r="E19" s="806">
        <v>-368.83436</v>
      </c>
      <c r="F19" s="806">
        <v>-23881.126960000001</v>
      </c>
      <c r="G19" s="806">
        <v>-349.63037000000003</v>
      </c>
    </row>
    <row r="20" spans="1:7" x14ac:dyDescent="0.2">
      <c r="A20" s="789" t="s">
        <v>1808</v>
      </c>
      <c r="B20" s="789" t="s">
        <v>1809</v>
      </c>
      <c r="C20" s="794" t="s">
        <v>1810</v>
      </c>
      <c r="D20" s="806">
        <v>805889.77927000006</v>
      </c>
      <c r="E20" s="806">
        <v>17679.065449999998</v>
      </c>
      <c r="F20" s="806">
        <v>752917.49783000001</v>
      </c>
      <c r="G20" s="806">
        <v>17204.643929999998</v>
      </c>
    </row>
    <row r="21" spans="1:7" x14ac:dyDescent="0.2">
      <c r="A21" s="789" t="s">
        <v>1811</v>
      </c>
      <c r="B21" s="789" t="s">
        <v>1812</v>
      </c>
      <c r="C21" s="794" t="s">
        <v>1813</v>
      </c>
      <c r="D21" s="806">
        <v>10298882.167509999</v>
      </c>
      <c r="E21" s="806">
        <v>59944.948499999999</v>
      </c>
      <c r="F21" s="806">
        <v>9325953.3046199996</v>
      </c>
      <c r="G21" s="806">
        <v>61768.808230000002</v>
      </c>
    </row>
    <row r="22" spans="1:7" x14ac:dyDescent="0.2">
      <c r="A22" s="789" t="s">
        <v>1814</v>
      </c>
      <c r="B22" s="789" t="s">
        <v>1815</v>
      </c>
      <c r="C22" s="794" t="s">
        <v>1816</v>
      </c>
      <c r="D22" s="806">
        <v>3405415.8572999998</v>
      </c>
      <c r="E22" s="806">
        <v>18107.33268</v>
      </c>
      <c r="F22" s="806">
        <v>3096006.0286400001</v>
      </c>
      <c r="G22" s="806">
        <v>18653.710599999999</v>
      </c>
    </row>
    <row r="23" spans="1:7" x14ac:dyDescent="0.2">
      <c r="A23" s="789" t="s">
        <v>1817</v>
      </c>
      <c r="B23" s="789" t="s">
        <v>1818</v>
      </c>
      <c r="C23" s="794" t="s">
        <v>1819</v>
      </c>
      <c r="D23" s="806">
        <v>43001.813340000001</v>
      </c>
      <c r="E23" s="806">
        <v>201.94395</v>
      </c>
      <c r="F23" s="806">
        <v>36664.453809999999</v>
      </c>
      <c r="G23" s="806">
        <v>220.25056000000001</v>
      </c>
    </row>
    <row r="24" spans="1:7" x14ac:dyDescent="0.2">
      <c r="A24" s="789" t="s">
        <v>1820</v>
      </c>
      <c r="B24" s="789" t="s">
        <v>1821</v>
      </c>
      <c r="C24" s="794" t="s">
        <v>1822</v>
      </c>
      <c r="D24" s="806">
        <v>459057.51328000001</v>
      </c>
      <c r="E24" s="806">
        <v>1855.1392699999999</v>
      </c>
      <c r="F24" s="806">
        <v>406113.1923</v>
      </c>
      <c r="G24" s="806">
        <v>1852.4085299999999</v>
      </c>
    </row>
    <row r="25" spans="1:7" x14ac:dyDescent="0.2">
      <c r="A25" s="789" t="s">
        <v>1823</v>
      </c>
      <c r="B25" s="789" t="s">
        <v>1824</v>
      </c>
      <c r="C25" s="794" t="s">
        <v>1825</v>
      </c>
      <c r="D25" s="806">
        <v>10406.52204</v>
      </c>
      <c r="E25" s="806">
        <v>1.6551199999999999</v>
      </c>
      <c r="F25" s="806">
        <v>6306.0191400000003</v>
      </c>
      <c r="G25" s="806">
        <v>19.365410000000001</v>
      </c>
    </row>
    <row r="26" spans="1:7" x14ac:dyDescent="0.2">
      <c r="A26" s="789" t="s">
        <v>1826</v>
      </c>
      <c r="B26" s="789" t="s">
        <v>1827</v>
      </c>
      <c r="C26" s="794" t="s">
        <v>1828</v>
      </c>
      <c r="D26" s="806">
        <v>594.69452000000001</v>
      </c>
      <c r="E26" s="806">
        <v>229.12782000000001</v>
      </c>
      <c r="F26" s="806">
        <v>595.75441000000001</v>
      </c>
      <c r="G26" s="806">
        <v>211.47379000000001</v>
      </c>
    </row>
    <row r="27" spans="1:7" x14ac:dyDescent="0.2">
      <c r="A27" s="789" t="s">
        <v>1829</v>
      </c>
      <c r="B27" s="789" t="s">
        <v>1830</v>
      </c>
      <c r="C27" s="794" t="s">
        <v>1831</v>
      </c>
      <c r="D27" s="806">
        <v>4.3789999999999996</v>
      </c>
      <c r="E27" s="806"/>
      <c r="F27" s="806">
        <v>4.3789999999999996</v>
      </c>
      <c r="G27" s="806"/>
    </row>
    <row r="28" spans="1:7" x14ac:dyDescent="0.2">
      <c r="A28" s="789" t="s">
        <v>1832</v>
      </c>
      <c r="B28" s="789" t="s">
        <v>1833</v>
      </c>
      <c r="C28" s="794" t="s">
        <v>1834</v>
      </c>
      <c r="D28" s="806">
        <v>1583.6006600000001</v>
      </c>
      <c r="E28" s="806">
        <v>57.352629999999998</v>
      </c>
      <c r="F28" s="806">
        <v>2985.6702300000002</v>
      </c>
      <c r="G28" s="806">
        <v>71.048280000000005</v>
      </c>
    </row>
    <row r="29" spans="1:7" x14ac:dyDescent="0.2">
      <c r="A29" s="789" t="s">
        <v>1835</v>
      </c>
      <c r="B29" s="789" t="s">
        <v>1836</v>
      </c>
      <c r="C29" s="794" t="s">
        <v>1837</v>
      </c>
      <c r="D29" s="806">
        <v>57.195889999999999</v>
      </c>
      <c r="E29" s="806"/>
      <c r="F29" s="806">
        <v>1372.2157</v>
      </c>
      <c r="G29" s="806"/>
    </row>
    <row r="30" spans="1:7" x14ac:dyDescent="0.2">
      <c r="A30" s="789" t="s">
        <v>1838</v>
      </c>
      <c r="B30" s="789" t="s">
        <v>1839</v>
      </c>
      <c r="C30" s="794" t="s">
        <v>1840</v>
      </c>
      <c r="D30" s="806">
        <v>150.99437</v>
      </c>
      <c r="E30" s="806">
        <v>1.4999999999999999E-2</v>
      </c>
      <c r="F30" s="806">
        <v>-101.00031</v>
      </c>
      <c r="G30" s="806">
        <v>17</v>
      </c>
    </row>
    <row r="31" spans="1:7" x14ac:dyDescent="0.2">
      <c r="A31" s="789" t="s">
        <v>1841</v>
      </c>
      <c r="B31" s="789" t="s">
        <v>1842</v>
      </c>
      <c r="C31" s="794" t="s">
        <v>1843</v>
      </c>
      <c r="D31" s="806"/>
      <c r="E31" s="806"/>
      <c r="F31" s="806"/>
      <c r="G31" s="806"/>
    </row>
    <row r="32" spans="1:7" x14ac:dyDescent="0.2">
      <c r="A32" s="789" t="s">
        <v>1844</v>
      </c>
      <c r="B32" s="789" t="s">
        <v>1845</v>
      </c>
      <c r="C32" s="794" t="s">
        <v>1846</v>
      </c>
      <c r="D32" s="806">
        <v>25403.64604</v>
      </c>
      <c r="E32" s="806">
        <v>3482.9935099999998</v>
      </c>
      <c r="F32" s="806">
        <v>23381.34605</v>
      </c>
      <c r="G32" s="806">
        <v>728.43048999999996</v>
      </c>
    </row>
    <row r="33" spans="1:9" x14ac:dyDescent="0.2">
      <c r="A33" s="789" t="s">
        <v>1847</v>
      </c>
      <c r="B33" s="789" t="s">
        <v>1848</v>
      </c>
      <c r="C33" s="794" t="s">
        <v>1849</v>
      </c>
      <c r="D33" s="806">
        <v>9530.0511800000004</v>
      </c>
      <c r="E33" s="806">
        <v>40.392299999999999</v>
      </c>
      <c r="F33" s="806">
        <v>2623.38274</v>
      </c>
      <c r="G33" s="806">
        <v>36.697409999999998</v>
      </c>
    </row>
    <row r="34" spans="1:9" x14ac:dyDescent="0.2">
      <c r="A34" s="789" t="s">
        <v>1850</v>
      </c>
      <c r="B34" s="789" t="s">
        <v>1851</v>
      </c>
      <c r="C34" s="794" t="s">
        <v>1852</v>
      </c>
      <c r="D34" s="806">
        <v>4282.2167300000001</v>
      </c>
      <c r="E34" s="806">
        <v>556.41502000000003</v>
      </c>
      <c r="F34" s="806">
        <v>1735.72793</v>
      </c>
      <c r="G34" s="806"/>
    </row>
    <row r="35" spans="1:9" x14ac:dyDescent="0.2">
      <c r="A35" s="789" t="s">
        <v>1853</v>
      </c>
      <c r="B35" s="789" t="s">
        <v>1854</v>
      </c>
      <c r="C35" s="794" t="s">
        <v>1855</v>
      </c>
      <c r="D35" s="806">
        <v>911809.62043999997</v>
      </c>
      <c r="E35" s="806">
        <v>11800.73911</v>
      </c>
      <c r="F35" s="806">
        <v>849685.58273999998</v>
      </c>
      <c r="G35" s="806">
        <v>10824.68377</v>
      </c>
    </row>
    <row r="36" spans="1:9" x14ac:dyDescent="0.2">
      <c r="A36" s="789" t="s">
        <v>1856</v>
      </c>
      <c r="B36" s="789" t="s">
        <v>1857</v>
      </c>
      <c r="C36" s="794" t="s">
        <v>1858</v>
      </c>
      <c r="D36" s="806"/>
      <c r="E36" s="806"/>
      <c r="F36" s="806"/>
      <c r="G36" s="806"/>
    </row>
    <row r="37" spans="1:9" x14ac:dyDescent="0.2">
      <c r="A37" s="789" t="s">
        <v>1859</v>
      </c>
      <c r="B37" s="789" t="s">
        <v>1860</v>
      </c>
      <c r="C37" s="794" t="s">
        <v>1861</v>
      </c>
      <c r="D37" s="806">
        <v>338.26265999999998</v>
      </c>
      <c r="E37" s="806">
        <v>1.2E-2</v>
      </c>
      <c r="F37" s="806">
        <v>171.33506</v>
      </c>
      <c r="G37" s="806"/>
    </row>
    <row r="38" spans="1:9" x14ac:dyDescent="0.2">
      <c r="A38" s="789" t="s">
        <v>1862</v>
      </c>
      <c r="B38" s="789" t="s">
        <v>1863</v>
      </c>
      <c r="C38" s="794" t="s">
        <v>1864</v>
      </c>
      <c r="D38" s="806"/>
      <c r="E38" s="806"/>
      <c r="F38" s="806"/>
      <c r="G38" s="806"/>
    </row>
    <row r="39" spans="1:9" x14ac:dyDescent="0.2">
      <c r="A39" s="789" t="s">
        <v>1865</v>
      </c>
      <c r="B39" s="789" t="s">
        <v>1866</v>
      </c>
      <c r="C39" s="794" t="s">
        <v>1867</v>
      </c>
      <c r="D39" s="806">
        <v>973.26134999999999</v>
      </c>
      <c r="E39" s="806"/>
      <c r="F39" s="806">
        <v>18341.03</v>
      </c>
      <c r="G39" s="806"/>
    </row>
    <row r="40" spans="1:9" x14ac:dyDescent="0.2">
      <c r="A40" s="789" t="s">
        <v>1868</v>
      </c>
      <c r="B40" s="789" t="s">
        <v>1869</v>
      </c>
      <c r="C40" s="794" t="s">
        <v>1870</v>
      </c>
      <c r="D40" s="806">
        <v>-604.88207999999997</v>
      </c>
      <c r="E40" s="806">
        <v>-14.028829999999999</v>
      </c>
      <c r="F40" s="806">
        <v>296.09989000000002</v>
      </c>
      <c r="G40" s="806">
        <v>98.296449999999993</v>
      </c>
    </row>
    <row r="41" spans="1:9" x14ac:dyDescent="0.2">
      <c r="A41" s="789" t="s">
        <v>1871</v>
      </c>
      <c r="B41" s="789" t="s">
        <v>1872</v>
      </c>
      <c r="C41" s="794" t="s">
        <v>1873</v>
      </c>
      <c r="D41" s="806">
        <v>9761.5319600000003</v>
      </c>
      <c r="E41" s="806">
        <v>63.560160000000003</v>
      </c>
      <c r="F41" s="806">
        <v>7375.6477100000002</v>
      </c>
      <c r="G41" s="806">
        <v>193.3596</v>
      </c>
    </row>
    <row r="42" spans="1:9" x14ac:dyDescent="0.2">
      <c r="A42" s="789" t="s">
        <v>1874</v>
      </c>
      <c r="B42" s="789" t="s">
        <v>1875</v>
      </c>
      <c r="C42" s="794" t="s">
        <v>1876</v>
      </c>
      <c r="D42" s="806">
        <v>265148.19254000002</v>
      </c>
      <c r="E42" s="806">
        <v>1207.64507</v>
      </c>
      <c r="F42" s="806">
        <v>256122.3891</v>
      </c>
      <c r="G42" s="806">
        <v>1061.9347600000001</v>
      </c>
    </row>
    <row r="43" spans="1:9" x14ac:dyDescent="0.2">
      <c r="A43" s="789" t="s">
        <v>1877</v>
      </c>
      <c r="B43" s="789" t="s">
        <v>1878</v>
      </c>
      <c r="C43" s="794" t="s">
        <v>1879</v>
      </c>
      <c r="D43" s="806">
        <v>70020.065530000007</v>
      </c>
      <c r="E43" s="806">
        <v>1175.3155200000001</v>
      </c>
      <c r="F43" s="806">
        <v>70133.352150000006</v>
      </c>
      <c r="G43" s="806">
        <v>861.18804999999998</v>
      </c>
    </row>
    <row r="44" spans="1:9" x14ac:dyDescent="0.2">
      <c r="A44" s="274" t="s">
        <v>1376</v>
      </c>
      <c r="B44" s="274" t="s">
        <v>1880</v>
      </c>
      <c r="C44" s="288" t="s">
        <v>65</v>
      </c>
      <c r="D44" s="295">
        <v>5605.2785999999996</v>
      </c>
      <c r="E44" s="295">
        <v>31.740300000000001</v>
      </c>
      <c r="F44" s="295">
        <f>F46+F47+F49</f>
        <v>3774.7261299999996</v>
      </c>
      <c r="G44" s="295">
        <f>G47+G49</f>
        <v>9.79223</v>
      </c>
      <c r="H44" s="825"/>
      <c r="I44" s="825"/>
    </row>
    <row r="45" spans="1:9" x14ac:dyDescent="0.2">
      <c r="A45" s="789" t="s">
        <v>1378</v>
      </c>
      <c r="B45" s="789" t="s">
        <v>1881</v>
      </c>
      <c r="C45" s="794" t="s">
        <v>1882</v>
      </c>
      <c r="D45" s="806"/>
      <c r="E45" s="806"/>
      <c r="F45" s="806"/>
      <c r="G45" s="806"/>
    </row>
    <row r="46" spans="1:9" x14ac:dyDescent="0.2">
      <c r="A46" s="789" t="s">
        <v>1380</v>
      </c>
      <c r="B46" s="789" t="s">
        <v>1883</v>
      </c>
      <c r="C46" s="794" t="s">
        <v>1884</v>
      </c>
      <c r="D46" s="806">
        <v>1678.85166</v>
      </c>
      <c r="E46" s="806"/>
      <c r="F46" s="806">
        <v>2023.50036</v>
      </c>
      <c r="G46" s="806"/>
    </row>
    <row r="47" spans="1:9" x14ac:dyDescent="0.2">
      <c r="A47" s="789" t="s">
        <v>1383</v>
      </c>
      <c r="B47" s="789" t="s">
        <v>1885</v>
      </c>
      <c r="C47" s="794" t="s">
        <v>1886</v>
      </c>
      <c r="D47" s="806">
        <v>3252.4073199999998</v>
      </c>
      <c r="E47" s="806">
        <v>11.995699999999999</v>
      </c>
      <c r="F47" s="806">
        <v>1342.9566299999999</v>
      </c>
      <c r="G47" s="806">
        <v>0.71392</v>
      </c>
    </row>
    <row r="48" spans="1:9" x14ac:dyDescent="0.2">
      <c r="A48" s="789" t="s">
        <v>1386</v>
      </c>
      <c r="B48" s="789" t="s">
        <v>1887</v>
      </c>
      <c r="C48" s="794" t="s">
        <v>1888</v>
      </c>
      <c r="D48" s="806"/>
      <c r="E48" s="806"/>
      <c r="F48" s="806"/>
      <c r="G48" s="806"/>
    </row>
    <row r="49" spans="1:7" x14ac:dyDescent="0.2">
      <c r="A49" s="789" t="s">
        <v>1389</v>
      </c>
      <c r="B49" s="789" t="s">
        <v>1889</v>
      </c>
      <c r="C49" s="794" t="s">
        <v>1890</v>
      </c>
      <c r="D49" s="806">
        <v>674.01962000000003</v>
      </c>
      <c r="E49" s="806">
        <v>19.744599999999998</v>
      </c>
      <c r="F49" s="806">
        <v>408.26913999999999</v>
      </c>
      <c r="G49" s="806">
        <v>9.0783100000000001</v>
      </c>
    </row>
    <row r="50" spans="1:7" x14ac:dyDescent="0.2">
      <c r="A50" s="274" t="s">
        <v>1407</v>
      </c>
      <c r="B50" s="274" t="s">
        <v>1891</v>
      </c>
      <c r="C50" s="288" t="s">
        <v>65</v>
      </c>
      <c r="D50" s="295">
        <v>231.12045000000001</v>
      </c>
      <c r="E50" s="295">
        <v>0</v>
      </c>
      <c r="F50" s="295">
        <v>130.69541000000001</v>
      </c>
      <c r="G50" s="295">
        <v>0</v>
      </c>
    </row>
    <row r="51" spans="1:7" x14ac:dyDescent="0.2">
      <c r="A51" s="789" t="s">
        <v>1409</v>
      </c>
      <c r="B51" s="789" t="s">
        <v>1892</v>
      </c>
      <c r="C51" s="794" t="s">
        <v>1893</v>
      </c>
      <c r="D51" s="806"/>
      <c r="E51" s="806"/>
      <c r="F51" s="806"/>
      <c r="G51" s="806"/>
    </row>
    <row r="52" spans="1:7" x14ac:dyDescent="0.2">
      <c r="A52" s="789" t="s">
        <v>1412</v>
      </c>
      <c r="B52" s="789" t="s">
        <v>1894</v>
      </c>
      <c r="C52" s="794" t="s">
        <v>1895</v>
      </c>
      <c r="D52" s="806">
        <v>231.12045000000001</v>
      </c>
      <c r="E52" s="806"/>
      <c r="F52" s="806">
        <v>130.69541000000001</v>
      </c>
      <c r="G52" s="806"/>
    </row>
    <row r="53" spans="1:7" x14ac:dyDescent="0.2">
      <c r="A53" s="274" t="s">
        <v>1896</v>
      </c>
      <c r="B53" s="274" t="s">
        <v>1526</v>
      </c>
      <c r="C53" s="288" t="s">
        <v>65</v>
      </c>
      <c r="D53" s="295">
        <v>33037.208120000003</v>
      </c>
      <c r="E53" s="295">
        <v>1052.56962</v>
      </c>
      <c r="F53" s="295">
        <v>11274.56306</v>
      </c>
      <c r="G53" s="295">
        <v>1134.5438200000001</v>
      </c>
    </row>
    <row r="54" spans="1:7" x14ac:dyDescent="0.2">
      <c r="A54" s="789" t="s">
        <v>1897</v>
      </c>
      <c r="B54" s="789" t="s">
        <v>1526</v>
      </c>
      <c r="C54" s="794" t="s">
        <v>1898</v>
      </c>
      <c r="D54" s="806">
        <v>32914.662120000001</v>
      </c>
      <c r="E54" s="806">
        <v>1141.29962</v>
      </c>
      <c r="F54" s="806">
        <v>11483.98306</v>
      </c>
      <c r="G54" s="806">
        <v>1134.5438200000001</v>
      </c>
    </row>
    <row r="55" spans="1:7" x14ac:dyDescent="0.2">
      <c r="A55" s="789" t="s">
        <v>1899</v>
      </c>
      <c r="B55" s="789" t="s">
        <v>1900</v>
      </c>
      <c r="C55" s="794" t="s">
        <v>1901</v>
      </c>
      <c r="D55" s="806">
        <v>122.54600000000001</v>
      </c>
      <c r="E55" s="806">
        <v>-88.73</v>
      </c>
      <c r="F55" s="806">
        <v>-209.42</v>
      </c>
      <c r="G55" s="806"/>
    </row>
    <row r="56" spans="1:7" x14ac:dyDescent="0.2">
      <c r="A56" s="274" t="s">
        <v>1453</v>
      </c>
      <c r="B56" s="274" t="s">
        <v>1902</v>
      </c>
      <c r="C56" s="288" t="s">
        <v>65</v>
      </c>
      <c r="D56" s="295">
        <v>20135131.065930001</v>
      </c>
      <c r="E56" s="295">
        <v>239176.20554</v>
      </c>
      <c r="F56" s="295">
        <v>18169449.229230002</v>
      </c>
      <c r="G56" s="295">
        <v>232306.96682</v>
      </c>
    </row>
    <row r="57" spans="1:7" x14ac:dyDescent="0.2">
      <c r="A57" s="274" t="s">
        <v>1455</v>
      </c>
      <c r="B57" s="274" t="s">
        <v>1903</v>
      </c>
      <c r="C57" s="288" t="s">
        <v>65</v>
      </c>
      <c r="D57" s="295">
        <v>9370097.8316699993</v>
      </c>
      <c r="E57" s="295">
        <v>234324.56109999999</v>
      </c>
      <c r="F57" s="295">
        <v>7752937.5052300002</v>
      </c>
      <c r="G57" s="295">
        <v>226292.0797</v>
      </c>
    </row>
    <row r="58" spans="1:7" x14ac:dyDescent="0.2">
      <c r="A58" s="789" t="s">
        <v>1457</v>
      </c>
      <c r="B58" s="789" t="s">
        <v>1904</v>
      </c>
      <c r="C58" s="794" t="s">
        <v>1905</v>
      </c>
      <c r="D58" s="806">
        <v>13390.48314</v>
      </c>
      <c r="E58" s="806">
        <v>23174.94527</v>
      </c>
      <c r="F58" s="806">
        <v>11847.783390000001</v>
      </c>
      <c r="G58" s="806">
        <v>25351.516640000002</v>
      </c>
    </row>
    <row r="59" spans="1:7" x14ac:dyDescent="0.2">
      <c r="A59" s="789" t="s">
        <v>1460</v>
      </c>
      <c r="B59" s="789" t="s">
        <v>1906</v>
      </c>
      <c r="C59" s="794" t="s">
        <v>1907</v>
      </c>
      <c r="D59" s="806">
        <v>8511409.6719099991</v>
      </c>
      <c r="E59" s="806">
        <v>125582.15223000001</v>
      </c>
      <c r="F59" s="806">
        <v>6958762.6675100001</v>
      </c>
      <c r="G59" s="806">
        <v>120969.03681999999</v>
      </c>
    </row>
    <row r="60" spans="1:7" x14ac:dyDescent="0.2">
      <c r="A60" s="789" t="s">
        <v>1463</v>
      </c>
      <c r="B60" s="789" t="s">
        <v>1908</v>
      </c>
      <c r="C60" s="794" t="s">
        <v>1909</v>
      </c>
      <c r="D60" s="806">
        <v>6725.2358700000004</v>
      </c>
      <c r="E60" s="806">
        <v>49411.218280000001</v>
      </c>
      <c r="F60" s="806">
        <v>6915.1468699999996</v>
      </c>
      <c r="G60" s="806">
        <v>52280.070650000001</v>
      </c>
    </row>
    <row r="61" spans="1:7" x14ac:dyDescent="0.2">
      <c r="A61" s="789" t="s">
        <v>1466</v>
      </c>
      <c r="B61" s="789" t="s">
        <v>1910</v>
      </c>
      <c r="C61" s="794" t="s">
        <v>1911</v>
      </c>
      <c r="D61" s="806">
        <v>599752.73681000003</v>
      </c>
      <c r="E61" s="806">
        <v>19067.699379999998</v>
      </c>
      <c r="F61" s="806">
        <v>538099.15538999997</v>
      </c>
      <c r="G61" s="806">
        <v>12293.98533</v>
      </c>
    </row>
    <row r="62" spans="1:7" x14ac:dyDescent="0.2">
      <c r="A62" s="789" t="s">
        <v>1478</v>
      </c>
      <c r="B62" s="789" t="s">
        <v>1912</v>
      </c>
      <c r="C62" s="794" t="s">
        <v>1913</v>
      </c>
      <c r="D62" s="806">
        <v>321.31697000000003</v>
      </c>
      <c r="E62" s="806">
        <v>74.8</v>
      </c>
      <c r="F62" s="806">
        <v>299.80430999999999</v>
      </c>
      <c r="G62" s="806">
        <v>79</v>
      </c>
    </row>
    <row r="63" spans="1:7" x14ac:dyDescent="0.2">
      <c r="A63" s="789" t="s">
        <v>1481</v>
      </c>
      <c r="B63" s="789" t="s">
        <v>1836</v>
      </c>
      <c r="C63" s="794" t="s">
        <v>1914</v>
      </c>
      <c r="D63" s="806">
        <v>1513.1467500000001</v>
      </c>
      <c r="E63" s="806"/>
      <c r="F63" s="806">
        <v>1201.5741800000001</v>
      </c>
      <c r="G63" s="806">
        <v>2.8959199999999998</v>
      </c>
    </row>
    <row r="64" spans="1:7" x14ac:dyDescent="0.2">
      <c r="A64" s="789" t="s">
        <v>1484</v>
      </c>
      <c r="B64" s="789" t="s">
        <v>1839</v>
      </c>
      <c r="C64" s="794" t="s">
        <v>1915</v>
      </c>
      <c r="D64" s="806">
        <v>98.92</v>
      </c>
      <c r="E64" s="806">
        <v>10.48531</v>
      </c>
      <c r="F64" s="806">
        <v>13.53</v>
      </c>
      <c r="G64" s="806">
        <v>13.197369999999999</v>
      </c>
    </row>
    <row r="65" spans="1:7" x14ac:dyDescent="0.2">
      <c r="A65" s="789" t="s">
        <v>1916</v>
      </c>
      <c r="B65" s="789" t="s">
        <v>1917</v>
      </c>
      <c r="C65" s="794" t="s">
        <v>1918</v>
      </c>
      <c r="D65" s="806">
        <v>201.19841</v>
      </c>
      <c r="E65" s="806">
        <v>1.6854</v>
      </c>
      <c r="F65" s="806">
        <v>347.15384999999998</v>
      </c>
      <c r="G65" s="806">
        <v>8.6103000000000005</v>
      </c>
    </row>
    <row r="66" spans="1:7" x14ac:dyDescent="0.2">
      <c r="A66" s="789" t="s">
        <v>1919</v>
      </c>
      <c r="B66" s="789" t="s">
        <v>1920</v>
      </c>
      <c r="C66" s="794" t="s">
        <v>1921</v>
      </c>
      <c r="D66" s="806">
        <v>38922.150979999999</v>
      </c>
      <c r="E66" s="806">
        <v>3669.6455000000001</v>
      </c>
      <c r="F66" s="806">
        <v>36586.359120000001</v>
      </c>
      <c r="G66" s="806">
        <v>1044.0702799999999</v>
      </c>
    </row>
    <row r="67" spans="1:7" x14ac:dyDescent="0.2">
      <c r="A67" s="789" t="s">
        <v>1922</v>
      </c>
      <c r="B67" s="789" t="s">
        <v>1923</v>
      </c>
      <c r="C67" s="794" t="s">
        <v>1924</v>
      </c>
      <c r="D67" s="806"/>
      <c r="E67" s="806"/>
      <c r="F67" s="806"/>
      <c r="G67" s="806"/>
    </row>
    <row r="68" spans="1:7" x14ac:dyDescent="0.2">
      <c r="A68" s="789" t="s">
        <v>1925</v>
      </c>
      <c r="B68" s="789" t="s">
        <v>1926</v>
      </c>
      <c r="C68" s="794" t="s">
        <v>1927</v>
      </c>
      <c r="D68" s="806">
        <v>5209.6313700000001</v>
      </c>
      <c r="E68" s="806">
        <v>478.18182000000002</v>
      </c>
      <c r="F68" s="806">
        <v>2814.4670500000002</v>
      </c>
      <c r="G68" s="806">
        <v>150.56113999999999</v>
      </c>
    </row>
    <row r="69" spans="1:7" x14ac:dyDescent="0.2">
      <c r="A69" s="789" t="s">
        <v>1928</v>
      </c>
      <c r="B69" s="789" t="s">
        <v>1929</v>
      </c>
      <c r="C69" s="794" t="s">
        <v>1930</v>
      </c>
      <c r="D69" s="806"/>
      <c r="E69" s="806"/>
      <c r="F69" s="806"/>
      <c r="G69" s="806"/>
    </row>
    <row r="70" spans="1:7" x14ac:dyDescent="0.2">
      <c r="A70" s="789" t="s">
        <v>1931</v>
      </c>
      <c r="B70" s="789" t="s">
        <v>1932</v>
      </c>
      <c r="C70" s="794" t="s">
        <v>1933</v>
      </c>
      <c r="D70" s="806">
        <v>103892.65157</v>
      </c>
      <c r="E70" s="806">
        <v>2877</v>
      </c>
      <c r="F70" s="806">
        <v>67284.063859999995</v>
      </c>
      <c r="G70" s="806">
        <v>3555</v>
      </c>
    </row>
    <row r="71" spans="1:7" x14ac:dyDescent="0.2">
      <c r="A71" s="789" t="s">
        <v>1934</v>
      </c>
      <c r="B71" s="789" t="s">
        <v>1935</v>
      </c>
      <c r="C71" s="794" t="s">
        <v>1936</v>
      </c>
      <c r="D71" s="806">
        <v>88660.687890000001</v>
      </c>
      <c r="E71" s="806">
        <v>9976.74791</v>
      </c>
      <c r="F71" s="806">
        <v>128856.1997</v>
      </c>
      <c r="G71" s="806">
        <v>10544.135249999999</v>
      </c>
    </row>
    <row r="72" spans="1:7" x14ac:dyDescent="0.2">
      <c r="A72" s="274" t="s">
        <v>1487</v>
      </c>
      <c r="B72" s="274" t="s">
        <v>1937</v>
      </c>
      <c r="C72" s="288" t="s">
        <v>65</v>
      </c>
      <c r="D72" s="295">
        <v>103525.30353</v>
      </c>
      <c r="E72" s="295">
        <v>110.32212</v>
      </c>
      <c r="F72" s="295">
        <v>91750.420249999996</v>
      </c>
      <c r="G72" s="295">
        <v>133.29451</v>
      </c>
    </row>
    <row r="73" spans="1:7" x14ac:dyDescent="0.2">
      <c r="A73" s="789" t="s">
        <v>1489</v>
      </c>
      <c r="B73" s="789" t="s">
        <v>1938</v>
      </c>
      <c r="C73" s="794" t="s">
        <v>1939</v>
      </c>
      <c r="D73" s="806"/>
      <c r="E73" s="806"/>
      <c r="F73" s="806"/>
      <c r="G73" s="806"/>
    </row>
    <row r="74" spans="1:7" x14ac:dyDescent="0.2">
      <c r="A74" s="789" t="s">
        <v>1492</v>
      </c>
      <c r="B74" s="789" t="s">
        <v>1883</v>
      </c>
      <c r="C74" s="794" t="s">
        <v>1940</v>
      </c>
      <c r="D74" s="806">
        <v>9184.9449499999992</v>
      </c>
      <c r="E74" s="806">
        <v>31.745090000000001</v>
      </c>
      <c r="F74" s="806">
        <v>8752.8870399999996</v>
      </c>
      <c r="G74" s="806">
        <v>96.548349999999999</v>
      </c>
    </row>
    <row r="75" spans="1:7" x14ac:dyDescent="0.2">
      <c r="A75" s="789" t="s">
        <v>1495</v>
      </c>
      <c r="B75" s="789" t="s">
        <v>1941</v>
      </c>
      <c r="C75" s="794" t="s">
        <v>1942</v>
      </c>
      <c r="D75" s="806">
        <v>1659.4093800000001</v>
      </c>
      <c r="E75" s="806">
        <v>3.3270000000000001E-2</v>
      </c>
      <c r="F75" s="806">
        <v>1521.89113</v>
      </c>
      <c r="G75" s="806">
        <v>1.6153999999999999</v>
      </c>
    </row>
    <row r="76" spans="1:7" x14ac:dyDescent="0.2">
      <c r="A76" s="789" t="s">
        <v>1498</v>
      </c>
      <c r="B76" s="789" t="s">
        <v>1943</v>
      </c>
      <c r="C76" s="794" t="s">
        <v>1944</v>
      </c>
      <c r="D76" s="806"/>
      <c r="E76" s="806"/>
      <c r="F76" s="806"/>
      <c r="G76" s="806"/>
    </row>
    <row r="77" spans="1:7" x14ac:dyDescent="0.2">
      <c r="A77" s="789" t="s">
        <v>1504</v>
      </c>
      <c r="B77" s="789" t="s">
        <v>1945</v>
      </c>
      <c r="C77" s="794" t="s">
        <v>1946</v>
      </c>
      <c r="D77" s="806">
        <v>92680.949200000003</v>
      </c>
      <c r="E77" s="806">
        <v>78.543760000000006</v>
      </c>
      <c r="F77" s="806">
        <v>81475.642080000005</v>
      </c>
      <c r="G77" s="806">
        <v>35.130760000000002</v>
      </c>
    </row>
    <row r="78" spans="1:7" x14ac:dyDescent="0.2">
      <c r="A78" s="274" t="s">
        <v>1947</v>
      </c>
      <c r="B78" s="274" t="s">
        <v>1948</v>
      </c>
      <c r="C78" s="288" t="s">
        <v>65</v>
      </c>
      <c r="D78" s="295">
        <v>10661507.93073</v>
      </c>
      <c r="E78" s="295">
        <v>4741.3223200000002</v>
      </c>
      <c r="F78" s="295">
        <v>10324671.303750001</v>
      </c>
      <c r="G78" s="295">
        <v>5881.5926099999997</v>
      </c>
    </row>
    <row r="79" spans="1:7" x14ac:dyDescent="0.2">
      <c r="A79" s="789" t="s">
        <v>1949</v>
      </c>
      <c r="B79" s="789" t="s">
        <v>1950</v>
      </c>
      <c r="C79" s="794" t="s">
        <v>1951</v>
      </c>
      <c r="D79" s="806"/>
      <c r="E79" s="806"/>
      <c r="F79" s="806"/>
      <c r="G79" s="806"/>
    </row>
    <row r="80" spans="1:7" x14ac:dyDescent="0.2">
      <c r="A80" s="789" t="s">
        <v>1952</v>
      </c>
      <c r="B80" s="789" t="s">
        <v>1953</v>
      </c>
      <c r="C80" s="794" t="s">
        <v>1954</v>
      </c>
      <c r="D80" s="806">
        <v>10661507.93073</v>
      </c>
      <c r="E80" s="806">
        <v>4741.3223200000002</v>
      </c>
      <c r="F80" s="806">
        <v>10324671.303750001</v>
      </c>
      <c r="G80" s="806">
        <v>5881.5926099999997</v>
      </c>
    </row>
    <row r="81" spans="1:7" x14ac:dyDescent="0.2">
      <c r="A81" s="274" t="s">
        <v>1614</v>
      </c>
      <c r="B81" s="274" t="s">
        <v>1955</v>
      </c>
      <c r="C81" s="288" t="s">
        <v>65</v>
      </c>
      <c r="D81" s="296">
        <v>0</v>
      </c>
      <c r="E81" s="296">
        <v>0</v>
      </c>
      <c r="F81" s="296">
        <v>0</v>
      </c>
      <c r="G81" s="296">
        <v>0</v>
      </c>
    </row>
    <row r="82" spans="1:7" x14ac:dyDescent="0.2">
      <c r="A82" s="274" t="s">
        <v>1956</v>
      </c>
      <c r="B82" s="274" t="s">
        <v>1957</v>
      </c>
      <c r="C82" s="288" t="s">
        <v>65</v>
      </c>
      <c r="D82" s="295">
        <v>259830.68001000001</v>
      </c>
      <c r="E82" s="295">
        <v>39237.451789999999</v>
      </c>
      <c r="F82" s="295">
        <v>116960.67992</v>
      </c>
      <c r="G82" s="295">
        <v>38628.404069999997</v>
      </c>
    </row>
    <row r="83" spans="1:7" x14ac:dyDescent="0.2">
      <c r="A83" s="274" t="s">
        <v>1958</v>
      </c>
      <c r="B83" s="274" t="s">
        <v>1659</v>
      </c>
      <c r="C83" s="288" t="s">
        <v>65</v>
      </c>
      <c r="D83" s="295">
        <v>226793.47188999999</v>
      </c>
      <c r="E83" s="295">
        <v>38184.882169999997</v>
      </c>
      <c r="F83" s="295">
        <v>105686.11685999999</v>
      </c>
      <c r="G83" s="295">
        <v>37493.860249999998</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91" orientation="portrait" useFirstPageNumber="1" r:id="rId1"/>
  <headerFooter>
    <oddHeader>&amp;L&amp;"Tahoma,Kurzíva"Závěrečný účet za rok 2021&amp;R&amp;"Tahoma,Kurzíva"Tabulka č. 35</oddHeader>
    <oddFooter>&amp;C&amp;"Tahoma,Obyčejné"&amp;P&amp;L&amp;1#&amp;"Calibri"&amp;9&amp;K000000Klasifikace informací: Veřejná</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E5C8F-98BD-4E43-9D30-93CC534EC0FC}">
  <dimension ref="A1:G207"/>
  <sheetViews>
    <sheetView showGridLines="0" zoomScaleNormal="100" zoomScaleSheetLayoutView="100" workbookViewId="0">
      <selection activeCell="I9" sqref="I9"/>
    </sheetView>
  </sheetViews>
  <sheetFormatPr defaultColWidth="9.140625" defaultRowHeight="12.75" x14ac:dyDescent="0.2"/>
  <cols>
    <col min="1" max="1" width="7" style="292" customWidth="1"/>
    <col min="2" max="2" width="45.42578125" style="272" customWidth="1"/>
    <col min="3" max="3" width="8.7109375" style="155" customWidth="1"/>
    <col min="4" max="7" width="13.85546875" style="429" customWidth="1"/>
    <col min="8" max="16384" width="9.140625" style="272"/>
  </cols>
  <sheetData>
    <row r="1" spans="1:7" ht="18" customHeight="1" x14ac:dyDescent="0.2">
      <c r="A1" s="1286" t="s">
        <v>4050</v>
      </c>
      <c r="B1" s="1286"/>
      <c r="C1" s="1286"/>
      <c r="D1" s="1286"/>
      <c r="E1" s="1286"/>
      <c r="F1" s="1286"/>
      <c r="G1" s="1286"/>
    </row>
    <row r="2" spans="1:7" ht="18" customHeight="1" x14ac:dyDescent="0.2">
      <c r="A2" s="1225" t="s">
        <v>4054</v>
      </c>
      <c r="B2" s="1225"/>
      <c r="C2" s="1225"/>
      <c r="D2" s="1225"/>
      <c r="E2" s="1225"/>
      <c r="F2" s="1225"/>
      <c r="G2" s="1225"/>
    </row>
    <row r="3" spans="1:7" x14ac:dyDescent="0.2">
      <c r="A3" s="272"/>
      <c r="D3" s="418"/>
      <c r="E3" s="418"/>
      <c r="F3" s="418"/>
      <c r="G3" s="418"/>
    </row>
    <row r="4" spans="1:7" x14ac:dyDescent="0.2">
      <c r="A4" s="269"/>
      <c r="B4" s="269"/>
      <c r="C4" s="270"/>
      <c r="D4" s="271">
        <v>1</v>
      </c>
      <c r="E4" s="271">
        <v>2</v>
      </c>
      <c r="F4" s="271">
        <v>3</v>
      </c>
      <c r="G4" s="271">
        <v>4</v>
      </c>
    </row>
    <row r="5" spans="1:7" s="290"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8"/>
      <c r="D7" s="282" t="s">
        <v>1341</v>
      </c>
      <c r="E7" s="282" t="s">
        <v>1342</v>
      </c>
      <c r="F7" s="282" t="s">
        <v>1343</v>
      </c>
      <c r="G7" s="1306"/>
    </row>
    <row r="8" spans="1:7" s="273" customFormat="1" x14ac:dyDescent="0.2">
      <c r="A8" s="283"/>
      <c r="B8" s="283" t="s">
        <v>1344</v>
      </c>
      <c r="C8" s="284" t="s">
        <v>65</v>
      </c>
      <c r="D8" s="276">
        <v>27447960.473030001</v>
      </c>
      <c r="E8" s="276">
        <v>3867380.6985599999</v>
      </c>
      <c r="F8" s="276">
        <v>23580579.774470001</v>
      </c>
      <c r="G8" s="276">
        <v>23102859.54857</v>
      </c>
    </row>
    <row r="9" spans="1:7" s="291" customFormat="1" x14ac:dyDescent="0.2">
      <c r="A9" s="283" t="s">
        <v>1345</v>
      </c>
      <c r="B9" s="283" t="s">
        <v>1346</v>
      </c>
      <c r="C9" s="284" t="s">
        <v>65</v>
      </c>
      <c r="D9" s="276">
        <v>27112123.376249999</v>
      </c>
      <c r="E9" s="276">
        <v>3867199.4720600001</v>
      </c>
      <c r="F9" s="276">
        <v>23244923.90419</v>
      </c>
      <c r="G9" s="276">
        <v>22736812.068410002</v>
      </c>
    </row>
    <row r="10" spans="1:7" s="291" customFormat="1" x14ac:dyDescent="0.2">
      <c r="A10" s="283" t="s">
        <v>1347</v>
      </c>
      <c r="B10" s="283" t="s">
        <v>1348</v>
      </c>
      <c r="C10" s="284" t="s">
        <v>65</v>
      </c>
      <c r="D10" s="276">
        <v>11857.55681</v>
      </c>
      <c r="E10" s="276">
        <v>9969.1018100000001</v>
      </c>
      <c r="F10" s="276">
        <v>1888.4549999999999</v>
      </c>
      <c r="G10" s="276">
        <v>2448.0630000000001</v>
      </c>
    </row>
    <row r="11" spans="1:7" x14ac:dyDescent="0.2">
      <c r="A11" s="789" t="s">
        <v>1349</v>
      </c>
      <c r="B11" s="789" t="s">
        <v>1350</v>
      </c>
      <c r="C11" s="794" t="s">
        <v>1351</v>
      </c>
      <c r="D11" s="817">
        <v>0</v>
      </c>
      <c r="E11" s="817">
        <v>0</v>
      </c>
      <c r="F11" s="817">
        <v>0</v>
      </c>
      <c r="G11" s="817">
        <v>0</v>
      </c>
    </row>
    <row r="12" spans="1:7" x14ac:dyDescent="0.2">
      <c r="A12" s="789" t="s">
        <v>1352</v>
      </c>
      <c r="B12" s="789" t="s">
        <v>1353</v>
      </c>
      <c r="C12" s="794" t="s">
        <v>1354</v>
      </c>
      <c r="D12" s="790">
        <v>97.507199999999997</v>
      </c>
      <c r="E12" s="817">
        <v>97.507199999999997</v>
      </c>
      <c r="F12" s="790"/>
      <c r="G12" s="817">
        <v>0</v>
      </c>
    </row>
    <row r="13" spans="1:7" x14ac:dyDescent="0.2">
      <c r="A13" s="789" t="s">
        <v>1355</v>
      </c>
      <c r="B13" s="789" t="s">
        <v>1356</v>
      </c>
      <c r="C13" s="794" t="s">
        <v>1357</v>
      </c>
      <c r="D13" s="790"/>
      <c r="E13" s="817">
        <v>0</v>
      </c>
      <c r="F13" s="790"/>
      <c r="G13" s="817">
        <v>0</v>
      </c>
    </row>
    <row r="14" spans="1:7" x14ac:dyDescent="0.2">
      <c r="A14" s="789" t="s">
        <v>1358</v>
      </c>
      <c r="B14" s="789" t="s">
        <v>1359</v>
      </c>
      <c r="C14" s="794" t="s">
        <v>1360</v>
      </c>
      <c r="D14" s="790"/>
      <c r="E14" s="817">
        <v>0</v>
      </c>
      <c r="F14" s="790"/>
      <c r="G14" s="817">
        <v>0</v>
      </c>
    </row>
    <row r="15" spans="1:7" x14ac:dyDescent="0.2">
      <c r="A15" s="789" t="s">
        <v>1361</v>
      </c>
      <c r="B15" s="789" t="s">
        <v>1362</v>
      </c>
      <c r="C15" s="794" t="s">
        <v>1363</v>
      </c>
      <c r="D15" s="790">
        <v>1798.9821099999999</v>
      </c>
      <c r="E15" s="817">
        <v>1798.9821099999999</v>
      </c>
      <c r="F15" s="790"/>
      <c r="G15" s="817">
        <v>0</v>
      </c>
    </row>
    <row r="16" spans="1:7" x14ac:dyDescent="0.2">
      <c r="A16" s="789" t="s">
        <v>1364</v>
      </c>
      <c r="B16" s="789" t="s">
        <v>1365</v>
      </c>
      <c r="C16" s="794" t="s">
        <v>1366</v>
      </c>
      <c r="D16" s="790">
        <v>9961.0674999999992</v>
      </c>
      <c r="E16" s="817">
        <v>8072.6125000000002</v>
      </c>
      <c r="F16" s="790">
        <v>1888.4549999999999</v>
      </c>
      <c r="G16" s="817">
        <v>2448.0630000000001</v>
      </c>
    </row>
    <row r="17" spans="1:7" x14ac:dyDescent="0.2">
      <c r="A17" s="789" t="s">
        <v>1367</v>
      </c>
      <c r="B17" s="789" t="s">
        <v>1368</v>
      </c>
      <c r="C17" s="794" t="s">
        <v>1369</v>
      </c>
      <c r="D17" s="790"/>
      <c r="E17" s="817">
        <v>0</v>
      </c>
      <c r="F17" s="790"/>
      <c r="G17" s="817">
        <v>0</v>
      </c>
    </row>
    <row r="18" spans="1:7" x14ac:dyDescent="0.2">
      <c r="A18" s="789" t="s">
        <v>1370</v>
      </c>
      <c r="B18" s="789" t="s">
        <v>1371</v>
      </c>
      <c r="C18" s="794" t="s">
        <v>1372</v>
      </c>
      <c r="D18" s="790"/>
      <c r="E18" s="817">
        <v>0</v>
      </c>
      <c r="F18" s="790"/>
      <c r="G18" s="817">
        <v>0</v>
      </c>
    </row>
    <row r="19" spans="1:7" x14ac:dyDescent="0.2">
      <c r="A19" s="791" t="s">
        <v>1373</v>
      </c>
      <c r="B19" s="789" t="s">
        <v>1374</v>
      </c>
      <c r="C19" s="794" t="s">
        <v>1375</v>
      </c>
      <c r="D19" s="790"/>
      <c r="E19" s="817">
        <v>0</v>
      </c>
      <c r="F19" s="790"/>
      <c r="G19" s="817">
        <v>0</v>
      </c>
    </row>
    <row r="20" spans="1:7" x14ac:dyDescent="0.2">
      <c r="A20" s="283" t="s">
        <v>1376</v>
      </c>
      <c r="B20" s="283" t="s">
        <v>1377</v>
      </c>
      <c r="C20" s="284" t="s">
        <v>65</v>
      </c>
      <c r="D20" s="276">
        <v>27099748.02744</v>
      </c>
      <c r="E20" s="276">
        <v>3857230.3702500002</v>
      </c>
      <c r="F20" s="276">
        <v>23242517.657189999</v>
      </c>
      <c r="G20" s="276">
        <v>22733840.517409999</v>
      </c>
    </row>
    <row r="21" spans="1:7" s="291" customFormat="1" x14ac:dyDescent="0.2">
      <c r="A21" s="789" t="s">
        <v>1378</v>
      </c>
      <c r="B21" s="789" t="s">
        <v>341</v>
      </c>
      <c r="C21" s="794" t="s">
        <v>1379</v>
      </c>
      <c r="D21" s="817">
        <v>3943219.2272000001</v>
      </c>
      <c r="E21" s="817">
        <v>0</v>
      </c>
      <c r="F21" s="817">
        <v>3943219.2272000001</v>
      </c>
      <c r="G21" s="817">
        <v>3943609.3486000001</v>
      </c>
    </row>
    <row r="22" spans="1:7" x14ac:dyDescent="0.2">
      <c r="A22" s="789" t="s">
        <v>1380</v>
      </c>
      <c r="B22" s="789" t="s">
        <v>1381</v>
      </c>
      <c r="C22" s="794" t="s">
        <v>1382</v>
      </c>
      <c r="D22" s="790"/>
      <c r="E22" s="817">
        <v>0</v>
      </c>
      <c r="F22" s="790"/>
      <c r="G22" s="817">
        <v>0</v>
      </c>
    </row>
    <row r="23" spans="1:7" x14ac:dyDescent="0.2">
      <c r="A23" s="789" t="s">
        <v>1383</v>
      </c>
      <c r="B23" s="789" t="s">
        <v>1384</v>
      </c>
      <c r="C23" s="794" t="s">
        <v>1385</v>
      </c>
      <c r="D23" s="790">
        <v>21511785.000829998</v>
      </c>
      <c r="E23" s="817">
        <v>2920264.0571599999</v>
      </c>
      <c r="F23" s="790">
        <v>18591520.943670001</v>
      </c>
      <c r="G23" s="817">
        <v>18097698.368760001</v>
      </c>
    </row>
    <row r="24" spans="1:7" ht="21" x14ac:dyDescent="0.2">
      <c r="A24" s="789" t="s">
        <v>1386</v>
      </c>
      <c r="B24" s="789" t="s">
        <v>1387</v>
      </c>
      <c r="C24" s="794" t="s">
        <v>1388</v>
      </c>
      <c r="D24" s="790">
        <v>1183188.5242600001</v>
      </c>
      <c r="E24" s="817">
        <v>887634.49104999995</v>
      </c>
      <c r="F24" s="790">
        <v>295554.03321000002</v>
      </c>
      <c r="G24" s="817">
        <v>249729.76177000001</v>
      </c>
    </row>
    <row r="25" spans="1:7" x14ac:dyDescent="0.2">
      <c r="A25" s="789" t="s">
        <v>1389</v>
      </c>
      <c r="B25" s="789" t="s">
        <v>1390</v>
      </c>
      <c r="C25" s="794" t="s">
        <v>1391</v>
      </c>
      <c r="D25" s="790"/>
      <c r="E25" s="817">
        <v>0</v>
      </c>
      <c r="F25" s="790"/>
      <c r="G25" s="817">
        <v>0</v>
      </c>
    </row>
    <row r="26" spans="1:7" x14ac:dyDescent="0.2">
      <c r="A26" s="789" t="s">
        <v>1392</v>
      </c>
      <c r="B26" s="789" t="s">
        <v>1393</v>
      </c>
      <c r="C26" s="794" t="s">
        <v>1394</v>
      </c>
      <c r="D26" s="790">
        <v>49311.562039999997</v>
      </c>
      <c r="E26" s="817">
        <v>49311.562039999997</v>
      </c>
      <c r="F26" s="790"/>
      <c r="G26" s="817">
        <v>0</v>
      </c>
    </row>
    <row r="27" spans="1:7" x14ac:dyDescent="0.2">
      <c r="A27" s="789" t="s">
        <v>1395</v>
      </c>
      <c r="B27" s="789" t="s">
        <v>1396</v>
      </c>
      <c r="C27" s="794" t="s">
        <v>1397</v>
      </c>
      <c r="D27" s="790">
        <v>353.50850000000003</v>
      </c>
      <c r="E27" s="817">
        <v>20.260000000000002</v>
      </c>
      <c r="F27" s="790">
        <v>333.24849999999998</v>
      </c>
      <c r="G27" s="817">
        <v>72.233000000000004</v>
      </c>
    </row>
    <row r="28" spans="1:7" x14ac:dyDescent="0.2">
      <c r="A28" s="789" t="s">
        <v>1398</v>
      </c>
      <c r="B28" s="789" t="s">
        <v>1399</v>
      </c>
      <c r="C28" s="794" t="s">
        <v>1400</v>
      </c>
      <c r="D28" s="790">
        <v>411510.23661000002</v>
      </c>
      <c r="E28" s="817">
        <v>0</v>
      </c>
      <c r="F28" s="790">
        <v>411510.23661000002</v>
      </c>
      <c r="G28" s="817">
        <v>442598.16028000001</v>
      </c>
    </row>
    <row r="29" spans="1:7" x14ac:dyDescent="0.2">
      <c r="A29" s="789" t="s">
        <v>1401</v>
      </c>
      <c r="B29" s="789" t="s">
        <v>1402</v>
      </c>
      <c r="C29" s="794" t="s">
        <v>1403</v>
      </c>
      <c r="D29" s="790">
        <v>379.96800000000002</v>
      </c>
      <c r="E29" s="817">
        <v>0</v>
      </c>
      <c r="F29" s="790">
        <v>379.96800000000002</v>
      </c>
      <c r="G29" s="817">
        <v>132.64500000000001</v>
      </c>
    </row>
    <row r="30" spans="1:7" x14ac:dyDescent="0.2">
      <c r="A30" s="791" t="s">
        <v>1404</v>
      </c>
      <c r="B30" s="789" t="s">
        <v>1405</v>
      </c>
      <c r="C30" s="794" t="s">
        <v>1406</v>
      </c>
      <c r="D30" s="790"/>
      <c r="E30" s="790"/>
      <c r="F30" s="790"/>
      <c r="G30" s="790"/>
    </row>
    <row r="31" spans="1:7" x14ac:dyDescent="0.2">
      <c r="A31" s="283" t="s">
        <v>1407</v>
      </c>
      <c r="B31" s="283" t="s">
        <v>1408</v>
      </c>
      <c r="C31" s="284" t="s">
        <v>65</v>
      </c>
      <c r="D31" s="276">
        <v>0</v>
      </c>
      <c r="E31" s="276">
        <v>0</v>
      </c>
      <c r="F31" s="276">
        <v>0</v>
      </c>
      <c r="G31" s="276">
        <v>0</v>
      </c>
    </row>
    <row r="32" spans="1:7" x14ac:dyDescent="0.2">
      <c r="A32" s="789" t="s">
        <v>1409</v>
      </c>
      <c r="B32" s="789" t="s">
        <v>1410</v>
      </c>
      <c r="C32" s="794" t="s">
        <v>1411</v>
      </c>
      <c r="D32" s="817">
        <v>0</v>
      </c>
      <c r="E32" s="817">
        <v>0</v>
      </c>
      <c r="F32" s="817">
        <v>0</v>
      </c>
      <c r="G32" s="817">
        <v>0</v>
      </c>
    </row>
    <row r="33" spans="1:7" s="291" customFormat="1" x14ac:dyDescent="0.2">
      <c r="A33" s="789" t="s">
        <v>1412</v>
      </c>
      <c r="B33" s="789" t="s">
        <v>1413</v>
      </c>
      <c r="C33" s="794" t="s">
        <v>1414</v>
      </c>
      <c r="D33" s="817">
        <v>0</v>
      </c>
      <c r="E33" s="817">
        <v>0</v>
      </c>
      <c r="F33" s="817">
        <v>0</v>
      </c>
      <c r="G33" s="817">
        <v>0</v>
      </c>
    </row>
    <row r="34" spans="1:7" x14ac:dyDescent="0.2">
      <c r="A34" s="789" t="s">
        <v>1415</v>
      </c>
      <c r="B34" s="789" t="s">
        <v>1416</v>
      </c>
      <c r="C34" s="794" t="s">
        <v>1417</v>
      </c>
      <c r="D34" s="817">
        <v>0</v>
      </c>
      <c r="E34" s="817">
        <v>0</v>
      </c>
      <c r="F34" s="817">
        <v>0</v>
      </c>
      <c r="G34" s="817">
        <v>0</v>
      </c>
    </row>
    <row r="35" spans="1:7" x14ac:dyDescent="0.2">
      <c r="A35" s="789" t="s">
        <v>1421</v>
      </c>
      <c r="B35" s="789" t="s">
        <v>1422</v>
      </c>
      <c r="C35" s="794" t="s">
        <v>1423</v>
      </c>
      <c r="D35" s="790"/>
      <c r="E35" s="817">
        <v>0</v>
      </c>
      <c r="F35" s="790"/>
      <c r="G35" s="817">
        <v>0</v>
      </c>
    </row>
    <row r="36" spans="1:7" x14ac:dyDescent="0.2">
      <c r="A36" s="789" t="s">
        <v>1424</v>
      </c>
      <c r="B36" s="789" t="s">
        <v>1425</v>
      </c>
      <c r="C36" s="794" t="s">
        <v>1426</v>
      </c>
      <c r="D36" s="790"/>
      <c r="E36" s="817">
        <v>0</v>
      </c>
      <c r="F36" s="790"/>
      <c r="G36" s="817">
        <v>0</v>
      </c>
    </row>
    <row r="37" spans="1:7" x14ac:dyDescent="0.2">
      <c r="A37" s="283" t="s">
        <v>1433</v>
      </c>
      <c r="B37" s="283" t="s">
        <v>1434</v>
      </c>
      <c r="C37" s="284" t="s">
        <v>65</v>
      </c>
      <c r="D37" s="276">
        <v>517.79200000000003</v>
      </c>
      <c r="E37" s="276">
        <v>0</v>
      </c>
      <c r="F37" s="276">
        <v>517.79200000000003</v>
      </c>
      <c r="G37" s="276">
        <v>523.48800000000006</v>
      </c>
    </row>
    <row r="38" spans="1:7" x14ac:dyDescent="0.2">
      <c r="A38" s="789" t="s">
        <v>1435</v>
      </c>
      <c r="B38" s="789" t="s">
        <v>1436</v>
      </c>
      <c r="C38" s="794" t="s">
        <v>1437</v>
      </c>
      <c r="D38" s="790"/>
      <c r="E38" s="817">
        <v>0</v>
      </c>
      <c r="F38" s="790"/>
      <c r="G38" s="817">
        <v>0</v>
      </c>
    </row>
    <row r="39" spans="1:7" x14ac:dyDescent="0.2">
      <c r="A39" s="789" t="s">
        <v>1438</v>
      </c>
      <c r="B39" s="789" t="s">
        <v>1439</v>
      </c>
      <c r="C39" s="794" t="s">
        <v>1440</v>
      </c>
      <c r="D39" s="790"/>
      <c r="E39" s="817">
        <v>0</v>
      </c>
      <c r="F39" s="790"/>
      <c r="G39" s="817">
        <v>0</v>
      </c>
    </row>
    <row r="40" spans="1:7" x14ac:dyDescent="0.2">
      <c r="A40" s="789" t="s">
        <v>1441</v>
      </c>
      <c r="B40" s="789" t="s">
        <v>1442</v>
      </c>
      <c r="C40" s="794" t="s">
        <v>1443</v>
      </c>
      <c r="D40" s="790">
        <v>517.79200000000003</v>
      </c>
      <c r="E40" s="817">
        <v>0</v>
      </c>
      <c r="F40" s="790">
        <v>517.79200000000003</v>
      </c>
      <c r="G40" s="817">
        <v>523.48800000000006</v>
      </c>
    </row>
    <row r="41" spans="1:7" s="291" customFormat="1" x14ac:dyDescent="0.2">
      <c r="A41" s="789" t="s">
        <v>1447</v>
      </c>
      <c r="B41" s="789" t="s">
        <v>1448</v>
      </c>
      <c r="C41" s="794" t="s">
        <v>1449</v>
      </c>
      <c r="D41" s="790"/>
      <c r="E41" s="817">
        <v>0</v>
      </c>
      <c r="F41" s="790"/>
      <c r="G41" s="817">
        <v>0</v>
      </c>
    </row>
    <row r="42" spans="1:7" s="291" customFormat="1" x14ac:dyDescent="0.2">
      <c r="A42" s="789" t="s">
        <v>1450</v>
      </c>
      <c r="B42" s="793" t="s">
        <v>1451</v>
      </c>
      <c r="C42" s="808" t="s">
        <v>1452</v>
      </c>
      <c r="D42" s="790"/>
      <c r="E42" s="817">
        <v>0</v>
      </c>
      <c r="F42" s="790"/>
      <c r="G42" s="817">
        <v>0</v>
      </c>
    </row>
    <row r="43" spans="1:7" x14ac:dyDescent="0.2">
      <c r="A43" s="283" t="s">
        <v>1453</v>
      </c>
      <c r="B43" s="283" t="s">
        <v>1454</v>
      </c>
      <c r="C43" s="284" t="s">
        <v>65</v>
      </c>
      <c r="D43" s="276">
        <v>335837.09678000002</v>
      </c>
      <c r="E43" s="276">
        <v>181.22649999999999</v>
      </c>
      <c r="F43" s="276">
        <v>335655.87027999997</v>
      </c>
      <c r="G43" s="276">
        <v>366047.48015999998</v>
      </c>
    </row>
    <row r="44" spans="1:7" x14ac:dyDescent="0.2">
      <c r="A44" s="274" t="s">
        <v>1455</v>
      </c>
      <c r="B44" s="274" t="s">
        <v>1456</v>
      </c>
      <c r="C44" s="288" t="s">
        <v>65</v>
      </c>
      <c r="D44" s="276">
        <v>96496.981929999994</v>
      </c>
      <c r="E44" s="276">
        <v>0</v>
      </c>
      <c r="F44" s="276">
        <v>96496.981929999994</v>
      </c>
      <c r="G44" s="276">
        <v>110136.67002000001</v>
      </c>
    </row>
    <row r="45" spans="1:7" x14ac:dyDescent="0.2">
      <c r="A45" s="789" t="s">
        <v>1457</v>
      </c>
      <c r="B45" s="789" t="s">
        <v>1458</v>
      </c>
      <c r="C45" s="794" t="s">
        <v>1459</v>
      </c>
      <c r="D45" s="790"/>
      <c r="E45" s="817">
        <v>0</v>
      </c>
      <c r="F45" s="790"/>
      <c r="G45" s="817">
        <v>0</v>
      </c>
    </row>
    <row r="46" spans="1:7" x14ac:dyDescent="0.2">
      <c r="A46" s="789" t="s">
        <v>1460</v>
      </c>
      <c r="B46" s="789" t="s">
        <v>1461</v>
      </c>
      <c r="C46" s="794" t="s">
        <v>1462</v>
      </c>
      <c r="D46" s="790">
        <v>96496.981929999994</v>
      </c>
      <c r="E46" s="817">
        <v>0</v>
      </c>
      <c r="F46" s="790">
        <v>96496.981929999994</v>
      </c>
      <c r="G46" s="817">
        <v>110136.67002000001</v>
      </c>
    </row>
    <row r="47" spans="1:7" x14ac:dyDescent="0.2">
      <c r="A47" s="789" t="s">
        <v>1463</v>
      </c>
      <c r="B47" s="789" t="s">
        <v>1464</v>
      </c>
      <c r="C47" s="794" t="s">
        <v>1465</v>
      </c>
      <c r="D47" s="790"/>
      <c r="E47" s="817">
        <v>0</v>
      </c>
      <c r="F47" s="790"/>
      <c r="G47" s="817">
        <v>0</v>
      </c>
    </row>
    <row r="48" spans="1:7" x14ac:dyDescent="0.2">
      <c r="A48" s="789" t="s">
        <v>1466</v>
      </c>
      <c r="B48" s="789" t="s">
        <v>1467</v>
      </c>
      <c r="C48" s="794" t="s">
        <v>1468</v>
      </c>
      <c r="D48" s="790"/>
      <c r="E48" s="817">
        <v>0</v>
      </c>
      <c r="F48" s="790"/>
      <c r="G48" s="817">
        <v>0</v>
      </c>
    </row>
    <row r="49" spans="1:7" x14ac:dyDescent="0.2">
      <c r="A49" s="789" t="s">
        <v>1469</v>
      </c>
      <c r="B49" s="789" t="s">
        <v>1470</v>
      </c>
      <c r="C49" s="794" t="s">
        <v>1471</v>
      </c>
      <c r="D49" s="790"/>
      <c r="E49" s="817">
        <v>0</v>
      </c>
      <c r="F49" s="790"/>
      <c r="G49" s="817">
        <v>0</v>
      </c>
    </row>
    <row r="50" spans="1:7" x14ac:dyDescent="0.2">
      <c r="A50" s="789" t="s">
        <v>1472</v>
      </c>
      <c r="B50" s="789" t="s">
        <v>1473</v>
      </c>
      <c r="C50" s="794" t="s">
        <v>1474</v>
      </c>
      <c r="D50" s="790"/>
      <c r="E50" s="817">
        <v>0</v>
      </c>
      <c r="F50" s="790"/>
      <c r="G50" s="817">
        <v>0</v>
      </c>
    </row>
    <row r="51" spans="1:7" x14ac:dyDescent="0.2">
      <c r="A51" s="789" t="s">
        <v>1475</v>
      </c>
      <c r="B51" s="789" t="s">
        <v>1476</v>
      </c>
      <c r="C51" s="794" t="s">
        <v>1477</v>
      </c>
      <c r="D51" s="790"/>
      <c r="E51" s="817">
        <v>0</v>
      </c>
      <c r="F51" s="790"/>
      <c r="G51" s="817">
        <v>0</v>
      </c>
    </row>
    <row r="52" spans="1:7" x14ac:dyDescent="0.2">
      <c r="A52" s="789" t="s">
        <v>1478</v>
      </c>
      <c r="B52" s="789" t="s">
        <v>1479</v>
      </c>
      <c r="C52" s="794" t="s">
        <v>1480</v>
      </c>
      <c r="D52" s="790"/>
      <c r="E52" s="817">
        <v>0</v>
      </c>
      <c r="F52" s="790"/>
      <c r="G52" s="817">
        <v>0</v>
      </c>
    </row>
    <row r="53" spans="1:7" s="291" customFormat="1" x14ac:dyDescent="0.2">
      <c r="A53" s="789" t="s">
        <v>1481</v>
      </c>
      <c r="B53" s="789" t="s">
        <v>1482</v>
      </c>
      <c r="C53" s="794" t="s">
        <v>1483</v>
      </c>
      <c r="D53" s="790"/>
      <c r="E53" s="817">
        <v>0</v>
      </c>
      <c r="F53" s="790"/>
      <c r="G53" s="817">
        <v>0</v>
      </c>
    </row>
    <row r="54" spans="1:7" x14ac:dyDescent="0.2">
      <c r="A54" s="793" t="s">
        <v>1484</v>
      </c>
      <c r="B54" s="793" t="s">
        <v>1485</v>
      </c>
      <c r="C54" s="808" t="s">
        <v>1486</v>
      </c>
      <c r="D54" s="790"/>
      <c r="E54" s="817">
        <v>0</v>
      </c>
      <c r="F54" s="790"/>
      <c r="G54" s="817">
        <v>0</v>
      </c>
    </row>
    <row r="55" spans="1:7" x14ac:dyDescent="0.2">
      <c r="A55" s="274" t="s">
        <v>1487</v>
      </c>
      <c r="B55" s="274" t="s">
        <v>1488</v>
      </c>
      <c r="C55" s="288" t="s">
        <v>65</v>
      </c>
      <c r="D55" s="276">
        <v>6208.41392</v>
      </c>
      <c r="E55" s="276">
        <v>181.22649999999999</v>
      </c>
      <c r="F55" s="276">
        <v>6027.1874200000002</v>
      </c>
      <c r="G55" s="276">
        <v>8485.0516499999994</v>
      </c>
    </row>
    <row r="56" spans="1:7" x14ac:dyDescent="0.2">
      <c r="A56" s="798" t="s">
        <v>1489</v>
      </c>
      <c r="B56" s="798" t="s">
        <v>1490</v>
      </c>
      <c r="C56" s="813" t="s">
        <v>1491</v>
      </c>
      <c r="D56" s="790">
        <v>1879.84888</v>
      </c>
      <c r="E56" s="817">
        <v>181.22649999999999</v>
      </c>
      <c r="F56" s="790">
        <v>1698.62238</v>
      </c>
      <c r="G56" s="817">
        <v>1168.0191</v>
      </c>
    </row>
    <row r="57" spans="1:7" x14ac:dyDescent="0.2">
      <c r="A57" s="789" t="s">
        <v>1498</v>
      </c>
      <c r="B57" s="789" t="s">
        <v>1499</v>
      </c>
      <c r="C57" s="794" t="s">
        <v>1500</v>
      </c>
      <c r="D57" s="790">
        <v>556</v>
      </c>
      <c r="E57" s="817">
        <v>0</v>
      </c>
      <c r="F57" s="790">
        <v>556</v>
      </c>
      <c r="G57" s="817">
        <v>681.47699999999998</v>
      </c>
    </row>
    <row r="58" spans="1:7" x14ac:dyDescent="0.2">
      <c r="A58" s="789" t="s">
        <v>1501</v>
      </c>
      <c r="B58" s="789" t="s">
        <v>1502</v>
      </c>
      <c r="C58" s="794" t="s">
        <v>1503</v>
      </c>
      <c r="D58" s="790">
        <v>827.44748000000004</v>
      </c>
      <c r="E58" s="817">
        <v>0</v>
      </c>
      <c r="F58" s="790">
        <v>827.44748000000004</v>
      </c>
      <c r="G58" s="817">
        <v>777.47492999999997</v>
      </c>
    </row>
    <row r="59" spans="1:7" x14ac:dyDescent="0.2">
      <c r="A59" s="789" t="s">
        <v>1504</v>
      </c>
      <c r="B59" s="789" t="s">
        <v>1505</v>
      </c>
      <c r="C59" s="794" t="s">
        <v>1506</v>
      </c>
      <c r="D59" s="790"/>
      <c r="E59" s="817">
        <v>0</v>
      </c>
      <c r="F59" s="790"/>
      <c r="G59" s="817">
        <v>0</v>
      </c>
    </row>
    <row r="60" spans="1:7" x14ac:dyDescent="0.2">
      <c r="A60" s="789" t="s">
        <v>1513</v>
      </c>
      <c r="B60" s="789" t="s">
        <v>1514</v>
      </c>
      <c r="C60" s="794" t="s">
        <v>1515</v>
      </c>
      <c r="D60" s="790">
        <v>55.063110000000002</v>
      </c>
      <c r="E60" s="817">
        <v>0</v>
      </c>
      <c r="F60" s="790">
        <v>55.063110000000002</v>
      </c>
      <c r="G60" s="817">
        <v>83.860110000000006</v>
      </c>
    </row>
    <row r="61" spans="1:7" x14ac:dyDescent="0.2">
      <c r="A61" s="789" t="s">
        <v>1516</v>
      </c>
      <c r="B61" s="789" t="s">
        <v>1517</v>
      </c>
      <c r="C61" s="794" t="s">
        <v>1518</v>
      </c>
      <c r="D61" s="817">
        <v>0</v>
      </c>
      <c r="E61" s="817">
        <v>0</v>
      </c>
      <c r="F61" s="817">
        <v>0</v>
      </c>
      <c r="G61" s="817">
        <v>0</v>
      </c>
    </row>
    <row r="62" spans="1:7" x14ac:dyDescent="0.2">
      <c r="A62" s="789" t="s">
        <v>1519</v>
      </c>
      <c r="B62" s="789" t="s">
        <v>1520</v>
      </c>
      <c r="C62" s="794" t="s">
        <v>1521</v>
      </c>
      <c r="D62" s="817">
        <v>0</v>
      </c>
      <c r="E62" s="817">
        <v>0</v>
      </c>
      <c r="F62" s="817">
        <v>0</v>
      </c>
      <c r="G62" s="817">
        <v>0</v>
      </c>
    </row>
    <row r="63" spans="1:7" x14ac:dyDescent="0.2">
      <c r="A63" s="789" t="s">
        <v>1522</v>
      </c>
      <c r="B63" s="789" t="s">
        <v>1523</v>
      </c>
      <c r="C63" s="794" t="s">
        <v>1524</v>
      </c>
      <c r="D63" s="817">
        <v>0</v>
      </c>
      <c r="E63" s="817">
        <v>0</v>
      </c>
      <c r="F63" s="817">
        <v>0</v>
      </c>
      <c r="G63" s="817">
        <v>0</v>
      </c>
    </row>
    <row r="64" spans="1:7" x14ac:dyDescent="0.2">
      <c r="A64" s="789" t="s">
        <v>1525</v>
      </c>
      <c r="B64" s="789" t="s">
        <v>1526</v>
      </c>
      <c r="C64" s="794" t="s">
        <v>1527</v>
      </c>
      <c r="D64" s="817">
        <v>2351.35</v>
      </c>
      <c r="E64" s="817">
        <v>0</v>
      </c>
      <c r="F64" s="817">
        <v>2351.35</v>
      </c>
      <c r="G64" s="817">
        <v>3796.82</v>
      </c>
    </row>
    <row r="65" spans="1:7" x14ac:dyDescent="0.2">
      <c r="A65" s="789" t="s">
        <v>1528</v>
      </c>
      <c r="B65" s="789" t="s">
        <v>1529</v>
      </c>
      <c r="C65" s="794" t="s">
        <v>1530</v>
      </c>
      <c r="D65" s="817">
        <v>0</v>
      </c>
      <c r="E65" s="817">
        <v>0</v>
      </c>
      <c r="F65" s="817">
        <v>0</v>
      </c>
      <c r="G65" s="817">
        <v>0</v>
      </c>
    </row>
    <row r="66" spans="1:7" x14ac:dyDescent="0.2">
      <c r="A66" s="789" t="s">
        <v>1531</v>
      </c>
      <c r="B66" s="789" t="s">
        <v>71</v>
      </c>
      <c r="C66" s="794" t="s">
        <v>1532</v>
      </c>
      <c r="D66" s="817">
        <v>0</v>
      </c>
      <c r="E66" s="817">
        <v>0</v>
      </c>
      <c r="F66" s="817">
        <v>0</v>
      </c>
      <c r="G66" s="817">
        <v>0</v>
      </c>
    </row>
    <row r="67" spans="1:7" x14ac:dyDescent="0.2">
      <c r="A67" s="789" t="s">
        <v>1533</v>
      </c>
      <c r="B67" s="789" t="s">
        <v>1534</v>
      </c>
      <c r="C67" s="794" t="s">
        <v>1535</v>
      </c>
      <c r="D67" s="817">
        <v>0</v>
      </c>
      <c r="E67" s="817">
        <v>0</v>
      </c>
      <c r="F67" s="817">
        <v>0</v>
      </c>
      <c r="G67" s="817">
        <v>0</v>
      </c>
    </row>
    <row r="68" spans="1:7" x14ac:dyDescent="0.2">
      <c r="A68" s="789" t="s">
        <v>1536</v>
      </c>
      <c r="B68" s="789" t="s">
        <v>1537</v>
      </c>
      <c r="C68" s="794" t="s">
        <v>1538</v>
      </c>
      <c r="D68" s="817">
        <v>0</v>
      </c>
      <c r="E68" s="817">
        <v>0</v>
      </c>
      <c r="F68" s="817">
        <v>0</v>
      </c>
      <c r="G68" s="817">
        <v>0</v>
      </c>
    </row>
    <row r="69" spans="1:7" x14ac:dyDescent="0.2">
      <c r="A69" s="789" t="s">
        <v>1539</v>
      </c>
      <c r="B69" s="789" t="s">
        <v>1540</v>
      </c>
      <c r="C69" s="794" t="s">
        <v>1541</v>
      </c>
      <c r="D69" s="817">
        <v>0</v>
      </c>
      <c r="E69" s="817">
        <v>0</v>
      </c>
      <c r="F69" s="817">
        <v>0</v>
      </c>
      <c r="G69" s="817">
        <v>0</v>
      </c>
    </row>
    <row r="70" spans="1:7" x14ac:dyDescent="0.2">
      <c r="A70" s="789" t="s">
        <v>1557</v>
      </c>
      <c r="B70" s="789" t="s">
        <v>1558</v>
      </c>
      <c r="C70" s="794" t="s">
        <v>1559</v>
      </c>
      <c r="D70" s="817">
        <v>0</v>
      </c>
      <c r="E70" s="817">
        <v>0</v>
      </c>
      <c r="F70" s="817">
        <v>0</v>
      </c>
      <c r="G70" s="817">
        <v>0</v>
      </c>
    </row>
    <row r="71" spans="1:7" x14ac:dyDescent="0.2">
      <c r="A71" s="789" t="s">
        <v>1563</v>
      </c>
      <c r="B71" s="789" t="s">
        <v>1564</v>
      </c>
      <c r="C71" s="794" t="s">
        <v>1565</v>
      </c>
      <c r="D71" s="817">
        <v>112.43864000000001</v>
      </c>
      <c r="E71" s="817">
        <v>0</v>
      </c>
      <c r="F71" s="817">
        <v>112.43864000000001</v>
      </c>
      <c r="G71" s="817">
        <v>222.8192</v>
      </c>
    </row>
    <row r="72" spans="1:7" x14ac:dyDescent="0.2">
      <c r="A72" s="789" t="s">
        <v>1566</v>
      </c>
      <c r="B72" s="789" t="s">
        <v>1567</v>
      </c>
      <c r="C72" s="794" t="s">
        <v>1568</v>
      </c>
      <c r="D72" s="817">
        <v>0</v>
      </c>
      <c r="E72" s="817">
        <v>0</v>
      </c>
      <c r="F72" s="817">
        <v>0</v>
      </c>
      <c r="G72" s="817">
        <v>0</v>
      </c>
    </row>
    <row r="73" spans="1:7" x14ac:dyDescent="0.2">
      <c r="A73" s="789" t="s">
        <v>1569</v>
      </c>
      <c r="B73" s="789" t="s">
        <v>1570</v>
      </c>
      <c r="C73" s="794" t="s">
        <v>1571</v>
      </c>
      <c r="D73" s="817">
        <v>378.87</v>
      </c>
      <c r="E73" s="817">
        <v>0</v>
      </c>
      <c r="F73" s="817">
        <v>378.87</v>
      </c>
      <c r="G73" s="817">
        <v>1665.4648999999999</v>
      </c>
    </row>
    <row r="74" spans="1:7" x14ac:dyDescent="0.2">
      <c r="A74" s="818" t="s">
        <v>1572</v>
      </c>
      <c r="B74" s="818" t="s">
        <v>1573</v>
      </c>
      <c r="C74" s="819" t="s">
        <v>1574</v>
      </c>
      <c r="D74" s="820">
        <v>47.395809999999997</v>
      </c>
      <c r="E74" s="820">
        <v>0</v>
      </c>
      <c r="F74" s="820">
        <v>47.395809999999997</v>
      </c>
      <c r="G74" s="820">
        <v>89.116410000000002</v>
      </c>
    </row>
    <row r="75" spans="1:7" x14ac:dyDescent="0.2">
      <c r="A75" s="283" t="s">
        <v>1575</v>
      </c>
      <c r="B75" s="283" t="s">
        <v>1576</v>
      </c>
      <c r="C75" s="284" t="s">
        <v>65</v>
      </c>
      <c r="D75" s="276">
        <v>233131.70092999999</v>
      </c>
      <c r="E75" s="276">
        <v>0</v>
      </c>
      <c r="F75" s="276">
        <v>233131.70092999999</v>
      </c>
      <c r="G75" s="276">
        <v>247425.75849000001</v>
      </c>
    </row>
    <row r="76" spans="1:7" x14ac:dyDescent="0.2">
      <c r="A76" s="793" t="s">
        <v>1577</v>
      </c>
      <c r="B76" s="793" t="s">
        <v>1578</v>
      </c>
      <c r="C76" s="808" t="s">
        <v>1579</v>
      </c>
      <c r="D76" s="790"/>
      <c r="E76" s="790"/>
      <c r="F76" s="790"/>
      <c r="G76" s="790"/>
    </row>
    <row r="77" spans="1:7" x14ac:dyDescent="0.2">
      <c r="A77" s="789" t="s">
        <v>1580</v>
      </c>
      <c r="B77" s="789" t="s">
        <v>1581</v>
      </c>
      <c r="C77" s="794" t="s">
        <v>1582</v>
      </c>
      <c r="D77" s="790"/>
      <c r="E77" s="790"/>
      <c r="F77" s="790"/>
      <c r="G77" s="790"/>
    </row>
    <row r="78" spans="1:7" x14ac:dyDescent="0.2">
      <c r="A78" s="789" t="s">
        <v>1583</v>
      </c>
      <c r="B78" s="789" t="s">
        <v>1584</v>
      </c>
      <c r="C78" s="794" t="s">
        <v>1585</v>
      </c>
      <c r="D78" s="790"/>
      <c r="E78" s="790"/>
      <c r="F78" s="790"/>
      <c r="G78" s="790"/>
    </row>
    <row r="79" spans="1:7" s="273" customFormat="1" x14ac:dyDescent="0.2">
      <c r="A79" s="789" t="s">
        <v>1586</v>
      </c>
      <c r="B79" s="789" t="s">
        <v>1587</v>
      </c>
      <c r="C79" s="794" t="s">
        <v>1588</v>
      </c>
      <c r="D79" s="790"/>
      <c r="E79" s="790"/>
      <c r="F79" s="790"/>
      <c r="G79" s="790"/>
    </row>
    <row r="80" spans="1:7" s="273" customFormat="1" x14ac:dyDescent="0.2">
      <c r="A80" s="789" t="s">
        <v>1589</v>
      </c>
      <c r="B80" s="789" t="s">
        <v>1590</v>
      </c>
      <c r="C80" s="794" t="s">
        <v>1591</v>
      </c>
      <c r="D80" s="790"/>
      <c r="E80" s="790"/>
      <c r="F80" s="790"/>
      <c r="G80" s="790"/>
    </row>
    <row r="81" spans="1:7" s="291" customFormat="1" x14ac:dyDescent="0.2">
      <c r="A81" s="789" t="s">
        <v>1592</v>
      </c>
      <c r="B81" s="789" t="s">
        <v>1593</v>
      </c>
      <c r="C81" s="794" t="s">
        <v>1594</v>
      </c>
      <c r="D81" s="790">
        <v>231286.77468999999</v>
      </c>
      <c r="E81" s="790"/>
      <c r="F81" s="790">
        <v>231286.77468999999</v>
      </c>
      <c r="G81" s="790">
        <v>245503.15160000001</v>
      </c>
    </row>
    <row r="82" spans="1:7" s="291" customFormat="1" x14ac:dyDescent="0.2">
      <c r="A82" s="789" t="s">
        <v>1595</v>
      </c>
      <c r="B82" s="789" t="s">
        <v>1596</v>
      </c>
      <c r="C82" s="794" t="s">
        <v>1597</v>
      </c>
      <c r="D82" s="790">
        <v>1640.3342399999999</v>
      </c>
      <c r="E82" s="790"/>
      <c r="F82" s="790">
        <v>1640.3342399999999</v>
      </c>
      <c r="G82" s="790">
        <v>1532.33089</v>
      </c>
    </row>
    <row r="83" spans="1:7" x14ac:dyDescent="0.2">
      <c r="A83" s="789" t="s">
        <v>1604</v>
      </c>
      <c r="B83" s="789" t="s">
        <v>1605</v>
      </c>
      <c r="C83" s="794" t="s">
        <v>1606</v>
      </c>
      <c r="D83" s="790"/>
      <c r="E83" s="790"/>
      <c r="F83" s="790"/>
      <c r="G83" s="790"/>
    </row>
    <row r="84" spans="1:7" x14ac:dyDescent="0.2">
      <c r="A84" s="789" t="s">
        <v>1607</v>
      </c>
      <c r="B84" s="789" t="s">
        <v>1608</v>
      </c>
      <c r="C84" s="794" t="s">
        <v>1609</v>
      </c>
      <c r="D84" s="790"/>
      <c r="E84" s="790"/>
      <c r="F84" s="790"/>
      <c r="G84" s="790"/>
    </row>
    <row r="85" spans="1:7" x14ac:dyDescent="0.2">
      <c r="A85" s="795" t="s">
        <v>1610</v>
      </c>
      <c r="B85" s="795" t="s">
        <v>1611</v>
      </c>
      <c r="C85" s="796" t="s">
        <v>1612</v>
      </c>
      <c r="D85" s="797">
        <v>204.59200000000001</v>
      </c>
      <c r="E85" s="797"/>
      <c r="F85" s="797">
        <v>204.59200000000001</v>
      </c>
      <c r="G85" s="797">
        <v>390.27600000000001</v>
      </c>
    </row>
    <row r="86" spans="1:7" x14ac:dyDescent="0.2">
      <c r="A86" s="434"/>
      <c r="B86" s="434"/>
      <c r="C86" s="434"/>
      <c r="D86" s="435"/>
      <c r="E86" s="436"/>
      <c r="F86" s="435"/>
      <c r="G86" s="435"/>
    </row>
    <row r="87" spans="1:7" x14ac:dyDescent="0.2">
      <c r="A87" s="434"/>
      <c r="B87" s="434"/>
      <c r="C87" s="434"/>
      <c r="D87" s="435"/>
      <c r="E87" s="436"/>
      <c r="F87" s="435"/>
      <c r="G87" s="435"/>
    </row>
    <row r="88" spans="1:7" s="291" customFormat="1" x14ac:dyDescent="0.2">
      <c r="A88" s="815"/>
      <c r="B88" s="432"/>
      <c r="C88" s="433"/>
      <c r="D88" s="279">
        <v>1</v>
      </c>
      <c r="E88" s="279">
        <v>2</v>
      </c>
      <c r="F88" s="426"/>
      <c r="G88" s="427"/>
    </row>
    <row r="89" spans="1:7" x14ac:dyDescent="0.2">
      <c r="A89" s="1287" t="s">
        <v>1336</v>
      </c>
      <c r="B89" s="1288"/>
      <c r="C89" s="1293" t="s">
        <v>1337</v>
      </c>
      <c r="D89" s="1307" t="s">
        <v>1338</v>
      </c>
      <c r="E89" s="1307"/>
      <c r="F89" s="426"/>
      <c r="G89" s="427"/>
    </row>
    <row r="90" spans="1:7" x14ac:dyDescent="0.2">
      <c r="A90" s="1291"/>
      <c r="B90" s="1292"/>
      <c r="C90" s="1298"/>
      <c r="D90" s="746" t="s">
        <v>1339</v>
      </c>
      <c r="E90" s="280" t="s">
        <v>1340</v>
      </c>
      <c r="F90" s="426"/>
      <c r="G90" s="427"/>
    </row>
    <row r="91" spans="1:7" ht="13.5" customHeight="1" x14ac:dyDescent="0.2">
      <c r="A91" s="283"/>
      <c r="B91" s="283" t="s">
        <v>1613</v>
      </c>
      <c r="C91" s="284" t="s">
        <v>65</v>
      </c>
      <c r="D91" s="276">
        <v>23580579.774470001</v>
      </c>
      <c r="E91" s="276">
        <v>23102859.54857</v>
      </c>
      <c r="F91" s="424"/>
      <c r="G91" s="425"/>
    </row>
    <row r="92" spans="1:7" x14ac:dyDescent="0.2">
      <c r="A92" s="283" t="s">
        <v>1614</v>
      </c>
      <c r="B92" s="283" t="s">
        <v>1615</v>
      </c>
      <c r="C92" s="284" t="s">
        <v>65</v>
      </c>
      <c r="D92" s="276">
        <v>23492189.294690002</v>
      </c>
      <c r="E92" s="276">
        <v>23019177.83097</v>
      </c>
      <c r="F92" s="424"/>
      <c r="G92" s="425"/>
    </row>
    <row r="93" spans="1:7" x14ac:dyDescent="0.2">
      <c r="A93" s="283" t="s">
        <v>1616</v>
      </c>
      <c r="B93" s="283" t="s">
        <v>1617</v>
      </c>
      <c r="C93" s="284" t="s">
        <v>65</v>
      </c>
      <c r="D93" s="276">
        <v>23312495.899840001</v>
      </c>
      <c r="E93" s="276">
        <v>22776777.665509999</v>
      </c>
      <c r="F93" s="424"/>
      <c r="G93" s="425"/>
    </row>
    <row r="94" spans="1:7" s="291" customFormat="1" x14ac:dyDescent="0.2">
      <c r="A94" s="789" t="s">
        <v>1618</v>
      </c>
      <c r="B94" s="789" t="s">
        <v>1619</v>
      </c>
      <c r="C94" s="794" t="s">
        <v>1620</v>
      </c>
      <c r="D94" s="790">
        <v>18191166.52933</v>
      </c>
      <c r="E94" s="790">
        <v>17983711.052189998</v>
      </c>
      <c r="F94" s="426"/>
      <c r="G94" s="427"/>
    </row>
    <row r="95" spans="1:7" x14ac:dyDescent="0.2">
      <c r="A95" s="789" t="s">
        <v>1621</v>
      </c>
      <c r="B95" s="789" t="s">
        <v>1622</v>
      </c>
      <c r="C95" s="794" t="s">
        <v>1623</v>
      </c>
      <c r="D95" s="817">
        <v>5121329.3705099998</v>
      </c>
      <c r="E95" s="817">
        <v>4793066.6133199995</v>
      </c>
      <c r="F95" s="426"/>
      <c r="G95" s="420"/>
    </row>
    <row r="96" spans="1:7" x14ac:dyDescent="0.2">
      <c r="A96" s="789" t="s">
        <v>1624</v>
      </c>
      <c r="B96" s="789" t="s">
        <v>1625</v>
      </c>
      <c r="C96" s="794" t="s">
        <v>1626</v>
      </c>
      <c r="D96" s="817">
        <v>0</v>
      </c>
      <c r="E96" s="817">
        <v>0</v>
      </c>
      <c r="F96" s="428"/>
      <c r="G96" s="420"/>
    </row>
    <row r="97" spans="1:7" x14ac:dyDescent="0.2">
      <c r="A97" s="789" t="s">
        <v>1627</v>
      </c>
      <c r="B97" s="789" t="s">
        <v>1628</v>
      </c>
      <c r="C97" s="794" t="s">
        <v>1629</v>
      </c>
      <c r="D97" s="817">
        <v>0</v>
      </c>
      <c r="E97" s="817">
        <v>0</v>
      </c>
      <c r="F97" s="428"/>
      <c r="G97" s="420"/>
    </row>
    <row r="98" spans="1:7" s="291" customFormat="1" x14ac:dyDescent="0.2">
      <c r="A98" s="789" t="s">
        <v>1630</v>
      </c>
      <c r="B98" s="789" t="s">
        <v>1631</v>
      </c>
      <c r="C98" s="794" t="s">
        <v>1632</v>
      </c>
      <c r="D98" s="817">
        <v>0</v>
      </c>
      <c r="E98" s="817">
        <v>0</v>
      </c>
      <c r="F98" s="428"/>
      <c r="G98" s="420"/>
    </row>
    <row r="99" spans="1:7" s="291" customFormat="1" x14ac:dyDescent="0.2">
      <c r="A99" s="789" t="s">
        <v>1633</v>
      </c>
      <c r="B99" s="789" t="s">
        <v>1634</v>
      </c>
      <c r="C99" s="794" t="s">
        <v>1635</v>
      </c>
      <c r="D99" s="817">
        <v>0</v>
      </c>
      <c r="E99" s="817">
        <v>0</v>
      </c>
      <c r="F99" s="428"/>
      <c r="G99" s="420"/>
    </row>
    <row r="100" spans="1:7" x14ac:dyDescent="0.2">
      <c r="A100" s="283" t="s">
        <v>1636</v>
      </c>
      <c r="B100" s="283" t="s">
        <v>1637</v>
      </c>
      <c r="C100" s="284" t="s">
        <v>65</v>
      </c>
      <c r="D100" s="276">
        <v>177608.28719999999</v>
      </c>
      <c r="E100" s="276">
        <v>240191.90745</v>
      </c>
      <c r="F100" s="424"/>
      <c r="G100" s="425"/>
    </row>
    <row r="101" spans="1:7" s="291" customFormat="1" x14ac:dyDescent="0.2">
      <c r="A101" s="789" t="s">
        <v>1638</v>
      </c>
      <c r="B101" s="789" t="s">
        <v>1639</v>
      </c>
      <c r="C101" s="794" t="s">
        <v>1640</v>
      </c>
      <c r="D101" s="790">
        <v>18662.965</v>
      </c>
      <c r="E101" s="790">
        <v>18662.965</v>
      </c>
      <c r="F101" s="426"/>
      <c r="G101" s="427"/>
    </row>
    <row r="102" spans="1:7" x14ac:dyDescent="0.2">
      <c r="A102" s="789" t="s">
        <v>1641</v>
      </c>
      <c r="B102" s="789" t="s">
        <v>1642</v>
      </c>
      <c r="C102" s="794" t="s">
        <v>1643</v>
      </c>
      <c r="D102" s="817">
        <v>1417.9376600000001</v>
      </c>
      <c r="E102" s="817">
        <v>1488.50802</v>
      </c>
      <c r="F102" s="426"/>
      <c r="G102" s="427"/>
    </row>
    <row r="103" spans="1:7" x14ac:dyDescent="0.2">
      <c r="A103" s="789" t="s">
        <v>1644</v>
      </c>
      <c r="B103" s="789" t="s">
        <v>1645</v>
      </c>
      <c r="C103" s="794" t="s">
        <v>1646</v>
      </c>
      <c r="D103" s="817">
        <v>26283.784029999999</v>
      </c>
      <c r="E103" s="817">
        <v>26275.526020000001</v>
      </c>
      <c r="F103" s="426"/>
      <c r="G103" s="427"/>
    </row>
    <row r="104" spans="1:7" x14ac:dyDescent="0.2">
      <c r="A104" s="789" t="s">
        <v>1647</v>
      </c>
      <c r="B104" s="789" t="s">
        <v>1648</v>
      </c>
      <c r="C104" s="794" t="s">
        <v>1649</v>
      </c>
      <c r="D104" s="817">
        <v>0</v>
      </c>
      <c r="E104" s="817">
        <v>0</v>
      </c>
      <c r="F104" s="428"/>
      <c r="G104" s="420"/>
    </row>
    <row r="105" spans="1:7" x14ac:dyDescent="0.2">
      <c r="A105" s="789" t="s">
        <v>1650</v>
      </c>
      <c r="B105" s="789" t="s">
        <v>1651</v>
      </c>
      <c r="C105" s="794" t="s">
        <v>1652</v>
      </c>
      <c r="D105" s="817">
        <v>131243.60050999999</v>
      </c>
      <c r="E105" s="817">
        <v>193764.90841</v>
      </c>
      <c r="F105" s="426"/>
      <c r="G105" s="427"/>
    </row>
    <row r="106" spans="1:7" x14ac:dyDescent="0.2">
      <c r="A106" s="283" t="s">
        <v>1656</v>
      </c>
      <c r="B106" s="283" t="s">
        <v>1657</v>
      </c>
      <c r="C106" s="284" t="s">
        <v>65</v>
      </c>
      <c r="D106" s="276">
        <v>2085.1076499999999</v>
      </c>
      <c r="E106" s="276">
        <v>2208.25801</v>
      </c>
      <c r="F106" s="424"/>
      <c r="G106" s="425"/>
    </row>
    <row r="107" spans="1:7" s="291" customFormat="1" x14ac:dyDescent="0.2">
      <c r="A107" s="789" t="s">
        <v>1658</v>
      </c>
      <c r="B107" s="789" t="s">
        <v>1659</v>
      </c>
      <c r="C107" s="794" t="s">
        <v>65</v>
      </c>
      <c r="D107" s="790">
        <v>2085.1076499999999</v>
      </c>
      <c r="E107" s="790">
        <v>2208.25801</v>
      </c>
      <c r="F107" s="426"/>
      <c r="G107" s="420"/>
    </row>
    <row r="108" spans="1:7" x14ac:dyDescent="0.2">
      <c r="A108" s="789" t="s">
        <v>1660</v>
      </c>
      <c r="B108" s="789" t="s">
        <v>1661</v>
      </c>
      <c r="C108" s="794" t="s">
        <v>1662</v>
      </c>
      <c r="D108" s="817">
        <v>0</v>
      </c>
      <c r="E108" s="817">
        <v>0</v>
      </c>
      <c r="F108" s="428"/>
      <c r="G108" s="427"/>
    </row>
    <row r="109" spans="1:7" x14ac:dyDescent="0.2">
      <c r="A109" s="789" t="s">
        <v>1663</v>
      </c>
      <c r="B109" s="789" t="s">
        <v>1664</v>
      </c>
      <c r="C109" s="794" t="s">
        <v>1665</v>
      </c>
      <c r="D109" s="817">
        <v>0</v>
      </c>
      <c r="E109" s="817">
        <v>0</v>
      </c>
      <c r="F109" s="428"/>
      <c r="G109" s="420"/>
    </row>
    <row r="110" spans="1:7" x14ac:dyDescent="0.2">
      <c r="A110" s="283" t="s">
        <v>1666</v>
      </c>
      <c r="B110" s="283" t="s">
        <v>1667</v>
      </c>
      <c r="C110" s="284" t="s">
        <v>65</v>
      </c>
      <c r="D110" s="276">
        <v>88390.479779999994</v>
      </c>
      <c r="E110" s="276">
        <v>83681.717600000004</v>
      </c>
      <c r="F110" s="424"/>
      <c r="G110" s="425"/>
    </row>
    <row r="111" spans="1:7" x14ac:dyDescent="0.2">
      <c r="A111" s="283" t="s">
        <v>1668</v>
      </c>
      <c r="B111" s="283" t="s">
        <v>1669</v>
      </c>
      <c r="C111" s="284" t="s">
        <v>65</v>
      </c>
      <c r="D111" s="276">
        <v>0</v>
      </c>
      <c r="E111" s="276">
        <v>0</v>
      </c>
      <c r="F111" s="424"/>
      <c r="G111" s="425"/>
    </row>
    <row r="112" spans="1:7" x14ac:dyDescent="0.2">
      <c r="A112" s="789" t="s">
        <v>1670</v>
      </c>
      <c r="B112" s="789" t="s">
        <v>1669</v>
      </c>
      <c r="C112" s="794" t="s">
        <v>1671</v>
      </c>
      <c r="D112" s="790"/>
      <c r="E112" s="790"/>
      <c r="F112" s="428"/>
      <c r="G112" s="420"/>
    </row>
    <row r="113" spans="1:7" x14ac:dyDescent="0.2">
      <c r="A113" s="283" t="s">
        <v>1672</v>
      </c>
      <c r="B113" s="283" t="s">
        <v>1673</v>
      </c>
      <c r="C113" s="284" t="s">
        <v>65</v>
      </c>
      <c r="D113" s="276">
        <v>0</v>
      </c>
      <c r="E113" s="276">
        <v>0</v>
      </c>
      <c r="F113" s="424"/>
      <c r="G113" s="425"/>
    </row>
    <row r="114" spans="1:7" x14ac:dyDescent="0.2">
      <c r="A114" s="789" t="s">
        <v>1674</v>
      </c>
      <c r="B114" s="789" t="s">
        <v>1675</v>
      </c>
      <c r="C114" s="794" t="s">
        <v>1676</v>
      </c>
      <c r="D114" s="790"/>
      <c r="E114" s="790"/>
      <c r="F114" s="428"/>
      <c r="G114" s="420"/>
    </row>
    <row r="115" spans="1:7" x14ac:dyDescent="0.2">
      <c r="A115" s="789" t="s">
        <v>1677</v>
      </c>
      <c r="B115" s="789" t="s">
        <v>1678</v>
      </c>
      <c r="C115" s="794" t="s">
        <v>1679</v>
      </c>
      <c r="D115" s="817">
        <v>0</v>
      </c>
      <c r="E115" s="817">
        <v>0</v>
      </c>
      <c r="F115" s="428"/>
      <c r="G115" s="420"/>
    </row>
    <row r="116" spans="1:7" x14ac:dyDescent="0.2">
      <c r="A116" s="789" t="s">
        <v>1683</v>
      </c>
      <c r="B116" s="789" t="s">
        <v>1684</v>
      </c>
      <c r="C116" s="794" t="s">
        <v>1685</v>
      </c>
      <c r="D116" s="817">
        <v>0</v>
      </c>
      <c r="E116" s="817">
        <v>0</v>
      </c>
      <c r="F116" s="428"/>
      <c r="G116" s="420"/>
    </row>
    <row r="117" spans="1:7" x14ac:dyDescent="0.2">
      <c r="A117" s="789" t="s">
        <v>1692</v>
      </c>
      <c r="B117" s="789" t="s">
        <v>1693</v>
      </c>
      <c r="C117" s="794" t="s">
        <v>1694</v>
      </c>
      <c r="D117" s="817">
        <v>0</v>
      </c>
      <c r="E117" s="817">
        <v>0</v>
      </c>
      <c r="F117" s="428"/>
      <c r="G117" s="420"/>
    </row>
    <row r="118" spans="1:7" x14ac:dyDescent="0.2">
      <c r="A118" s="789" t="s">
        <v>1695</v>
      </c>
      <c r="B118" s="789" t="s">
        <v>1696</v>
      </c>
      <c r="C118" s="794" t="s">
        <v>1697</v>
      </c>
      <c r="D118" s="817">
        <v>0</v>
      </c>
      <c r="E118" s="817">
        <v>0</v>
      </c>
      <c r="F118" s="428"/>
      <c r="G118" s="420"/>
    </row>
    <row r="119" spans="1:7" x14ac:dyDescent="0.2">
      <c r="A119" s="283" t="s">
        <v>1698</v>
      </c>
      <c r="B119" s="283" t="s">
        <v>1699</v>
      </c>
      <c r="C119" s="284" t="s">
        <v>65</v>
      </c>
      <c r="D119" s="276">
        <v>88390.479779999994</v>
      </c>
      <c r="E119" s="276">
        <v>83681.717600000004</v>
      </c>
      <c r="F119" s="424"/>
      <c r="G119" s="425"/>
    </row>
    <row r="120" spans="1:7" x14ac:dyDescent="0.2">
      <c r="A120" s="789" t="s">
        <v>1700</v>
      </c>
      <c r="B120" s="789" t="s">
        <v>1701</v>
      </c>
      <c r="C120" s="794" t="s">
        <v>1702</v>
      </c>
      <c r="D120" s="790"/>
      <c r="E120" s="790"/>
      <c r="F120" s="428"/>
      <c r="G120" s="420"/>
    </row>
    <row r="121" spans="1:7" x14ac:dyDescent="0.2">
      <c r="A121" s="789" t="s">
        <v>1709</v>
      </c>
      <c r="B121" s="789" t="s">
        <v>1710</v>
      </c>
      <c r="C121" s="794" t="s">
        <v>1711</v>
      </c>
      <c r="D121" s="817">
        <v>0</v>
      </c>
      <c r="E121" s="817">
        <v>0</v>
      </c>
      <c r="F121" s="428"/>
      <c r="G121" s="420"/>
    </row>
    <row r="122" spans="1:7" x14ac:dyDescent="0.2">
      <c r="A122" s="789" t="s">
        <v>1712</v>
      </c>
      <c r="B122" s="789" t="s">
        <v>1713</v>
      </c>
      <c r="C122" s="794" t="s">
        <v>1714</v>
      </c>
      <c r="D122" s="817">
        <v>58335.264990000003</v>
      </c>
      <c r="E122" s="817">
        <v>51616.062550000002</v>
      </c>
      <c r="F122" s="426"/>
      <c r="G122" s="427"/>
    </row>
    <row r="123" spans="1:7" x14ac:dyDescent="0.2">
      <c r="A123" s="789" t="s">
        <v>1718</v>
      </c>
      <c r="B123" s="789" t="s">
        <v>1719</v>
      </c>
      <c r="C123" s="794" t="s">
        <v>1720</v>
      </c>
      <c r="D123" s="817">
        <v>1104.413</v>
      </c>
      <c r="E123" s="817">
        <v>2200</v>
      </c>
      <c r="F123" s="426"/>
      <c r="G123" s="427"/>
    </row>
    <row r="124" spans="1:7" x14ac:dyDescent="0.2">
      <c r="A124" s="789" t="s">
        <v>1724</v>
      </c>
      <c r="B124" s="789" t="s">
        <v>1725</v>
      </c>
      <c r="C124" s="794" t="s">
        <v>1726</v>
      </c>
      <c r="D124" s="817">
        <v>0</v>
      </c>
      <c r="E124" s="817">
        <v>0</v>
      </c>
      <c r="F124" s="428"/>
      <c r="G124" s="420"/>
    </row>
    <row r="125" spans="1:7" ht="12.75" customHeight="1" x14ac:dyDescent="0.2">
      <c r="A125" s="789" t="s">
        <v>1727</v>
      </c>
      <c r="B125" s="789" t="s">
        <v>1728</v>
      </c>
      <c r="C125" s="794" t="s">
        <v>1729</v>
      </c>
      <c r="D125" s="817">
        <v>0</v>
      </c>
      <c r="E125" s="817">
        <v>0</v>
      </c>
      <c r="F125" s="426"/>
      <c r="G125" s="427"/>
    </row>
    <row r="126" spans="1:7" ht="12.75" customHeight="1" x14ac:dyDescent="0.2">
      <c r="A126" s="789" t="s">
        <v>1730</v>
      </c>
      <c r="B126" s="789" t="s">
        <v>1731</v>
      </c>
      <c r="C126" s="794" t="s">
        <v>1732</v>
      </c>
      <c r="D126" s="817">
        <v>14986.981</v>
      </c>
      <c r="E126" s="817">
        <v>14816.243</v>
      </c>
      <c r="F126" s="426"/>
      <c r="G126" s="427"/>
    </row>
    <row r="127" spans="1:7" ht="12.75" customHeight="1" x14ac:dyDescent="0.2">
      <c r="A127" s="789" t="s">
        <v>1733</v>
      </c>
      <c r="B127" s="789" t="s">
        <v>1517</v>
      </c>
      <c r="C127" s="794" t="s">
        <v>1518</v>
      </c>
      <c r="D127" s="817">
        <v>5652.5320000000002</v>
      </c>
      <c r="E127" s="817">
        <v>6005.6970000000001</v>
      </c>
      <c r="F127" s="426"/>
      <c r="G127" s="427"/>
    </row>
    <row r="128" spans="1:7" ht="12.75" customHeight="1" x14ac:dyDescent="0.2">
      <c r="A128" s="789" t="s">
        <v>1734</v>
      </c>
      <c r="B128" s="789" t="s">
        <v>1520</v>
      </c>
      <c r="C128" s="794" t="s">
        <v>1521</v>
      </c>
      <c r="D128" s="817">
        <v>2462.35</v>
      </c>
      <c r="E128" s="817">
        <v>2607.2220000000002</v>
      </c>
      <c r="F128" s="426"/>
      <c r="G128" s="427"/>
    </row>
    <row r="129" spans="1:7" ht="12.75" customHeight="1" x14ac:dyDescent="0.2">
      <c r="A129" s="789" t="s">
        <v>1735</v>
      </c>
      <c r="B129" s="789" t="s">
        <v>1523</v>
      </c>
      <c r="C129" s="794" t="s">
        <v>1524</v>
      </c>
      <c r="D129" s="817">
        <v>0</v>
      </c>
      <c r="E129" s="817">
        <v>0</v>
      </c>
      <c r="F129" s="426"/>
      <c r="G129" s="427"/>
    </row>
    <row r="130" spans="1:7" ht="12.75" customHeight="1" x14ac:dyDescent="0.2">
      <c r="A130" s="789" t="s">
        <v>1736</v>
      </c>
      <c r="B130" s="789" t="s">
        <v>1526</v>
      </c>
      <c r="C130" s="794" t="s">
        <v>1527</v>
      </c>
      <c r="D130" s="817">
        <v>0</v>
      </c>
      <c r="E130" s="817">
        <v>0</v>
      </c>
      <c r="F130" s="426"/>
      <c r="G130" s="427"/>
    </row>
    <row r="131" spans="1:7" ht="12.75" customHeight="1" x14ac:dyDescent="0.2">
      <c r="A131" s="789" t="s">
        <v>1737</v>
      </c>
      <c r="B131" s="789" t="s">
        <v>1529</v>
      </c>
      <c r="C131" s="794" t="s">
        <v>1530</v>
      </c>
      <c r="D131" s="817">
        <v>1363.069</v>
      </c>
      <c r="E131" s="817">
        <v>2588.6729999999998</v>
      </c>
      <c r="F131" s="428"/>
      <c r="G131" s="420"/>
    </row>
    <row r="132" spans="1:7" ht="12.75" customHeight="1" x14ac:dyDescent="0.2">
      <c r="A132" s="789" t="s">
        <v>1738</v>
      </c>
      <c r="B132" s="789" t="s">
        <v>71</v>
      </c>
      <c r="C132" s="794" t="s">
        <v>1532</v>
      </c>
      <c r="D132" s="817">
        <v>548.38208999999995</v>
      </c>
      <c r="E132" s="817">
        <v>402.03201999999999</v>
      </c>
      <c r="F132" s="426"/>
      <c r="G132" s="427"/>
    </row>
    <row r="133" spans="1:7" ht="12.75" customHeight="1" x14ac:dyDescent="0.2">
      <c r="A133" s="789" t="s">
        <v>1739</v>
      </c>
      <c r="B133" s="789" t="s">
        <v>1740</v>
      </c>
      <c r="C133" s="794" t="s">
        <v>1741</v>
      </c>
      <c r="D133" s="817">
        <v>0</v>
      </c>
      <c r="E133" s="817">
        <v>0</v>
      </c>
      <c r="F133" s="426"/>
      <c r="G133" s="427"/>
    </row>
    <row r="134" spans="1:7" ht="12.75" customHeight="1" x14ac:dyDescent="0.2">
      <c r="A134" s="789" t="s">
        <v>1742</v>
      </c>
      <c r="B134" s="789" t="s">
        <v>1743</v>
      </c>
      <c r="C134" s="794" t="s">
        <v>1744</v>
      </c>
      <c r="D134" s="817">
        <v>0</v>
      </c>
      <c r="E134" s="817">
        <v>0</v>
      </c>
      <c r="F134" s="426"/>
      <c r="G134" s="427"/>
    </row>
    <row r="135" spans="1:7" ht="12.75" customHeight="1" x14ac:dyDescent="0.2">
      <c r="A135" s="789" t="s">
        <v>1745</v>
      </c>
      <c r="B135" s="789" t="s">
        <v>1746</v>
      </c>
      <c r="C135" s="794" t="s">
        <v>1747</v>
      </c>
      <c r="D135" s="817">
        <v>0</v>
      </c>
      <c r="E135" s="817">
        <v>0</v>
      </c>
      <c r="F135" s="428"/>
      <c r="G135" s="420"/>
    </row>
    <row r="136" spans="1:7" ht="12.75" customHeight="1" x14ac:dyDescent="0.2">
      <c r="A136" s="789" t="s">
        <v>1761</v>
      </c>
      <c r="B136" s="789" t="s">
        <v>1762</v>
      </c>
      <c r="C136" s="794" t="s">
        <v>1763</v>
      </c>
      <c r="D136" s="817">
        <v>0</v>
      </c>
      <c r="E136" s="817">
        <v>0</v>
      </c>
      <c r="F136" s="428"/>
      <c r="G136" s="420"/>
    </row>
    <row r="137" spans="1:7" ht="12.75" customHeight="1" x14ac:dyDescent="0.2">
      <c r="A137" s="789" t="s">
        <v>1765</v>
      </c>
      <c r="B137" s="789" t="s">
        <v>1766</v>
      </c>
      <c r="C137" s="794" t="s">
        <v>1767</v>
      </c>
      <c r="D137" s="817">
        <v>0</v>
      </c>
      <c r="E137" s="817"/>
      <c r="F137" s="428"/>
      <c r="G137" s="420"/>
    </row>
    <row r="138" spans="1:7" ht="12.75" customHeight="1" x14ac:dyDescent="0.2">
      <c r="A138" s="789" t="s">
        <v>1768</v>
      </c>
      <c r="B138" s="789" t="s">
        <v>1769</v>
      </c>
      <c r="C138" s="794" t="s">
        <v>1770</v>
      </c>
      <c r="D138" s="817">
        <v>1581.0251599999999</v>
      </c>
      <c r="E138" s="817">
        <v>1344.0315700000001</v>
      </c>
      <c r="F138" s="428"/>
      <c r="G138" s="420"/>
    </row>
    <row r="139" spans="1:7" ht="12.75" customHeight="1" x14ac:dyDescent="0.2">
      <c r="A139" s="789" t="s">
        <v>1771</v>
      </c>
      <c r="B139" s="789" t="s">
        <v>1772</v>
      </c>
      <c r="C139" s="794" t="s">
        <v>1773</v>
      </c>
      <c r="D139" s="817">
        <v>2103.4509499999999</v>
      </c>
      <c r="E139" s="817">
        <v>1855.0328400000001</v>
      </c>
      <c r="F139" s="428"/>
      <c r="G139" s="420"/>
    </row>
    <row r="140" spans="1:7" ht="12.75" customHeight="1" x14ac:dyDescent="0.2">
      <c r="A140" s="795" t="s">
        <v>1774</v>
      </c>
      <c r="B140" s="795" t="s">
        <v>1775</v>
      </c>
      <c r="C140" s="796" t="s">
        <v>1776</v>
      </c>
      <c r="D140" s="797">
        <v>253.01159000000001</v>
      </c>
      <c r="E140" s="797">
        <v>246.72359</v>
      </c>
      <c r="F140" s="428"/>
      <c r="G140" s="420"/>
    </row>
    <row r="141" spans="1:7" x14ac:dyDescent="0.2">
      <c r="A141" s="272"/>
      <c r="D141" s="418"/>
      <c r="E141" s="418"/>
      <c r="F141" s="418"/>
      <c r="G141" s="418"/>
    </row>
    <row r="142" spans="1:7" x14ac:dyDescent="0.2">
      <c r="A142" s="272"/>
      <c r="D142" s="418"/>
      <c r="E142" s="418"/>
      <c r="F142" s="418"/>
      <c r="G142" s="418"/>
    </row>
    <row r="143" spans="1:7" x14ac:dyDescent="0.2">
      <c r="A143" s="272"/>
      <c r="D143" s="418"/>
      <c r="E143" s="418"/>
      <c r="F143" s="418"/>
      <c r="G143" s="418"/>
    </row>
    <row r="144" spans="1:7" x14ac:dyDescent="0.2">
      <c r="A144" s="272"/>
      <c r="D144" s="418"/>
      <c r="E144" s="418"/>
      <c r="F144" s="418"/>
      <c r="G144" s="418"/>
    </row>
    <row r="145" spans="1:7" x14ac:dyDescent="0.2">
      <c r="A145" s="272"/>
      <c r="D145" s="418"/>
      <c r="E145" s="418"/>
      <c r="F145" s="418"/>
      <c r="G145" s="418"/>
    </row>
    <row r="146" spans="1:7" x14ac:dyDescent="0.2">
      <c r="A146" s="272"/>
      <c r="D146" s="418"/>
      <c r="E146" s="418"/>
      <c r="F146" s="418"/>
      <c r="G146" s="418"/>
    </row>
    <row r="147" spans="1:7" x14ac:dyDescent="0.2">
      <c r="A147" s="272"/>
      <c r="D147" s="418"/>
      <c r="E147" s="418"/>
      <c r="F147" s="418"/>
      <c r="G147" s="418"/>
    </row>
    <row r="148" spans="1:7" x14ac:dyDescent="0.2">
      <c r="A148" s="272"/>
      <c r="D148" s="418"/>
      <c r="E148" s="418"/>
      <c r="F148" s="418"/>
      <c r="G148" s="418"/>
    </row>
    <row r="149" spans="1:7" x14ac:dyDescent="0.2">
      <c r="A149" s="272"/>
      <c r="D149" s="418"/>
      <c r="E149" s="418"/>
      <c r="F149" s="418"/>
      <c r="G149" s="418"/>
    </row>
    <row r="150" spans="1:7" x14ac:dyDescent="0.2">
      <c r="A150" s="272"/>
      <c r="D150" s="418"/>
      <c r="E150" s="418"/>
      <c r="F150" s="418"/>
      <c r="G150" s="418"/>
    </row>
    <row r="151" spans="1:7" x14ac:dyDescent="0.2">
      <c r="A151" s="272"/>
      <c r="D151" s="418"/>
      <c r="E151" s="418"/>
      <c r="F151" s="418"/>
      <c r="G151" s="418"/>
    </row>
    <row r="152" spans="1:7" x14ac:dyDescent="0.2">
      <c r="A152" s="272"/>
      <c r="D152" s="418"/>
      <c r="E152" s="418"/>
      <c r="F152" s="418"/>
      <c r="G152" s="418"/>
    </row>
    <row r="153" spans="1:7" x14ac:dyDescent="0.2">
      <c r="A153" s="272"/>
      <c r="D153" s="418"/>
      <c r="E153" s="418"/>
      <c r="F153" s="418"/>
      <c r="G153" s="418"/>
    </row>
    <row r="154" spans="1:7" x14ac:dyDescent="0.2">
      <c r="A154" s="272"/>
      <c r="D154" s="418"/>
      <c r="E154" s="418"/>
      <c r="F154" s="418"/>
      <c r="G154" s="418"/>
    </row>
    <row r="155" spans="1:7" x14ac:dyDescent="0.2">
      <c r="A155" s="272"/>
      <c r="D155" s="418"/>
      <c r="E155" s="418"/>
      <c r="F155" s="418"/>
      <c r="G155" s="418"/>
    </row>
    <row r="156" spans="1:7" x14ac:dyDescent="0.2">
      <c r="A156" s="272"/>
      <c r="D156" s="418"/>
      <c r="E156" s="418"/>
      <c r="F156" s="418"/>
      <c r="G156" s="418"/>
    </row>
    <row r="157" spans="1:7" x14ac:dyDescent="0.2">
      <c r="A157" s="272"/>
      <c r="D157" s="418"/>
      <c r="E157" s="418"/>
      <c r="F157" s="418"/>
      <c r="G157" s="418"/>
    </row>
    <row r="158" spans="1:7" x14ac:dyDescent="0.2">
      <c r="A158" s="272"/>
      <c r="D158" s="418"/>
      <c r="E158" s="418"/>
      <c r="F158" s="418"/>
      <c r="G158" s="418"/>
    </row>
    <row r="159" spans="1:7" x14ac:dyDescent="0.2">
      <c r="A159" s="272"/>
      <c r="D159" s="418"/>
      <c r="E159" s="418"/>
      <c r="F159" s="418"/>
      <c r="G159" s="418"/>
    </row>
    <row r="160" spans="1:7" x14ac:dyDescent="0.2">
      <c r="A160" s="272"/>
      <c r="D160" s="418"/>
      <c r="E160" s="418"/>
      <c r="F160" s="418"/>
      <c r="G160" s="418"/>
    </row>
    <row r="161" spans="1:7" x14ac:dyDescent="0.2">
      <c r="A161" s="272"/>
      <c r="D161" s="418"/>
      <c r="E161" s="418"/>
      <c r="F161" s="418"/>
      <c r="G161" s="418"/>
    </row>
    <row r="162" spans="1:7" x14ac:dyDescent="0.2">
      <c r="A162" s="272"/>
      <c r="D162" s="418"/>
      <c r="E162" s="418"/>
      <c r="F162" s="418"/>
      <c r="G162" s="418"/>
    </row>
    <row r="163" spans="1:7" x14ac:dyDescent="0.2">
      <c r="A163" s="272"/>
      <c r="D163" s="418"/>
      <c r="E163" s="418"/>
      <c r="F163" s="418"/>
      <c r="G163" s="418"/>
    </row>
    <row r="164" spans="1:7" x14ac:dyDescent="0.2">
      <c r="A164" s="272"/>
      <c r="D164" s="418"/>
      <c r="E164" s="418"/>
      <c r="F164" s="418"/>
      <c r="G164" s="418"/>
    </row>
    <row r="165" spans="1:7" x14ac:dyDescent="0.2">
      <c r="A165" s="272"/>
      <c r="D165" s="418"/>
      <c r="E165" s="418"/>
      <c r="F165" s="418"/>
      <c r="G165" s="418"/>
    </row>
    <row r="166" spans="1:7" x14ac:dyDescent="0.2">
      <c r="A166" s="272"/>
      <c r="D166" s="418"/>
      <c r="E166" s="418"/>
      <c r="F166" s="418"/>
      <c r="G166" s="418"/>
    </row>
    <row r="167" spans="1:7" x14ac:dyDescent="0.2">
      <c r="A167" s="272"/>
      <c r="D167" s="418"/>
      <c r="E167" s="418"/>
      <c r="F167" s="418"/>
      <c r="G167" s="418"/>
    </row>
    <row r="168" spans="1:7" x14ac:dyDescent="0.2">
      <c r="A168" s="272"/>
      <c r="D168" s="418"/>
      <c r="E168" s="418"/>
      <c r="F168" s="418"/>
      <c r="G168" s="418"/>
    </row>
    <row r="169" spans="1:7" x14ac:dyDescent="0.2">
      <c r="A169" s="272"/>
      <c r="D169" s="418"/>
      <c r="E169" s="418"/>
      <c r="F169" s="418"/>
      <c r="G169" s="418"/>
    </row>
    <row r="170" spans="1:7" x14ac:dyDescent="0.2">
      <c r="A170" s="272"/>
      <c r="D170" s="418"/>
      <c r="E170" s="418"/>
      <c r="F170" s="418"/>
      <c r="G170" s="418"/>
    </row>
    <row r="171" spans="1:7" x14ac:dyDescent="0.2">
      <c r="A171" s="272"/>
      <c r="D171" s="418"/>
      <c r="E171" s="418"/>
      <c r="F171" s="418"/>
      <c r="G171" s="418"/>
    </row>
    <row r="172" spans="1:7" x14ac:dyDescent="0.2">
      <c r="A172" s="272"/>
      <c r="D172" s="418"/>
      <c r="E172" s="418"/>
      <c r="F172" s="418"/>
      <c r="G172" s="418"/>
    </row>
    <row r="173" spans="1:7" x14ac:dyDescent="0.2">
      <c r="A173" s="272"/>
      <c r="D173" s="418"/>
      <c r="E173" s="418"/>
      <c r="F173" s="418"/>
      <c r="G173" s="418"/>
    </row>
    <row r="174" spans="1:7" x14ac:dyDescent="0.2">
      <c r="A174" s="272"/>
      <c r="D174" s="418"/>
      <c r="E174" s="418"/>
      <c r="F174" s="418"/>
      <c r="G174" s="418"/>
    </row>
    <row r="175" spans="1:7" x14ac:dyDescent="0.2">
      <c r="A175" s="272"/>
      <c r="D175" s="418"/>
      <c r="E175" s="418"/>
      <c r="F175" s="418"/>
      <c r="G175" s="418"/>
    </row>
    <row r="176" spans="1:7" x14ac:dyDescent="0.2">
      <c r="A176" s="272"/>
      <c r="D176" s="418"/>
      <c r="E176" s="418"/>
      <c r="F176" s="418"/>
      <c r="G176" s="418"/>
    </row>
    <row r="177" spans="1:7" x14ac:dyDescent="0.2">
      <c r="A177" s="272"/>
      <c r="D177" s="418"/>
      <c r="E177" s="418"/>
      <c r="F177" s="418"/>
      <c r="G177" s="418"/>
    </row>
    <row r="178" spans="1:7" x14ac:dyDescent="0.2">
      <c r="A178" s="272"/>
      <c r="D178" s="418"/>
      <c r="E178" s="418"/>
      <c r="F178" s="418"/>
      <c r="G178" s="418"/>
    </row>
    <row r="179" spans="1:7" x14ac:dyDescent="0.2">
      <c r="A179" s="272"/>
      <c r="D179" s="418"/>
      <c r="E179" s="418"/>
      <c r="F179" s="418"/>
      <c r="G179" s="418"/>
    </row>
    <row r="180" spans="1:7" x14ac:dyDescent="0.2">
      <c r="A180" s="272"/>
      <c r="D180" s="418"/>
      <c r="E180" s="418"/>
      <c r="F180" s="418"/>
      <c r="G180" s="418"/>
    </row>
    <row r="181" spans="1:7" x14ac:dyDescent="0.2">
      <c r="A181" s="272"/>
      <c r="D181" s="418"/>
      <c r="E181" s="418"/>
      <c r="F181" s="418"/>
      <c r="G181" s="418"/>
    </row>
    <row r="182" spans="1:7" x14ac:dyDescent="0.2">
      <c r="A182" s="272"/>
      <c r="D182" s="418"/>
      <c r="E182" s="418"/>
      <c r="F182" s="418"/>
      <c r="G182" s="418"/>
    </row>
    <row r="183" spans="1:7" x14ac:dyDescent="0.2">
      <c r="A183" s="272"/>
      <c r="D183" s="418"/>
      <c r="E183" s="418"/>
      <c r="F183" s="418"/>
      <c r="G183" s="418"/>
    </row>
    <row r="184" spans="1:7" x14ac:dyDescent="0.2">
      <c r="A184" s="272"/>
      <c r="D184" s="418"/>
      <c r="E184" s="418"/>
      <c r="F184" s="418"/>
      <c r="G184" s="418"/>
    </row>
    <row r="185" spans="1:7" x14ac:dyDescent="0.2">
      <c r="A185" s="272"/>
      <c r="D185" s="418"/>
      <c r="E185" s="418"/>
      <c r="F185" s="418"/>
      <c r="G185" s="418"/>
    </row>
    <row r="186" spans="1:7" x14ac:dyDescent="0.2">
      <c r="A186" s="272"/>
      <c r="D186" s="418"/>
      <c r="E186" s="418"/>
      <c r="F186" s="418"/>
      <c r="G186" s="418"/>
    </row>
    <row r="187" spans="1:7" x14ac:dyDescent="0.2">
      <c r="A187" s="272"/>
      <c r="D187" s="418"/>
      <c r="E187" s="418"/>
      <c r="F187" s="418"/>
      <c r="G187" s="418"/>
    </row>
    <row r="188" spans="1:7" x14ac:dyDescent="0.2">
      <c r="A188" s="272"/>
      <c r="D188" s="418"/>
      <c r="E188" s="418"/>
      <c r="F188" s="418"/>
      <c r="G188" s="418"/>
    </row>
    <row r="189" spans="1:7" x14ac:dyDescent="0.2">
      <c r="A189" s="272"/>
      <c r="D189" s="418"/>
      <c r="E189" s="418"/>
      <c r="F189" s="418"/>
      <c r="G189" s="418"/>
    </row>
    <row r="190" spans="1:7" x14ac:dyDescent="0.2">
      <c r="A190" s="272"/>
      <c r="D190" s="418"/>
      <c r="E190" s="418"/>
      <c r="F190" s="418"/>
      <c r="G190" s="418"/>
    </row>
    <row r="191" spans="1:7" x14ac:dyDescent="0.2">
      <c r="A191" s="272"/>
      <c r="D191" s="418"/>
      <c r="E191" s="418"/>
      <c r="F191" s="418"/>
      <c r="G191" s="418"/>
    </row>
    <row r="192" spans="1:7" x14ac:dyDescent="0.2">
      <c r="A192" s="272"/>
      <c r="D192" s="418"/>
      <c r="E192" s="418"/>
      <c r="F192" s="418"/>
      <c r="G192" s="418"/>
    </row>
    <row r="193" spans="1:7" x14ac:dyDescent="0.2">
      <c r="A193" s="272"/>
      <c r="D193" s="418"/>
      <c r="E193" s="418"/>
      <c r="F193" s="418"/>
      <c r="G193" s="418"/>
    </row>
    <row r="194" spans="1:7" x14ac:dyDescent="0.2">
      <c r="A194" s="272"/>
      <c r="D194" s="418"/>
      <c r="E194" s="418"/>
      <c r="F194" s="418"/>
      <c r="G194" s="418"/>
    </row>
    <row r="195" spans="1:7" x14ac:dyDescent="0.2">
      <c r="A195" s="272"/>
      <c r="D195" s="418"/>
      <c r="E195" s="418"/>
      <c r="F195" s="418"/>
      <c r="G195" s="418"/>
    </row>
    <row r="196" spans="1:7" x14ac:dyDescent="0.2">
      <c r="A196" s="272"/>
      <c r="D196" s="418"/>
      <c r="E196" s="418"/>
      <c r="F196" s="418"/>
      <c r="G196" s="418"/>
    </row>
    <row r="197" spans="1:7" x14ac:dyDescent="0.2">
      <c r="A197" s="272"/>
      <c r="D197" s="418"/>
      <c r="E197" s="418"/>
      <c r="F197" s="418"/>
      <c r="G197" s="418"/>
    </row>
    <row r="198" spans="1:7" x14ac:dyDescent="0.2">
      <c r="A198" s="272"/>
      <c r="D198" s="418"/>
      <c r="E198" s="418"/>
      <c r="F198" s="418"/>
      <c r="G198" s="418"/>
    </row>
    <row r="199" spans="1:7" x14ac:dyDescent="0.2">
      <c r="A199" s="272"/>
      <c r="D199" s="418"/>
      <c r="E199" s="418"/>
      <c r="F199" s="418"/>
      <c r="G199" s="418"/>
    </row>
    <row r="200" spans="1:7" x14ac:dyDescent="0.2">
      <c r="A200" s="272"/>
      <c r="D200" s="418"/>
      <c r="E200" s="418"/>
      <c r="F200" s="418"/>
      <c r="G200" s="418"/>
    </row>
    <row r="201" spans="1:7" x14ac:dyDescent="0.2">
      <c r="A201" s="272"/>
      <c r="D201" s="418"/>
      <c r="E201" s="418"/>
      <c r="F201" s="418"/>
      <c r="G201" s="418"/>
    </row>
    <row r="202" spans="1:7" x14ac:dyDescent="0.2">
      <c r="A202" s="272"/>
      <c r="D202" s="418"/>
      <c r="E202" s="418"/>
      <c r="F202" s="418"/>
      <c r="G202" s="418"/>
    </row>
    <row r="203" spans="1:7" x14ac:dyDescent="0.2">
      <c r="A203" s="272"/>
      <c r="D203" s="418"/>
      <c r="E203" s="418"/>
      <c r="F203" s="418"/>
      <c r="G203" s="418"/>
    </row>
    <row r="204" spans="1:7" x14ac:dyDescent="0.2">
      <c r="A204" s="272"/>
      <c r="D204" s="418"/>
      <c r="E204" s="418"/>
      <c r="F204" s="418"/>
      <c r="G204" s="418"/>
    </row>
    <row r="205" spans="1:7" x14ac:dyDescent="0.2">
      <c r="A205" s="272"/>
      <c r="D205" s="418"/>
      <c r="E205" s="418"/>
      <c r="F205" s="418"/>
      <c r="G205" s="418"/>
    </row>
    <row r="206" spans="1:7" x14ac:dyDescent="0.2">
      <c r="A206" s="272"/>
      <c r="D206" s="418"/>
      <c r="E206" s="418"/>
      <c r="F206" s="418"/>
      <c r="G206" s="418"/>
    </row>
    <row r="207" spans="1:7" x14ac:dyDescent="0.2">
      <c r="A207" s="272"/>
      <c r="D207" s="418"/>
      <c r="E207" s="418"/>
      <c r="F207" s="418"/>
      <c r="G207" s="418"/>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92" fitToHeight="2" orientation="portrait" useFirstPageNumber="1" r:id="rId1"/>
  <headerFooter>
    <oddHeader>&amp;L&amp;"Tahoma,Kurzíva"Závěrečný účet za rok 2021&amp;R&amp;"Tahoma,Kurzíva"Tabulka č. 36</oddHeader>
    <oddFooter>&amp;C&amp;"Tahoma,Obyčejné"&amp;P&amp;L&amp;1#&amp;"Calibri"&amp;9&amp;K000000Klasifikace informací: Veřejná</oddFooter>
  </headerFooter>
  <rowBreaks count="1" manualBreakCount="1">
    <brk id="74"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58AE7-B80B-449A-9E1D-C05A3F982CFD}">
  <sheetPr>
    <pageSetUpPr fitToPage="1"/>
  </sheetPr>
  <dimension ref="A1:G83"/>
  <sheetViews>
    <sheetView showGridLines="0" zoomScaleNormal="100" zoomScaleSheetLayoutView="100" workbookViewId="0">
      <selection activeCell="H8" sqref="H8"/>
    </sheetView>
  </sheetViews>
  <sheetFormatPr defaultColWidth="9.140625" defaultRowHeight="12.75" x14ac:dyDescent="0.2"/>
  <cols>
    <col min="1" max="1" width="6.7109375" style="107" customWidth="1"/>
    <col min="2" max="2" width="58.42578125" style="107" customWidth="1"/>
    <col min="3" max="3" width="8.5703125" style="106" customWidth="1"/>
    <col min="4" max="7" width="15.42578125" style="107" customWidth="1"/>
    <col min="8" max="16384" width="9.140625" style="107"/>
  </cols>
  <sheetData>
    <row r="1" spans="1:7" s="437" customFormat="1" ht="18" customHeight="1" x14ac:dyDescent="0.2">
      <c r="A1" s="1286" t="s">
        <v>4050</v>
      </c>
      <c r="B1" s="1286"/>
      <c r="C1" s="1286"/>
      <c r="D1" s="1286"/>
      <c r="E1" s="1286"/>
      <c r="F1" s="1286"/>
      <c r="G1" s="1286"/>
    </row>
    <row r="2" spans="1:7" s="268" customFormat="1" ht="18" customHeight="1" x14ac:dyDescent="0.2">
      <c r="A2" s="1286" t="s">
        <v>4055</v>
      </c>
      <c r="B2" s="1286"/>
      <c r="C2" s="1286"/>
      <c r="D2" s="1286"/>
      <c r="E2" s="1286"/>
      <c r="F2" s="1286"/>
      <c r="G2" s="1286"/>
    </row>
    <row r="4" spans="1:7" ht="12.75" customHeight="1" x14ac:dyDescent="0.2">
      <c r="A4" s="821"/>
      <c r="B4" s="822"/>
      <c r="C4" s="438"/>
      <c r="D4" s="293">
        <v>1</v>
      </c>
      <c r="E4" s="293">
        <v>2</v>
      </c>
      <c r="F4" s="293">
        <v>3</v>
      </c>
      <c r="G4" s="293">
        <v>4</v>
      </c>
    </row>
    <row r="5" spans="1:7" s="294" customFormat="1" x14ac:dyDescent="0.2">
      <c r="A5" s="1308" t="s">
        <v>1336</v>
      </c>
      <c r="B5" s="1309"/>
      <c r="C5" s="1312" t="s">
        <v>1337</v>
      </c>
      <c r="D5" s="1314" t="s">
        <v>1780</v>
      </c>
      <c r="E5" s="1314"/>
      <c r="F5" s="1314" t="s">
        <v>1781</v>
      </c>
      <c r="G5" s="1314"/>
    </row>
    <row r="6" spans="1:7" s="294" customFormat="1" ht="34.5" customHeight="1" x14ac:dyDescent="0.2">
      <c r="A6" s="1310"/>
      <c r="B6" s="1311"/>
      <c r="C6" s="1313"/>
      <c r="D6" s="823" t="s">
        <v>1782</v>
      </c>
      <c r="E6" s="823" t="s">
        <v>1783</v>
      </c>
      <c r="F6" s="824" t="s">
        <v>1782</v>
      </c>
      <c r="G6" s="824" t="s">
        <v>1783</v>
      </c>
    </row>
    <row r="7" spans="1:7" s="294" customFormat="1" x14ac:dyDescent="0.2">
      <c r="A7" s="283" t="s">
        <v>1345</v>
      </c>
      <c r="B7" s="283" t="s">
        <v>1784</v>
      </c>
      <c r="C7" s="284" t="s">
        <v>65</v>
      </c>
      <c r="D7" s="295">
        <v>1066713.4055300001</v>
      </c>
      <c r="E7" s="295">
        <v>8344.7183399999994</v>
      </c>
      <c r="F7" s="295">
        <v>1071983.0737099999</v>
      </c>
      <c r="G7" s="295">
        <v>7567.6689399999996</v>
      </c>
    </row>
    <row r="8" spans="1:7" x14ac:dyDescent="0.2">
      <c r="A8" s="274" t="s">
        <v>1347</v>
      </c>
      <c r="B8" s="274" t="s">
        <v>1785</v>
      </c>
      <c r="C8" s="288" t="s">
        <v>65</v>
      </c>
      <c r="D8" s="295">
        <v>1065477.81455</v>
      </c>
      <c r="E8" s="295">
        <v>7950.4943400000002</v>
      </c>
      <c r="F8" s="295">
        <v>1070717.6761700001</v>
      </c>
      <c r="G8" s="295">
        <v>7216.56394</v>
      </c>
    </row>
    <row r="9" spans="1:7" x14ac:dyDescent="0.2">
      <c r="A9" s="798" t="s">
        <v>1349</v>
      </c>
      <c r="B9" s="798" t="s">
        <v>1786</v>
      </c>
      <c r="C9" s="813" t="s">
        <v>1787</v>
      </c>
      <c r="D9" s="806">
        <v>134015.84185</v>
      </c>
      <c r="E9" s="806">
        <v>2062.2730000000001</v>
      </c>
      <c r="F9" s="806">
        <v>89634.007679999995</v>
      </c>
      <c r="G9" s="806">
        <v>1426.5807500000001</v>
      </c>
    </row>
    <row r="10" spans="1:7" x14ac:dyDescent="0.2">
      <c r="A10" s="789" t="s">
        <v>1352</v>
      </c>
      <c r="B10" s="789" t="s">
        <v>1788</v>
      </c>
      <c r="C10" s="794" t="s">
        <v>1789</v>
      </c>
      <c r="D10" s="806">
        <v>9306.9601000000002</v>
      </c>
      <c r="E10" s="806">
        <v>150.64850000000001</v>
      </c>
      <c r="F10" s="806">
        <v>9311.2232100000001</v>
      </c>
      <c r="G10" s="806">
        <v>149.51125999999999</v>
      </c>
    </row>
    <row r="11" spans="1:7" x14ac:dyDescent="0.2">
      <c r="A11" s="789" t="s">
        <v>1355</v>
      </c>
      <c r="B11" s="789" t="s">
        <v>1790</v>
      </c>
      <c r="C11" s="794" t="s">
        <v>1791</v>
      </c>
      <c r="D11" s="806"/>
      <c r="E11" s="806"/>
      <c r="F11" s="806"/>
      <c r="G11" s="806"/>
    </row>
    <row r="12" spans="1:7" x14ac:dyDescent="0.2">
      <c r="A12" s="789" t="s">
        <v>1358</v>
      </c>
      <c r="B12" s="789" t="s">
        <v>1792</v>
      </c>
      <c r="C12" s="794" t="s">
        <v>1793</v>
      </c>
      <c r="D12" s="806"/>
      <c r="E12" s="806"/>
      <c r="F12" s="806"/>
      <c r="G12" s="806"/>
    </row>
    <row r="13" spans="1:7" x14ac:dyDescent="0.2">
      <c r="A13" s="789" t="s">
        <v>1361</v>
      </c>
      <c r="B13" s="789" t="s">
        <v>1794</v>
      </c>
      <c r="C13" s="794" t="s">
        <v>1795</v>
      </c>
      <c r="D13" s="806">
        <v>-9610.5388600000006</v>
      </c>
      <c r="E13" s="806"/>
      <c r="F13" s="806">
        <v>-7153.63231</v>
      </c>
      <c r="G13" s="806"/>
    </row>
    <row r="14" spans="1:7" x14ac:dyDescent="0.2">
      <c r="A14" s="789" t="s">
        <v>1364</v>
      </c>
      <c r="B14" s="789" t="s">
        <v>1796</v>
      </c>
      <c r="C14" s="794" t="s">
        <v>1797</v>
      </c>
      <c r="D14" s="806">
        <v>-2251.9315099999999</v>
      </c>
      <c r="E14" s="806"/>
      <c r="F14" s="806">
        <v>-1702.8023000000001</v>
      </c>
      <c r="G14" s="806"/>
    </row>
    <row r="15" spans="1:7" x14ac:dyDescent="0.2">
      <c r="A15" s="789" t="s">
        <v>1367</v>
      </c>
      <c r="B15" s="789" t="s">
        <v>1798</v>
      </c>
      <c r="C15" s="794" t="s">
        <v>1799</v>
      </c>
      <c r="D15" s="806"/>
      <c r="E15" s="806"/>
      <c r="F15" s="806"/>
      <c r="G15" s="806"/>
    </row>
    <row r="16" spans="1:7" x14ac:dyDescent="0.2">
      <c r="A16" s="789" t="s">
        <v>1370</v>
      </c>
      <c r="B16" s="789" t="s">
        <v>195</v>
      </c>
      <c r="C16" s="794" t="s">
        <v>1800</v>
      </c>
      <c r="D16" s="806">
        <v>375535.84493999998</v>
      </c>
      <c r="E16" s="806">
        <v>314.71260999999998</v>
      </c>
      <c r="F16" s="806">
        <v>439274.63524999999</v>
      </c>
      <c r="G16" s="806">
        <v>324.83265</v>
      </c>
    </row>
    <row r="17" spans="1:7" x14ac:dyDescent="0.2">
      <c r="A17" s="789" t="s">
        <v>1373</v>
      </c>
      <c r="B17" s="789" t="s">
        <v>178</v>
      </c>
      <c r="C17" s="794" t="s">
        <v>1801</v>
      </c>
      <c r="D17" s="806">
        <v>2527.2892999999999</v>
      </c>
      <c r="E17" s="806">
        <v>37.222700000000003</v>
      </c>
      <c r="F17" s="806">
        <v>2807.70138</v>
      </c>
      <c r="G17" s="806">
        <v>41.684620000000002</v>
      </c>
    </row>
    <row r="18" spans="1:7" x14ac:dyDescent="0.2">
      <c r="A18" s="789" t="s">
        <v>1802</v>
      </c>
      <c r="B18" s="789" t="s">
        <v>1803</v>
      </c>
      <c r="C18" s="794" t="s">
        <v>1804</v>
      </c>
      <c r="D18" s="806">
        <v>71.389799999999994</v>
      </c>
      <c r="E18" s="806"/>
      <c r="F18" s="806">
        <v>62.956000000000003</v>
      </c>
      <c r="G18" s="806"/>
    </row>
    <row r="19" spans="1:7" x14ac:dyDescent="0.2">
      <c r="A19" s="789" t="s">
        <v>1805</v>
      </c>
      <c r="B19" s="789" t="s">
        <v>1806</v>
      </c>
      <c r="C19" s="794" t="s">
        <v>1807</v>
      </c>
      <c r="D19" s="806">
        <v>-12640.03708</v>
      </c>
      <c r="E19" s="806"/>
      <c r="F19" s="806">
        <v>-11765.61349</v>
      </c>
      <c r="G19" s="806"/>
    </row>
    <row r="20" spans="1:7" x14ac:dyDescent="0.2">
      <c r="A20" s="789" t="s">
        <v>1808</v>
      </c>
      <c r="B20" s="789" t="s">
        <v>1809</v>
      </c>
      <c r="C20" s="794" t="s">
        <v>1810</v>
      </c>
      <c r="D20" s="806">
        <v>17619.018960000001</v>
      </c>
      <c r="E20" s="806">
        <v>204.23557</v>
      </c>
      <c r="F20" s="806">
        <v>20853.258419999998</v>
      </c>
      <c r="G20" s="806">
        <v>171.98983000000001</v>
      </c>
    </row>
    <row r="21" spans="1:7" x14ac:dyDescent="0.2">
      <c r="A21" s="789" t="s">
        <v>1811</v>
      </c>
      <c r="B21" s="789" t="s">
        <v>1812</v>
      </c>
      <c r="C21" s="794" t="s">
        <v>1813</v>
      </c>
      <c r="D21" s="806">
        <v>198546.96161</v>
      </c>
      <c r="E21" s="806">
        <v>2994.02439</v>
      </c>
      <c r="F21" s="806">
        <v>197937.46496000001</v>
      </c>
      <c r="G21" s="806">
        <v>2973.02088</v>
      </c>
    </row>
    <row r="22" spans="1:7" x14ac:dyDescent="0.2">
      <c r="A22" s="789" t="s">
        <v>1814</v>
      </c>
      <c r="B22" s="789" t="s">
        <v>1815</v>
      </c>
      <c r="C22" s="794" t="s">
        <v>1816</v>
      </c>
      <c r="D22" s="806">
        <v>66026.116590000005</v>
      </c>
      <c r="E22" s="806">
        <v>996.09240999999997</v>
      </c>
      <c r="F22" s="806">
        <v>66320.935039999997</v>
      </c>
      <c r="G22" s="806">
        <v>993.99512000000004</v>
      </c>
    </row>
    <row r="23" spans="1:7" x14ac:dyDescent="0.2">
      <c r="A23" s="789" t="s">
        <v>1817</v>
      </c>
      <c r="B23" s="789" t="s">
        <v>1818</v>
      </c>
      <c r="C23" s="794" t="s">
        <v>1819</v>
      </c>
      <c r="D23" s="806">
        <v>1105.8960300000001</v>
      </c>
      <c r="E23" s="806">
        <v>16.287970000000001</v>
      </c>
      <c r="F23" s="806">
        <v>1071.2831900000001</v>
      </c>
      <c r="G23" s="806">
        <v>15.904809999999999</v>
      </c>
    </row>
    <row r="24" spans="1:7" x14ac:dyDescent="0.2">
      <c r="A24" s="789" t="s">
        <v>1820</v>
      </c>
      <c r="B24" s="789" t="s">
        <v>1821</v>
      </c>
      <c r="C24" s="794" t="s">
        <v>1822</v>
      </c>
      <c r="D24" s="806">
        <v>9061.0740000000005</v>
      </c>
      <c r="E24" s="806">
        <v>152.46862999999999</v>
      </c>
      <c r="F24" s="806">
        <v>8463.0262000000002</v>
      </c>
      <c r="G24" s="806">
        <v>146.52612999999999</v>
      </c>
    </row>
    <row r="25" spans="1:7" x14ac:dyDescent="0.2">
      <c r="A25" s="789" t="s">
        <v>1823</v>
      </c>
      <c r="B25" s="789" t="s">
        <v>1824</v>
      </c>
      <c r="C25" s="794" t="s">
        <v>1825</v>
      </c>
      <c r="D25" s="806"/>
      <c r="E25" s="806"/>
      <c r="F25" s="806"/>
      <c r="G25" s="806"/>
    </row>
    <row r="26" spans="1:7" x14ac:dyDescent="0.2">
      <c r="A26" s="789" t="s">
        <v>1826</v>
      </c>
      <c r="B26" s="789" t="s">
        <v>1827</v>
      </c>
      <c r="C26" s="794" t="s">
        <v>1828</v>
      </c>
      <c r="D26" s="806"/>
      <c r="E26" s="806">
        <v>142.43299999999999</v>
      </c>
      <c r="F26" s="806"/>
      <c r="G26" s="806">
        <v>116.288</v>
      </c>
    </row>
    <row r="27" spans="1:7" x14ac:dyDescent="0.2">
      <c r="A27" s="789" t="s">
        <v>1829</v>
      </c>
      <c r="B27" s="789" t="s">
        <v>1830</v>
      </c>
      <c r="C27" s="794" t="s">
        <v>1831</v>
      </c>
      <c r="D27" s="806"/>
      <c r="E27" s="806"/>
      <c r="F27" s="806"/>
      <c r="G27" s="806"/>
    </row>
    <row r="28" spans="1:7" x14ac:dyDescent="0.2">
      <c r="A28" s="789" t="s">
        <v>1832</v>
      </c>
      <c r="B28" s="789" t="s">
        <v>1833</v>
      </c>
      <c r="C28" s="794" t="s">
        <v>1834</v>
      </c>
      <c r="D28" s="806">
        <v>307.15057000000002</v>
      </c>
      <c r="E28" s="806">
        <v>2.4231400000000001</v>
      </c>
      <c r="F28" s="806">
        <v>1865.91138</v>
      </c>
      <c r="G28" s="806">
        <v>2.34348</v>
      </c>
    </row>
    <row r="29" spans="1:7" x14ac:dyDescent="0.2">
      <c r="A29" s="789" t="s">
        <v>1835</v>
      </c>
      <c r="B29" s="789" t="s">
        <v>1836</v>
      </c>
      <c r="C29" s="794" t="s">
        <v>1837</v>
      </c>
      <c r="D29" s="806"/>
      <c r="E29" s="806"/>
      <c r="F29" s="806"/>
      <c r="G29" s="806"/>
    </row>
    <row r="30" spans="1:7" x14ac:dyDescent="0.2">
      <c r="A30" s="789" t="s">
        <v>1838</v>
      </c>
      <c r="B30" s="789" t="s">
        <v>1839</v>
      </c>
      <c r="C30" s="794" t="s">
        <v>1840</v>
      </c>
      <c r="D30" s="806">
        <v>16.5</v>
      </c>
      <c r="E30" s="806"/>
      <c r="F30" s="806"/>
      <c r="G30" s="806"/>
    </row>
    <row r="31" spans="1:7" x14ac:dyDescent="0.2">
      <c r="A31" s="789" t="s">
        <v>1841</v>
      </c>
      <c r="B31" s="789" t="s">
        <v>1842</v>
      </c>
      <c r="C31" s="794" t="s">
        <v>1843</v>
      </c>
      <c r="D31" s="806"/>
      <c r="E31" s="806"/>
      <c r="F31" s="806"/>
      <c r="G31" s="806"/>
    </row>
    <row r="32" spans="1:7" x14ac:dyDescent="0.2">
      <c r="A32" s="789" t="s">
        <v>1844</v>
      </c>
      <c r="B32" s="789" t="s">
        <v>1845</v>
      </c>
      <c r="C32" s="794" t="s">
        <v>1846</v>
      </c>
      <c r="D32" s="806"/>
      <c r="E32" s="806"/>
      <c r="F32" s="806">
        <v>20.049150000000001</v>
      </c>
      <c r="G32" s="806"/>
    </row>
    <row r="33" spans="1:7" x14ac:dyDescent="0.2">
      <c r="A33" s="789" t="s">
        <v>1847</v>
      </c>
      <c r="B33" s="789" t="s">
        <v>1848</v>
      </c>
      <c r="C33" s="794" t="s">
        <v>1849</v>
      </c>
      <c r="D33" s="806">
        <v>5771.8283499999998</v>
      </c>
      <c r="E33" s="806"/>
      <c r="F33" s="806">
        <v>273.19677999999999</v>
      </c>
      <c r="G33" s="806">
        <v>4.0490199999999996</v>
      </c>
    </row>
    <row r="34" spans="1:7" x14ac:dyDescent="0.2">
      <c r="A34" s="789" t="s">
        <v>1850</v>
      </c>
      <c r="B34" s="789" t="s">
        <v>1851</v>
      </c>
      <c r="C34" s="794" t="s">
        <v>1852</v>
      </c>
      <c r="D34" s="806">
        <v>2652.14876</v>
      </c>
      <c r="E34" s="806"/>
      <c r="F34" s="806">
        <v>78.016530000000003</v>
      </c>
      <c r="G34" s="806"/>
    </row>
    <row r="35" spans="1:7" x14ac:dyDescent="0.2">
      <c r="A35" s="789" t="s">
        <v>1853</v>
      </c>
      <c r="B35" s="789" t="s">
        <v>1854</v>
      </c>
      <c r="C35" s="794" t="s">
        <v>1855</v>
      </c>
      <c r="D35" s="806">
        <v>264670.26939999999</v>
      </c>
      <c r="E35" s="806">
        <v>826.86599999999999</v>
      </c>
      <c r="F35" s="806">
        <v>251288.54100999999</v>
      </c>
      <c r="G35" s="806">
        <v>681.11225000000002</v>
      </c>
    </row>
    <row r="36" spans="1:7" x14ac:dyDescent="0.2">
      <c r="A36" s="789" t="s">
        <v>1856</v>
      </c>
      <c r="B36" s="789" t="s">
        <v>1857</v>
      </c>
      <c r="C36" s="794" t="s">
        <v>1858</v>
      </c>
      <c r="D36" s="806"/>
      <c r="E36" s="806"/>
      <c r="F36" s="806"/>
      <c r="G36" s="806"/>
    </row>
    <row r="37" spans="1:7" x14ac:dyDescent="0.2">
      <c r="A37" s="789" t="s">
        <v>1859</v>
      </c>
      <c r="B37" s="789" t="s">
        <v>1860</v>
      </c>
      <c r="C37" s="794" t="s">
        <v>1861</v>
      </c>
      <c r="D37" s="806"/>
      <c r="E37" s="806"/>
      <c r="F37" s="806"/>
      <c r="G37" s="806"/>
    </row>
    <row r="38" spans="1:7" x14ac:dyDescent="0.2">
      <c r="A38" s="789" t="s">
        <v>1862</v>
      </c>
      <c r="B38" s="789" t="s">
        <v>1863</v>
      </c>
      <c r="C38" s="794" t="s">
        <v>1864</v>
      </c>
      <c r="D38" s="806"/>
      <c r="E38" s="806"/>
      <c r="F38" s="806"/>
      <c r="G38" s="806"/>
    </row>
    <row r="39" spans="1:7" x14ac:dyDescent="0.2">
      <c r="A39" s="789" t="s">
        <v>1865</v>
      </c>
      <c r="B39" s="789" t="s">
        <v>1866</v>
      </c>
      <c r="C39" s="794" t="s">
        <v>1867</v>
      </c>
      <c r="D39" s="806"/>
      <c r="E39" s="806"/>
      <c r="F39" s="806"/>
      <c r="G39" s="806"/>
    </row>
    <row r="40" spans="1:7" x14ac:dyDescent="0.2">
      <c r="A40" s="789" t="s">
        <v>1868</v>
      </c>
      <c r="B40" s="789" t="s">
        <v>1869</v>
      </c>
      <c r="C40" s="794" t="s">
        <v>1870</v>
      </c>
      <c r="D40" s="806"/>
      <c r="E40" s="806"/>
      <c r="F40" s="806"/>
      <c r="G40" s="806">
        <v>141.7801</v>
      </c>
    </row>
    <row r="41" spans="1:7" x14ac:dyDescent="0.2">
      <c r="A41" s="789" t="s">
        <v>1871</v>
      </c>
      <c r="B41" s="789" t="s">
        <v>1872</v>
      </c>
      <c r="C41" s="794" t="s">
        <v>1873</v>
      </c>
      <c r="D41" s="806"/>
      <c r="E41" s="806"/>
      <c r="F41" s="806"/>
      <c r="G41" s="806"/>
    </row>
    <row r="42" spans="1:7" x14ac:dyDescent="0.2">
      <c r="A42" s="789" t="s">
        <v>1874</v>
      </c>
      <c r="B42" s="789" t="s">
        <v>1875</v>
      </c>
      <c r="C42" s="794" t="s">
        <v>1876</v>
      </c>
      <c r="D42" s="806">
        <v>2716.4404500000001</v>
      </c>
      <c r="E42" s="806">
        <v>50.720709999999997</v>
      </c>
      <c r="F42" s="806">
        <v>2030.6960899999999</v>
      </c>
      <c r="G42" s="806">
        <v>26.945039999999999</v>
      </c>
    </row>
    <row r="43" spans="1:7" x14ac:dyDescent="0.2">
      <c r="A43" s="789" t="s">
        <v>1877</v>
      </c>
      <c r="B43" s="789" t="s">
        <v>1878</v>
      </c>
      <c r="C43" s="794" t="s">
        <v>1879</v>
      </c>
      <c r="D43" s="806">
        <v>29.591290000000001</v>
      </c>
      <c r="E43" s="806">
        <v>8.5709999999999995E-2</v>
      </c>
      <c r="F43" s="806">
        <v>46.820999999999998</v>
      </c>
      <c r="G43" s="806"/>
    </row>
    <row r="44" spans="1:7" x14ac:dyDescent="0.2">
      <c r="A44" s="274" t="s">
        <v>1376</v>
      </c>
      <c r="B44" s="274" t="s">
        <v>1880</v>
      </c>
      <c r="C44" s="288" t="s">
        <v>65</v>
      </c>
      <c r="D44" s="295">
        <v>0</v>
      </c>
      <c r="E44" s="295">
        <v>0</v>
      </c>
      <c r="F44" s="295">
        <v>0</v>
      </c>
      <c r="G44" s="295">
        <v>0</v>
      </c>
    </row>
    <row r="45" spans="1:7" x14ac:dyDescent="0.2">
      <c r="A45" s="789" t="s">
        <v>1378</v>
      </c>
      <c r="B45" s="789" t="s">
        <v>1881</v>
      </c>
      <c r="C45" s="794" t="s">
        <v>1882</v>
      </c>
      <c r="D45" s="806"/>
      <c r="E45" s="806"/>
      <c r="F45" s="806"/>
      <c r="G45" s="806"/>
    </row>
    <row r="46" spans="1:7" x14ac:dyDescent="0.2">
      <c r="A46" s="789" t="s">
        <v>1380</v>
      </c>
      <c r="B46" s="789" t="s">
        <v>1883</v>
      </c>
      <c r="C46" s="794" t="s">
        <v>1884</v>
      </c>
      <c r="D46" s="806"/>
      <c r="E46" s="806"/>
      <c r="F46" s="806"/>
      <c r="G46" s="806"/>
    </row>
    <row r="47" spans="1:7" x14ac:dyDescent="0.2">
      <c r="A47" s="789" t="s">
        <v>1383</v>
      </c>
      <c r="B47" s="789" t="s">
        <v>1885</v>
      </c>
      <c r="C47" s="794" t="s">
        <v>1886</v>
      </c>
      <c r="D47" s="806"/>
      <c r="E47" s="806"/>
      <c r="F47" s="806"/>
      <c r="G47" s="806"/>
    </row>
    <row r="48" spans="1:7" x14ac:dyDescent="0.2">
      <c r="A48" s="789" t="s">
        <v>1386</v>
      </c>
      <c r="B48" s="789" t="s">
        <v>1887</v>
      </c>
      <c r="C48" s="794" t="s">
        <v>1888</v>
      </c>
      <c r="D48" s="806"/>
      <c r="E48" s="806"/>
      <c r="F48" s="806"/>
      <c r="G48" s="806"/>
    </row>
    <row r="49" spans="1:7" x14ac:dyDescent="0.2">
      <c r="A49" s="789" t="s">
        <v>1389</v>
      </c>
      <c r="B49" s="789" t="s">
        <v>1889</v>
      </c>
      <c r="C49" s="794" t="s">
        <v>1890</v>
      </c>
      <c r="D49" s="806"/>
      <c r="E49" s="806"/>
      <c r="F49" s="806"/>
      <c r="G49" s="806"/>
    </row>
    <row r="50" spans="1:7" x14ac:dyDescent="0.2">
      <c r="A50" s="274" t="s">
        <v>1407</v>
      </c>
      <c r="B50" s="274" t="s">
        <v>1891</v>
      </c>
      <c r="C50" s="288" t="s">
        <v>65</v>
      </c>
      <c r="D50" s="295">
        <v>0</v>
      </c>
      <c r="E50" s="295">
        <v>0</v>
      </c>
      <c r="F50" s="295">
        <v>0</v>
      </c>
      <c r="G50" s="295">
        <v>0</v>
      </c>
    </row>
    <row r="51" spans="1:7" x14ac:dyDescent="0.2">
      <c r="A51" s="789" t="s">
        <v>1409</v>
      </c>
      <c r="B51" s="789" t="s">
        <v>1892</v>
      </c>
      <c r="C51" s="794" t="s">
        <v>1893</v>
      </c>
      <c r="D51" s="806"/>
      <c r="E51" s="806"/>
      <c r="F51" s="806"/>
      <c r="G51" s="806"/>
    </row>
    <row r="52" spans="1:7" x14ac:dyDescent="0.2">
      <c r="A52" s="789" t="s">
        <v>1412</v>
      </c>
      <c r="B52" s="789" t="s">
        <v>1894</v>
      </c>
      <c r="C52" s="794" t="s">
        <v>1895</v>
      </c>
      <c r="D52" s="806"/>
      <c r="E52" s="806"/>
      <c r="F52" s="806"/>
      <c r="G52" s="806"/>
    </row>
    <row r="53" spans="1:7" x14ac:dyDescent="0.2">
      <c r="A53" s="274" t="s">
        <v>1896</v>
      </c>
      <c r="B53" s="274" t="s">
        <v>1526</v>
      </c>
      <c r="C53" s="288" t="s">
        <v>65</v>
      </c>
      <c r="D53" s="295">
        <v>1235.5909799999999</v>
      </c>
      <c r="E53" s="295">
        <v>394.22399999999999</v>
      </c>
      <c r="F53" s="295">
        <v>1265.3975399999999</v>
      </c>
      <c r="G53" s="295">
        <v>351.10500000000002</v>
      </c>
    </row>
    <row r="54" spans="1:7" x14ac:dyDescent="0.2">
      <c r="A54" s="789" t="s">
        <v>1897</v>
      </c>
      <c r="B54" s="789" t="s">
        <v>1526</v>
      </c>
      <c r="C54" s="794" t="s">
        <v>1898</v>
      </c>
      <c r="D54" s="806">
        <v>1235.5909799999999</v>
      </c>
      <c r="E54" s="806">
        <v>394.22399999999999</v>
      </c>
      <c r="F54" s="806">
        <v>1265.3975399999999</v>
      </c>
      <c r="G54" s="806">
        <v>351.10500000000002</v>
      </c>
    </row>
    <row r="55" spans="1:7" x14ac:dyDescent="0.2">
      <c r="A55" s="789" t="s">
        <v>1899</v>
      </c>
      <c r="B55" s="789" t="s">
        <v>1900</v>
      </c>
      <c r="C55" s="794" t="s">
        <v>1901</v>
      </c>
      <c r="D55" s="806"/>
      <c r="E55" s="806"/>
      <c r="F55" s="806"/>
      <c r="G55" s="806"/>
    </row>
    <row r="56" spans="1:7" x14ac:dyDescent="0.2">
      <c r="A56" s="274" t="s">
        <v>1453</v>
      </c>
      <c r="B56" s="274" t="s">
        <v>1902</v>
      </c>
      <c r="C56" s="288" t="s">
        <v>65</v>
      </c>
      <c r="D56" s="295">
        <v>1067282.33332</v>
      </c>
      <c r="E56" s="295">
        <v>9860.8981999999996</v>
      </c>
      <c r="F56" s="295">
        <v>1072732.1113700001</v>
      </c>
      <c r="G56" s="295">
        <v>9026.8892899999992</v>
      </c>
    </row>
    <row r="57" spans="1:7" x14ac:dyDescent="0.2">
      <c r="A57" s="274" t="s">
        <v>1455</v>
      </c>
      <c r="B57" s="274" t="s">
        <v>1903</v>
      </c>
      <c r="C57" s="288" t="s">
        <v>65</v>
      </c>
      <c r="D57" s="295">
        <v>61872.777670000003</v>
      </c>
      <c r="E57" s="295">
        <v>9860.8981999999996</v>
      </c>
      <c r="F57" s="295">
        <v>15072.461859999999</v>
      </c>
      <c r="G57" s="295">
        <v>9026.8892899999992</v>
      </c>
    </row>
    <row r="58" spans="1:7" x14ac:dyDescent="0.2">
      <c r="A58" s="789" t="s">
        <v>1457</v>
      </c>
      <c r="B58" s="789" t="s">
        <v>1904</v>
      </c>
      <c r="C58" s="794" t="s">
        <v>1905</v>
      </c>
      <c r="D58" s="806"/>
      <c r="E58" s="806"/>
      <c r="F58" s="806"/>
      <c r="G58" s="806"/>
    </row>
    <row r="59" spans="1:7" x14ac:dyDescent="0.2">
      <c r="A59" s="789" t="s">
        <v>1460</v>
      </c>
      <c r="B59" s="789" t="s">
        <v>1906</v>
      </c>
      <c r="C59" s="794" t="s">
        <v>1907</v>
      </c>
      <c r="D59" s="806">
        <v>850.39407000000006</v>
      </c>
      <c r="E59" s="806">
        <v>9860.8981999999996</v>
      </c>
      <c r="F59" s="806">
        <v>808.66627000000005</v>
      </c>
      <c r="G59" s="806">
        <v>9026.8892899999992</v>
      </c>
    </row>
    <row r="60" spans="1:7" x14ac:dyDescent="0.2">
      <c r="A60" s="789" t="s">
        <v>1463</v>
      </c>
      <c r="B60" s="789" t="s">
        <v>1908</v>
      </c>
      <c r="C60" s="794" t="s">
        <v>1909</v>
      </c>
      <c r="D60" s="806">
        <v>5627.3252499999999</v>
      </c>
      <c r="E60" s="806"/>
      <c r="F60" s="806">
        <v>5939.6331200000004</v>
      </c>
      <c r="G60" s="806"/>
    </row>
    <row r="61" spans="1:7" x14ac:dyDescent="0.2">
      <c r="A61" s="789" t="s">
        <v>1466</v>
      </c>
      <c r="B61" s="789" t="s">
        <v>1910</v>
      </c>
      <c r="C61" s="794" t="s">
        <v>1911</v>
      </c>
      <c r="D61" s="806"/>
      <c r="E61" s="806"/>
      <c r="F61" s="806"/>
      <c r="G61" s="806"/>
    </row>
    <row r="62" spans="1:7" x14ac:dyDescent="0.2">
      <c r="A62" s="789" t="s">
        <v>1478</v>
      </c>
      <c r="B62" s="789" t="s">
        <v>1912</v>
      </c>
      <c r="C62" s="794" t="s">
        <v>1913</v>
      </c>
      <c r="D62" s="806"/>
      <c r="E62" s="806"/>
      <c r="F62" s="806"/>
      <c r="G62" s="806"/>
    </row>
    <row r="63" spans="1:7" x14ac:dyDescent="0.2">
      <c r="A63" s="789" t="s">
        <v>1481</v>
      </c>
      <c r="B63" s="789" t="s">
        <v>1836</v>
      </c>
      <c r="C63" s="794" t="s">
        <v>1914</v>
      </c>
      <c r="D63" s="806">
        <v>937.27016000000003</v>
      </c>
      <c r="E63" s="806"/>
      <c r="F63" s="806">
        <v>256.89060000000001</v>
      </c>
      <c r="G63" s="806"/>
    </row>
    <row r="64" spans="1:7" x14ac:dyDescent="0.2">
      <c r="A64" s="789" t="s">
        <v>1484</v>
      </c>
      <c r="B64" s="789" t="s">
        <v>1839</v>
      </c>
      <c r="C64" s="794" t="s">
        <v>1915</v>
      </c>
      <c r="D64" s="806">
        <v>10.3</v>
      </c>
      <c r="E64" s="806"/>
      <c r="F64" s="806"/>
      <c r="G64" s="806"/>
    </row>
    <row r="65" spans="1:7" x14ac:dyDescent="0.2">
      <c r="A65" s="789" t="s">
        <v>1916</v>
      </c>
      <c r="B65" s="789" t="s">
        <v>1917</v>
      </c>
      <c r="C65" s="794" t="s">
        <v>1918</v>
      </c>
      <c r="D65" s="806"/>
      <c r="E65" s="806"/>
      <c r="F65" s="806"/>
      <c r="G65" s="806"/>
    </row>
    <row r="66" spans="1:7" x14ac:dyDescent="0.2">
      <c r="A66" s="789" t="s">
        <v>1919</v>
      </c>
      <c r="B66" s="789" t="s">
        <v>1920</v>
      </c>
      <c r="C66" s="794" t="s">
        <v>1921</v>
      </c>
      <c r="D66" s="806">
        <v>1733.4494199999999</v>
      </c>
      <c r="E66" s="806"/>
      <c r="F66" s="806">
        <v>1878.32267</v>
      </c>
      <c r="G66" s="806"/>
    </row>
    <row r="67" spans="1:7" x14ac:dyDescent="0.2">
      <c r="A67" s="789" t="s">
        <v>1922</v>
      </c>
      <c r="B67" s="789" t="s">
        <v>1923</v>
      </c>
      <c r="C67" s="794" t="s">
        <v>1924</v>
      </c>
      <c r="D67" s="806"/>
      <c r="E67" s="806"/>
      <c r="F67" s="806"/>
      <c r="G67" s="806"/>
    </row>
    <row r="68" spans="1:7" x14ac:dyDescent="0.2">
      <c r="A68" s="789" t="s">
        <v>1925</v>
      </c>
      <c r="B68" s="789" t="s">
        <v>1926</v>
      </c>
      <c r="C68" s="794" t="s">
        <v>1927</v>
      </c>
      <c r="D68" s="806">
        <v>2658.3471</v>
      </c>
      <c r="E68" s="806"/>
      <c r="F68" s="806">
        <v>79.669420000000002</v>
      </c>
      <c r="G68" s="806"/>
    </row>
    <row r="69" spans="1:7" x14ac:dyDescent="0.2">
      <c r="A69" s="789" t="s">
        <v>1928</v>
      </c>
      <c r="B69" s="789" t="s">
        <v>1929</v>
      </c>
      <c r="C69" s="794" t="s">
        <v>1930</v>
      </c>
      <c r="D69" s="806"/>
      <c r="E69" s="806"/>
      <c r="F69" s="806"/>
      <c r="G69" s="806"/>
    </row>
    <row r="70" spans="1:7" x14ac:dyDescent="0.2">
      <c r="A70" s="789" t="s">
        <v>1931</v>
      </c>
      <c r="B70" s="789" t="s">
        <v>1932</v>
      </c>
      <c r="C70" s="794" t="s">
        <v>1933</v>
      </c>
      <c r="D70" s="806">
        <v>46851.20723</v>
      </c>
      <c r="E70" s="806"/>
      <c r="F70" s="806">
        <v>316.01895999999999</v>
      </c>
      <c r="G70" s="806"/>
    </row>
    <row r="71" spans="1:7" x14ac:dyDescent="0.2">
      <c r="A71" s="789" t="s">
        <v>1934</v>
      </c>
      <c r="B71" s="789" t="s">
        <v>1935</v>
      </c>
      <c r="C71" s="794" t="s">
        <v>1936</v>
      </c>
      <c r="D71" s="806">
        <v>3204.4844400000002</v>
      </c>
      <c r="E71" s="806"/>
      <c r="F71" s="806">
        <v>5793.2608200000004</v>
      </c>
      <c r="G71" s="806"/>
    </row>
    <row r="72" spans="1:7" x14ac:dyDescent="0.2">
      <c r="A72" s="274" t="s">
        <v>1487</v>
      </c>
      <c r="B72" s="274" t="s">
        <v>1937</v>
      </c>
      <c r="C72" s="288" t="s">
        <v>65</v>
      </c>
      <c r="D72" s="295">
        <v>970.23665000000005</v>
      </c>
      <c r="E72" s="295">
        <v>0</v>
      </c>
      <c r="F72" s="295">
        <v>1411.2765099999999</v>
      </c>
      <c r="G72" s="295">
        <v>0</v>
      </c>
    </row>
    <row r="73" spans="1:7" x14ac:dyDescent="0.2">
      <c r="A73" s="789" t="s">
        <v>1489</v>
      </c>
      <c r="B73" s="789" t="s">
        <v>1938</v>
      </c>
      <c r="C73" s="794" t="s">
        <v>1939</v>
      </c>
      <c r="D73" s="806"/>
      <c r="E73" s="806"/>
      <c r="F73" s="806"/>
      <c r="G73" s="806"/>
    </row>
    <row r="74" spans="1:7" x14ac:dyDescent="0.2">
      <c r="A74" s="789" t="s">
        <v>1492</v>
      </c>
      <c r="B74" s="789" t="s">
        <v>1883</v>
      </c>
      <c r="C74" s="794" t="s">
        <v>1940</v>
      </c>
      <c r="D74" s="806">
        <v>970.23665000000005</v>
      </c>
      <c r="E74" s="806"/>
      <c r="F74" s="806">
        <v>1411.2765099999999</v>
      </c>
      <c r="G74" s="806"/>
    </row>
    <row r="75" spans="1:7" x14ac:dyDescent="0.2">
      <c r="A75" s="789" t="s">
        <v>1495</v>
      </c>
      <c r="B75" s="789" t="s">
        <v>1941</v>
      </c>
      <c r="C75" s="794" t="s">
        <v>1942</v>
      </c>
      <c r="D75" s="806"/>
      <c r="E75" s="806"/>
      <c r="F75" s="806"/>
      <c r="G75" s="806"/>
    </row>
    <row r="76" spans="1:7" x14ac:dyDescent="0.2">
      <c r="A76" s="789" t="s">
        <v>1498</v>
      </c>
      <c r="B76" s="789" t="s">
        <v>1943</v>
      </c>
      <c r="C76" s="794" t="s">
        <v>1944</v>
      </c>
      <c r="D76" s="806"/>
      <c r="E76" s="806"/>
      <c r="F76" s="806"/>
      <c r="G76" s="806"/>
    </row>
    <row r="77" spans="1:7" x14ac:dyDescent="0.2">
      <c r="A77" s="789" t="s">
        <v>1504</v>
      </c>
      <c r="B77" s="789" t="s">
        <v>1945</v>
      </c>
      <c r="C77" s="794" t="s">
        <v>1946</v>
      </c>
      <c r="D77" s="806"/>
      <c r="E77" s="806"/>
      <c r="F77" s="806"/>
      <c r="G77" s="806"/>
    </row>
    <row r="78" spans="1:7" x14ac:dyDescent="0.2">
      <c r="A78" s="274" t="s">
        <v>1947</v>
      </c>
      <c r="B78" s="274" t="s">
        <v>1948</v>
      </c>
      <c r="C78" s="288" t="s">
        <v>65</v>
      </c>
      <c r="D78" s="295">
        <v>1004439.319</v>
      </c>
      <c r="E78" s="295">
        <v>0</v>
      </c>
      <c r="F78" s="295">
        <v>1056248.3729999999</v>
      </c>
      <c r="G78" s="295">
        <v>0</v>
      </c>
    </row>
    <row r="79" spans="1:7" x14ac:dyDescent="0.2">
      <c r="A79" s="789" t="s">
        <v>1949</v>
      </c>
      <c r="B79" s="789" t="s">
        <v>1950</v>
      </c>
      <c r="C79" s="794" t="s">
        <v>1951</v>
      </c>
      <c r="D79" s="806"/>
      <c r="E79" s="806"/>
      <c r="F79" s="806"/>
      <c r="G79" s="806"/>
    </row>
    <row r="80" spans="1:7" x14ac:dyDescent="0.2">
      <c r="A80" s="789" t="s">
        <v>1952</v>
      </c>
      <c r="B80" s="789" t="s">
        <v>1953</v>
      </c>
      <c r="C80" s="794" t="s">
        <v>1954</v>
      </c>
      <c r="D80" s="806">
        <v>1004439.319</v>
      </c>
      <c r="E80" s="806"/>
      <c r="F80" s="806">
        <v>1056248.3729999999</v>
      </c>
      <c r="G80" s="806"/>
    </row>
    <row r="81" spans="1:7" x14ac:dyDescent="0.2">
      <c r="A81" s="274" t="s">
        <v>1614</v>
      </c>
      <c r="B81" s="274" t="s">
        <v>1955</v>
      </c>
      <c r="C81" s="288" t="s">
        <v>65</v>
      </c>
      <c r="D81" s="296">
        <v>0</v>
      </c>
      <c r="E81" s="296">
        <v>0</v>
      </c>
      <c r="F81" s="296">
        <v>0</v>
      </c>
      <c r="G81" s="296">
        <v>0</v>
      </c>
    </row>
    <row r="82" spans="1:7" x14ac:dyDescent="0.2">
      <c r="A82" s="274" t="s">
        <v>1956</v>
      </c>
      <c r="B82" s="274" t="s">
        <v>1957</v>
      </c>
      <c r="C82" s="288" t="s">
        <v>65</v>
      </c>
      <c r="D82" s="295">
        <v>1804.5187699999999</v>
      </c>
      <c r="E82" s="295">
        <v>1910.4038599999999</v>
      </c>
      <c r="F82" s="295">
        <v>2014.4351999999999</v>
      </c>
      <c r="G82" s="295">
        <v>1810.3253500000001</v>
      </c>
    </row>
    <row r="83" spans="1:7" x14ac:dyDescent="0.2">
      <c r="A83" s="274" t="s">
        <v>1958</v>
      </c>
      <c r="B83" s="274" t="s">
        <v>1659</v>
      </c>
      <c r="C83" s="288" t="s">
        <v>65</v>
      </c>
      <c r="D83" s="295">
        <v>568.92778999999996</v>
      </c>
      <c r="E83" s="295">
        <v>1516.17986</v>
      </c>
      <c r="F83" s="295">
        <v>749.03765999999996</v>
      </c>
      <c r="G83" s="295">
        <v>1459.2203500000001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94" orientation="portrait" useFirstPageNumber="1" r:id="rId1"/>
  <headerFooter>
    <oddHeader>&amp;L&amp;"Tahoma,Kurzíva"Závěrečný účet za rok 2021&amp;R&amp;"Tahoma,Kurzíva"Tabulka č. 37</oddHeader>
    <oddFooter>&amp;C&amp;"Tahoma,Obyčejné"&amp;P&amp;L&amp;1#&amp;"Calibri"&amp;9&amp;K000000Klasifikace informací: Veřejná</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A3DE-3C01-4D29-BD7C-A988AEDD5028}">
  <dimension ref="A1:G207"/>
  <sheetViews>
    <sheetView showGridLines="0" zoomScaleNormal="100" zoomScaleSheetLayoutView="100" workbookViewId="0">
      <selection activeCell="I10" sqref="I10"/>
    </sheetView>
  </sheetViews>
  <sheetFormatPr defaultColWidth="9.140625" defaultRowHeight="12.75" x14ac:dyDescent="0.2"/>
  <cols>
    <col min="1" max="1" width="7" style="292" customWidth="1"/>
    <col min="2" max="2" width="45.42578125" style="272" customWidth="1"/>
    <col min="3" max="3" width="8.7109375" style="155" customWidth="1"/>
    <col min="4" max="7" width="13.85546875" style="429" customWidth="1"/>
    <col min="8" max="16384" width="9.140625" style="272"/>
  </cols>
  <sheetData>
    <row r="1" spans="1:7" ht="18" customHeight="1" x14ac:dyDescent="0.2">
      <c r="A1" s="1286" t="s">
        <v>4050</v>
      </c>
      <c r="B1" s="1286"/>
      <c r="C1" s="1286"/>
      <c r="D1" s="1286"/>
      <c r="E1" s="1286"/>
      <c r="F1" s="1286"/>
      <c r="G1" s="1286"/>
    </row>
    <row r="2" spans="1:7" ht="18" customHeight="1" x14ac:dyDescent="0.2">
      <c r="A2" s="1225" t="s">
        <v>4052</v>
      </c>
      <c r="B2" s="1225"/>
      <c r="C2" s="1225"/>
      <c r="D2" s="1225"/>
      <c r="E2" s="1225"/>
      <c r="F2" s="1225"/>
      <c r="G2" s="1225"/>
    </row>
    <row r="3" spans="1:7" x14ac:dyDescent="0.2">
      <c r="A3" s="272"/>
      <c r="D3" s="418"/>
      <c r="E3" s="418"/>
      <c r="F3" s="418"/>
      <c r="G3" s="418"/>
    </row>
    <row r="4" spans="1:7" x14ac:dyDescent="0.2">
      <c r="A4" s="269"/>
      <c r="B4" s="269"/>
      <c r="C4" s="270"/>
      <c r="D4" s="271">
        <v>1</v>
      </c>
      <c r="E4" s="271">
        <v>2</v>
      </c>
      <c r="F4" s="271">
        <v>3</v>
      </c>
      <c r="G4" s="271">
        <v>4</v>
      </c>
    </row>
    <row r="5" spans="1:7" s="290"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8"/>
      <c r="D7" s="282" t="s">
        <v>1341</v>
      </c>
      <c r="E7" s="282" t="s">
        <v>1342</v>
      </c>
      <c r="F7" s="282" t="s">
        <v>1343</v>
      </c>
      <c r="G7" s="1306"/>
    </row>
    <row r="8" spans="1:7" s="273" customFormat="1" x14ac:dyDescent="0.2">
      <c r="A8" s="283"/>
      <c r="B8" s="283" t="s">
        <v>1344</v>
      </c>
      <c r="C8" s="284" t="s">
        <v>65</v>
      </c>
      <c r="D8" s="276">
        <v>14009.526900000001</v>
      </c>
      <c r="E8" s="276">
        <v>5810.3661199999997</v>
      </c>
      <c r="F8" s="276">
        <v>8199.1607800000002</v>
      </c>
      <c r="G8" s="276">
        <v>8480.3037199999999</v>
      </c>
    </row>
    <row r="9" spans="1:7" s="291" customFormat="1" x14ac:dyDescent="0.2">
      <c r="A9" s="283" t="s">
        <v>1345</v>
      </c>
      <c r="B9" s="283" t="s">
        <v>1346</v>
      </c>
      <c r="C9" s="284" t="s">
        <v>65</v>
      </c>
      <c r="D9" s="276">
        <v>8241.8284999999996</v>
      </c>
      <c r="E9" s="276">
        <v>5810.3661199999997</v>
      </c>
      <c r="F9" s="276">
        <v>2431.4623799999999</v>
      </c>
      <c r="G9" s="276">
        <v>2673.67542</v>
      </c>
    </row>
    <row r="10" spans="1:7" s="291" customFormat="1" x14ac:dyDescent="0.2">
      <c r="A10" s="283" t="s">
        <v>1347</v>
      </c>
      <c r="B10" s="283" t="s">
        <v>1348</v>
      </c>
      <c r="C10" s="284" t="s">
        <v>65</v>
      </c>
      <c r="D10" s="276">
        <v>471.85610000000003</v>
      </c>
      <c r="E10" s="276">
        <v>471.85610000000003</v>
      </c>
      <c r="F10" s="276">
        <v>0</v>
      </c>
      <c r="G10" s="276">
        <v>0</v>
      </c>
    </row>
    <row r="11" spans="1:7" x14ac:dyDescent="0.2">
      <c r="A11" s="789" t="s">
        <v>1349</v>
      </c>
      <c r="B11" s="789" t="s">
        <v>1350</v>
      </c>
      <c r="C11" s="794" t="s">
        <v>1351</v>
      </c>
      <c r="D11" s="817">
        <v>0</v>
      </c>
      <c r="E11" s="817">
        <v>0</v>
      </c>
      <c r="F11" s="817">
        <v>0</v>
      </c>
      <c r="G11" s="817">
        <v>0</v>
      </c>
    </row>
    <row r="12" spans="1:7" x14ac:dyDescent="0.2">
      <c r="A12" s="789" t="s">
        <v>1352</v>
      </c>
      <c r="B12" s="789" t="s">
        <v>1353</v>
      </c>
      <c r="C12" s="794" t="s">
        <v>1354</v>
      </c>
      <c r="D12" s="790"/>
      <c r="E12" s="817">
        <v>0</v>
      </c>
      <c r="F12" s="790"/>
      <c r="G12" s="817">
        <v>0</v>
      </c>
    </row>
    <row r="13" spans="1:7" x14ac:dyDescent="0.2">
      <c r="A13" s="789" t="s">
        <v>1355</v>
      </c>
      <c r="B13" s="789" t="s">
        <v>1356</v>
      </c>
      <c r="C13" s="794" t="s">
        <v>1357</v>
      </c>
      <c r="D13" s="790"/>
      <c r="E13" s="817">
        <v>0</v>
      </c>
      <c r="F13" s="790"/>
      <c r="G13" s="817">
        <v>0</v>
      </c>
    </row>
    <row r="14" spans="1:7" x14ac:dyDescent="0.2">
      <c r="A14" s="789" t="s">
        <v>1358</v>
      </c>
      <c r="B14" s="789" t="s">
        <v>1359</v>
      </c>
      <c r="C14" s="794" t="s">
        <v>1360</v>
      </c>
      <c r="D14" s="790"/>
      <c r="E14" s="817">
        <v>0</v>
      </c>
      <c r="F14" s="790"/>
      <c r="G14" s="817">
        <v>0</v>
      </c>
    </row>
    <row r="15" spans="1:7" x14ac:dyDescent="0.2">
      <c r="A15" s="789" t="s">
        <v>1361</v>
      </c>
      <c r="B15" s="789" t="s">
        <v>1362</v>
      </c>
      <c r="C15" s="794" t="s">
        <v>1363</v>
      </c>
      <c r="D15" s="790">
        <v>471.85610000000003</v>
      </c>
      <c r="E15" s="817">
        <v>471.85610000000003</v>
      </c>
      <c r="F15" s="790"/>
      <c r="G15" s="817">
        <v>0</v>
      </c>
    </row>
    <row r="16" spans="1:7" x14ac:dyDescent="0.2">
      <c r="A16" s="789" t="s">
        <v>1364</v>
      </c>
      <c r="B16" s="789" t="s">
        <v>1365</v>
      </c>
      <c r="C16" s="794" t="s">
        <v>1366</v>
      </c>
      <c r="D16" s="790"/>
      <c r="E16" s="817">
        <v>0</v>
      </c>
      <c r="F16" s="790"/>
      <c r="G16" s="817">
        <v>0</v>
      </c>
    </row>
    <row r="17" spans="1:7" x14ac:dyDescent="0.2">
      <c r="A17" s="789" t="s">
        <v>1367</v>
      </c>
      <c r="B17" s="789" t="s">
        <v>1368</v>
      </c>
      <c r="C17" s="794" t="s">
        <v>1369</v>
      </c>
      <c r="D17" s="790"/>
      <c r="E17" s="817">
        <v>0</v>
      </c>
      <c r="F17" s="790"/>
      <c r="G17" s="817">
        <v>0</v>
      </c>
    </row>
    <row r="18" spans="1:7" x14ac:dyDescent="0.2">
      <c r="A18" s="789" t="s">
        <v>1370</v>
      </c>
      <c r="B18" s="789" t="s">
        <v>1371</v>
      </c>
      <c r="C18" s="794" t="s">
        <v>1372</v>
      </c>
      <c r="D18" s="790"/>
      <c r="E18" s="817">
        <v>0</v>
      </c>
      <c r="F18" s="790"/>
      <c r="G18" s="817">
        <v>0</v>
      </c>
    </row>
    <row r="19" spans="1:7" x14ac:dyDescent="0.2">
      <c r="A19" s="791" t="s">
        <v>1373</v>
      </c>
      <c r="B19" s="789" t="s">
        <v>1374</v>
      </c>
      <c r="C19" s="794" t="s">
        <v>1375</v>
      </c>
      <c r="D19" s="790"/>
      <c r="E19" s="817">
        <v>0</v>
      </c>
      <c r="F19" s="790"/>
      <c r="G19" s="817">
        <v>0</v>
      </c>
    </row>
    <row r="20" spans="1:7" x14ac:dyDescent="0.2">
      <c r="A20" s="283" t="s">
        <v>1376</v>
      </c>
      <c r="B20" s="283" t="s">
        <v>1377</v>
      </c>
      <c r="C20" s="284" t="s">
        <v>65</v>
      </c>
      <c r="D20" s="276">
        <v>7769.9723999999997</v>
      </c>
      <c r="E20" s="276">
        <v>5338.5100199999997</v>
      </c>
      <c r="F20" s="276">
        <v>2431.4623799999999</v>
      </c>
      <c r="G20" s="276">
        <v>2673.67542</v>
      </c>
    </row>
    <row r="21" spans="1:7" s="291" customFormat="1" x14ac:dyDescent="0.2">
      <c r="A21" s="789" t="s">
        <v>1378</v>
      </c>
      <c r="B21" s="789" t="s">
        <v>341</v>
      </c>
      <c r="C21" s="794" t="s">
        <v>1379</v>
      </c>
      <c r="D21" s="817">
        <v>0</v>
      </c>
      <c r="E21" s="817">
        <v>0</v>
      </c>
      <c r="F21" s="817">
        <v>0</v>
      </c>
      <c r="G21" s="817">
        <v>0</v>
      </c>
    </row>
    <row r="22" spans="1:7" x14ac:dyDescent="0.2">
      <c r="A22" s="789" t="s">
        <v>1380</v>
      </c>
      <c r="B22" s="789" t="s">
        <v>1381</v>
      </c>
      <c r="C22" s="794" t="s">
        <v>1382</v>
      </c>
      <c r="D22" s="790"/>
      <c r="E22" s="817">
        <v>0</v>
      </c>
      <c r="F22" s="790"/>
      <c r="G22" s="817">
        <v>0</v>
      </c>
    </row>
    <row r="23" spans="1:7" x14ac:dyDescent="0.2">
      <c r="A23" s="789" t="s">
        <v>1383</v>
      </c>
      <c r="B23" s="789" t="s">
        <v>1384</v>
      </c>
      <c r="C23" s="794" t="s">
        <v>1385</v>
      </c>
      <c r="D23" s="790"/>
      <c r="E23" s="817">
        <v>0</v>
      </c>
      <c r="F23" s="790"/>
      <c r="G23" s="817">
        <v>0</v>
      </c>
    </row>
    <row r="24" spans="1:7" ht="21" x14ac:dyDescent="0.2">
      <c r="A24" s="789" t="s">
        <v>1386</v>
      </c>
      <c r="B24" s="789" t="s">
        <v>1387</v>
      </c>
      <c r="C24" s="794" t="s">
        <v>1388</v>
      </c>
      <c r="D24" s="790">
        <v>4106.5882000000001</v>
      </c>
      <c r="E24" s="817">
        <v>1675.12582</v>
      </c>
      <c r="F24" s="790">
        <v>2431.4623799999999</v>
      </c>
      <c r="G24" s="817">
        <v>2673.67542</v>
      </c>
    </row>
    <row r="25" spans="1:7" x14ac:dyDescent="0.2">
      <c r="A25" s="789" t="s">
        <v>1389</v>
      </c>
      <c r="B25" s="789" t="s">
        <v>1390</v>
      </c>
      <c r="C25" s="794" t="s">
        <v>1391</v>
      </c>
      <c r="D25" s="790"/>
      <c r="E25" s="817">
        <v>0</v>
      </c>
      <c r="F25" s="790"/>
      <c r="G25" s="817">
        <v>0</v>
      </c>
    </row>
    <row r="26" spans="1:7" x14ac:dyDescent="0.2">
      <c r="A26" s="789" t="s">
        <v>1392</v>
      </c>
      <c r="B26" s="789" t="s">
        <v>1393</v>
      </c>
      <c r="C26" s="794" t="s">
        <v>1394</v>
      </c>
      <c r="D26" s="790">
        <v>3663.3842</v>
      </c>
      <c r="E26" s="817">
        <v>3663.3842</v>
      </c>
      <c r="F26" s="790"/>
      <c r="G26" s="817">
        <v>0</v>
      </c>
    </row>
    <row r="27" spans="1:7" x14ac:dyDescent="0.2">
      <c r="A27" s="789" t="s">
        <v>1395</v>
      </c>
      <c r="B27" s="789" t="s">
        <v>1396</v>
      </c>
      <c r="C27" s="794" t="s">
        <v>1397</v>
      </c>
      <c r="D27" s="790"/>
      <c r="E27" s="817">
        <v>0</v>
      </c>
      <c r="F27" s="790"/>
      <c r="G27" s="817">
        <v>0</v>
      </c>
    </row>
    <row r="28" spans="1:7" x14ac:dyDescent="0.2">
      <c r="A28" s="789" t="s">
        <v>1398</v>
      </c>
      <c r="B28" s="789" t="s">
        <v>1399</v>
      </c>
      <c r="C28" s="794" t="s">
        <v>1400</v>
      </c>
      <c r="D28" s="790"/>
      <c r="E28" s="817">
        <v>0</v>
      </c>
      <c r="F28" s="790"/>
      <c r="G28" s="817">
        <v>0</v>
      </c>
    </row>
    <row r="29" spans="1:7" x14ac:dyDescent="0.2">
      <c r="A29" s="789" t="s">
        <v>1401</v>
      </c>
      <c r="B29" s="789" t="s">
        <v>1402</v>
      </c>
      <c r="C29" s="794" t="s">
        <v>1403</v>
      </c>
      <c r="D29" s="790"/>
      <c r="E29" s="817">
        <v>0</v>
      </c>
      <c r="F29" s="790"/>
      <c r="G29" s="817">
        <v>0</v>
      </c>
    </row>
    <row r="30" spans="1:7" x14ac:dyDescent="0.2">
      <c r="A30" s="791" t="s">
        <v>1404</v>
      </c>
      <c r="B30" s="789" t="s">
        <v>1405</v>
      </c>
      <c r="C30" s="794" t="s">
        <v>1406</v>
      </c>
      <c r="D30" s="790"/>
      <c r="E30" s="790"/>
      <c r="F30" s="790"/>
      <c r="G30" s="790"/>
    </row>
    <row r="31" spans="1:7" x14ac:dyDescent="0.2">
      <c r="A31" s="283" t="s">
        <v>1407</v>
      </c>
      <c r="B31" s="283" t="s">
        <v>1408</v>
      </c>
      <c r="C31" s="284" t="s">
        <v>65</v>
      </c>
      <c r="D31" s="276">
        <v>0</v>
      </c>
      <c r="E31" s="276">
        <v>0</v>
      </c>
      <c r="F31" s="276">
        <v>0</v>
      </c>
      <c r="G31" s="276">
        <v>0</v>
      </c>
    </row>
    <row r="32" spans="1:7" x14ac:dyDescent="0.2">
      <c r="A32" s="789" t="s">
        <v>1409</v>
      </c>
      <c r="B32" s="789" t="s">
        <v>1410</v>
      </c>
      <c r="C32" s="794" t="s">
        <v>1411</v>
      </c>
      <c r="D32" s="817">
        <v>0</v>
      </c>
      <c r="E32" s="817">
        <v>0</v>
      </c>
      <c r="F32" s="817">
        <v>0</v>
      </c>
      <c r="G32" s="817">
        <v>0</v>
      </c>
    </row>
    <row r="33" spans="1:7" s="291" customFormat="1" x14ac:dyDescent="0.2">
      <c r="A33" s="789" t="s">
        <v>1412</v>
      </c>
      <c r="B33" s="789" t="s">
        <v>1413</v>
      </c>
      <c r="C33" s="794" t="s">
        <v>1414</v>
      </c>
      <c r="D33" s="817">
        <v>0</v>
      </c>
      <c r="E33" s="817">
        <v>0</v>
      </c>
      <c r="F33" s="817">
        <v>0</v>
      </c>
      <c r="G33" s="817">
        <v>0</v>
      </c>
    </row>
    <row r="34" spans="1:7" x14ac:dyDescent="0.2">
      <c r="A34" s="789" t="s">
        <v>1415</v>
      </c>
      <c r="B34" s="789" t="s">
        <v>1416</v>
      </c>
      <c r="C34" s="794" t="s">
        <v>1417</v>
      </c>
      <c r="D34" s="817">
        <v>0</v>
      </c>
      <c r="E34" s="817">
        <v>0</v>
      </c>
      <c r="F34" s="817">
        <v>0</v>
      </c>
      <c r="G34" s="817">
        <v>0</v>
      </c>
    </row>
    <row r="35" spans="1:7" x14ac:dyDescent="0.2">
      <c r="A35" s="789" t="s">
        <v>1421</v>
      </c>
      <c r="B35" s="789" t="s">
        <v>1422</v>
      </c>
      <c r="C35" s="794" t="s">
        <v>1423</v>
      </c>
      <c r="D35" s="790"/>
      <c r="E35" s="817">
        <v>0</v>
      </c>
      <c r="F35" s="790"/>
      <c r="G35" s="817">
        <v>0</v>
      </c>
    </row>
    <row r="36" spans="1:7" x14ac:dyDescent="0.2">
      <c r="A36" s="789" t="s">
        <v>1424</v>
      </c>
      <c r="B36" s="789" t="s">
        <v>1425</v>
      </c>
      <c r="C36" s="794" t="s">
        <v>1426</v>
      </c>
      <c r="D36" s="790"/>
      <c r="E36" s="817">
        <v>0</v>
      </c>
      <c r="F36" s="790"/>
      <c r="G36" s="817">
        <v>0</v>
      </c>
    </row>
    <row r="37" spans="1:7" x14ac:dyDescent="0.2">
      <c r="A37" s="283" t="s">
        <v>1433</v>
      </c>
      <c r="B37" s="283" t="s">
        <v>1434</v>
      </c>
      <c r="C37" s="284" t="s">
        <v>65</v>
      </c>
      <c r="D37" s="276">
        <v>0</v>
      </c>
      <c r="E37" s="276">
        <v>0</v>
      </c>
      <c r="F37" s="276">
        <v>0</v>
      </c>
      <c r="G37" s="276">
        <v>0</v>
      </c>
    </row>
    <row r="38" spans="1:7" x14ac:dyDescent="0.2">
      <c r="A38" s="789" t="s">
        <v>1435</v>
      </c>
      <c r="B38" s="789" t="s">
        <v>1436</v>
      </c>
      <c r="C38" s="794" t="s">
        <v>1437</v>
      </c>
      <c r="D38" s="790"/>
      <c r="E38" s="817">
        <v>0</v>
      </c>
      <c r="F38" s="790"/>
      <c r="G38" s="817">
        <v>0</v>
      </c>
    </row>
    <row r="39" spans="1:7" x14ac:dyDescent="0.2">
      <c r="A39" s="789" t="s">
        <v>1438</v>
      </c>
      <c r="B39" s="789" t="s">
        <v>1439</v>
      </c>
      <c r="C39" s="794" t="s">
        <v>1440</v>
      </c>
      <c r="D39" s="790"/>
      <c r="E39" s="817">
        <v>0</v>
      </c>
      <c r="F39" s="790"/>
      <c r="G39" s="817">
        <v>0</v>
      </c>
    </row>
    <row r="40" spans="1:7" x14ac:dyDescent="0.2">
      <c r="A40" s="789" t="s">
        <v>1441</v>
      </c>
      <c r="B40" s="789" t="s">
        <v>1442</v>
      </c>
      <c r="C40" s="794" t="s">
        <v>1443</v>
      </c>
      <c r="D40" s="790"/>
      <c r="E40" s="817">
        <v>0</v>
      </c>
      <c r="F40" s="790"/>
      <c r="G40" s="817">
        <v>0</v>
      </c>
    </row>
    <row r="41" spans="1:7" s="291" customFormat="1" x14ac:dyDescent="0.2">
      <c r="A41" s="789" t="s">
        <v>1447</v>
      </c>
      <c r="B41" s="789" t="s">
        <v>1448</v>
      </c>
      <c r="C41" s="794" t="s">
        <v>1449</v>
      </c>
      <c r="D41" s="790"/>
      <c r="E41" s="817">
        <v>0</v>
      </c>
      <c r="F41" s="790"/>
      <c r="G41" s="817">
        <v>0</v>
      </c>
    </row>
    <row r="42" spans="1:7" s="291" customFormat="1" x14ac:dyDescent="0.2">
      <c r="A42" s="789" t="s">
        <v>1450</v>
      </c>
      <c r="B42" s="793" t="s">
        <v>1451</v>
      </c>
      <c r="C42" s="808" t="s">
        <v>1452</v>
      </c>
      <c r="D42" s="790"/>
      <c r="E42" s="817">
        <v>0</v>
      </c>
      <c r="F42" s="790"/>
      <c r="G42" s="817">
        <v>0</v>
      </c>
    </row>
    <row r="43" spans="1:7" x14ac:dyDescent="0.2">
      <c r="A43" s="283" t="s">
        <v>1453</v>
      </c>
      <c r="B43" s="283" t="s">
        <v>1454</v>
      </c>
      <c r="C43" s="284" t="s">
        <v>65</v>
      </c>
      <c r="D43" s="276">
        <v>5767.6984000000002</v>
      </c>
      <c r="E43" s="276">
        <v>0</v>
      </c>
      <c r="F43" s="276">
        <v>5767.6984000000002</v>
      </c>
      <c r="G43" s="276">
        <v>5806.6283000000003</v>
      </c>
    </row>
    <row r="44" spans="1:7" x14ac:dyDescent="0.2">
      <c r="A44" s="274" t="s">
        <v>1455</v>
      </c>
      <c r="B44" s="274" t="s">
        <v>1456</v>
      </c>
      <c r="C44" s="288" t="s">
        <v>65</v>
      </c>
      <c r="D44" s="276">
        <v>14.051220000000001</v>
      </c>
      <c r="E44" s="276">
        <v>0</v>
      </c>
      <c r="F44" s="276">
        <v>14.051220000000001</v>
      </c>
      <c r="G44" s="276">
        <v>4.6715400000000002</v>
      </c>
    </row>
    <row r="45" spans="1:7" x14ac:dyDescent="0.2">
      <c r="A45" s="789" t="s">
        <v>1457</v>
      </c>
      <c r="B45" s="789" t="s">
        <v>1458</v>
      </c>
      <c r="C45" s="794" t="s">
        <v>1459</v>
      </c>
      <c r="D45" s="790"/>
      <c r="E45" s="817">
        <v>0</v>
      </c>
      <c r="F45" s="790"/>
      <c r="G45" s="817">
        <v>0</v>
      </c>
    </row>
    <row r="46" spans="1:7" x14ac:dyDescent="0.2">
      <c r="A46" s="789" t="s">
        <v>1460</v>
      </c>
      <c r="B46" s="789" t="s">
        <v>1461</v>
      </c>
      <c r="C46" s="794" t="s">
        <v>1462</v>
      </c>
      <c r="D46" s="790">
        <v>14.051220000000001</v>
      </c>
      <c r="E46" s="817">
        <v>0</v>
      </c>
      <c r="F46" s="790">
        <v>14.051220000000001</v>
      </c>
      <c r="G46" s="817">
        <v>4.6715400000000002</v>
      </c>
    </row>
    <row r="47" spans="1:7" x14ac:dyDescent="0.2">
      <c r="A47" s="789" t="s">
        <v>1463</v>
      </c>
      <c r="B47" s="789" t="s">
        <v>1464</v>
      </c>
      <c r="C47" s="794" t="s">
        <v>1465</v>
      </c>
      <c r="D47" s="790"/>
      <c r="E47" s="817">
        <v>0</v>
      </c>
      <c r="F47" s="790"/>
      <c r="G47" s="817">
        <v>0</v>
      </c>
    </row>
    <row r="48" spans="1:7" x14ac:dyDescent="0.2">
      <c r="A48" s="789" t="s">
        <v>1466</v>
      </c>
      <c r="B48" s="789" t="s">
        <v>1467</v>
      </c>
      <c r="C48" s="794" t="s">
        <v>1468</v>
      </c>
      <c r="D48" s="790"/>
      <c r="E48" s="817">
        <v>0</v>
      </c>
      <c r="F48" s="790"/>
      <c r="G48" s="817">
        <v>0</v>
      </c>
    </row>
    <row r="49" spans="1:7" x14ac:dyDescent="0.2">
      <c r="A49" s="789" t="s">
        <v>1469</v>
      </c>
      <c r="B49" s="789" t="s">
        <v>1470</v>
      </c>
      <c r="C49" s="794" t="s">
        <v>1471</v>
      </c>
      <c r="D49" s="790"/>
      <c r="E49" s="817">
        <v>0</v>
      </c>
      <c r="F49" s="790"/>
      <c r="G49" s="817">
        <v>0</v>
      </c>
    </row>
    <row r="50" spans="1:7" x14ac:dyDescent="0.2">
      <c r="A50" s="789" t="s">
        <v>1472</v>
      </c>
      <c r="B50" s="789" t="s">
        <v>1473</v>
      </c>
      <c r="C50" s="794" t="s">
        <v>1474</v>
      </c>
      <c r="D50" s="790"/>
      <c r="E50" s="817">
        <v>0</v>
      </c>
      <c r="F50" s="790"/>
      <c r="G50" s="817">
        <v>0</v>
      </c>
    </row>
    <row r="51" spans="1:7" x14ac:dyDescent="0.2">
      <c r="A51" s="789" t="s">
        <v>1475</v>
      </c>
      <c r="B51" s="789" t="s">
        <v>1476</v>
      </c>
      <c r="C51" s="794" t="s">
        <v>1477</v>
      </c>
      <c r="D51" s="790"/>
      <c r="E51" s="817">
        <v>0</v>
      </c>
      <c r="F51" s="790"/>
      <c r="G51" s="817">
        <v>0</v>
      </c>
    </row>
    <row r="52" spans="1:7" x14ac:dyDescent="0.2">
      <c r="A52" s="789" t="s">
        <v>1478</v>
      </c>
      <c r="B52" s="789" t="s">
        <v>1479</v>
      </c>
      <c r="C52" s="794" t="s">
        <v>1480</v>
      </c>
      <c r="D52" s="790"/>
      <c r="E52" s="817">
        <v>0</v>
      </c>
      <c r="F52" s="790"/>
      <c r="G52" s="817">
        <v>0</v>
      </c>
    </row>
    <row r="53" spans="1:7" s="291" customFormat="1" x14ac:dyDescent="0.2">
      <c r="A53" s="789" t="s">
        <v>1481</v>
      </c>
      <c r="B53" s="789" t="s">
        <v>1482</v>
      </c>
      <c r="C53" s="794" t="s">
        <v>1483</v>
      </c>
      <c r="D53" s="790"/>
      <c r="E53" s="817">
        <v>0</v>
      </c>
      <c r="F53" s="790"/>
      <c r="G53" s="817">
        <v>0</v>
      </c>
    </row>
    <row r="54" spans="1:7" x14ac:dyDescent="0.2">
      <c r="A54" s="793" t="s">
        <v>1484</v>
      </c>
      <c r="B54" s="793" t="s">
        <v>1485</v>
      </c>
      <c r="C54" s="808" t="s">
        <v>1486</v>
      </c>
      <c r="D54" s="790"/>
      <c r="E54" s="817">
        <v>0</v>
      </c>
      <c r="F54" s="790"/>
      <c r="G54" s="817">
        <v>0</v>
      </c>
    </row>
    <row r="55" spans="1:7" x14ac:dyDescent="0.2">
      <c r="A55" s="274" t="s">
        <v>1487</v>
      </c>
      <c r="B55" s="274" t="s">
        <v>1488</v>
      </c>
      <c r="C55" s="288" t="s">
        <v>65</v>
      </c>
      <c r="D55" s="276">
        <v>190.18615</v>
      </c>
      <c r="E55" s="276">
        <v>0</v>
      </c>
      <c r="F55" s="276">
        <v>190.18615</v>
      </c>
      <c r="G55" s="276">
        <v>885.43307000000004</v>
      </c>
    </row>
    <row r="56" spans="1:7" x14ac:dyDescent="0.2">
      <c r="A56" s="798" t="s">
        <v>1489</v>
      </c>
      <c r="B56" s="798" t="s">
        <v>1490</v>
      </c>
      <c r="C56" s="813" t="s">
        <v>1491</v>
      </c>
      <c r="D56" s="790"/>
      <c r="E56" s="817">
        <v>0</v>
      </c>
      <c r="F56" s="790"/>
      <c r="G56" s="817">
        <v>0</v>
      </c>
    </row>
    <row r="57" spans="1:7" x14ac:dyDescent="0.2">
      <c r="A57" s="789" t="s">
        <v>1498</v>
      </c>
      <c r="B57" s="789" t="s">
        <v>1499</v>
      </c>
      <c r="C57" s="794" t="s">
        <v>1500</v>
      </c>
      <c r="D57" s="790">
        <v>5.5819999999999999</v>
      </c>
      <c r="E57" s="817">
        <v>0</v>
      </c>
      <c r="F57" s="790">
        <v>5.5819999999999999</v>
      </c>
      <c r="G57" s="817">
        <v>500.06373000000002</v>
      </c>
    </row>
    <row r="58" spans="1:7" x14ac:dyDescent="0.2">
      <c r="A58" s="789" t="s">
        <v>1501</v>
      </c>
      <c r="B58" s="789" t="s">
        <v>1502</v>
      </c>
      <c r="C58" s="794" t="s">
        <v>1503</v>
      </c>
      <c r="D58" s="790"/>
      <c r="E58" s="817">
        <v>0</v>
      </c>
      <c r="F58" s="790"/>
      <c r="G58" s="817">
        <v>312.34929</v>
      </c>
    </row>
    <row r="59" spans="1:7" x14ac:dyDescent="0.2">
      <c r="A59" s="789" t="s">
        <v>1504</v>
      </c>
      <c r="B59" s="789" t="s">
        <v>1505</v>
      </c>
      <c r="C59" s="794" t="s">
        <v>1506</v>
      </c>
      <c r="D59" s="790"/>
      <c r="E59" s="817">
        <v>0</v>
      </c>
      <c r="F59" s="790"/>
      <c r="G59" s="817">
        <v>0</v>
      </c>
    </row>
    <row r="60" spans="1:7" x14ac:dyDescent="0.2">
      <c r="A60" s="789" t="s">
        <v>1513</v>
      </c>
      <c r="B60" s="789" t="s">
        <v>1514</v>
      </c>
      <c r="C60" s="794" t="s">
        <v>1515</v>
      </c>
      <c r="D60" s="790"/>
      <c r="E60" s="817">
        <v>0</v>
      </c>
      <c r="F60" s="790"/>
      <c r="G60" s="817">
        <v>0</v>
      </c>
    </row>
    <row r="61" spans="1:7" x14ac:dyDescent="0.2">
      <c r="A61" s="789" t="s">
        <v>1516</v>
      </c>
      <c r="B61" s="789" t="s">
        <v>1517</v>
      </c>
      <c r="C61" s="794" t="s">
        <v>1518</v>
      </c>
      <c r="D61" s="817">
        <v>0</v>
      </c>
      <c r="E61" s="817">
        <v>0</v>
      </c>
      <c r="F61" s="817"/>
      <c r="G61" s="817">
        <v>0</v>
      </c>
    </row>
    <row r="62" spans="1:7" x14ac:dyDescent="0.2">
      <c r="A62" s="789" t="s">
        <v>1519</v>
      </c>
      <c r="B62" s="789" t="s">
        <v>1520</v>
      </c>
      <c r="C62" s="794" t="s">
        <v>1521</v>
      </c>
      <c r="D62" s="817">
        <v>0</v>
      </c>
      <c r="E62" s="817">
        <v>0</v>
      </c>
      <c r="F62" s="817">
        <v>0</v>
      </c>
      <c r="G62" s="817">
        <v>0</v>
      </c>
    </row>
    <row r="63" spans="1:7" x14ac:dyDescent="0.2">
      <c r="A63" s="789" t="s">
        <v>1522</v>
      </c>
      <c r="B63" s="789" t="s">
        <v>1523</v>
      </c>
      <c r="C63" s="794" t="s">
        <v>1524</v>
      </c>
      <c r="D63" s="817">
        <v>0</v>
      </c>
      <c r="E63" s="817">
        <v>0</v>
      </c>
      <c r="F63" s="817">
        <v>0</v>
      </c>
      <c r="G63" s="817">
        <v>0</v>
      </c>
    </row>
    <row r="64" spans="1:7" x14ac:dyDescent="0.2">
      <c r="A64" s="789" t="s">
        <v>1525</v>
      </c>
      <c r="B64" s="789" t="s">
        <v>1526</v>
      </c>
      <c r="C64" s="794" t="s">
        <v>1527</v>
      </c>
      <c r="D64" s="817">
        <v>0</v>
      </c>
      <c r="E64" s="817">
        <v>0</v>
      </c>
      <c r="F64" s="817">
        <v>0</v>
      </c>
      <c r="G64" s="817">
        <v>0</v>
      </c>
    </row>
    <row r="65" spans="1:7" x14ac:dyDescent="0.2">
      <c r="A65" s="789" t="s">
        <v>1528</v>
      </c>
      <c r="B65" s="789" t="s">
        <v>1529</v>
      </c>
      <c r="C65" s="794" t="s">
        <v>1530</v>
      </c>
      <c r="D65" s="817">
        <v>0</v>
      </c>
      <c r="E65" s="817">
        <v>0</v>
      </c>
      <c r="F65" s="817">
        <v>0</v>
      </c>
      <c r="G65" s="817">
        <v>0</v>
      </c>
    </row>
    <row r="66" spans="1:7" x14ac:dyDescent="0.2">
      <c r="A66" s="789" t="s">
        <v>1531</v>
      </c>
      <c r="B66" s="789" t="s">
        <v>71</v>
      </c>
      <c r="C66" s="794" t="s">
        <v>1532</v>
      </c>
      <c r="D66" s="817">
        <v>0</v>
      </c>
      <c r="E66" s="817">
        <v>0</v>
      </c>
      <c r="F66" s="817">
        <v>0</v>
      </c>
      <c r="G66" s="817">
        <v>0</v>
      </c>
    </row>
    <row r="67" spans="1:7" x14ac:dyDescent="0.2">
      <c r="A67" s="789" t="s">
        <v>1533</v>
      </c>
      <c r="B67" s="789" t="s">
        <v>1534</v>
      </c>
      <c r="C67" s="794" t="s">
        <v>1535</v>
      </c>
      <c r="D67" s="817">
        <v>0</v>
      </c>
      <c r="E67" s="817">
        <v>0</v>
      </c>
      <c r="F67" s="817">
        <v>0</v>
      </c>
      <c r="G67" s="817">
        <v>0</v>
      </c>
    </row>
    <row r="68" spans="1:7" x14ac:dyDescent="0.2">
      <c r="A68" s="789" t="s">
        <v>1536</v>
      </c>
      <c r="B68" s="789" t="s">
        <v>1537</v>
      </c>
      <c r="C68" s="794" t="s">
        <v>1538</v>
      </c>
      <c r="D68" s="817">
        <v>0</v>
      </c>
      <c r="E68" s="817">
        <v>0</v>
      </c>
      <c r="F68" s="817">
        <v>0</v>
      </c>
      <c r="G68" s="817">
        <v>0</v>
      </c>
    </row>
    <row r="69" spans="1:7" x14ac:dyDescent="0.2">
      <c r="A69" s="789" t="s">
        <v>1539</v>
      </c>
      <c r="B69" s="789" t="s">
        <v>1540</v>
      </c>
      <c r="C69" s="794" t="s">
        <v>1541</v>
      </c>
      <c r="D69" s="817">
        <v>0</v>
      </c>
      <c r="E69" s="817">
        <v>0</v>
      </c>
      <c r="F69" s="817">
        <v>0</v>
      </c>
      <c r="G69" s="817">
        <v>0</v>
      </c>
    </row>
    <row r="70" spans="1:7" x14ac:dyDescent="0.2">
      <c r="A70" s="789" t="s">
        <v>1557</v>
      </c>
      <c r="B70" s="789" t="s">
        <v>1558</v>
      </c>
      <c r="C70" s="794" t="s">
        <v>1559</v>
      </c>
      <c r="D70" s="817">
        <v>0</v>
      </c>
      <c r="E70" s="817">
        <v>0</v>
      </c>
      <c r="F70" s="817">
        <v>0</v>
      </c>
      <c r="G70" s="817">
        <v>0</v>
      </c>
    </row>
    <row r="71" spans="1:7" x14ac:dyDescent="0.2">
      <c r="A71" s="789" t="s">
        <v>1563</v>
      </c>
      <c r="B71" s="789" t="s">
        <v>1564</v>
      </c>
      <c r="C71" s="794" t="s">
        <v>1565</v>
      </c>
      <c r="D71" s="817">
        <v>184.40012999999999</v>
      </c>
      <c r="E71" s="817">
        <v>0</v>
      </c>
      <c r="F71" s="817">
        <v>184.40012999999999</v>
      </c>
      <c r="G71" s="817">
        <v>73.004339999999999</v>
      </c>
    </row>
    <row r="72" spans="1:7" x14ac:dyDescent="0.2">
      <c r="A72" s="789" t="s">
        <v>1566</v>
      </c>
      <c r="B72" s="789" t="s">
        <v>1567</v>
      </c>
      <c r="C72" s="794" t="s">
        <v>1568</v>
      </c>
      <c r="D72" s="817">
        <v>0</v>
      </c>
      <c r="E72" s="817">
        <v>0</v>
      </c>
      <c r="F72" s="817">
        <v>0</v>
      </c>
      <c r="G72" s="817">
        <v>0</v>
      </c>
    </row>
    <row r="73" spans="1:7" x14ac:dyDescent="0.2">
      <c r="A73" s="789" t="s">
        <v>1569</v>
      </c>
      <c r="B73" s="789" t="s">
        <v>1570</v>
      </c>
      <c r="C73" s="794" t="s">
        <v>1571</v>
      </c>
      <c r="D73" s="817"/>
      <c r="E73" s="817">
        <v>0</v>
      </c>
      <c r="F73" s="817"/>
      <c r="G73" s="817">
        <v>1.4710000000000001E-2</v>
      </c>
    </row>
    <row r="74" spans="1:7" x14ac:dyDescent="0.2">
      <c r="A74" s="818" t="s">
        <v>1572</v>
      </c>
      <c r="B74" s="818" t="s">
        <v>1573</v>
      </c>
      <c r="C74" s="819" t="s">
        <v>1574</v>
      </c>
      <c r="D74" s="820">
        <v>0.20100000000000001</v>
      </c>
      <c r="E74" s="820">
        <v>0</v>
      </c>
      <c r="F74" s="820">
        <v>0.20100000000000001</v>
      </c>
      <c r="G74" s="820"/>
    </row>
    <row r="75" spans="1:7" x14ac:dyDescent="0.2">
      <c r="A75" s="283" t="s">
        <v>1575</v>
      </c>
      <c r="B75" s="283" t="s">
        <v>1576</v>
      </c>
      <c r="C75" s="284" t="s">
        <v>65</v>
      </c>
      <c r="D75" s="276">
        <v>5563.4610300000004</v>
      </c>
      <c r="E75" s="276">
        <v>0</v>
      </c>
      <c r="F75" s="276">
        <v>5563.4610300000004</v>
      </c>
      <c r="G75" s="276">
        <v>4916.52369</v>
      </c>
    </row>
    <row r="76" spans="1:7" x14ac:dyDescent="0.2">
      <c r="A76" s="793" t="s">
        <v>1577</v>
      </c>
      <c r="B76" s="793" t="s">
        <v>1578</v>
      </c>
      <c r="C76" s="808" t="s">
        <v>1579</v>
      </c>
      <c r="D76" s="790"/>
      <c r="E76" s="790"/>
      <c r="F76" s="790"/>
      <c r="G76" s="790"/>
    </row>
    <row r="77" spans="1:7" x14ac:dyDescent="0.2">
      <c r="A77" s="789" t="s">
        <v>1580</v>
      </c>
      <c r="B77" s="789" t="s">
        <v>1581</v>
      </c>
      <c r="C77" s="794" t="s">
        <v>1582</v>
      </c>
      <c r="D77" s="790"/>
      <c r="E77" s="790"/>
      <c r="F77" s="790"/>
      <c r="G77" s="790"/>
    </row>
    <row r="78" spans="1:7" x14ac:dyDescent="0.2">
      <c r="A78" s="789" t="s">
        <v>1583</v>
      </c>
      <c r="B78" s="789" t="s">
        <v>1584</v>
      </c>
      <c r="C78" s="794" t="s">
        <v>1585</v>
      </c>
      <c r="D78" s="790"/>
      <c r="E78" s="790"/>
      <c r="F78" s="790"/>
      <c r="G78" s="790"/>
    </row>
    <row r="79" spans="1:7" s="273" customFormat="1" x14ac:dyDescent="0.2">
      <c r="A79" s="789" t="s">
        <v>1586</v>
      </c>
      <c r="B79" s="789" t="s">
        <v>1587</v>
      </c>
      <c r="C79" s="794" t="s">
        <v>1588</v>
      </c>
      <c r="D79" s="790"/>
      <c r="E79" s="790"/>
      <c r="F79" s="790"/>
      <c r="G79" s="790"/>
    </row>
    <row r="80" spans="1:7" s="273" customFormat="1" x14ac:dyDescent="0.2">
      <c r="A80" s="789" t="s">
        <v>1589</v>
      </c>
      <c r="B80" s="789" t="s">
        <v>1590</v>
      </c>
      <c r="C80" s="794" t="s">
        <v>1591</v>
      </c>
      <c r="D80" s="790"/>
      <c r="E80" s="790"/>
      <c r="F80" s="790"/>
      <c r="G80" s="790"/>
    </row>
    <row r="81" spans="1:7" s="291" customFormat="1" x14ac:dyDescent="0.2">
      <c r="A81" s="789" t="s">
        <v>1592</v>
      </c>
      <c r="B81" s="789" t="s">
        <v>1593</v>
      </c>
      <c r="C81" s="794" t="s">
        <v>1594</v>
      </c>
      <c r="D81" s="790">
        <v>5398.5568800000001</v>
      </c>
      <c r="E81" s="790"/>
      <c r="F81" s="790">
        <v>5398.5568800000001</v>
      </c>
      <c r="G81" s="790">
        <v>4773.4182300000002</v>
      </c>
    </row>
    <row r="82" spans="1:7" s="291" customFormat="1" x14ac:dyDescent="0.2">
      <c r="A82" s="789" t="s">
        <v>1595</v>
      </c>
      <c r="B82" s="789" t="s">
        <v>1596</v>
      </c>
      <c r="C82" s="794" t="s">
        <v>1597</v>
      </c>
      <c r="D82" s="790">
        <v>89.711150000000004</v>
      </c>
      <c r="E82" s="790"/>
      <c r="F82" s="790">
        <v>89.711150000000004</v>
      </c>
      <c r="G82" s="790">
        <v>108.60845999999999</v>
      </c>
    </row>
    <row r="83" spans="1:7" x14ac:dyDescent="0.2">
      <c r="A83" s="789" t="s">
        <v>1604</v>
      </c>
      <c r="B83" s="789" t="s">
        <v>1605</v>
      </c>
      <c r="C83" s="794" t="s">
        <v>1606</v>
      </c>
      <c r="D83" s="790">
        <v>56.314</v>
      </c>
      <c r="E83" s="790"/>
      <c r="F83" s="790">
        <v>56.314</v>
      </c>
      <c r="G83" s="790">
        <v>6.9539999999999997</v>
      </c>
    </row>
    <row r="84" spans="1:7" x14ac:dyDescent="0.2">
      <c r="A84" s="789" t="s">
        <v>1607</v>
      </c>
      <c r="B84" s="789" t="s">
        <v>1608</v>
      </c>
      <c r="C84" s="794" t="s">
        <v>1609</v>
      </c>
      <c r="D84" s="790"/>
      <c r="E84" s="790"/>
      <c r="F84" s="790"/>
      <c r="G84" s="790"/>
    </row>
    <row r="85" spans="1:7" x14ac:dyDescent="0.2">
      <c r="A85" s="795" t="s">
        <v>1610</v>
      </c>
      <c r="B85" s="795" t="s">
        <v>1611</v>
      </c>
      <c r="C85" s="796" t="s">
        <v>1612</v>
      </c>
      <c r="D85" s="797">
        <v>18.879000000000001</v>
      </c>
      <c r="E85" s="797"/>
      <c r="F85" s="797">
        <v>18.879000000000001</v>
      </c>
      <c r="G85" s="797">
        <v>27.542999999999999</v>
      </c>
    </row>
    <row r="86" spans="1:7" x14ac:dyDescent="0.2">
      <c r="A86" s="434"/>
      <c r="B86" s="434"/>
      <c r="C86" s="434"/>
      <c r="D86" s="435"/>
      <c r="E86" s="436"/>
      <c r="F86" s="435"/>
      <c r="G86" s="435"/>
    </row>
    <row r="87" spans="1:7" x14ac:dyDescent="0.2">
      <c r="A87" s="434"/>
      <c r="B87" s="434"/>
      <c r="C87" s="434"/>
      <c r="D87" s="435"/>
      <c r="E87" s="436"/>
      <c r="F87" s="435"/>
      <c r="G87" s="435"/>
    </row>
    <row r="88" spans="1:7" s="291" customFormat="1" x14ac:dyDescent="0.2">
      <c r="A88" s="815"/>
      <c r="B88" s="432"/>
      <c r="C88" s="433"/>
      <c r="D88" s="279">
        <v>1</v>
      </c>
      <c r="E88" s="279">
        <v>2</v>
      </c>
      <c r="F88" s="426"/>
      <c r="G88" s="427"/>
    </row>
    <row r="89" spans="1:7" x14ac:dyDescent="0.2">
      <c r="A89" s="1287" t="s">
        <v>1336</v>
      </c>
      <c r="B89" s="1288"/>
      <c r="C89" s="1293" t="s">
        <v>1337</v>
      </c>
      <c r="D89" s="1307" t="s">
        <v>1338</v>
      </c>
      <c r="E89" s="1307"/>
      <c r="F89" s="426"/>
      <c r="G89" s="427"/>
    </row>
    <row r="90" spans="1:7" x14ac:dyDescent="0.2">
      <c r="A90" s="1291"/>
      <c r="B90" s="1292"/>
      <c r="C90" s="1298"/>
      <c r="D90" s="746" t="s">
        <v>1339</v>
      </c>
      <c r="E90" s="280" t="s">
        <v>1340</v>
      </c>
      <c r="F90" s="426"/>
      <c r="G90" s="427"/>
    </row>
    <row r="91" spans="1:7" ht="13.5" customHeight="1" x14ac:dyDescent="0.2">
      <c r="A91" s="283"/>
      <c r="B91" s="283" t="s">
        <v>1613</v>
      </c>
      <c r="C91" s="284" t="s">
        <v>65</v>
      </c>
      <c r="D91" s="276">
        <v>8199.1607800000002</v>
      </c>
      <c r="E91" s="276">
        <v>8480.3037199999999</v>
      </c>
      <c r="F91" s="424"/>
      <c r="G91" s="425"/>
    </row>
    <row r="92" spans="1:7" x14ac:dyDescent="0.2">
      <c r="A92" s="283" t="s">
        <v>1614</v>
      </c>
      <c r="B92" s="283" t="s">
        <v>1615</v>
      </c>
      <c r="C92" s="284" t="s">
        <v>65</v>
      </c>
      <c r="D92" s="276">
        <v>4665.1425099999997</v>
      </c>
      <c r="E92" s="276">
        <v>4271.5674200000003</v>
      </c>
      <c r="F92" s="424"/>
      <c r="G92" s="425"/>
    </row>
    <row r="93" spans="1:7" x14ac:dyDescent="0.2">
      <c r="A93" s="283" t="s">
        <v>1616</v>
      </c>
      <c r="B93" s="283" t="s">
        <v>1617</v>
      </c>
      <c r="C93" s="284" t="s">
        <v>65</v>
      </c>
      <c r="D93" s="276">
        <v>2492.9173799999999</v>
      </c>
      <c r="E93" s="276">
        <v>2735.13042</v>
      </c>
      <c r="F93" s="424"/>
      <c r="G93" s="425"/>
    </row>
    <row r="94" spans="1:7" s="291" customFormat="1" x14ac:dyDescent="0.2">
      <c r="A94" s="789" t="s">
        <v>1618</v>
      </c>
      <c r="B94" s="789" t="s">
        <v>1619</v>
      </c>
      <c r="C94" s="794" t="s">
        <v>1620</v>
      </c>
      <c r="D94" s="790">
        <v>2174.1555699999999</v>
      </c>
      <c r="E94" s="790">
        <v>2577.4524200000001</v>
      </c>
      <c r="F94" s="426"/>
      <c r="G94" s="427"/>
    </row>
    <row r="95" spans="1:7" x14ac:dyDescent="0.2">
      <c r="A95" s="789" t="s">
        <v>1621</v>
      </c>
      <c r="B95" s="789" t="s">
        <v>1622</v>
      </c>
      <c r="C95" s="794" t="s">
        <v>1623</v>
      </c>
      <c r="D95" s="817">
        <v>318.76181000000003</v>
      </c>
      <c r="E95" s="817">
        <v>157.678</v>
      </c>
      <c r="F95" s="426"/>
      <c r="G95" s="420"/>
    </row>
    <row r="96" spans="1:7" x14ac:dyDescent="0.2">
      <c r="A96" s="789" t="s">
        <v>1624</v>
      </c>
      <c r="B96" s="789" t="s">
        <v>1625</v>
      </c>
      <c r="C96" s="794" t="s">
        <v>1626</v>
      </c>
      <c r="D96" s="817">
        <v>0</v>
      </c>
      <c r="E96" s="817">
        <v>0</v>
      </c>
      <c r="F96" s="428"/>
      <c r="G96" s="420"/>
    </row>
    <row r="97" spans="1:7" x14ac:dyDescent="0.2">
      <c r="A97" s="789" t="s">
        <v>1627</v>
      </c>
      <c r="B97" s="789" t="s">
        <v>1628</v>
      </c>
      <c r="C97" s="794" t="s">
        <v>1629</v>
      </c>
      <c r="D97" s="817">
        <v>0</v>
      </c>
      <c r="E97" s="817">
        <v>0</v>
      </c>
      <c r="F97" s="428"/>
      <c r="G97" s="420"/>
    </row>
    <row r="98" spans="1:7" s="291" customFormat="1" x14ac:dyDescent="0.2">
      <c r="A98" s="789" t="s">
        <v>1630</v>
      </c>
      <c r="B98" s="789" t="s">
        <v>1631</v>
      </c>
      <c r="C98" s="794" t="s">
        <v>1632</v>
      </c>
      <c r="D98" s="817">
        <v>0</v>
      </c>
      <c r="E98" s="817">
        <v>0</v>
      </c>
      <c r="F98" s="428"/>
      <c r="G98" s="420"/>
    </row>
    <row r="99" spans="1:7" s="291" customFormat="1" x14ac:dyDescent="0.2">
      <c r="A99" s="789" t="s">
        <v>1633</v>
      </c>
      <c r="B99" s="789" t="s">
        <v>1634</v>
      </c>
      <c r="C99" s="794" t="s">
        <v>1635</v>
      </c>
      <c r="D99" s="817">
        <v>0</v>
      </c>
      <c r="E99" s="817">
        <v>0</v>
      </c>
      <c r="F99" s="428"/>
      <c r="G99" s="420"/>
    </row>
    <row r="100" spans="1:7" x14ac:dyDescent="0.2">
      <c r="A100" s="283" t="s">
        <v>1636</v>
      </c>
      <c r="B100" s="283" t="s">
        <v>1637</v>
      </c>
      <c r="C100" s="284" t="s">
        <v>65</v>
      </c>
      <c r="D100" s="276">
        <v>1877.5315700000001</v>
      </c>
      <c r="E100" s="276">
        <v>1481.9890800000001</v>
      </c>
      <c r="F100" s="424"/>
      <c r="G100" s="425"/>
    </row>
    <row r="101" spans="1:7" s="291" customFormat="1" x14ac:dyDescent="0.2">
      <c r="A101" s="789" t="s">
        <v>1638</v>
      </c>
      <c r="B101" s="789" t="s">
        <v>1639</v>
      </c>
      <c r="C101" s="794" t="s">
        <v>1640</v>
      </c>
      <c r="D101" s="790">
        <v>111.29065</v>
      </c>
      <c r="E101" s="790">
        <v>102.01719</v>
      </c>
      <c r="F101" s="426"/>
      <c r="G101" s="427"/>
    </row>
    <row r="102" spans="1:7" x14ac:dyDescent="0.2">
      <c r="A102" s="789" t="s">
        <v>1641</v>
      </c>
      <c r="B102" s="789" t="s">
        <v>1642</v>
      </c>
      <c r="C102" s="794" t="s">
        <v>1643</v>
      </c>
      <c r="D102" s="817">
        <v>107.08660999999999</v>
      </c>
      <c r="E102" s="817">
        <v>113.66689</v>
      </c>
      <c r="F102" s="426"/>
      <c r="G102" s="427"/>
    </row>
    <row r="103" spans="1:7" x14ac:dyDescent="0.2">
      <c r="A103" s="789" t="s">
        <v>1644</v>
      </c>
      <c r="B103" s="789" t="s">
        <v>1645</v>
      </c>
      <c r="C103" s="794" t="s">
        <v>1646</v>
      </c>
      <c r="D103" s="817">
        <v>258.85057999999998</v>
      </c>
      <c r="E103" s="817">
        <v>213.67612</v>
      </c>
      <c r="F103" s="426"/>
      <c r="G103" s="427"/>
    </row>
    <row r="104" spans="1:7" x14ac:dyDescent="0.2">
      <c r="A104" s="789" t="s">
        <v>1647</v>
      </c>
      <c r="B104" s="789" t="s">
        <v>1648</v>
      </c>
      <c r="C104" s="794" t="s">
        <v>1649</v>
      </c>
      <c r="D104" s="817">
        <v>0</v>
      </c>
      <c r="E104" s="817">
        <v>0</v>
      </c>
      <c r="F104" s="428"/>
      <c r="G104" s="420"/>
    </row>
    <row r="105" spans="1:7" x14ac:dyDescent="0.2">
      <c r="A105" s="789" t="s">
        <v>1650</v>
      </c>
      <c r="B105" s="789" t="s">
        <v>1651</v>
      </c>
      <c r="C105" s="794" t="s">
        <v>1652</v>
      </c>
      <c r="D105" s="817">
        <v>1400.3037300000001</v>
      </c>
      <c r="E105" s="817">
        <v>1052.62888</v>
      </c>
      <c r="F105" s="426"/>
      <c r="G105" s="427"/>
    </row>
    <row r="106" spans="1:7" x14ac:dyDescent="0.2">
      <c r="A106" s="283" t="s">
        <v>1656</v>
      </c>
      <c r="B106" s="283" t="s">
        <v>1657</v>
      </c>
      <c r="C106" s="284" t="s">
        <v>65</v>
      </c>
      <c r="D106" s="276">
        <v>294.69355999999999</v>
      </c>
      <c r="E106" s="276">
        <v>54.447920000000003</v>
      </c>
      <c r="F106" s="424"/>
      <c r="G106" s="425"/>
    </row>
    <row r="107" spans="1:7" s="291" customFormat="1" x14ac:dyDescent="0.2">
      <c r="A107" s="789" t="s">
        <v>1658</v>
      </c>
      <c r="B107" s="789" t="s">
        <v>1659</v>
      </c>
      <c r="C107" s="794" t="s">
        <v>65</v>
      </c>
      <c r="D107" s="790">
        <v>294.69355999999999</v>
      </c>
      <c r="E107" s="790">
        <v>54.447920000000003</v>
      </c>
      <c r="F107" s="426"/>
      <c r="G107" s="420"/>
    </row>
    <row r="108" spans="1:7" x14ac:dyDescent="0.2">
      <c r="A108" s="789" t="s">
        <v>1660</v>
      </c>
      <c r="B108" s="789" t="s">
        <v>1661</v>
      </c>
      <c r="C108" s="794" t="s">
        <v>1662</v>
      </c>
      <c r="D108" s="817">
        <v>0</v>
      </c>
      <c r="E108" s="817">
        <v>0</v>
      </c>
      <c r="F108" s="428"/>
      <c r="G108" s="427"/>
    </row>
    <row r="109" spans="1:7" x14ac:dyDescent="0.2">
      <c r="A109" s="789" t="s">
        <v>1663</v>
      </c>
      <c r="B109" s="789" t="s">
        <v>1664</v>
      </c>
      <c r="C109" s="794" t="s">
        <v>1665</v>
      </c>
      <c r="D109" s="817">
        <v>0</v>
      </c>
      <c r="E109" s="817">
        <v>0</v>
      </c>
      <c r="F109" s="428"/>
      <c r="G109" s="420"/>
    </row>
    <row r="110" spans="1:7" x14ac:dyDescent="0.2">
      <c r="A110" s="283" t="s">
        <v>1666</v>
      </c>
      <c r="B110" s="283" t="s">
        <v>1667</v>
      </c>
      <c r="C110" s="284" t="s">
        <v>65</v>
      </c>
      <c r="D110" s="276">
        <v>3534.01827</v>
      </c>
      <c r="E110" s="276">
        <v>4208.7362999999996</v>
      </c>
      <c r="F110" s="424"/>
      <c r="G110" s="425"/>
    </row>
    <row r="111" spans="1:7" x14ac:dyDescent="0.2">
      <c r="A111" s="283" t="s">
        <v>1668</v>
      </c>
      <c r="B111" s="283" t="s">
        <v>1669</v>
      </c>
      <c r="C111" s="284" t="s">
        <v>65</v>
      </c>
      <c r="D111" s="276">
        <v>0</v>
      </c>
      <c r="E111" s="276">
        <v>0</v>
      </c>
      <c r="F111" s="424"/>
      <c r="G111" s="425"/>
    </row>
    <row r="112" spans="1:7" x14ac:dyDescent="0.2">
      <c r="A112" s="789" t="s">
        <v>1670</v>
      </c>
      <c r="B112" s="789" t="s">
        <v>1669</v>
      </c>
      <c r="C112" s="794" t="s">
        <v>1671</v>
      </c>
      <c r="D112" s="790"/>
      <c r="E112" s="790"/>
      <c r="F112" s="428"/>
      <c r="G112" s="420"/>
    </row>
    <row r="113" spans="1:7" x14ac:dyDescent="0.2">
      <c r="A113" s="283" t="s">
        <v>1672</v>
      </c>
      <c r="B113" s="283" t="s">
        <v>1673</v>
      </c>
      <c r="C113" s="284" t="s">
        <v>65</v>
      </c>
      <c r="D113" s="276">
        <v>0</v>
      </c>
      <c r="E113" s="276">
        <v>0</v>
      </c>
      <c r="F113" s="424"/>
      <c r="G113" s="425"/>
    </row>
    <row r="114" spans="1:7" x14ac:dyDescent="0.2">
      <c r="A114" s="789" t="s">
        <v>1674</v>
      </c>
      <c r="B114" s="789" t="s">
        <v>1675</v>
      </c>
      <c r="C114" s="794" t="s">
        <v>1676</v>
      </c>
      <c r="D114" s="790"/>
      <c r="E114" s="790"/>
      <c r="F114" s="428"/>
      <c r="G114" s="420"/>
    </row>
    <row r="115" spans="1:7" x14ac:dyDescent="0.2">
      <c r="A115" s="789" t="s">
        <v>1677</v>
      </c>
      <c r="B115" s="789" t="s">
        <v>1678</v>
      </c>
      <c r="C115" s="794" t="s">
        <v>1679</v>
      </c>
      <c r="D115" s="817">
        <v>0</v>
      </c>
      <c r="E115" s="817">
        <v>0</v>
      </c>
      <c r="F115" s="428"/>
      <c r="G115" s="420"/>
    </row>
    <row r="116" spans="1:7" x14ac:dyDescent="0.2">
      <c r="A116" s="789" t="s">
        <v>1683</v>
      </c>
      <c r="B116" s="789" t="s">
        <v>1684</v>
      </c>
      <c r="C116" s="794" t="s">
        <v>1685</v>
      </c>
      <c r="D116" s="817">
        <v>0</v>
      </c>
      <c r="E116" s="817">
        <v>0</v>
      </c>
      <c r="F116" s="428"/>
      <c r="G116" s="420"/>
    </row>
    <row r="117" spans="1:7" x14ac:dyDescent="0.2">
      <c r="A117" s="789" t="s">
        <v>1692</v>
      </c>
      <c r="B117" s="789" t="s">
        <v>1693</v>
      </c>
      <c r="C117" s="794" t="s">
        <v>1694</v>
      </c>
      <c r="D117" s="817">
        <v>0</v>
      </c>
      <c r="E117" s="817">
        <v>0</v>
      </c>
      <c r="F117" s="428"/>
      <c r="G117" s="420"/>
    </row>
    <row r="118" spans="1:7" x14ac:dyDescent="0.2">
      <c r="A118" s="789" t="s">
        <v>1695</v>
      </c>
      <c r="B118" s="789" t="s">
        <v>1696</v>
      </c>
      <c r="C118" s="794" t="s">
        <v>1697</v>
      </c>
      <c r="D118" s="817">
        <v>0</v>
      </c>
      <c r="E118" s="817">
        <v>0</v>
      </c>
      <c r="F118" s="428"/>
      <c r="G118" s="420"/>
    </row>
    <row r="119" spans="1:7" x14ac:dyDescent="0.2">
      <c r="A119" s="283" t="s">
        <v>1698</v>
      </c>
      <c r="B119" s="283" t="s">
        <v>1699</v>
      </c>
      <c r="C119" s="284" t="s">
        <v>65</v>
      </c>
      <c r="D119" s="276">
        <v>3534.01827</v>
      </c>
      <c r="E119" s="276">
        <v>4208.7362999999996</v>
      </c>
      <c r="F119" s="424"/>
      <c r="G119" s="425"/>
    </row>
    <row r="120" spans="1:7" x14ac:dyDescent="0.2">
      <c r="A120" s="789" t="s">
        <v>1700</v>
      </c>
      <c r="B120" s="789" t="s">
        <v>1701</v>
      </c>
      <c r="C120" s="794" t="s">
        <v>1702</v>
      </c>
      <c r="D120" s="790"/>
      <c r="E120" s="790"/>
      <c r="F120" s="428"/>
      <c r="G120" s="420"/>
    </row>
    <row r="121" spans="1:7" x14ac:dyDescent="0.2">
      <c r="A121" s="789" t="s">
        <v>1709</v>
      </c>
      <c r="B121" s="789" t="s">
        <v>1710</v>
      </c>
      <c r="C121" s="794" t="s">
        <v>1711</v>
      </c>
      <c r="D121" s="817">
        <v>0</v>
      </c>
      <c r="E121" s="817">
        <v>0</v>
      </c>
      <c r="F121" s="428"/>
      <c r="G121" s="420"/>
    </row>
    <row r="122" spans="1:7" x14ac:dyDescent="0.2">
      <c r="A122" s="789" t="s">
        <v>1712</v>
      </c>
      <c r="B122" s="789" t="s">
        <v>1713</v>
      </c>
      <c r="C122" s="794" t="s">
        <v>1714</v>
      </c>
      <c r="D122" s="817">
        <v>1176.2367400000001</v>
      </c>
      <c r="E122" s="817">
        <v>1947.8103799999999</v>
      </c>
      <c r="F122" s="426"/>
      <c r="G122" s="427"/>
    </row>
    <row r="123" spans="1:7" x14ac:dyDescent="0.2">
      <c r="A123" s="789" t="s">
        <v>1718</v>
      </c>
      <c r="B123" s="789" t="s">
        <v>1719</v>
      </c>
      <c r="C123" s="794" t="s">
        <v>1720</v>
      </c>
      <c r="D123" s="817">
        <v>0</v>
      </c>
      <c r="E123" s="817">
        <v>0</v>
      </c>
      <c r="F123" s="426"/>
      <c r="G123" s="427"/>
    </row>
    <row r="124" spans="1:7" x14ac:dyDescent="0.2">
      <c r="A124" s="789" t="s">
        <v>1724</v>
      </c>
      <c r="B124" s="789" t="s">
        <v>1725</v>
      </c>
      <c r="C124" s="794" t="s">
        <v>1726</v>
      </c>
      <c r="D124" s="817">
        <v>0</v>
      </c>
      <c r="E124" s="817">
        <v>0</v>
      </c>
      <c r="F124" s="428"/>
      <c r="G124" s="420"/>
    </row>
    <row r="125" spans="1:7" ht="12.75" customHeight="1" x14ac:dyDescent="0.2">
      <c r="A125" s="789" t="s">
        <v>1727</v>
      </c>
      <c r="B125" s="789" t="s">
        <v>1728</v>
      </c>
      <c r="C125" s="794" t="s">
        <v>1729</v>
      </c>
      <c r="D125" s="817">
        <v>1446.2570000000001</v>
      </c>
      <c r="E125" s="817">
        <v>999.34199999999998</v>
      </c>
      <c r="F125" s="426"/>
      <c r="G125" s="427"/>
    </row>
    <row r="126" spans="1:7" ht="12.75" customHeight="1" x14ac:dyDescent="0.2">
      <c r="A126" s="789" t="s">
        <v>1730</v>
      </c>
      <c r="B126" s="789" t="s">
        <v>1731</v>
      </c>
      <c r="C126" s="794" t="s">
        <v>1732</v>
      </c>
      <c r="D126" s="817">
        <v>0</v>
      </c>
      <c r="E126" s="817">
        <v>0</v>
      </c>
      <c r="F126" s="426"/>
      <c r="G126" s="427"/>
    </row>
    <row r="127" spans="1:7" ht="12.75" customHeight="1" x14ac:dyDescent="0.2">
      <c r="A127" s="789" t="s">
        <v>1733</v>
      </c>
      <c r="B127" s="789" t="s">
        <v>1517</v>
      </c>
      <c r="C127" s="794" t="s">
        <v>1518</v>
      </c>
      <c r="D127" s="817">
        <v>494.46899999999999</v>
      </c>
      <c r="E127" s="817">
        <v>359.09699999999998</v>
      </c>
      <c r="F127" s="426"/>
      <c r="G127" s="427"/>
    </row>
    <row r="128" spans="1:7" ht="12.75" customHeight="1" x14ac:dyDescent="0.2">
      <c r="A128" s="789" t="s">
        <v>1734</v>
      </c>
      <c r="B128" s="789" t="s">
        <v>1520</v>
      </c>
      <c r="C128" s="794" t="s">
        <v>1521</v>
      </c>
      <c r="D128" s="817">
        <v>237.16300000000001</v>
      </c>
      <c r="E128" s="817">
        <v>178.50200000000001</v>
      </c>
      <c r="F128" s="426"/>
      <c r="G128" s="427"/>
    </row>
    <row r="129" spans="1:7" ht="12.75" customHeight="1" x14ac:dyDescent="0.2">
      <c r="A129" s="789" t="s">
        <v>1735</v>
      </c>
      <c r="B129" s="789" t="s">
        <v>1523</v>
      </c>
      <c r="C129" s="794" t="s">
        <v>1524</v>
      </c>
      <c r="D129" s="817">
        <v>0</v>
      </c>
      <c r="E129" s="817">
        <v>0</v>
      </c>
      <c r="F129" s="426"/>
      <c r="G129" s="427"/>
    </row>
    <row r="130" spans="1:7" ht="12.75" customHeight="1" x14ac:dyDescent="0.2">
      <c r="A130" s="789" t="s">
        <v>1736</v>
      </c>
      <c r="B130" s="789" t="s">
        <v>1526</v>
      </c>
      <c r="C130" s="794" t="s">
        <v>1527</v>
      </c>
      <c r="D130" s="817">
        <v>0</v>
      </c>
      <c r="E130" s="817">
        <v>0</v>
      </c>
      <c r="F130" s="426"/>
      <c r="G130" s="427"/>
    </row>
    <row r="131" spans="1:7" ht="12.75" customHeight="1" x14ac:dyDescent="0.2">
      <c r="A131" s="789" t="s">
        <v>1737</v>
      </c>
      <c r="B131" s="789" t="s">
        <v>1529</v>
      </c>
      <c r="C131" s="794" t="s">
        <v>1530</v>
      </c>
      <c r="D131" s="817">
        <v>177.78700000000001</v>
      </c>
      <c r="E131" s="817">
        <v>191.12700000000001</v>
      </c>
      <c r="F131" s="428"/>
      <c r="G131" s="420"/>
    </row>
    <row r="132" spans="1:7" ht="12.75" customHeight="1" x14ac:dyDescent="0.2">
      <c r="A132" s="789" t="s">
        <v>1738</v>
      </c>
      <c r="B132" s="789" t="s">
        <v>71</v>
      </c>
      <c r="C132" s="794" t="s">
        <v>1532</v>
      </c>
      <c r="D132" s="817">
        <v>0</v>
      </c>
      <c r="E132" s="817">
        <v>0</v>
      </c>
      <c r="F132" s="426"/>
      <c r="G132" s="427"/>
    </row>
    <row r="133" spans="1:7" ht="12.75" customHeight="1" x14ac:dyDescent="0.2">
      <c r="A133" s="789" t="s">
        <v>1739</v>
      </c>
      <c r="B133" s="789" t="s">
        <v>1740</v>
      </c>
      <c r="C133" s="794" t="s">
        <v>1741</v>
      </c>
      <c r="D133" s="817">
        <v>0</v>
      </c>
      <c r="E133" s="817">
        <v>0</v>
      </c>
      <c r="F133" s="426"/>
      <c r="G133" s="427"/>
    </row>
    <row r="134" spans="1:7" ht="12.75" customHeight="1" x14ac:dyDescent="0.2">
      <c r="A134" s="789" t="s">
        <v>1742</v>
      </c>
      <c r="B134" s="789" t="s">
        <v>1743</v>
      </c>
      <c r="C134" s="794" t="s">
        <v>1744</v>
      </c>
      <c r="D134" s="817">
        <v>0</v>
      </c>
      <c r="E134" s="817">
        <v>0</v>
      </c>
      <c r="F134" s="426"/>
      <c r="G134" s="427"/>
    </row>
    <row r="135" spans="1:7" ht="12.75" customHeight="1" x14ac:dyDescent="0.2">
      <c r="A135" s="789" t="s">
        <v>1745</v>
      </c>
      <c r="B135" s="789" t="s">
        <v>1746</v>
      </c>
      <c r="C135" s="794" t="s">
        <v>1747</v>
      </c>
      <c r="D135" s="817">
        <v>0</v>
      </c>
      <c r="E135" s="817">
        <v>0</v>
      </c>
      <c r="F135" s="428"/>
      <c r="G135" s="420"/>
    </row>
    <row r="136" spans="1:7" ht="12.75" customHeight="1" x14ac:dyDescent="0.2">
      <c r="A136" s="789" t="s">
        <v>1761</v>
      </c>
      <c r="B136" s="789" t="s">
        <v>1762</v>
      </c>
      <c r="C136" s="794" t="s">
        <v>1763</v>
      </c>
      <c r="D136" s="817">
        <v>1.4025099999999999</v>
      </c>
      <c r="E136" s="817">
        <v>33.980179999999997</v>
      </c>
      <c r="F136" s="428"/>
      <c r="G136" s="420"/>
    </row>
    <row r="137" spans="1:7" ht="12.75" customHeight="1" x14ac:dyDescent="0.2">
      <c r="A137" s="789" t="s">
        <v>1765</v>
      </c>
      <c r="B137" s="789" t="s">
        <v>1766</v>
      </c>
      <c r="C137" s="794" t="s">
        <v>1767</v>
      </c>
      <c r="D137" s="817">
        <v>0</v>
      </c>
      <c r="E137" s="817">
        <v>0</v>
      </c>
      <c r="F137" s="428"/>
      <c r="G137" s="420"/>
    </row>
    <row r="138" spans="1:7" ht="12.75" customHeight="1" x14ac:dyDescent="0.2">
      <c r="A138" s="789" t="s">
        <v>1768</v>
      </c>
      <c r="B138" s="789" t="s">
        <v>1769</v>
      </c>
      <c r="C138" s="794" t="s">
        <v>1770</v>
      </c>
      <c r="D138" s="817">
        <v>0</v>
      </c>
      <c r="E138" s="817">
        <v>0</v>
      </c>
      <c r="F138" s="428"/>
      <c r="G138" s="420"/>
    </row>
    <row r="139" spans="1:7" ht="12.75" customHeight="1" x14ac:dyDescent="0.2">
      <c r="A139" s="789" t="s">
        <v>1771</v>
      </c>
      <c r="B139" s="789" t="s">
        <v>1772</v>
      </c>
      <c r="C139" s="794" t="s">
        <v>1773</v>
      </c>
      <c r="D139" s="817">
        <v>0.7</v>
      </c>
      <c r="E139" s="817">
        <v>498.86302999999998</v>
      </c>
      <c r="F139" s="428"/>
      <c r="G139" s="420"/>
    </row>
    <row r="140" spans="1:7" ht="12.75" customHeight="1" x14ac:dyDescent="0.2">
      <c r="A140" s="795" t="s">
        <v>1774</v>
      </c>
      <c r="B140" s="795" t="s">
        <v>1775</v>
      </c>
      <c r="C140" s="796" t="s">
        <v>1776</v>
      </c>
      <c r="D140" s="797"/>
      <c r="E140" s="797">
        <v>1.4710000000000001E-2</v>
      </c>
      <c r="F140" s="428"/>
      <c r="G140" s="420"/>
    </row>
    <row r="141" spans="1:7" x14ac:dyDescent="0.2">
      <c r="A141" s="272"/>
      <c r="D141" s="418"/>
      <c r="E141" s="418"/>
      <c r="F141" s="418"/>
      <c r="G141" s="418"/>
    </row>
    <row r="142" spans="1:7" x14ac:dyDescent="0.2">
      <c r="A142" s="272"/>
      <c r="D142" s="418"/>
      <c r="E142" s="418"/>
      <c r="F142" s="418"/>
      <c r="G142" s="418"/>
    </row>
    <row r="143" spans="1:7" x14ac:dyDescent="0.2">
      <c r="A143" s="272"/>
      <c r="D143" s="418"/>
      <c r="E143" s="418"/>
      <c r="F143" s="418"/>
      <c r="G143" s="418"/>
    </row>
    <row r="144" spans="1:7" x14ac:dyDescent="0.2">
      <c r="A144" s="272"/>
      <c r="D144" s="418"/>
      <c r="E144" s="418"/>
      <c r="F144" s="418"/>
      <c r="G144" s="418"/>
    </row>
    <row r="145" spans="1:7" x14ac:dyDescent="0.2">
      <c r="A145" s="272"/>
      <c r="D145" s="418"/>
      <c r="E145" s="418"/>
      <c r="F145" s="418"/>
      <c r="G145" s="418"/>
    </row>
    <row r="146" spans="1:7" x14ac:dyDescent="0.2">
      <c r="A146" s="272"/>
      <c r="D146" s="418"/>
      <c r="E146" s="418"/>
      <c r="F146" s="418"/>
      <c r="G146" s="418"/>
    </row>
    <row r="147" spans="1:7" x14ac:dyDescent="0.2">
      <c r="A147" s="272"/>
      <c r="D147" s="418"/>
      <c r="E147" s="418"/>
      <c r="F147" s="418"/>
      <c r="G147" s="418"/>
    </row>
    <row r="148" spans="1:7" x14ac:dyDescent="0.2">
      <c r="A148" s="272"/>
      <c r="D148" s="418"/>
      <c r="E148" s="418"/>
      <c r="F148" s="418"/>
      <c r="G148" s="418"/>
    </row>
    <row r="149" spans="1:7" x14ac:dyDescent="0.2">
      <c r="A149" s="272"/>
      <c r="D149" s="418"/>
      <c r="E149" s="418"/>
      <c r="F149" s="418"/>
      <c r="G149" s="418"/>
    </row>
    <row r="150" spans="1:7" x14ac:dyDescent="0.2">
      <c r="A150" s="272"/>
      <c r="D150" s="418"/>
      <c r="E150" s="418"/>
      <c r="F150" s="418"/>
      <c r="G150" s="418"/>
    </row>
    <row r="151" spans="1:7" x14ac:dyDescent="0.2">
      <c r="A151" s="272"/>
      <c r="D151" s="418"/>
      <c r="E151" s="418"/>
      <c r="F151" s="418"/>
      <c r="G151" s="418"/>
    </row>
    <row r="152" spans="1:7" x14ac:dyDescent="0.2">
      <c r="A152" s="272"/>
      <c r="D152" s="418"/>
      <c r="E152" s="418"/>
      <c r="F152" s="418"/>
      <c r="G152" s="418"/>
    </row>
    <row r="153" spans="1:7" x14ac:dyDescent="0.2">
      <c r="A153" s="272"/>
      <c r="D153" s="418"/>
      <c r="E153" s="418"/>
      <c r="F153" s="418"/>
      <c r="G153" s="418"/>
    </row>
    <row r="154" spans="1:7" x14ac:dyDescent="0.2">
      <c r="A154" s="272"/>
      <c r="D154" s="418"/>
      <c r="E154" s="418"/>
      <c r="F154" s="418"/>
      <c r="G154" s="418"/>
    </row>
    <row r="155" spans="1:7" x14ac:dyDescent="0.2">
      <c r="A155" s="272"/>
      <c r="D155" s="418"/>
      <c r="E155" s="418"/>
      <c r="F155" s="418"/>
      <c r="G155" s="418"/>
    </row>
    <row r="156" spans="1:7" x14ac:dyDescent="0.2">
      <c r="A156" s="272"/>
      <c r="D156" s="418"/>
      <c r="E156" s="418"/>
      <c r="F156" s="418"/>
      <c r="G156" s="418"/>
    </row>
    <row r="157" spans="1:7" x14ac:dyDescent="0.2">
      <c r="A157" s="272"/>
      <c r="D157" s="418"/>
      <c r="E157" s="418"/>
      <c r="F157" s="418"/>
      <c r="G157" s="418"/>
    </row>
    <row r="158" spans="1:7" x14ac:dyDescent="0.2">
      <c r="A158" s="272"/>
      <c r="D158" s="418"/>
      <c r="E158" s="418"/>
      <c r="F158" s="418"/>
      <c r="G158" s="418"/>
    </row>
    <row r="159" spans="1:7" x14ac:dyDescent="0.2">
      <c r="A159" s="272"/>
      <c r="D159" s="418"/>
      <c r="E159" s="418"/>
      <c r="F159" s="418"/>
      <c r="G159" s="418"/>
    </row>
    <row r="160" spans="1:7" x14ac:dyDescent="0.2">
      <c r="A160" s="272"/>
      <c r="D160" s="418"/>
      <c r="E160" s="418"/>
      <c r="F160" s="418"/>
      <c r="G160" s="418"/>
    </row>
    <row r="161" spans="1:7" x14ac:dyDescent="0.2">
      <c r="A161" s="272"/>
      <c r="D161" s="418"/>
      <c r="E161" s="418"/>
      <c r="F161" s="418"/>
      <c r="G161" s="418"/>
    </row>
    <row r="162" spans="1:7" x14ac:dyDescent="0.2">
      <c r="A162" s="272"/>
      <c r="D162" s="418"/>
      <c r="E162" s="418"/>
      <c r="F162" s="418"/>
      <c r="G162" s="418"/>
    </row>
    <row r="163" spans="1:7" x14ac:dyDescent="0.2">
      <c r="A163" s="272"/>
      <c r="D163" s="418"/>
      <c r="E163" s="418"/>
      <c r="F163" s="418"/>
      <c r="G163" s="418"/>
    </row>
    <row r="164" spans="1:7" x14ac:dyDescent="0.2">
      <c r="A164" s="272"/>
      <c r="D164" s="418"/>
      <c r="E164" s="418"/>
      <c r="F164" s="418"/>
      <c r="G164" s="418"/>
    </row>
    <row r="165" spans="1:7" x14ac:dyDescent="0.2">
      <c r="A165" s="272"/>
      <c r="D165" s="418"/>
      <c r="E165" s="418"/>
      <c r="F165" s="418"/>
      <c r="G165" s="418"/>
    </row>
    <row r="166" spans="1:7" x14ac:dyDescent="0.2">
      <c r="A166" s="272"/>
      <c r="D166" s="418"/>
      <c r="E166" s="418"/>
      <c r="F166" s="418"/>
      <c r="G166" s="418"/>
    </row>
    <row r="167" spans="1:7" x14ac:dyDescent="0.2">
      <c r="A167" s="272"/>
      <c r="D167" s="418"/>
      <c r="E167" s="418"/>
      <c r="F167" s="418"/>
      <c r="G167" s="418"/>
    </row>
    <row r="168" spans="1:7" x14ac:dyDescent="0.2">
      <c r="A168" s="272"/>
      <c r="D168" s="418"/>
      <c r="E168" s="418"/>
      <c r="F168" s="418"/>
      <c r="G168" s="418"/>
    </row>
    <row r="169" spans="1:7" x14ac:dyDescent="0.2">
      <c r="A169" s="272"/>
      <c r="D169" s="418"/>
      <c r="E169" s="418"/>
      <c r="F169" s="418"/>
      <c r="G169" s="418"/>
    </row>
    <row r="170" spans="1:7" x14ac:dyDescent="0.2">
      <c r="A170" s="272"/>
      <c r="D170" s="418"/>
      <c r="E170" s="418"/>
      <c r="F170" s="418"/>
      <c r="G170" s="418"/>
    </row>
    <row r="171" spans="1:7" x14ac:dyDescent="0.2">
      <c r="A171" s="272"/>
      <c r="D171" s="418"/>
      <c r="E171" s="418"/>
      <c r="F171" s="418"/>
      <c r="G171" s="418"/>
    </row>
    <row r="172" spans="1:7" x14ac:dyDescent="0.2">
      <c r="A172" s="272"/>
      <c r="D172" s="418"/>
      <c r="E172" s="418"/>
      <c r="F172" s="418"/>
      <c r="G172" s="418"/>
    </row>
    <row r="173" spans="1:7" x14ac:dyDescent="0.2">
      <c r="A173" s="272"/>
      <c r="D173" s="418"/>
      <c r="E173" s="418"/>
      <c r="F173" s="418"/>
      <c r="G173" s="418"/>
    </row>
    <row r="174" spans="1:7" x14ac:dyDescent="0.2">
      <c r="A174" s="272"/>
      <c r="D174" s="418"/>
      <c r="E174" s="418"/>
      <c r="F174" s="418"/>
      <c r="G174" s="418"/>
    </row>
    <row r="175" spans="1:7" x14ac:dyDescent="0.2">
      <c r="A175" s="272"/>
      <c r="D175" s="418"/>
      <c r="E175" s="418"/>
      <c r="F175" s="418"/>
      <c r="G175" s="418"/>
    </row>
    <row r="176" spans="1:7" x14ac:dyDescent="0.2">
      <c r="A176" s="272"/>
      <c r="D176" s="418"/>
      <c r="E176" s="418"/>
      <c r="F176" s="418"/>
      <c r="G176" s="418"/>
    </row>
    <row r="177" spans="1:7" x14ac:dyDescent="0.2">
      <c r="A177" s="272"/>
      <c r="D177" s="418"/>
      <c r="E177" s="418"/>
      <c r="F177" s="418"/>
      <c r="G177" s="418"/>
    </row>
    <row r="178" spans="1:7" x14ac:dyDescent="0.2">
      <c r="A178" s="272"/>
      <c r="D178" s="418"/>
      <c r="E178" s="418"/>
      <c r="F178" s="418"/>
      <c r="G178" s="418"/>
    </row>
    <row r="179" spans="1:7" x14ac:dyDescent="0.2">
      <c r="A179" s="272"/>
      <c r="D179" s="418"/>
      <c r="E179" s="418"/>
      <c r="F179" s="418"/>
      <c r="G179" s="418"/>
    </row>
    <row r="180" spans="1:7" x14ac:dyDescent="0.2">
      <c r="A180" s="272"/>
      <c r="D180" s="418"/>
      <c r="E180" s="418"/>
      <c r="F180" s="418"/>
      <c r="G180" s="418"/>
    </row>
    <row r="181" spans="1:7" x14ac:dyDescent="0.2">
      <c r="A181" s="272"/>
      <c r="D181" s="418"/>
      <c r="E181" s="418"/>
      <c r="F181" s="418"/>
      <c r="G181" s="418"/>
    </row>
    <row r="182" spans="1:7" x14ac:dyDescent="0.2">
      <c r="A182" s="272"/>
      <c r="D182" s="418"/>
      <c r="E182" s="418"/>
      <c r="F182" s="418"/>
      <c r="G182" s="418"/>
    </row>
    <row r="183" spans="1:7" x14ac:dyDescent="0.2">
      <c r="A183" s="272"/>
      <c r="D183" s="418"/>
      <c r="E183" s="418"/>
      <c r="F183" s="418"/>
      <c r="G183" s="418"/>
    </row>
    <row r="184" spans="1:7" x14ac:dyDescent="0.2">
      <c r="A184" s="272"/>
      <c r="D184" s="418"/>
      <c r="E184" s="418"/>
      <c r="F184" s="418"/>
      <c r="G184" s="418"/>
    </row>
    <row r="185" spans="1:7" x14ac:dyDescent="0.2">
      <c r="A185" s="272"/>
      <c r="D185" s="418"/>
      <c r="E185" s="418"/>
      <c r="F185" s="418"/>
      <c r="G185" s="418"/>
    </row>
    <row r="186" spans="1:7" x14ac:dyDescent="0.2">
      <c r="A186" s="272"/>
      <c r="D186" s="418"/>
      <c r="E186" s="418"/>
      <c r="F186" s="418"/>
      <c r="G186" s="418"/>
    </row>
    <row r="187" spans="1:7" x14ac:dyDescent="0.2">
      <c r="A187" s="272"/>
      <c r="D187" s="418"/>
      <c r="E187" s="418"/>
      <c r="F187" s="418"/>
      <c r="G187" s="418"/>
    </row>
    <row r="188" spans="1:7" x14ac:dyDescent="0.2">
      <c r="A188" s="272"/>
      <c r="D188" s="418"/>
      <c r="E188" s="418"/>
      <c r="F188" s="418"/>
      <c r="G188" s="418"/>
    </row>
    <row r="189" spans="1:7" x14ac:dyDescent="0.2">
      <c r="A189" s="272"/>
      <c r="D189" s="418"/>
      <c r="E189" s="418"/>
      <c r="F189" s="418"/>
      <c r="G189" s="418"/>
    </row>
    <row r="190" spans="1:7" x14ac:dyDescent="0.2">
      <c r="A190" s="272"/>
      <c r="D190" s="418"/>
      <c r="E190" s="418"/>
      <c r="F190" s="418"/>
      <c r="G190" s="418"/>
    </row>
    <row r="191" spans="1:7" x14ac:dyDescent="0.2">
      <c r="A191" s="272"/>
      <c r="D191" s="418"/>
      <c r="E191" s="418"/>
      <c r="F191" s="418"/>
      <c r="G191" s="418"/>
    </row>
    <row r="192" spans="1:7" x14ac:dyDescent="0.2">
      <c r="A192" s="272"/>
      <c r="D192" s="418"/>
      <c r="E192" s="418"/>
      <c r="F192" s="418"/>
      <c r="G192" s="418"/>
    </row>
    <row r="193" spans="1:7" x14ac:dyDescent="0.2">
      <c r="A193" s="272"/>
      <c r="D193" s="418"/>
      <c r="E193" s="418"/>
      <c r="F193" s="418"/>
      <c r="G193" s="418"/>
    </row>
    <row r="194" spans="1:7" x14ac:dyDescent="0.2">
      <c r="A194" s="272"/>
      <c r="D194" s="418"/>
      <c r="E194" s="418"/>
      <c r="F194" s="418"/>
      <c r="G194" s="418"/>
    </row>
    <row r="195" spans="1:7" x14ac:dyDescent="0.2">
      <c r="A195" s="272"/>
      <c r="D195" s="418"/>
      <c r="E195" s="418"/>
      <c r="F195" s="418"/>
      <c r="G195" s="418"/>
    </row>
    <row r="196" spans="1:7" x14ac:dyDescent="0.2">
      <c r="A196" s="272"/>
      <c r="D196" s="418"/>
      <c r="E196" s="418"/>
      <c r="F196" s="418"/>
      <c r="G196" s="418"/>
    </row>
    <row r="197" spans="1:7" x14ac:dyDescent="0.2">
      <c r="A197" s="272"/>
      <c r="D197" s="418"/>
      <c r="E197" s="418"/>
      <c r="F197" s="418"/>
      <c r="G197" s="418"/>
    </row>
    <row r="198" spans="1:7" x14ac:dyDescent="0.2">
      <c r="A198" s="272"/>
      <c r="D198" s="418"/>
      <c r="E198" s="418"/>
      <c r="F198" s="418"/>
      <c r="G198" s="418"/>
    </row>
    <row r="199" spans="1:7" x14ac:dyDescent="0.2">
      <c r="A199" s="272"/>
      <c r="D199" s="418"/>
      <c r="E199" s="418"/>
      <c r="F199" s="418"/>
      <c r="G199" s="418"/>
    </row>
    <row r="200" spans="1:7" x14ac:dyDescent="0.2">
      <c r="A200" s="272"/>
      <c r="D200" s="418"/>
      <c r="E200" s="418"/>
      <c r="F200" s="418"/>
      <c r="G200" s="418"/>
    </row>
    <row r="201" spans="1:7" x14ac:dyDescent="0.2">
      <c r="A201" s="272"/>
      <c r="D201" s="418"/>
      <c r="E201" s="418"/>
      <c r="F201" s="418"/>
      <c r="G201" s="418"/>
    </row>
    <row r="202" spans="1:7" x14ac:dyDescent="0.2">
      <c r="A202" s="272"/>
      <c r="D202" s="418"/>
      <c r="E202" s="418"/>
      <c r="F202" s="418"/>
      <c r="G202" s="418"/>
    </row>
    <row r="203" spans="1:7" x14ac:dyDescent="0.2">
      <c r="A203" s="272"/>
      <c r="D203" s="418"/>
      <c r="E203" s="418"/>
      <c r="F203" s="418"/>
      <c r="G203" s="418"/>
    </row>
    <row r="204" spans="1:7" x14ac:dyDescent="0.2">
      <c r="A204" s="272"/>
      <c r="D204" s="418"/>
      <c r="E204" s="418"/>
      <c r="F204" s="418"/>
      <c r="G204" s="418"/>
    </row>
    <row r="205" spans="1:7" x14ac:dyDescent="0.2">
      <c r="A205" s="272"/>
      <c r="D205" s="418"/>
      <c r="E205" s="418"/>
      <c r="F205" s="418"/>
      <c r="G205" s="418"/>
    </row>
    <row r="206" spans="1:7" x14ac:dyDescent="0.2">
      <c r="A206" s="272"/>
      <c r="D206" s="418"/>
      <c r="E206" s="418"/>
      <c r="F206" s="418"/>
      <c r="G206" s="418"/>
    </row>
    <row r="207" spans="1:7" x14ac:dyDescent="0.2">
      <c r="A207" s="272"/>
      <c r="D207" s="418"/>
      <c r="E207" s="418"/>
      <c r="F207" s="418"/>
      <c r="G207" s="418"/>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95" fitToHeight="2" orientation="portrait" useFirstPageNumber="1" r:id="rId1"/>
  <headerFooter>
    <oddHeader>&amp;L&amp;"Tahoma,Kurzíva"Závěrečný účet za rok 2021&amp;R&amp;"Tahoma,Kurzíva"Tabulka č. 38</oddHeader>
    <oddFooter>&amp;C&amp;"Tahoma,Obyčejné"&amp;P&amp;L&amp;1#&amp;"Calibri"&amp;9&amp;K000000Klasifikace informací: Veřejná</oddFooter>
  </headerFooter>
  <rowBreaks count="1" manualBreakCount="1">
    <brk id="74"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77904-34BA-46BA-A3BE-582BEC6C1C0F}">
  <sheetPr>
    <pageSetUpPr fitToPage="1"/>
  </sheetPr>
  <dimension ref="A1:G83"/>
  <sheetViews>
    <sheetView showGridLines="0" zoomScaleNormal="100" zoomScaleSheetLayoutView="100" workbookViewId="0">
      <selection activeCell="K37" sqref="K37"/>
    </sheetView>
  </sheetViews>
  <sheetFormatPr defaultColWidth="9.140625" defaultRowHeight="12.75" x14ac:dyDescent="0.2"/>
  <cols>
    <col min="1" max="1" width="6.7109375" style="107" customWidth="1"/>
    <col min="2" max="2" width="58.42578125" style="107" customWidth="1"/>
    <col min="3" max="3" width="8.5703125" style="106" customWidth="1"/>
    <col min="4" max="7" width="15.42578125" style="107" customWidth="1"/>
    <col min="8" max="16384" width="9.140625" style="107"/>
  </cols>
  <sheetData>
    <row r="1" spans="1:7" s="437" customFormat="1" ht="18" customHeight="1" x14ac:dyDescent="0.2">
      <c r="A1" s="1286" t="s">
        <v>4050</v>
      </c>
      <c r="B1" s="1286"/>
      <c r="C1" s="1286"/>
      <c r="D1" s="1286"/>
      <c r="E1" s="1286"/>
      <c r="F1" s="1286"/>
      <c r="G1" s="1286"/>
    </row>
    <row r="2" spans="1:7" s="268" customFormat="1" ht="18" customHeight="1" x14ac:dyDescent="0.2">
      <c r="A2" s="1286" t="s">
        <v>4053</v>
      </c>
      <c r="B2" s="1286"/>
      <c r="C2" s="1286"/>
      <c r="D2" s="1286"/>
      <c r="E2" s="1286"/>
      <c r="F2" s="1286"/>
      <c r="G2" s="1286"/>
    </row>
    <row r="4" spans="1:7" ht="12.75" customHeight="1" x14ac:dyDescent="0.2">
      <c r="A4" s="821"/>
      <c r="B4" s="822"/>
      <c r="C4" s="438"/>
      <c r="D4" s="293">
        <v>1</v>
      </c>
      <c r="E4" s="293">
        <v>2</v>
      </c>
      <c r="F4" s="293">
        <v>3</v>
      </c>
      <c r="G4" s="293">
        <v>4</v>
      </c>
    </row>
    <row r="5" spans="1:7" s="294" customFormat="1" x14ac:dyDescent="0.2">
      <c r="A5" s="1308" t="s">
        <v>1336</v>
      </c>
      <c r="B5" s="1309"/>
      <c r="C5" s="1312" t="s">
        <v>1337</v>
      </c>
      <c r="D5" s="1314" t="s">
        <v>1780</v>
      </c>
      <c r="E5" s="1314"/>
      <c r="F5" s="1314" t="s">
        <v>1781</v>
      </c>
      <c r="G5" s="1314"/>
    </row>
    <row r="6" spans="1:7" s="294" customFormat="1" ht="34.5" customHeight="1" x14ac:dyDescent="0.2">
      <c r="A6" s="1310"/>
      <c r="B6" s="1311"/>
      <c r="C6" s="1313"/>
      <c r="D6" s="823" t="s">
        <v>1782</v>
      </c>
      <c r="E6" s="823" t="s">
        <v>1783</v>
      </c>
      <c r="F6" s="824" t="s">
        <v>1782</v>
      </c>
      <c r="G6" s="824" t="s">
        <v>1783</v>
      </c>
    </row>
    <row r="7" spans="1:7" s="294" customFormat="1" x14ac:dyDescent="0.2">
      <c r="A7" s="283" t="s">
        <v>1345</v>
      </c>
      <c r="B7" s="283" t="s">
        <v>1784</v>
      </c>
      <c r="C7" s="284" t="s">
        <v>65</v>
      </c>
      <c r="D7" s="295">
        <v>33196.47438</v>
      </c>
      <c r="E7" s="295">
        <v>0</v>
      </c>
      <c r="F7" s="295">
        <v>30262.77794</v>
      </c>
      <c r="G7" s="295">
        <v>0</v>
      </c>
    </row>
    <row r="8" spans="1:7" x14ac:dyDescent="0.2">
      <c r="A8" s="274" t="s">
        <v>1347</v>
      </c>
      <c r="B8" s="274" t="s">
        <v>1785</v>
      </c>
      <c r="C8" s="288" t="s">
        <v>65</v>
      </c>
      <c r="D8" s="295">
        <v>33196.468690000002</v>
      </c>
      <c r="E8" s="295">
        <v>0</v>
      </c>
      <c r="F8" s="295">
        <v>30262.761859999999</v>
      </c>
      <c r="G8" s="295">
        <v>0</v>
      </c>
    </row>
    <row r="9" spans="1:7" x14ac:dyDescent="0.2">
      <c r="A9" s="798" t="s">
        <v>1349</v>
      </c>
      <c r="B9" s="798" t="s">
        <v>1786</v>
      </c>
      <c r="C9" s="813" t="s">
        <v>1787</v>
      </c>
      <c r="D9" s="806">
        <v>388.96427</v>
      </c>
      <c r="E9" s="806"/>
      <c r="F9" s="806">
        <v>273.65496999999999</v>
      </c>
      <c r="G9" s="806"/>
    </row>
    <row r="10" spans="1:7" x14ac:dyDescent="0.2">
      <c r="A10" s="789" t="s">
        <v>1352</v>
      </c>
      <c r="B10" s="789" t="s">
        <v>1788</v>
      </c>
      <c r="C10" s="794" t="s">
        <v>1789</v>
      </c>
      <c r="D10" s="806">
        <v>4.3037999999999998</v>
      </c>
      <c r="E10" s="806"/>
      <c r="F10" s="806">
        <v>171.70599999999999</v>
      </c>
      <c r="G10" s="806"/>
    </row>
    <row r="11" spans="1:7" x14ac:dyDescent="0.2">
      <c r="A11" s="789" t="s">
        <v>1355</v>
      </c>
      <c r="B11" s="789" t="s">
        <v>1790</v>
      </c>
      <c r="C11" s="794" t="s">
        <v>1791</v>
      </c>
      <c r="D11" s="806"/>
      <c r="E11" s="806"/>
      <c r="F11" s="806"/>
      <c r="G11" s="806"/>
    </row>
    <row r="12" spans="1:7" x14ac:dyDescent="0.2">
      <c r="A12" s="789" t="s">
        <v>1358</v>
      </c>
      <c r="B12" s="789" t="s">
        <v>1792</v>
      </c>
      <c r="C12" s="794" t="s">
        <v>1793</v>
      </c>
      <c r="D12" s="806"/>
      <c r="E12" s="806"/>
      <c r="F12" s="806"/>
      <c r="G12" s="806"/>
    </row>
    <row r="13" spans="1:7" x14ac:dyDescent="0.2">
      <c r="A13" s="789" t="s">
        <v>1361</v>
      </c>
      <c r="B13" s="789" t="s">
        <v>1794</v>
      </c>
      <c r="C13" s="794" t="s">
        <v>1795</v>
      </c>
      <c r="D13" s="806"/>
      <c r="E13" s="806"/>
      <c r="F13" s="806"/>
      <c r="G13" s="806"/>
    </row>
    <row r="14" spans="1:7" x14ac:dyDescent="0.2">
      <c r="A14" s="789" t="s">
        <v>1364</v>
      </c>
      <c r="B14" s="789" t="s">
        <v>1796</v>
      </c>
      <c r="C14" s="794" t="s">
        <v>1797</v>
      </c>
      <c r="D14" s="806"/>
      <c r="E14" s="806"/>
      <c r="F14" s="806"/>
      <c r="G14" s="806"/>
    </row>
    <row r="15" spans="1:7" x14ac:dyDescent="0.2">
      <c r="A15" s="789" t="s">
        <v>1367</v>
      </c>
      <c r="B15" s="789" t="s">
        <v>1798</v>
      </c>
      <c r="C15" s="794" t="s">
        <v>1799</v>
      </c>
      <c r="D15" s="806"/>
      <c r="E15" s="806"/>
      <c r="F15" s="806"/>
      <c r="G15" s="806"/>
    </row>
    <row r="16" spans="1:7" x14ac:dyDescent="0.2">
      <c r="A16" s="789" t="s">
        <v>1370</v>
      </c>
      <c r="B16" s="789" t="s">
        <v>195</v>
      </c>
      <c r="C16" s="794" t="s">
        <v>1800</v>
      </c>
      <c r="D16" s="806">
        <v>68.618160000000003</v>
      </c>
      <c r="E16" s="806"/>
      <c r="F16" s="806">
        <v>30.337980000000002</v>
      </c>
      <c r="G16" s="806"/>
    </row>
    <row r="17" spans="1:7" x14ac:dyDescent="0.2">
      <c r="A17" s="789" t="s">
        <v>1373</v>
      </c>
      <c r="B17" s="789" t="s">
        <v>178</v>
      </c>
      <c r="C17" s="794" t="s">
        <v>1801</v>
      </c>
      <c r="D17" s="806">
        <v>94.399289999999993</v>
      </c>
      <c r="E17" s="806"/>
      <c r="F17" s="806">
        <v>154.50299999999999</v>
      </c>
      <c r="G17" s="806"/>
    </row>
    <row r="18" spans="1:7" x14ac:dyDescent="0.2">
      <c r="A18" s="789" t="s">
        <v>1802</v>
      </c>
      <c r="B18" s="789" t="s">
        <v>1803</v>
      </c>
      <c r="C18" s="794" t="s">
        <v>1804</v>
      </c>
      <c r="D18" s="806">
        <v>108.17355000000001</v>
      </c>
      <c r="E18" s="806"/>
      <c r="F18" s="806">
        <v>38.504829999999998</v>
      </c>
      <c r="G18" s="806"/>
    </row>
    <row r="19" spans="1:7" x14ac:dyDescent="0.2">
      <c r="A19" s="789" t="s">
        <v>1805</v>
      </c>
      <c r="B19" s="789" t="s">
        <v>1806</v>
      </c>
      <c r="C19" s="794" t="s">
        <v>1807</v>
      </c>
      <c r="D19" s="806"/>
      <c r="E19" s="806"/>
      <c r="F19" s="806"/>
      <c r="G19" s="806"/>
    </row>
    <row r="20" spans="1:7" x14ac:dyDescent="0.2">
      <c r="A20" s="789" t="s">
        <v>1808</v>
      </c>
      <c r="B20" s="789" t="s">
        <v>1809</v>
      </c>
      <c r="C20" s="794" t="s">
        <v>1810</v>
      </c>
      <c r="D20" s="806">
        <v>5729.9853199999998</v>
      </c>
      <c r="E20" s="806"/>
      <c r="F20" s="806">
        <v>7558.7641000000003</v>
      </c>
      <c r="G20" s="806"/>
    </row>
    <row r="21" spans="1:7" x14ac:dyDescent="0.2">
      <c r="A21" s="789" t="s">
        <v>1811</v>
      </c>
      <c r="B21" s="789" t="s">
        <v>1812</v>
      </c>
      <c r="C21" s="794" t="s">
        <v>1813</v>
      </c>
      <c r="D21" s="806">
        <v>18454.401000000002</v>
      </c>
      <c r="E21" s="806"/>
      <c r="F21" s="806">
        <v>14756.471</v>
      </c>
      <c r="G21" s="806"/>
    </row>
    <row r="22" spans="1:7" x14ac:dyDescent="0.2">
      <c r="A22" s="789" t="s">
        <v>1814</v>
      </c>
      <c r="B22" s="789" t="s">
        <v>1815</v>
      </c>
      <c r="C22" s="794" t="s">
        <v>1816</v>
      </c>
      <c r="D22" s="806">
        <v>5947.5940000000001</v>
      </c>
      <c r="E22" s="806"/>
      <c r="F22" s="806">
        <v>4577.0309999999999</v>
      </c>
      <c r="G22" s="806"/>
    </row>
    <row r="23" spans="1:7" x14ac:dyDescent="0.2">
      <c r="A23" s="789" t="s">
        <v>1817</v>
      </c>
      <c r="B23" s="789" t="s">
        <v>1818</v>
      </c>
      <c r="C23" s="794" t="s">
        <v>1819</v>
      </c>
      <c r="D23" s="806">
        <v>69.016999999999996</v>
      </c>
      <c r="E23" s="806"/>
      <c r="F23" s="806">
        <v>56.573</v>
      </c>
      <c r="G23" s="806"/>
    </row>
    <row r="24" spans="1:7" x14ac:dyDescent="0.2">
      <c r="A24" s="789" t="s">
        <v>1820</v>
      </c>
      <c r="B24" s="789" t="s">
        <v>1821</v>
      </c>
      <c r="C24" s="794" t="s">
        <v>1822</v>
      </c>
      <c r="D24" s="806">
        <v>861.52412000000004</v>
      </c>
      <c r="E24" s="806"/>
      <c r="F24" s="806">
        <v>569.38681999999994</v>
      </c>
      <c r="G24" s="806"/>
    </row>
    <row r="25" spans="1:7" x14ac:dyDescent="0.2">
      <c r="A25" s="789" t="s">
        <v>1823</v>
      </c>
      <c r="B25" s="789" t="s">
        <v>1824</v>
      </c>
      <c r="C25" s="794" t="s">
        <v>1825</v>
      </c>
      <c r="D25" s="806">
        <v>30.846900000000002</v>
      </c>
      <c r="E25" s="806"/>
      <c r="F25" s="806"/>
      <c r="G25" s="806"/>
    </row>
    <row r="26" spans="1:7" x14ac:dyDescent="0.2">
      <c r="A26" s="789" t="s">
        <v>1826</v>
      </c>
      <c r="B26" s="789" t="s">
        <v>1827</v>
      </c>
      <c r="C26" s="794" t="s">
        <v>1828</v>
      </c>
      <c r="D26" s="806"/>
      <c r="E26" s="806"/>
      <c r="F26" s="806"/>
      <c r="G26" s="806"/>
    </row>
    <row r="27" spans="1:7" x14ac:dyDescent="0.2">
      <c r="A27" s="789" t="s">
        <v>1829</v>
      </c>
      <c r="B27" s="789" t="s">
        <v>1830</v>
      </c>
      <c r="C27" s="794" t="s">
        <v>1831</v>
      </c>
      <c r="D27" s="806"/>
      <c r="E27" s="806"/>
      <c r="F27" s="806"/>
      <c r="G27" s="806"/>
    </row>
    <row r="28" spans="1:7" x14ac:dyDescent="0.2">
      <c r="A28" s="789" t="s">
        <v>1832</v>
      </c>
      <c r="B28" s="789" t="s">
        <v>1833</v>
      </c>
      <c r="C28" s="794" t="s">
        <v>1834</v>
      </c>
      <c r="D28" s="806">
        <v>7.99</v>
      </c>
      <c r="E28" s="806"/>
      <c r="F28" s="806">
        <v>5.5</v>
      </c>
      <c r="G28" s="806"/>
    </row>
    <row r="29" spans="1:7" x14ac:dyDescent="0.2">
      <c r="A29" s="789" t="s">
        <v>1835</v>
      </c>
      <c r="B29" s="789" t="s">
        <v>1836</v>
      </c>
      <c r="C29" s="794" t="s">
        <v>1837</v>
      </c>
      <c r="D29" s="806"/>
      <c r="E29" s="806"/>
      <c r="F29" s="806"/>
      <c r="G29" s="806"/>
    </row>
    <row r="30" spans="1:7" x14ac:dyDescent="0.2">
      <c r="A30" s="789" t="s">
        <v>1838</v>
      </c>
      <c r="B30" s="789" t="s">
        <v>1839</v>
      </c>
      <c r="C30" s="794" t="s">
        <v>1840</v>
      </c>
      <c r="D30" s="806">
        <v>0.13</v>
      </c>
      <c r="E30" s="806"/>
      <c r="F30" s="806"/>
      <c r="G30" s="806"/>
    </row>
    <row r="31" spans="1:7" x14ac:dyDescent="0.2">
      <c r="A31" s="789" t="s">
        <v>1841</v>
      </c>
      <c r="B31" s="789" t="s">
        <v>1842</v>
      </c>
      <c r="C31" s="794" t="s">
        <v>1843</v>
      </c>
      <c r="D31" s="806"/>
      <c r="E31" s="806"/>
      <c r="F31" s="806"/>
      <c r="G31" s="806"/>
    </row>
    <row r="32" spans="1:7" x14ac:dyDescent="0.2">
      <c r="A32" s="789" t="s">
        <v>1844</v>
      </c>
      <c r="B32" s="789" t="s">
        <v>1845</v>
      </c>
      <c r="C32" s="794" t="s">
        <v>1846</v>
      </c>
      <c r="D32" s="806"/>
      <c r="E32" s="806"/>
      <c r="F32" s="806"/>
      <c r="G32" s="806"/>
    </row>
    <row r="33" spans="1:7" x14ac:dyDescent="0.2">
      <c r="A33" s="789" t="s">
        <v>1847</v>
      </c>
      <c r="B33" s="789" t="s">
        <v>1848</v>
      </c>
      <c r="C33" s="794" t="s">
        <v>1849</v>
      </c>
      <c r="D33" s="806"/>
      <c r="E33" s="806"/>
      <c r="F33" s="806"/>
      <c r="G33" s="806"/>
    </row>
    <row r="34" spans="1:7" x14ac:dyDescent="0.2">
      <c r="A34" s="789" t="s">
        <v>1850</v>
      </c>
      <c r="B34" s="789" t="s">
        <v>1851</v>
      </c>
      <c r="C34" s="794" t="s">
        <v>1852</v>
      </c>
      <c r="D34" s="806"/>
      <c r="E34" s="806"/>
      <c r="F34" s="806"/>
      <c r="G34" s="806"/>
    </row>
    <row r="35" spans="1:7" x14ac:dyDescent="0.2">
      <c r="A35" s="789" t="s">
        <v>1853</v>
      </c>
      <c r="B35" s="789" t="s">
        <v>1854</v>
      </c>
      <c r="C35" s="794" t="s">
        <v>1855</v>
      </c>
      <c r="D35" s="806">
        <v>386.59104000000002</v>
      </c>
      <c r="E35" s="806"/>
      <c r="F35" s="806">
        <v>362.19677999999999</v>
      </c>
      <c r="G35" s="806"/>
    </row>
    <row r="36" spans="1:7" x14ac:dyDescent="0.2">
      <c r="A36" s="789" t="s">
        <v>1856</v>
      </c>
      <c r="B36" s="789" t="s">
        <v>1857</v>
      </c>
      <c r="C36" s="794" t="s">
        <v>1858</v>
      </c>
      <c r="D36" s="806"/>
      <c r="E36" s="806"/>
      <c r="F36" s="806"/>
      <c r="G36" s="806"/>
    </row>
    <row r="37" spans="1:7" x14ac:dyDescent="0.2">
      <c r="A37" s="789" t="s">
        <v>1859</v>
      </c>
      <c r="B37" s="789" t="s">
        <v>1860</v>
      </c>
      <c r="C37" s="794" t="s">
        <v>1861</v>
      </c>
      <c r="D37" s="806"/>
      <c r="E37" s="806"/>
      <c r="F37" s="806"/>
      <c r="G37" s="806"/>
    </row>
    <row r="38" spans="1:7" x14ac:dyDescent="0.2">
      <c r="A38" s="789" t="s">
        <v>1862</v>
      </c>
      <c r="B38" s="789" t="s">
        <v>1863</v>
      </c>
      <c r="C38" s="794" t="s">
        <v>1864</v>
      </c>
      <c r="D38" s="806"/>
      <c r="E38" s="806"/>
      <c r="F38" s="806"/>
      <c r="G38" s="806"/>
    </row>
    <row r="39" spans="1:7" x14ac:dyDescent="0.2">
      <c r="A39" s="789" t="s">
        <v>1865</v>
      </c>
      <c r="B39" s="789" t="s">
        <v>1866</v>
      </c>
      <c r="C39" s="794" t="s">
        <v>1867</v>
      </c>
      <c r="D39" s="806"/>
      <c r="E39" s="806"/>
      <c r="F39" s="806"/>
      <c r="G39" s="806"/>
    </row>
    <row r="40" spans="1:7" x14ac:dyDescent="0.2">
      <c r="A40" s="789" t="s">
        <v>1868</v>
      </c>
      <c r="B40" s="789" t="s">
        <v>1869</v>
      </c>
      <c r="C40" s="794" t="s">
        <v>1870</v>
      </c>
      <c r="D40" s="806"/>
      <c r="E40" s="806"/>
      <c r="F40" s="806"/>
      <c r="G40" s="806"/>
    </row>
    <row r="41" spans="1:7" x14ac:dyDescent="0.2">
      <c r="A41" s="789" t="s">
        <v>1871</v>
      </c>
      <c r="B41" s="789" t="s">
        <v>1872</v>
      </c>
      <c r="C41" s="794" t="s">
        <v>1873</v>
      </c>
      <c r="D41" s="806"/>
      <c r="E41" s="806"/>
      <c r="F41" s="806"/>
      <c r="G41" s="806"/>
    </row>
    <row r="42" spans="1:7" x14ac:dyDescent="0.2">
      <c r="A42" s="789" t="s">
        <v>1874</v>
      </c>
      <c r="B42" s="789" t="s">
        <v>1875</v>
      </c>
      <c r="C42" s="794" t="s">
        <v>1876</v>
      </c>
      <c r="D42" s="806">
        <v>1013.03024</v>
      </c>
      <c r="E42" s="806"/>
      <c r="F42" s="806">
        <v>1681.79638</v>
      </c>
      <c r="G42" s="806"/>
    </row>
    <row r="43" spans="1:7" x14ac:dyDescent="0.2">
      <c r="A43" s="789" t="s">
        <v>1877</v>
      </c>
      <c r="B43" s="789" t="s">
        <v>1878</v>
      </c>
      <c r="C43" s="794" t="s">
        <v>1879</v>
      </c>
      <c r="D43" s="806">
        <v>30.9</v>
      </c>
      <c r="E43" s="806"/>
      <c r="F43" s="806">
        <v>26.335999999999999</v>
      </c>
      <c r="G43" s="806"/>
    </row>
    <row r="44" spans="1:7" x14ac:dyDescent="0.2">
      <c r="A44" s="274" t="s">
        <v>1376</v>
      </c>
      <c r="B44" s="274" t="s">
        <v>1880</v>
      </c>
      <c r="C44" s="288" t="s">
        <v>65</v>
      </c>
      <c r="D44" s="295">
        <v>5.6899999999999997E-3</v>
      </c>
      <c r="E44" s="295">
        <v>0</v>
      </c>
      <c r="F44" s="295">
        <v>1.6080000000000001E-2</v>
      </c>
      <c r="G44" s="295">
        <v>0</v>
      </c>
    </row>
    <row r="45" spans="1:7" x14ac:dyDescent="0.2">
      <c r="A45" s="789" t="s">
        <v>1378</v>
      </c>
      <c r="B45" s="789" t="s">
        <v>1881</v>
      </c>
      <c r="C45" s="794" t="s">
        <v>1882</v>
      </c>
      <c r="D45" s="806"/>
      <c r="E45" s="806"/>
      <c r="F45" s="806"/>
      <c r="G45" s="806"/>
    </row>
    <row r="46" spans="1:7" x14ac:dyDescent="0.2">
      <c r="A46" s="789" t="s">
        <v>1380</v>
      </c>
      <c r="B46" s="789" t="s">
        <v>1883</v>
      </c>
      <c r="C46" s="794" t="s">
        <v>1884</v>
      </c>
      <c r="D46" s="806"/>
      <c r="E46" s="806"/>
      <c r="F46" s="806"/>
      <c r="G46" s="806"/>
    </row>
    <row r="47" spans="1:7" x14ac:dyDescent="0.2">
      <c r="A47" s="789" t="s">
        <v>1383</v>
      </c>
      <c r="B47" s="789" t="s">
        <v>1885</v>
      </c>
      <c r="C47" s="794" t="s">
        <v>1886</v>
      </c>
      <c r="D47" s="806">
        <v>5.6899999999999997E-3</v>
      </c>
      <c r="E47" s="806"/>
      <c r="F47" s="806">
        <v>1.6080000000000001E-2</v>
      </c>
      <c r="G47" s="806"/>
    </row>
    <row r="48" spans="1:7" x14ac:dyDescent="0.2">
      <c r="A48" s="789" t="s">
        <v>1386</v>
      </c>
      <c r="B48" s="789" t="s">
        <v>1887</v>
      </c>
      <c r="C48" s="794" t="s">
        <v>1888</v>
      </c>
      <c r="D48" s="806"/>
      <c r="E48" s="806"/>
      <c r="F48" s="806"/>
      <c r="G48" s="806"/>
    </row>
    <row r="49" spans="1:7" x14ac:dyDescent="0.2">
      <c r="A49" s="789" t="s">
        <v>1389</v>
      </c>
      <c r="B49" s="789" t="s">
        <v>1889</v>
      </c>
      <c r="C49" s="794" t="s">
        <v>1890</v>
      </c>
      <c r="D49" s="806"/>
      <c r="E49" s="806"/>
      <c r="F49" s="806"/>
      <c r="G49" s="806"/>
    </row>
    <row r="50" spans="1:7" x14ac:dyDescent="0.2">
      <c r="A50" s="274" t="s">
        <v>1407</v>
      </c>
      <c r="B50" s="274" t="s">
        <v>1891</v>
      </c>
      <c r="C50" s="288" t="s">
        <v>65</v>
      </c>
      <c r="D50" s="295">
        <v>0</v>
      </c>
      <c r="E50" s="295">
        <v>0</v>
      </c>
      <c r="F50" s="295">
        <v>0</v>
      </c>
      <c r="G50" s="295">
        <v>0</v>
      </c>
    </row>
    <row r="51" spans="1:7" x14ac:dyDescent="0.2">
      <c r="A51" s="789" t="s">
        <v>1409</v>
      </c>
      <c r="B51" s="789" t="s">
        <v>1892</v>
      </c>
      <c r="C51" s="794" t="s">
        <v>1893</v>
      </c>
      <c r="D51" s="806"/>
      <c r="E51" s="806"/>
      <c r="F51" s="806"/>
      <c r="G51" s="806"/>
    </row>
    <row r="52" spans="1:7" x14ac:dyDescent="0.2">
      <c r="A52" s="789" t="s">
        <v>1412</v>
      </c>
      <c r="B52" s="789" t="s">
        <v>1894</v>
      </c>
      <c r="C52" s="794" t="s">
        <v>1895</v>
      </c>
      <c r="D52" s="806"/>
      <c r="E52" s="806"/>
      <c r="F52" s="806"/>
      <c r="G52" s="806"/>
    </row>
    <row r="53" spans="1:7" x14ac:dyDescent="0.2">
      <c r="A53" s="274" t="s">
        <v>1896</v>
      </c>
      <c r="B53" s="274" t="s">
        <v>1526</v>
      </c>
      <c r="C53" s="288" t="s">
        <v>65</v>
      </c>
      <c r="D53" s="295">
        <v>0</v>
      </c>
      <c r="E53" s="295">
        <v>0</v>
      </c>
      <c r="F53" s="295">
        <v>0</v>
      </c>
      <c r="G53" s="295">
        <v>0</v>
      </c>
    </row>
    <row r="54" spans="1:7" x14ac:dyDescent="0.2">
      <c r="A54" s="789" t="s">
        <v>1897</v>
      </c>
      <c r="B54" s="789" t="s">
        <v>1526</v>
      </c>
      <c r="C54" s="794" t="s">
        <v>1898</v>
      </c>
      <c r="D54" s="806"/>
      <c r="E54" s="806"/>
      <c r="F54" s="806"/>
      <c r="G54" s="806"/>
    </row>
    <row r="55" spans="1:7" x14ac:dyDescent="0.2">
      <c r="A55" s="789" t="s">
        <v>1899</v>
      </c>
      <c r="B55" s="789" t="s">
        <v>1900</v>
      </c>
      <c r="C55" s="794" t="s">
        <v>1901</v>
      </c>
      <c r="D55" s="806"/>
      <c r="E55" s="806"/>
      <c r="F55" s="806"/>
      <c r="G55" s="806"/>
    </row>
    <row r="56" spans="1:7" x14ac:dyDescent="0.2">
      <c r="A56" s="274" t="s">
        <v>1453</v>
      </c>
      <c r="B56" s="274" t="s">
        <v>1902</v>
      </c>
      <c r="C56" s="288" t="s">
        <v>65</v>
      </c>
      <c r="D56" s="295">
        <v>33491.167939999999</v>
      </c>
      <c r="E56" s="295">
        <v>0</v>
      </c>
      <c r="F56" s="295">
        <v>30317.225859999999</v>
      </c>
      <c r="G56" s="295">
        <v>0</v>
      </c>
    </row>
    <row r="57" spans="1:7" x14ac:dyDescent="0.2">
      <c r="A57" s="274" t="s">
        <v>1455</v>
      </c>
      <c r="B57" s="274" t="s">
        <v>1903</v>
      </c>
      <c r="C57" s="288" t="s">
        <v>65</v>
      </c>
      <c r="D57" s="295">
        <v>50.244</v>
      </c>
      <c r="E57" s="295">
        <v>0</v>
      </c>
      <c r="F57" s="295">
        <v>3.8410000000000002</v>
      </c>
      <c r="G57" s="295">
        <v>0</v>
      </c>
    </row>
    <row r="58" spans="1:7" x14ac:dyDescent="0.2">
      <c r="A58" s="789" t="s">
        <v>1457</v>
      </c>
      <c r="B58" s="789" t="s">
        <v>1904</v>
      </c>
      <c r="C58" s="794" t="s">
        <v>1905</v>
      </c>
      <c r="D58" s="806"/>
      <c r="E58" s="806"/>
      <c r="F58" s="806"/>
      <c r="G58" s="806"/>
    </row>
    <row r="59" spans="1:7" x14ac:dyDescent="0.2">
      <c r="A59" s="789" t="s">
        <v>1460</v>
      </c>
      <c r="B59" s="789" t="s">
        <v>1906</v>
      </c>
      <c r="C59" s="794" t="s">
        <v>1907</v>
      </c>
      <c r="D59" s="806"/>
      <c r="E59" s="806"/>
      <c r="F59" s="806"/>
      <c r="G59" s="806"/>
    </row>
    <row r="60" spans="1:7" x14ac:dyDescent="0.2">
      <c r="A60" s="789" t="s">
        <v>1463</v>
      </c>
      <c r="B60" s="789" t="s">
        <v>1908</v>
      </c>
      <c r="C60" s="794" t="s">
        <v>1909</v>
      </c>
      <c r="D60" s="806"/>
      <c r="E60" s="806"/>
      <c r="F60" s="806"/>
      <c r="G60" s="806"/>
    </row>
    <row r="61" spans="1:7" x14ac:dyDescent="0.2">
      <c r="A61" s="789" t="s">
        <v>1466</v>
      </c>
      <c r="B61" s="789" t="s">
        <v>1910</v>
      </c>
      <c r="C61" s="794" t="s">
        <v>1911</v>
      </c>
      <c r="D61" s="806"/>
      <c r="E61" s="806"/>
      <c r="F61" s="806"/>
      <c r="G61" s="806"/>
    </row>
    <row r="62" spans="1:7" x14ac:dyDescent="0.2">
      <c r="A62" s="789" t="s">
        <v>1478</v>
      </c>
      <c r="B62" s="789" t="s">
        <v>1912</v>
      </c>
      <c r="C62" s="794" t="s">
        <v>1913</v>
      </c>
      <c r="D62" s="806"/>
      <c r="E62" s="806"/>
      <c r="F62" s="806"/>
      <c r="G62" s="806"/>
    </row>
    <row r="63" spans="1:7" x14ac:dyDescent="0.2">
      <c r="A63" s="789" t="s">
        <v>1481</v>
      </c>
      <c r="B63" s="789" t="s">
        <v>1836</v>
      </c>
      <c r="C63" s="794" t="s">
        <v>1914</v>
      </c>
      <c r="D63" s="806"/>
      <c r="E63" s="806"/>
      <c r="F63" s="806"/>
      <c r="G63" s="806"/>
    </row>
    <row r="64" spans="1:7" x14ac:dyDescent="0.2">
      <c r="A64" s="789" t="s">
        <v>1484</v>
      </c>
      <c r="B64" s="789" t="s">
        <v>1839</v>
      </c>
      <c r="C64" s="794" t="s">
        <v>1915</v>
      </c>
      <c r="D64" s="806"/>
      <c r="E64" s="806"/>
      <c r="F64" s="806"/>
      <c r="G64" s="806"/>
    </row>
    <row r="65" spans="1:7" x14ac:dyDescent="0.2">
      <c r="A65" s="789" t="s">
        <v>1916</v>
      </c>
      <c r="B65" s="789" t="s">
        <v>1917</v>
      </c>
      <c r="C65" s="794" t="s">
        <v>1918</v>
      </c>
      <c r="D65" s="806"/>
      <c r="E65" s="806"/>
      <c r="F65" s="806"/>
      <c r="G65" s="806"/>
    </row>
    <row r="66" spans="1:7" x14ac:dyDescent="0.2">
      <c r="A66" s="789" t="s">
        <v>1919</v>
      </c>
      <c r="B66" s="789" t="s">
        <v>1920</v>
      </c>
      <c r="C66" s="794" t="s">
        <v>1921</v>
      </c>
      <c r="D66" s="806"/>
      <c r="E66" s="806"/>
      <c r="F66" s="806"/>
      <c r="G66" s="806"/>
    </row>
    <row r="67" spans="1:7" x14ac:dyDescent="0.2">
      <c r="A67" s="789" t="s">
        <v>1922</v>
      </c>
      <c r="B67" s="789" t="s">
        <v>1923</v>
      </c>
      <c r="C67" s="794" t="s">
        <v>1924</v>
      </c>
      <c r="D67" s="806"/>
      <c r="E67" s="806"/>
      <c r="F67" s="806"/>
      <c r="G67" s="806"/>
    </row>
    <row r="68" spans="1:7" x14ac:dyDescent="0.2">
      <c r="A68" s="789" t="s">
        <v>1925</v>
      </c>
      <c r="B68" s="789" t="s">
        <v>1926</v>
      </c>
      <c r="C68" s="794" t="s">
        <v>1927</v>
      </c>
      <c r="D68" s="806"/>
      <c r="E68" s="806"/>
      <c r="F68" s="806"/>
      <c r="G68" s="806"/>
    </row>
    <row r="69" spans="1:7" x14ac:dyDescent="0.2">
      <c r="A69" s="789" t="s">
        <v>1928</v>
      </c>
      <c r="B69" s="789" t="s">
        <v>1929</v>
      </c>
      <c r="C69" s="794" t="s">
        <v>1930</v>
      </c>
      <c r="D69" s="806"/>
      <c r="E69" s="806"/>
      <c r="F69" s="806"/>
      <c r="G69" s="806"/>
    </row>
    <row r="70" spans="1:7" x14ac:dyDescent="0.2">
      <c r="A70" s="789" t="s">
        <v>1931</v>
      </c>
      <c r="B70" s="789" t="s">
        <v>1932</v>
      </c>
      <c r="C70" s="794" t="s">
        <v>1933</v>
      </c>
      <c r="D70" s="806"/>
      <c r="E70" s="806"/>
      <c r="F70" s="806"/>
      <c r="G70" s="806"/>
    </row>
    <row r="71" spans="1:7" x14ac:dyDescent="0.2">
      <c r="A71" s="789" t="s">
        <v>1934</v>
      </c>
      <c r="B71" s="789" t="s">
        <v>1935</v>
      </c>
      <c r="C71" s="794" t="s">
        <v>1936</v>
      </c>
      <c r="D71" s="806">
        <v>50.244</v>
      </c>
      <c r="E71" s="806"/>
      <c r="F71" s="806">
        <v>3.8410000000000002</v>
      </c>
      <c r="G71" s="806"/>
    </row>
    <row r="72" spans="1:7" x14ac:dyDescent="0.2">
      <c r="A72" s="274" t="s">
        <v>1487</v>
      </c>
      <c r="B72" s="274" t="s">
        <v>1937</v>
      </c>
      <c r="C72" s="288" t="s">
        <v>65</v>
      </c>
      <c r="D72" s="295">
        <v>0.46427000000000002</v>
      </c>
      <c r="E72" s="295">
        <v>0</v>
      </c>
      <c r="F72" s="295">
        <v>3.8039999999999997E-2</v>
      </c>
      <c r="G72" s="295">
        <v>0</v>
      </c>
    </row>
    <row r="73" spans="1:7" x14ac:dyDescent="0.2">
      <c r="A73" s="789" t="s">
        <v>1489</v>
      </c>
      <c r="B73" s="789" t="s">
        <v>1938</v>
      </c>
      <c r="C73" s="794" t="s">
        <v>1939</v>
      </c>
      <c r="D73" s="806"/>
      <c r="E73" s="806"/>
      <c r="F73" s="806"/>
      <c r="G73" s="806"/>
    </row>
    <row r="74" spans="1:7" x14ac:dyDescent="0.2">
      <c r="A74" s="789" t="s">
        <v>1492</v>
      </c>
      <c r="B74" s="789" t="s">
        <v>1883</v>
      </c>
      <c r="C74" s="794" t="s">
        <v>1940</v>
      </c>
      <c r="D74" s="806"/>
      <c r="E74" s="806"/>
      <c r="F74" s="806">
        <v>6.7099999999999998E-3</v>
      </c>
      <c r="G74" s="806"/>
    </row>
    <row r="75" spans="1:7" x14ac:dyDescent="0.2">
      <c r="A75" s="789" t="s">
        <v>1495</v>
      </c>
      <c r="B75" s="789" t="s">
        <v>1941</v>
      </c>
      <c r="C75" s="794" t="s">
        <v>1942</v>
      </c>
      <c r="D75" s="806"/>
      <c r="E75" s="806"/>
      <c r="F75" s="806">
        <v>3.1329999999999997E-2</v>
      </c>
      <c r="G75" s="806"/>
    </row>
    <row r="76" spans="1:7" x14ac:dyDescent="0.2">
      <c r="A76" s="789" t="s">
        <v>1498</v>
      </c>
      <c r="B76" s="789" t="s">
        <v>1943</v>
      </c>
      <c r="C76" s="794" t="s">
        <v>1944</v>
      </c>
      <c r="D76" s="806"/>
      <c r="E76" s="806"/>
      <c r="F76" s="806"/>
      <c r="G76" s="806"/>
    </row>
    <row r="77" spans="1:7" x14ac:dyDescent="0.2">
      <c r="A77" s="789" t="s">
        <v>1504</v>
      </c>
      <c r="B77" s="789" t="s">
        <v>1945</v>
      </c>
      <c r="C77" s="794" t="s">
        <v>1946</v>
      </c>
      <c r="D77" s="806">
        <v>0.46124999999999999</v>
      </c>
      <c r="E77" s="806"/>
      <c r="F77" s="806"/>
      <c r="G77" s="806"/>
    </row>
    <row r="78" spans="1:7" x14ac:dyDescent="0.2">
      <c r="A78" s="274" t="s">
        <v>1947</v>
      </c>
      <c r="B78" s="274" t="s">
        <v>1948</v>
      </c>
      <c r="C78" s="288" t="s">
        <v>65</v>
      </c>
      <c r="D78" s="295">
        <v>33440.459669999997</v>
      </c>
      <c r="E78" s="295">
        <v>0</v>
      </c>
      <c r="F78" s="295">
        <v>30313.346819999999</v>
      </c>
      <c r="G78" s="295">
        <v>0</v>
      </c>
    </row>
    <row r="79" spans="1:7" x14ac:dyDescent="0.2">
      <c r="A79" s="789" t="s">
        <v>1949</v>
      </c>
      <c r="B79" s="789" t="s">
        <v>1950</v>
      </c>
      <c r="C79" s="794" t="s">
        <v>1951</v>
      </c>
      <c r="D79" s="806"/>
      <c r="E79" s="806"/>
      <c r="F79" s="806"/>
      <c r="G79" s="806"/>
    </row>
    <row r="80" spans="1:7" x14ac:dyDescent="0.2">
      <c r="A80" s="789" t="s">
        <v>1952</v>
      </c>
      <c r="B80" s="789" t="s">
        <v>1953</v>
      </c>
      <c r="C80" s="794" t="s">
        <v>1954</v>
      </c>
      <c r="D80" s="806">
        <v>33440.459669999997</v>
      </c>
      <c r="E80" s="806"/>
      <c r="F80" s="806">
        <v>30313.346819999999</v>
      </c>
      <c r="G80" s="806"/>
    </row>
    <row r="81" spans="1:7" x14ac:dyDescent="0.2">
      <c r="A81" s="274" t="s">
        <v>1614</v>
      </c>
      <c r="B81" s="274" t="s">
        <v>1955</v>
      </c>
      <c r="C81" s="288" t="s">
        <v>65</v>
      </c>
      <c r="D81" s="296">
        <v>0</v>
      </c>
      <c r="E81" s="296">
        <v>0</v>
      </c>
      <c r="F81" s="296">
        <v>0</v>
      </c>
      <c r="G81" s="296">
        <v>0</v>
      </c>
    </row>
    <row r="82" spans="1:7" x14ac:dyDescent="0.2">
      <c r="A82" s="274" t="s">
        <v>1956</v>
      </c>
      <c r="B82" s="274" t="s">
        <v>1957</v>
      </c>
      <c r="C82" s="288" t="s">
        <v>65</v>
      </c>
      <c r="D82" s="295">
        <v>294.69355999999999</v>
      </c>
      <c r="E82" s="295">
        <v>0</v>
      </c>
      <c r="F82" s="295">
        <v>54.447920000000003</v>
      </c>
      <c r="G82" s="295">
        <v>0</v>
      </c>
    </row>
    <row r="83" spans="1:7" x14ac:dyDescent="0.2">
      <c r="A83" s="274" t="s">
        <v>1958</v>
      </c>
      <c r="B83" s="274" t="s">
        <v>1659</v>
      </c>
      <c r="C83" s="288" t="s">
        <v>65</v>
      </c>
      <c r="D83" s="295">
        <v>294.69355999999999</v>
      </c>
      <c r="E83" s="295">
        <v>0</v>
      </c>
      <c r="F83" s="295">
        <v>54.447920000000003</v>
      </c>
      <c r="G83" s="295">
        <v>0</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97" orientation="portrait" useFirstPageNumber="1" r:id="rId1"/>
  <headerFooter>
    <oddHeader>&amp;L&amp;"Tahoma,Kurzíva"Závěrečný účet za rok 2021&amp;R&amp;"Tahoma,Kurzíva"Tabulka č. 39</oddHeader>
    <oddFooter>&amp;C&amp;"Tahoma,Obyčejné"&amp;P&amp;L&amp;1#&amp;"Calibri"&amp;9&amp;K000000Klasifikace informací: Veřejná</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001B6-22B9-4D58-BF49-C773013DD49A}">
  <dimension ref="A1:G217"/>
  <sheetViews>
    <sheetView showGridLines="0" zoomScaleNormal="100" zoomScaleSheetLayoutView="100" workbookViewId="0">
      <selection activeCell="I10" sqref="I10"/>
    </sheetView>
  </sheetViews>
  <sheetFormatPr defaultColWidth="9.140625" defaultRowHeight="12.75" x14ac:dyDescent="0.2"/>
  <cols>
    <col min="1" max="1" width="7" style="292" customWidth="1"/>
    <col min="2" max="2" width="45.42578125" style="272" customWidth="1"/>
    <col min="3" max="3" width="8.7109375" style="155" customWidth="1"/>
    <col min="4" max="7" width="13.85546875" style="429" customWidth="1"/>
    <col min="8" max="8" width="9.140625" style="272" customWidth="1"/>
    <col min="9" max="16384" width="9.140625" style="272"/>
  </cols>
  <sheetData>
    <row r="1" spans="1:7" ht="18" customHeight="1" x14ac:dyDescent="0.2">
      <c r="A1" s="1286" t="s">
        <v>4050</v>
      </c>
      <c r="B1" s="1286"/>
      <c r="C1" s="1286"/>
      <c r="D1" s="1286"/>
      <c r="E1" s="1286"/>
      <c r="F1" s="1286"/>
      <c r="G1" s="1286"/>
    </row>
    <row r="2" spans="1:7" ht="18" customHeight="1" x14ac:dyDescent="0.2">
      <c r="A2" s="1225" t="s">
        <v>1964</v>
      </c>
      <c r="B2" s="1225"/>
      <c r="C2" s="1225"/>
      <c r="D2" s="1225"/>
      <c r="E2" s="1225"/>
      <c r="F2" s="1225"/>
      <c r="G2" s="1225"/>
    </row>
    <row r="3" spans="1:7" x14ac:dyDescent="0.2">
      <c r="A3" s="272"/>
      <c r="D3" s="418"/>
      <c r="E3" s="418"/>
      <c r="F3" s="418"/>
      <c r="G3" s="418"/>
    </row>
    <row r="4" spans="1:7" x14ac:dyDescent="0.2">
      <c r="A4" s="269"/>
      <c r="B4" s="269"/>
      <c r="C4" s="270"/>
      <c r="D4" s="271">
        <v>1</v>
      </c>
      <c r="E4" s="271">
        <v>2</v>
      </c>
      <c r="F4" s="271">
        <v>3</v>
      </c>
      <c r="G4" s="271">
        <v>4</v>
      </c>
    </row>
    <row r="5" spans="1:7" s="290"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8"/>
      <c r="D7" s="282" t="s">
        <v>1341</v>
      </c>
      <c r="E7" s="282" t="s">
        <v>1342</v>
      </c>
      <c r="F7" s="282" t="s">
        <v>1343</v>
      </c>
      <c r="G7" s="1306"/>
    </row>
    <row r="8" spans="1:7" s="273" customFormat="1" x14ac:dyDescent="0.2">
      <c r="A8" s="283"/>
      <c r="B8" s="283" t="s">
        <v>1344</v>
      </c>
      <c r="C8" s="284" t="s">
        <v>65</v>
      </c>
      <c r="D8" s="276">
        <v>1662342.21468</v>
      </c>
      <c r="E8" s="276">
        <v>361497.00566999998</v>
      </c>
      <c r="F8" s="276">
        <v>1300845.2090100001</v>
      </c>
      <c r="G8" s="276">
        <v>1100319.1491799999</v>
      </c>
    </row>
    <row r="9" spans="1:7" s="291" customFormat="1" x14ac:dyDescent="0.2">
      <c r="A9" s="283" t="s">
        <v>1345</v>
      </c>
      <c r="B9" s="283" t="s">
        <v>1346</v>
      </c>
      <c r="C9" s="284" t="s">
        <v>65</v>
      </c>
      <c r="D9" s="276">
        <v>1588093.18588</v>
      </c>
      <c r="E9" s="276">
        <v>361497.00566999998</v>
      </c>
      <c r="F9" s="276">
        <v>1226596.1802099999</v>
      </c>
      <c r="G9" s="276">
        <v>987611.16651999997</v>
      </c>
    </row>
    <row r="10" spans="1:7" s="291" customFormat="1" x14ac:dyDescent="0.2">
      <c r="A10" s="283" t="s">
        <v>1347</v>
      </c>
      <c r="B10" s="283" t="s">
        <v>1348</v>
      </c>
      <c r="C10" s="284" t="s">
        <v>65</v>
      </c>
      <c r="D10" s="276">
        <v>28051.027440000002</v>
      </c>
      <c r="E10" s="276">
        <v>14930.128259999999</v>
      </c>
      <c r="F10" s="276">
        <v>13120.89918</v>
      </c>
      <c r="G10" s="276">
        <v>9302.1917799999992</v>
      </c>
    </row>
    <row r="11" spans="1:7" x14ac:dyDescent="0.2">
      <c r="A11" s="789" t="s">
        <v>1349</v>
      </c>
      <c r="B11" s="789" t="s">
        <v>1350</v>
      </c>
      <c r="C11" s="794" t="s">
        <v>1351</v>
      </c>
      <c r="D11" s="817">
        <v>0</v>
      </c>
      <c r="E11" s="817">
        <v>0</v>
      </c>
      <c r="F11" s="817">
        <v>0</v>
      </c>
      <c r="G11" s="817"/>
    </row>
    <row r="12" spans="1:7" x14ac:dyDescent="0.2">
      <c r="A12" s="789" t="s">
        <v>1352</v>
      </c>
      <c r="B12" s="789" t="s">
        <v>1353</v>
      </c>
      <c r="C12" s="794" t="s">
        <v>1354</v>
      </c>
      <c r="D12" s="790">
        <v>14661.837439999999</v>
      </c>
      <c r="E12" s="817">
        <v>7663.6196600000003</v>
      </c>
      <c r="F12" s="790">
        <v>6998.2177799999999</v>
      </c>
      <c r="G12" s="817">
        <v>4199.47174</v>
      </c>
    </row>
    <row r="13" spans="1:7" x14ac:dyDescent="0.2">
      <c r="A13" s="789" t="s">
        <v>1355</v>
      </c>
      <c r="B13" s="789" t="s">
        <v>1356</v>
      </c>
      <c r="C13" s="794" t="s">
        <v>1357</v>
      </c>
      <c r="D13" s="790">
        <v>775.61303999999996</v>
      </c>
      <c r="E13" s="817">
        <v>282.447</v>
      </c>
      <c r="F13" s="790">
        <v>493.16604000000001</v>
      </c>
      <c r="G13" s="817">
        <v>579.62504000000001</v>
      </c>
    </row>
    <row r="14" spans="1:7" x14ac:dyDescent="0.2">
      <c r="A14" s="789" t="s">
        <v>1358</v>
      </c>
      <c r="B14" s="789" t="s">
        <v>1359</v>
      </c>
      <c r="C14" s="794" t="s">
        <v>1360</v>
      </c>
      <c r="D14" s="790"/>
      <c r="E14" s="817">
        <v>0</v>
      </c>
      <c r="F14" s="790"/>
      <c r="G14" s="817">
        <v>0</v>
      </c>
    </row>
    <row r="15" spans="1:7" x14ac:dyDescent="0.2">
      <c r="A15" s="789" t="s">
        <v>1361</v>
      </c>
      <c r="B15" s="789" t="s">
        <v>1362</v>
      </c>
      <c r="C15" s="794" t="s">
        <v>1363</v>
      </c>
      <c r="D15" s="790">
        <v>5607.7686000000003</v>
      </c>
      <c r="E15" s="817">
        <v>5607.7686000000003</v>
      </c>
      <c r="F15" s="790"/>
      <c r="G15" s="817">
        <v>0</v>
      </c>
    </row>
    <row r="16" spans="1:7" x14ac:dyDescent="0.2">
      <c r="A16" s="789" t="s">
        <v>1364</v>
      </c>
      <c r="B16" s="789" t="s">
        <v>1365</v>
      </c>
      <c r="C16" s="794" t="s">
        <v>1366</v>
      </c>
      <c r="D16" s="790">
        <v>6186.0333600000004</v>
      </c>
      <c r="E16" s="817">
        <v>1376.2929999999999</v>
      </c>
      <c r="F16" s="790">
        <v>4809.7403599999998</v>
      </c>
      <c r="G16" s="817">
        <v>4326.6880000000001</v>
      </c>
    </row>
    <row r="17" spans="1:7" x14ac:dyDescent="0.2">
      <c r="A17" s="789" t="s">
        <v>1367</v>
      </c>
      <c r="B17" s="789" t="s">
        <v>1368</v>
      </c>
      <c r="C17" s="794" t="s">
        <v>1369</v>
      </c>
      <c r="D17" s="790">
        <v>819.77499999999998</v>
      </c>
      <c r="E17" s="817">
        <v>0</v>
      </c>
      <c r="F17" s="790">
        <v>819.77499999999998</v>
      </c>
      <c r="G17" s="817">
        <v>196.40700000000001</v>
      </c>
    </row>
    <row r="18" spans="1:7" x14ac:dyDescent="0.2">
      <c r="A18" s="789" t="s">
        <v>1370</v>
      </c>
      <c r="B18" s="789" t="s">
        <v>1371</v>
      </c>
      <c r="C18" s="794" t="s">
        <v>1372</v>
      </c>
      <c r="D18" s="790"/>
      <c r="E18" s="817">
        <v>0</v>
      </c>
      <c r="F18" s="790"/>
      <c r="G18" s="817">
        <v>0</v>
      </c>
    </row>
    <row r="19" spans="1:7" x14ac:dyDescent="0.2">
      <c r="A19" s="791" t="s">
        <v>1373</v>
      </c>
      <c r="B19" s="789" t="s">
        <v>1374</v>
      </c>
      <c r="C19" s="794" t="s">
        <v>1375</v>
      </c>
      <c r="D19" s="790"/>
      <c r="E19" s="817">
        <v>0</v>
      </c>
      <c r="F19" s="790"/>
      <c r="G19" s="817">
        <v>0</v>
      </c>
    </row>
    <row r="20" spans="1:7" x14ac:dyDescent="0.2">
      <c r="A20" s="283" t="s">
        <v>1376</v>
      </c>
      <c r="B20" s="283" t="s">
        <v>1377</v>
      </c>
      <c r="C20" s="284" t="s">
        <v>65</v>
      </c>
      <c r="D20" s="276">
        <v>1560029.6584399999</v>
      </c>
      <c r="E20" s="276">
        <v>346566.87741000002</v>
      </c>
      <c r="F20" s="276">
        <v>1213462.78103</v>
      </c>
      <c r="G20" s="276">
        <v>977551.85473999998</v>
      </c>
    </row>
    <row r="21" spans="1:7" s="291" customFormat="1" x14ac:dyDescent="0.2">
      <c r="A21" s="789" t="s">
        <v>1378</v>
      </c>
      <c r="B21" s="789" t="s">
        <v>341</v>
      </c>
      <c r="C21" s="794" t="s">
        <v>1379</v>
      </c>
      <c r="D21" s="817">
        <v>33236.92757</v>
      </c>
      <c r="E21" s="817">
        <v>0</v>
      </c>
      <c r="F21" s="817">
        <v>33236.92757</v>
      </c>
      <c r="G21" s="817">
        <v>33210.692569999999</v>
      </c>
    </row>
    <row r="22" spans="1:7" x14ac:dyDescent="0.2">
      <c r="A22" s="789" t="s">
        <v>1380</v>
      </c>
      <c r="B22" s="789" t="s">
        <v>1381</v>
      </c>
      <c r="C22" s="794" t="s">
        <v>1382</v>
      </c>
      <c r="D22" s="790">
        <v>36765.529199999997</v>
      </c>
      <c r="E22" s="817">
        <v>0</v>
      </c>
      <c r="F22" s="790">
        <v>36765.529199999997</v>
      </c>
      <c r="G22" s="817">
        <v>26601.164720000001</v>
      </c>
    </row>
    <row r="23" spans="1:7" x14ac:dyDescent="0.2">
      <c r="A23" s="789" t="s">
        <v>1383</v>
      </c>
      <c r="B23" s="789" t="s">
        <v>1384</v>
      </c>
      <c r="C23" s="794" t="s">
        <v>1385</v>
      </c>
      <c r="D23" s="790">
        <v>1136777.7684200001</v>
      </c>
      <c r="E23" s="817">
        <v>120509.23496</v>
      </c>
      <c r="F23" s="790">
        <v>1016268.5334599999</v>
      </c>
      <c r="G23" s="817">
        <v>819690.59106999997</v>
      </c>
    </row>
    <row r="24" spans="1:7" ht="21" x14ac:dyDescent="0.2">
      <c r="A24" s="789" t="s">
        <v>1386</v>
      </c>
      <c r="B24" s="789" t="s">
        <v>1387</v>
      </c>
      <c r="C24" s="794" t="s">
        <v>1388</v>
      </c>
      <c r="D24" s="790">
        <v>228419.16247000001</v>
      </c>
      <c r="E24" s="817">
        <v>113853.66032</v>
      </c>
      <c r="F24" s="790">
        <v>114565.50215</v>
      </c>
      <c r="G24" s="817">
        <v>87545.706550000003</v>
      </c>
    </row>
    <row r="25" spans="1:7" x14ac:dyDescent="0.2">
      <c r="A25" s="789" t="s">
        <v>1389</v>
      </c>
      <c r="B25" s="789" t="s">
        <v>1390</v>
      </c>
      <c r="C25" s="794" t="s">
        <v>1391</v>
      </c>
      <c r="D25" s="790"/>
      <c r="E25" s="817">
        <v>0</v>
      </c>
      <c r="F25" s="790"/>
      <c r="G25" s="817">
        <v>0</v>
      </c>
    </row>
    <row r="26" spans="1:7" x14ac:dyDescent="0.2">
      <c r="A26" s="789" t="s">
        <v>1392</v>
      </c>
      <c r="B26" s="789" t="s">
        <v>1393</v>
      </c>
      <c r="C26" s="794" t="s">
        <v>1394</v>
      </c>
      <c r="D26" s="790">
        <v>112203.98213</v>
      </c>
      <c r="E26" s="817">
        <v>112203.98213</v>
      </c>
      <c r="F26" s="790"/>
      <c r="G26" s="817">
        <v>0</v>
      </c>
    </row>
    <row r="27" spans="1:7" x14ac:dyDescent="0.2">
      <c r="A27" s="789" t="s">
        <v>1395</v>
      </c>
      <c r="B27" s="789" t="s">
        <v>1396</v>
      </c>
      <c r="C27" s="794" t="s">
        <v>1397</v>
      </c>
      <c r="D27" s="790"/>
      <c r="E27" s="817">
        <v>0</v>
      </c>
      <c r="F27" s="790"/>
      <c r="G27" s="817">
        <v>0</v>
      </c>
    </row>
    <row r="28" spans="1:7" x14ac:dyDescent="0.2">
      <c r="A28" s="789" t="s">
        <v>1398</v>
      </c>
      <c r="B28" s="789" t="s">
        <v>1399</v>
      </c>
      <c r="C28" s="794" t="s">
        <v>1400</v>
      </c>
      <c r="D28" s="790">
        <v>12614.28865</v>
      </c>
      <c r="E28" s="817">
        <v>0</v>
      </c>
      <c r="F28" s="790">
        <v>12614.28865</v>
      </c>
      <c r="G28" s="817">
        <v>10503.69983</v>
      </c>
    </row>
    <row r="29" spans="1:7" x14ac:dyDescent="0.2">
      <c r="A29" s="789" t="s">
        <v>1401</v>
      </c>
      <c r="B29" s="789" t="s">
        <v>1402</v>
      </c>
      <c r="C29" s="794" t="s">
        <v>1403</v>
      </c>
      <c r="D29" s="790">
        <v>12</v>
      </c>
      <c r="E29" s="817">
        <v>0</v>
      </c>
      <c r="F29" s="790">
        <v>12</v>
      </c>
      <c r="G29" s="817">
        <v>0</v>
      </c>
    </row>
    <row r="30" spans="1:7" x14ac:dyDescent="0.2">
      <c r="A30" s="791" t="s">
        <v>1404</v>
      </c>
      <c r="B30" s="789" t="s">
        <v>1405</v>
      </c>
      <c r="C30" s="794" t="s">
        <v>1406</v>
      </c>
      <c r="D30" s="790"/>
      <c r="E30" s="790"/>
      <c r="F30" s="790"/>
      <c r="G30" s="790"/>
    </row>
    <row r="31" spans="1:7" x14ac:dyDescent="0.2">
      <c r="A31" s="283" t="s">
        <v>1407</v>
      </c>
      <c r="B31" s="283" t="s">
        <v>1408</v>
      </c>
      <c r="C31" s="284" t="s">
        <v>65</v>
      </c>
      <c r="D31" s="276">
        <v>0</v>
      </c>
      <c r="E31" s="276">
        <v>0</v>
      </c>
      <c r="F31" s="276">
        <v>0</v>
      </c>
      <c r="G31" s="276">
        <v>0</v>
      </c>
    </row>
    <row r="32" spans="1:7" x14ac:dyDescent="0.2">
      <c r="A32" s="789" t="s">
        <v>1409</v>
      </c>
      <c r="B32" s="789" t="s">
        <v>1410</v>
      </c>
      <c r="C32" s="794" t="s">
        <v>1411</v>
      </c>
      <c r="D32" s="817">
        <v>0</v>
      </c>
      <c r="E32" s="817">
        <v>0</v>
      </c>
      <c r="F32" s="817">
        <v>0</v>
      </c>
      <c r="G32" s="817">
        <v>0</v>
      </c>
    </row>
    <row r="33" spans="1:7" s="291" customFormat="1" x14ac:dyDescent="0.2">
      <c r="A33" s="789" t="s">
        <v>1412</v>
      </c>
      <c r="B33" s="789" t="s">
        <v>1413</v>
      </c>
      <c r="C33" s="794" t="s">
        <v>1414</v>
      </c>
      <c r="D33" s="817">
        <v>0</v>
      </c>
      <c r="E33" s="817">
        <v>0</v>
      </c>
      <c r="F33" s="817">
        <v>0</v>
      </c>
      <c r="G33" s="817">
        <v>0</v>
      </c>
    </row>
    <row r="34" spans="1:7" x14ac:dyDescent="0.2">
      <c r="A34" s="789" t="s">
        <v>1415</v>
      </c>
      <c r="B34" s="789" t="s">
        <v>1416</v>
      </c>
      <c r="C34" s="794" t="s">
        <v>1417</v>
      </c>
      <c r="D34" s="817">
        <v>0</v>
      </c>
      <c r="E34" s="817">
        <v>0</v>
      </c>
      <c r="F34" s="817">
        <v>0</v>
      </c>
      <c r="G34" s="817">
        <v>0</v>
      </c>
    </row>
    <row r="35" spans="1:7" x14ac:dyDescent="0.2">
      <c r="A35" s="789" t="s">
        <v>1421</v>
      </c>
      <c r="B35" s="789" t="s">
        <v>1422</v>
      </c>
      <c r="C35" s="794" t="s">
        <v>1423</v>
      </c>
      <c r="D35" s="790"/>
      <c r="E35" s="817">
        <v>0</v>
      </c>
      <c r="F35" s="790"/>
      <c r="G35" s="817">
        <v>0</v>
      </c>
    </row>
    <row r="36" spans="1:7" x14ac:dyDescent="0.2">
      <c r="A36" s="789" t="s">
        <v>1424</v>
      </c>
      <c r="B36" s="789" t="s">
        <v>1425</v>
      </c>
      <c r="C36" s="794" t="s">
        <v>1426</v>
      </c>
      <c r="D36" s="790"/>
      <c r="E36" s="817">
        <v>0</v>
      </c>
      <c r="F36" s="790"/>
      <c r="G36" s="817">
        <v>0</v>
      </c>
    </row>
    <row r="37" spans="1:7" x14ac:dyDescent="0.2">
      <c r="A37" s="283" t="s">
        <v>1433</v>
      </c>
      <c r="B37" s="283" t="s">
        <v>1434</v>
      </c>
      <c r="C37" s="284" t="s">
        <v>65</v>
      </c>
      <c r="D37" s="276">
        <v>12.5</v>
      </c>
      <c r="E37" s="276">
        <v>0</v>
      </c>
      <c r="F37" s="276">
        <v>12.5</v>
      </c>
      <c r="G37" s="276">
        <v>757.12</v>
      </c>
    </row>
    <row r="38" spans="1:7" x14ac:dyDescent="0.2">
      <c r="A38" s="789" t="s">
        <v>1435</v>
      </c>
      <c r="B38" s="789" t="s">
        <v>1436</v>
      </c>
      <c r="C38" s="794" t="s">
        <v>1437</v>
      </c>
      <c r="D38" s="790"/>
      <c r="E38" s="817">
        <v>0</v>
      </c>
      <c r="F38" s="790"/>
      <c r="G38" s="817">
        <v>0</v>
      </c>
    </row>
    <row r="39" spans="1:7" s="291" customFormat="1" x14ac:dyDescent="0.2">
      <c r="A39" s="789" t="s">
        <v>1438</v>
      </c>
      <c r="B39" s="789" t="s">
        <v>1439</v>
      </c>
      <c r="C39" s="794" t="s">
        <v>1440</v>
      </c>
      <c r="D39" s="790"/>
      <c r="E39" s="817">
        <v>0</v>
      </c>
      <c r="F39" s="790"/>
      <c r="G39" s="817">
        <v>0</v>
      </c>
    </row>
    <row r="40" spans="1:7" x14ac:dyDescent="0.2">
      <c r="A40" s="789" t="s">
        <v>1441</v>
      </c>
      <c r="B40" s="789" t="s">
        <v>1442</v>
      </c>
      <c r="C40" s="794" t="s">
        <v>1443</v>
      </c>
      <c r="D40" s="790">
        <v>12.5</v>
      </c>
      <c r="E40" s="817">
        <v>0</v>
      </c>
      <c r="F40" s="790">
        <v>12.5</v>
      </c>
      <c r="G40" s="817">
        <v>13.7</v>
      </c>
    </row>
    <row r="41" spans="1:7" x14ac:dyDescent="0.2">
      <c r="A41" s="789" t="s">
        <v>1447</v>
      </c>
      <c r="B41" s="789" t="s">
        <v>1448</v>
      </c>
      <c r="C41" s="794" t="s">
        <v>1449</v>
      </c>
      <c r="D41" s="790"/>
      <c r="E41" s="817">
        <v>0</v>
      </c>
      <c r="F41" s="790"/>
      <c r="G41" s="817">
        <v>743.42</v>
      </c>
    </row>
    <row r="42" spans="1:7" x14ac:dyDescent="0.2">
      <c r="A42" s="789" t="s">
        <v>1450</v>
      </c>
      <c r="B42" s="793" t="s">
        <v>1451</v>
      </c>
      <c r="C42" s="808" t="s">
        <v>1452</v>
      </c>
      <c r="D42" s="790"/>
      <c r="E42" s="817">
        <v>0</v>
      </c>
      <c r="F42" s="790"/>
      <c r="G42" s="817">
        <v>0</v>
      </c>
    </row>
    <row r="43" spans="1:7" x14ac:dyDescent="0.2">
      <c r="A43" s="283" t="s">
        <v>1453</v>
      </c>
      <c r="B43" s="283" t="s">
        <v>1454</v>
      </c>
      <c r="C43" s="284" t="s">
        <v>65</v>
      </c>
      <c r="D43" s="276">
        <v>74249.0288</v>
      </c>
      <c r="E43" s="276">
        <v>0</v>
      </c>
      <c r="F43" s="276">
        <v>74249.0288</v>
      </c>
      <c r="G43" s="276">
        <v>112707.98265999999</v>
      </c>
    </row>
    <row r="44" spans="1:7" x14ac:dyDescent="0.2">
      <c r="A44" s="274" t="s">
        <v>1455</v>
      </c>
      <c r="B44" s="274" t="s">
        <v>1456</v>
      </c>
      <c r="C44" s="288" t="s">
        <v>65</v>
      </c>
      <c r="D44" s="276">
        <v>7018.4689699999999</v>
      </c>
      <c r="E44" s="276">
        <v>0</v>
      </c>
      <c r="F44" s="276">
        <v>7018.4689699999999</v>
      </c>
      <c r="G44" s="276">
        <v>7282.1253399999996</v>
      </c>
    </row>
    <row r="45" spans="1:7" s="291" customFormat="1" x14ac:dyDescent="0.2">
      <c r="A45" s="789" t="s">
        <v>1457</v>
      </c>
      <c r="B45" s="789" t="s">
        <v>1458</v>
      </c>
      <c r="C45" s="794" t="s">
        <v>1459</v>
      </c>
      <c r="D45" s="790"/>
      <c r="E45" s="817">
        <v>0</v>
      </c>
      <c r="F45" s="790"/>
      <c r="G45" s="817">
        <v>0</v>
      </c>
    </row>
    <row r="46" spans="1:7" s="291" customFormat="1" x14ac:dyDescent="0.2">
      <c r="A46" s="789" t="s">
        <v>1460</v>
      </c>
      <c r="B46" s="789" t="s">
        <v>1461</v>
      </c>
      <c r="C46" s="794" t="s">
        <v>1462</v>
      </c>
      <c r="D46" s="790">
        <v>800.55262000000005</v>
      </c>
      <c r="E46" s="817">
        <v>0</v>
      </c>
      <c r="F46" s="790">
        <v>800.55262000000005</v>
      </c>
      <c r="G46" s="817">
        <v>948.08941000000004</v>
      </c>
    </row>
    <row r="47" spans="1:7" x14ac:dyDescent="0.2">
      <c r="A47" s="789" t="s">
        <v>1463</v>
      </c>
      <c r="B47" s="789" t="s">
        <v>1464</v>
      </c>
      <c r="C47" s="794" t="s">
        <v>1465</v>
      </c>
      <c r="D47" s="790"/>
      <c r="E47" s="817">
        <v>0</v>
      </c>
      <c r="F47" s="790"/>
      <c r="G47" s="817">
        <v>0</v>
      </c>
    </row>
    <row r="48" spans="1:7" x14ac:dyDescent="0.2">
      <c r="A48" s="789" t="s">
        <v>1466</v>
      </c>
      <c r="B48" s="789" t="s">
        <v>1467</v>
      </c>
      <c r="C48" s="794" t="s">
        <v>1468</v>
      </c>
      <c r="D48" s="790">
        <v>109.43600000000001</v>
      </c>
      <c r="E48" s="817">
        <v>0</v>
      </c>
      <c r="F48" s="790">
        <v>109.43600000000001</v>
      </c>
      <c r="G48" s="817">
        <v>0</v>
      </c>
    </row>
    <row r="49" spans="1:7" x14ac:dyDescent="0.2">
      <c r="A49" s="789" t="s">
        <v>1469</v>
      </c>
      <c r="B49" s="789" t="s">
        <v>1470</v>
      </c>
      <c r="C49" s="794" t="s">
        <v>1471</v>
      </c>
      <c r="D49" s="790"/>
      <c r="E49" s="817">
        <v>0</v>
      </c>
      <c r="F49" s="790"/>
      <c r="G49" s="817">
        <v>0</v>
      </c>
    </row>
    <row r="50" spans="1:7" x14ac:dyDescent="0.2">
      <c r="A50" s="789" t="s">
        <v>1472</v>
      </c>
      <c r="B50" s="789" t="s">
        <v>1473</v>
      </c>
      <c r="C50" s="794" t="s">
        <v>1474</v>
      </c>
      <c r="D50" s="790">
        <v>1071.7854299999999</v>
      </c>
      <c r="E50" s="817">
        <v>0</v>
      </c>
      <c r="F50" s="790">
        <v>1071.7854299999999</v>
      </c>
      <c r="G50" s="817">
        <v>1284.4610499999999</v>
      </c>
    </row>
    <row r="51" spans="1:7" x14ac:dyDescent="0.2">
      <c r="A51" s="789" t="s">
        <v>1475</v>
      </c>
      <c r="B51" s="789" t="s">
        <v>1476</v>
      </c>
      <c r="C51" s="794" t="s">
        <v>1477</v>
      </c>
      <c r="D51" s="790"/>
      <c r="E51" s="817">
        <v>0</v>
      </c>
      <c r="F51" s="790"/>
      <c r="G51" s="817">
        <v>0</v>
      </c>
    </row>
    <row r="52" spans="1:7" x14ac:dyDescent="0.2">
      <c r="A52" s="789" t="s">
        <v>1478</v>
      </c>
      <c r="B52" s="789" t="s">
        <v>1479</v>
      </c>
      <c r="C52" s="794" t="s">
        <v>1480</v>
      </c>
      <c r="D52" s="790">
        <v>5036.6949199999999</v>
      </c>
      <c r="E52" s="817">
        <v>0</v>
      </c>
      <c r="F52" s="790">
        <v>5036.6949199999999</v>
      </c>
      <c r="G52" s="817">
        <v>5042.5650100000003</v>
      </c>
    </row>
    <row r="53" spans="1:7" x14ac:dyDescent="0.2">
      <c r="A53" s="789" t="s">
        <v>1481</v>
      </c>
      <c r="B53" s="789" t="s">
        <v>1482</v>
      </c>
      <c r="C53" s="794" t="s">
        <v>1483</v>
      </c>
      <c r="D53" s="790"/>
      <c r="E53" s="817">
        <v>0</v>
      </c>
      <c r="F53" s="790"/>
      <c r="G53" s="817">
        <v>7.0098700000000003</v>
      </c>
    </row>
    <row r="54" spans="1:7" x14ac:dyDescent="0.2">
      <c r="A54" s="793" t="s">
        <v>1484</v>
      </c>
      <c r="B54" s="793" t="s">
        <v>1485</v>
      </c>
      <c r="C54" s="808" t="s">
        <v>1486</v>
      </c>
      <c r="D54" s="790"/>
      <c r="E54" s="817">
        <v>0</v>
      </c>
      <c r="F54" s="790"/>
      <c r="G54" s="817">
        <v>0</v>
      </c>
    </row>
    <row r="55" spans="1:7" x14ac:dyDescent="0.2">
      <c r="A55" s="274" t="s">
        <v>1487</v>
      </c>
      <c r="B55" s="274" t="s">
        <v>1488</v>
      </c>
      <c r="C55" s="288" t="s">
        <v>65</v>
      </c>
      <c r="D55" s="276">
        <v>8675.5827300000001</v>
      </c>
      <c r="E55" s="276">
        <v>0</v>
      </c>
      <c r="F55" s="276">
        <v>8675.5827300000001</v>
      </c>
      <c r="G55" s="276">
        <v>34950.78847</v>
      </c>
    </row>
    <row r="56" spans="1:7" x14ac:dyDescent="0.2">
      <c r="A56" s="798" t="s">
        <v>1489</v>
      </c>
      <c r="B56" s="798" t="s">
        <v>1490</v>
      </c>
      <c r="C56" s="813" t="s">
        <v>1491</v>
      </c>
      <c r="D56" s="790">
        <v>978.28476000000001</v>
      </c>
      <c r="E56" s="817">
        <v>0</v>
      </c>
      <c r="F56" s="790">
        <v>978.28476000000001</v>
      </c>
      <c r="G56" s="817">
        <v>782.75328000000002</v>
      </c>
    </row>
    <row r="57" spans="1:7" s="291" customFormat="1" x14ac:dyDescent="0.2">
      <c r="A57" s="789" t="s">
        <v>1498</v>
      </c>
      <c r="B57" s="789" t="s">
        <v>1499</v>
      </c>
      <c r="C57" s="794" t="s">
        <v>1500</v>
      </c>
      <c r="D57" s="790">
        <v>1240.3794800000001</v>
      </c>
      <c r="E57" s="817">
        <v>0</v>
      </c>
      <c r="F57" s="790">
        <v>1240.3794800000001</v>
      </c>
      <c r="G57" s="817">
        <v>949.60765000000004</v>
      </c>
    </row>
    <row r="58" spans="1:7" x14ac:dyDescent="0.2">
      <c r="A58" s="789" t="s">
        <v>1501</v>
      </c>
      <c r="B58" s="789" t="s">
        <v>1502</v>
      </c>
      <c r="C58" s="794" t="s">
        <v>1503</v>
      </c>
      <c r="D58" s="790">
        <v>3.99</v>
      </c>
      <c r="E58" s="817">
        <v>0</v>
      </c>
      <c r="F58" s="790">
        <v>3.99</v>
      </c>
      <c r="G58" s="817">
        <v>11.5</v>
      </c>
    </row>
    <row r="59" spans="1:7" x14ac:dyDescent="0.2">
      <c r="A59" s="789" t="s">
        <v>1504</v>
      </c>
      <c r="B59" s="789" t="s">
        <v>1505</v>
      </c>
      <c r="C59" s="794" t="s">
        <v>1506</v>
      </c>
      <c r="D59" s="790"/>
      <c r="E59" s="817">
        <v>0</v>
      </c>
      <c r="F59" s="790"/>
      <c r="G59" s="817">
        <v>0</v>
      </c>
    </row>
    <row r="60" spans="1:7" x14ac:dyDescent="0.2">
      <c r="A60" s="789" t="s">
        <v>1513</v>
      </c>
      <c r="B60" s="789" t="s">
        <v>1514</v>
      </c>
      <c r="C60" s="794" t="s">
        <v>1515</v>
      </c>
      <c r="D60" s="790">
        <v>62.537999999999997</v>
      </c>
      <c r="E60" s="817">
        <v>0</v>
      </c>
      <c r="F60" s="790">
        <v>62.537999999999997</v>
      </c>
      <c r="G60" s="817">
        <v>72.596000000000004</v>
      </c>
    </row>
    <row r="61" spans="1:7" x14ac:dyDescent="0.2">
      <c r="A61" s="789" t="s">
        <v>1516</v>
      </c>
      <c r="B61" s="789" t="s">
        <v>1517</v>
      </c>
      <c r="C61" s="794" t="s">
        <v>1518</v>
      </c>
      <c r="D61" s="817">
        <v>0</v>
      </c>
      <c r="E61" s="817">
        <v>0</v>
      </c>
      <c r="F61" s="817">
        <v>0</v>
      </c>
      <c r="G61" s="817">
        <v>0</v>
      </c>
    </row>
    <row r="62" spans="1:7" x14ac:dyDescent="0.2">
      <c r="A62" s="789" t="s">
        <v>1519</v>
      </c>
      <c r="B62" s="789" t="s">
        <v>1520</v>
      </c>
      <c r="C62" s="794" t="s">
        <v>1521</v>
      </c>
      <c r="D62" s="817">
        <v>0</v>
      </c>
      <c r="E62" s="817">
        <v>0</v>
      </c>
      <c r="F62" s="817">
        <v>0</v>
      </c>
      <c r="G62" s="817">
        <v>0</v>
      </c>
    </row>
    <row r="63" spans="1:7" x14ac:dyDescent="0.2">
      <c r="A63" s="789" t="s">
        <v>1522</v>
      </c>
      <c r="B63" s="789" t="s">
        <v>1523</v>
      </c>
      <c r="C63" s="794" t="s">
        <v>1524</v>
      </c>
      <c r="D63" s="817">
        <v>0</v>
      </c>
      <c r="E63" s="817">
        <v>0</v>
      </c>
      <c r="F63" s="817">
        <v>0</v>
      </c>
      <c r="G63" s="817">
        <v>0</v>
      </c>
    </row>
    <row r="64" spans="1:7" x14ac:dyDescent="0.2">
      <c r="A64" s="789" t="s">
        <v>1525</v>
      </c>
      <c r="B64" s="789" t="s">
        <v>1526</v>
      </c>
      <c r="C64" s="794" t="s">
        <v>1527</v>
      </c>
      <c r="D64" s="817">
        <v>121.38</v>
      </c>
      <c r="E64" s="817">
        <v>0</v>
      </c>
      <c r="F64" s="817">
        <v>121.38</v>
      </c>
      <c r="G64" s="817">
        <v>121.38</v>
      </c>
    </row>
    <row r="65" spans="1:7" x14ac:dyDescent="0.2">
      <c r="A65" s="789" t="s">
        <v>1528</v>
      </c>
      <c r="B65" s="789" t="s">
        <v>1529</v>
      </c>
      <c r="C65" s="794" t="s">
        <v>1530</v>
      </c>
      <c r="D65" s="817">
        <v>0</v>
      </c>
      <c r="E65" s="817">
        <v>0</v>
      </c>
      <c r="F65" s="817">
        <v>0</v>
      </c>
      <c r="G65" s="817">
        <v>0</v>
      </c>
    </row>
    <row r="66" spans="1:7" x14ac:dyDescent="0.2">
      <c r="A66" s="789" t="s">
        <v>1531</v>
      </c>
      <c r="B66" s="789" t="s">
        <v>71</v>
      </c>
      <c r="C66" s="794" t="s">
        <v>1532</v>
      </c>
      <c r="D66" s="817">
        <v>0</v>
      </c>
      <c r="E66" s="817">
        <v>0</v>
      </c>
      <c r="F66" s="817">
        <v>0</v>
      </c>
      <c r="G66" s="817">
        <v>453.4</v>
      </c>
    </row>
    <row r="67" spans="1:7" x14ac:dyDescent="0.2">
      <c r="A67" s="789" t="s">
        <v>1533</v>
      </c>
      <c r="B67" s="789" t="s">
        <v>1534</v>
      </c>
      <c r="C67" s="794" t="s">
        <v>1535</v>
      </c>
      <c r="D67" s="817">
        <v>673.88251000000002</v>
      </c>
      <c r="E67" s="817">
        <v>0</v>
      </c>
      <c r="F67" s="817">
        <v>673.88251000000002</v>
      </c>
      <c r="G67" s="817">
        <v>0</v>
      </c>
    </row>
    <row r="68" spans="1:7" x14ac:dyDescent="0.2">
      <c r="A68" s="789" t="s">
        <v>1536</v>
      </c>
      <c r="B68" s="789" t="s">
        <v>1537</v>
      </c>
      <c r="C68" s="794" t="s">
        <v>1538</v>
      </c>
      <c r="D68" s="817">
        <v>813.97059999999999</v>
      </c>
      <c r="E68" s="817">
        <v>0</v>
      </c>
      <c r="F68" s="817">
        <v>813.97059999999999</v>
      </c>
      <c r="G68" s="817">
        <v>0</v>
      </c>
    </row>
    <row r="69" spans="1:7" x14ac:dyDescent="0.2">
      <c r="A69" s="789" t="s">
        <v>1539</v>
      </c>
      <c r="B69" s="789" t="s">
        <v>1540</v>
      </c>
      <c r="C69" s="794" t="s">
        <v>1541</v>
      </c>
      <c r="D69" s="817">
        <v>700</v>
      </c>
      <c r="E69" s="817">
        <v>0</v>
      </c>
      <c r="F69" s="817">
        <v>700</v>
      </c>
      <c r="G69" s="817">
        <v>0</v>
      </c>
    </row>
    <row r="70" spans="1:7" x14ac:dyDescent="0.2">
      <c r="A70" s="789" t="s">
        <v>1557</v>
      </c>
      <c r="B70" s="789" t="s">
        <v>1558</v>
      </c>
      <c r="C70" s="794" t="s">
        <v>1559</v>
      </c>
      <c r="D70" s="817">
        <v>0</v>
      </c>
      <c r="E70" s="817">
        <v>0</v>
      </c>
      <c r="F70" s="817">
        <v>0</v>
      </c>
      <c r="G70" s="817">
        <v>0</v>
      </c>
    </row>
    <row r="71" spans="1:7" x14ac:dyDescent="0.2">
      <c r="A71" s="789" t="s">
        <v>1563</v>
      </c>
      <c r="B71" s="789" t="s">
        <v>1564</v>
      </c>
      <c r="C71" s="794" t="s">
        <v>1565</v>
      </c>
      <c r="D71" s="817">
        <v>1143.9747500000001</v>
      </c>
      <c r="E71" s="817">
        <v>0</v>
      </c>
      <c r="F71" s="817">
        <v>1143.9747500000001</v>
      </c>
      <c r="G71" s="817">
        <v>618.50606000000005</v>
      </c>
    </row>
    <row r="72" spans="1:7" x14ac:dyDescent="0.2">
      <c r="A72" s="789" t="s">
        <v>1566</v>
      </c>
      <c r="B72" s="789" t="s">
        <v>1567</v>
      </c>
      <c r="C72" s="794" t="s">
        <v>1568</v>
      </c>
      <c r="D72" s="817">
        <v>150.58573000000001</v>
      </c>
      <c r="E72" s="817">
        <v>0</v>
      </c>
      <c r="F72" s="817">
        <v>150.58573000000001</v>
      </c>
      <c r="G72" s="817">
        <v>1619.1377199999999</v>
      </c>
    </row>
    <row r="73" spans="1:7" x14ac:dyDescent="0.2">
      <c r="A73" s="789" t="s">
        <v>1569</v>
      </c>
      <c r="B73" s="789" t="s">
        <v>1570</v>
      </c>
      <c r="C73" s="794" t="s">
        <v>1571</v>
      </c>
      <c r="D73" s="817">
        <v>2107.2373299999999</v>
      </c>
      <c r="E73" s="817">
        <v>0</v>
      </c>
      <c r="F73" s="817">
        <v>2107.2373299999999</v>
      </c>
      <c r="G73" s="817">
        <v>29641.266769999998</v>
      </c>
    </row>
    <row r="74" spans="1:7" x14ac:dyDescent="0.2">
      <c r="A74" s="818" t="s">
        <v>1572</v>
      </c>
      <c r="B74" s="818" t="s">
        <v>1573</v>
      </c>
      <c r="C74" s="819" t="s">
        <v>1574</v>
      </c>
      <c r="D74" s="820">
        <v>679.35956999999996</v>
      </c>
      <c r="E74" s="820">
        <v>0</v>
      </c>
      <c r="F74" s="820">
        <v>679.35956999999996</v>
      </c>
      <c r="G74" s="820">
        <v>680.64098999999999</v>
      </c>
    </row>
    <row r="75" spans="1:7" x14ac:dyDescent="0.2">
      <c r="A75" s="283" t="s">
        <v>1575</v>
      </c>
      <c r="B75" s="283" t="s">
        <v>1576</v>
      </c>
      <c r="C75" s="284" t="s">
        <v>65</v>
      </c>
      <c r="D75" s="276">
        <v>58554.977099999996</v>
      </c>
      <c r="E75" s="276">
        <v>0</v>
      </c>
      <c r="F75" s="276">
        <v>58554.977099999996</v>
      </c>
      <c r="G75" s="276">
        <v>70475.068849999996</v>
      </c>
    </row>
    <row r="76" spans="1:7" x14ac:dyDescent="0.2">
      <c r="A76" s="793" t="s">
        <v>1577</v>
      </c>
      <c r="B76" s="793" t="s">
        <v>1578</v>
      </c>
      <c r="C76" s="808" t="s">
        <v>1579</v>
      </c>
      <c r="D76" s="790"/>
      <c r="E76" s="790"/>
      <c r="F76" s="790"/>
      <c r="G76" s="790">
        <v>0</v>
      </c>
    </row>
    <row r="77" spans="1:7" x14ac:dyDescent="0.2">
      <c r="A77" s="789" t="s">
        <v>1580</v>
      </c>
      <c r="B77" s="789" t="s">
        <v>1581</v>
      </c>
      <c r="C77" s="794" t="s">
        <v>1582</v>
      </c>
      <c r="D77" s="790"/>
      <c r="E77" s="790"/>
      <c r="F77" s="790"/>
      <c r="G77" s="790">
        <v>0</v>
      </c>
    </row>
    <row r="78" spans="1:7" s="291" customFormat="1" x14ac:dyDescent="0.2">
      <c r="A78" s="789" t="s">
        <v>1583</v>
      </c>
      <c r="B78" s="789" t="s">
        <v>1584</v>
      </c>
      <c r="C78" s="794" t="s">
        <v>1585</v>
      </c>
      <c r="D78" s="790"/>
      <c r="E78" s="790"/>
      <c r="F78" s="790"/>
      <c r="G78" s="790">
        <v>0</v>
      </c>
    </row>
    <row r="79" spans="1:7" s="291" customFormat="1" x14ac:dyDescent="0.2">
      <c r="A79" s="789" t="s">
        <v>1586</v>
      </c>
      <c r="B79" s="789" t="s">
        <v>1587</v>
      </c>
      <c r="C79" s="794" t="s">
        <v>1588</v>
      </c>
      <c r="D79" s="790"/>
      <c r="E79" s="790"/>
      <c r="F79" s="790"/>
      <c r="G79" s="790">
        <v>0</v>
      </c>
    </row>
    <row r="80" spans="1:7" s="291" customFormat="1" x14ac:dyDescent="0.2">
      <c r="A80" s="789" t="s">
        <v>1589</v>
      </c>
      <c r="B80" s="789" t="s">
        <v>1590</v>
      </c>
      <c r="C80" s="794" t="s">
        <v>1591</v>
      </c>
      <c r="D80" s="790"/>
      <c r="E80" s="790"/>
      <c r="F80" s="790"/>
      <c r="G80" s="790">
        <v>0</v>
      </c>
    </row>
    <row r="81" spans="1:7" x14ac:dyDescent="0.2">
      <c r="A81" s="789" t="s">
        <v>1592</v>
      </c>
      <c r="B81" s="789" t="s">
        <v>1593</v>
      </c>
      <c r="C81" s="794" t="s">
        <v>1594</v>
      </c>
      <c r="D81" s="790">
        <v>54729.46355</v>
      </c>
      <c r="E81" s="790"/>
      <c r="F81" s="790">
        <v>54729.46355</v>
      </c>
      <c r="G81" s="790">
        <v>67082.994619999998</v>
      </c>
    </row>
    <row r="82" spans="1:7" x14ac:dyDescent="0.2">
      <c r="A82" s="789" t="s">
        <v>1595</v>
      </c>
      <c r="B82" s="789" t="s">
        <v>1596</v>
      </c>
      <c r="C82" s="794" t="s">
        <v>1597</v>
      </c>
      <c r="D82" s="790">
        <v>3107.4193799999998</v>
      </c>
      <c r="E82" s="790"/>
      <c r="F82" s="790">
        <v>3107.4193799999998</v>
      </c>
      <c r="G82" s="790">
        <v>2743.7174500000001</v>
      </c>
    </row>
    <row r="83" spans="1:7" x14ac:dyDescent="0.2">
      <c r="A83" s="789" t="s">
        <v>1604</v>
      </c>
      <c r="B83" s="789" t="s">
        <v>1605</v>
      </c>
      <c r="C83" s="794" t="s">
        <v>1606</v>
      </c>
      <c r="D83" s="790">
        <v>110.64579999999999</v>
      </c>
      <c r="E83" s="790"/>
      <c r="F83" s="790">
        <v>110.64579999999999</v>
      </c>
      <c r="G83" s="790">
        <v>343.38076000000001</v>
      </c>
    </row>
    <row r="84" spans="1:7" x14ac:dyDescent="0.2">
      <c r="A84" s="789" t="s">
        <v>1607</v>
      </c>
      <c r="B84" s="789" t="s">
        <v>1608</v>
      </c>
      <c r="C84" s="794" t="s">
        <v>1609</v>
      </c>
      <c r="D84" s="790">
        <v>4.2350000000000003</v>
      </c>
      <c r="E84" s="790"/>
      <c r="F84" s="790">
        <v>4.2350000000000003</v>
      </c>
      <c r="G84" s="790"/>
    </row>
    <row r="85" spans="1:7" x14ac:dyDescent="0.2">
      <c r="A85" s="795" t="s">
        <v>1610</v>
      </c>
      <c r="B85" s="795" t="s">
        <v>1611</v>
      </c>
      <c r="C85" s="796" t="s">
        <v>1612</v>
      </c>
      <c r="D85" s="797">
        <v>603.21337000000005</v>
      </c>
      <c r="E85" s="797"/>
      <c r="F85" s="797">
        <v>603.21337000000005</v>
      </c>
      <c r="G85" s="797">
        <v>304.97602000000001</v>
      </c>
    </row>
    <row r="86" spans="1:7" x14ac:dyDescent="0.2">
      <c r="A86" s="434"/>
      <c r="B86" s="434"/>
      <c r="C86" s="434"/>
      <c r="D86" s="435"/>
      <c r="E86" s="436"/>
      <c r="F86" s="435"/>
      <c r="G86" s="435"/>
    </row>
    <row r="87" spans="1:7" x14ac:dyDescent="0.2">
      <c r="A87" s="434"/>
      <c r="B87" s="434"/>
      <c r="C87" s="434"/>
      <c r="D87" s="435"/>
      <c r="E87" s="436"/>
      <c r="F87" s="435"/>
      <c r="G87" s="435"/>
    </row>
    <row r="88" spans="1:7" x14ac:dyDescent="0.2">
      <c r="A88" s="815"/>
      <c r="B88" s="432"/>
      <c r="C88" s="433"/>
      <c r="D88" s="279">
        <v>1</v>
      </c>
      <c r="E88" s="279">
        <v>2</v>
      </c>
      <c r="F88" s="426"/>
      <c r="G88" s="427"/>
    </row>
    <row r="89" spans="1:7" ht="12.75" customHeight="1" x14ac:dyDescent="0.2">
      <c r="A89" s="1287" t="s">
        <v>1336</v>
      </c>
      <c r="B89" s="1288"/>
      <c r="C89" s="1293" t="s">
        <v>1337</v>
      </c>
      <c r="D89" s="1307" t="s">
        <v>1338</v>
      </c>
      <c r="E89" s="1307"/>
      <c r="F89" s="426"/>
      <c r="G89" s="427"/>
    </row>
    <row r="90" spans="1:7" ht="12.75" customHeight="1" x14ac:dyDescent="0.2">
      <c r="A90" s="1291"/>
      <c r="B90" s="1292"/>
      <c r="C90" s="1298"/>
      <c r="D90" s="746" t="s">
        <v>1339</v>
      </c>
      <c r="E90" s="280" t="s">
        <v>1340</v>
      </c>
      <c r="F90" s="426"/>
      <c r="G90" s="427"/>
    </row>
    <row r="91" spans="1:7" x14ac:dyDescent="0.2">
      <c r="A91" s="283"/>
      <c r="B91" s="283" t="s">
        <v>1613</v>
      </c>
      <c r="C91" s="284" t="s">
        <v>65</v>
      </c>
      <c r="D91" s="276">
        <v>1300845.2090100001</v>
      </c>
      <c r="E91" s="276">
        <v>1100319.1491799999</v>
      </c>
      <c r="F91" s="424"/>
      <c r="G91" s="425"/>
    </row>
    <row r="92" spans="1:7" x14ac:dyDescent="0.2">
      <c r="A92" s="283" t="s">
        <v>1614</v>
      </c>
      <c r="B92" s="283" t="s">
        <v>1615</v>
      </c>
      <c r="C92" s="284" t="s">
        <v>65</v>
      </c>
      <c r="D92" s="276">
        <v>1269232.51428</v>
      </c>
      <c r="E92" s="276">
        <v>1018941.81288</v>
      </c>
      <c r="F92" s="424"/>
      <c r="G92" s="425"/>
    </row>
    <row r="93" spans="1:7" s="273" customFormat="1" ht="12.75" customHeight="1" x14ac:dyDescent="0.2">
      <c r="A93" s="283" t="s">
        <v>1616</v>
      </c>
      <c r="B93" s="283" t="s">
        <v>1617</v>
      </c>
      <c r="C93" s="284" t="s">
        <v>65</v>
      </c>
      <c r="D93" s="276">
        <v>1236107.74893</v>
      </c>
      <c r="E93" s="276">
        <v>994399.63190000004</v>
      </c>
      <c r="F93" s="424"/>
      <c r="G93" s="425"/>
    </row>
    <row r="94" spans="1:7" s="273" customFormat="1" x14ac:dyDescent="0.2">
      <c r="A94" s="789" t="s">
        <v>1618</v>
      </c>
      <c r="B94" s="789" t="s">
        <v>1619</v>
      </c>
      <c r="C94" s="794" t="s">
        <v>1620</v>
      </c>
      <c r="D94" s="790">
        <v>908497.13081999996</v>
      </c>
      <c r="E94" s="790">
        <v>775503.67891999998</v>
      </c>
      <c r="F94" s="426"/>
      <c r="G94" s="427"/>
    </row>
    <row r="95" spans="1:7" s="291" customFormat="1" x14ac:dyDescent="0.2">
      <c r="A95" s="789" t="s">
        <v>1621</v>
      </c>
      <c r="B95" s="789" t="s">
        <v>1622</v>
      </c>
      <c r="C95" s="794" t="s">
        <v>1623</v>
      </c>
      <c r="D95" s="817">
        <v>328585.40564999997</v>
      </c>
      <c r="E95" s="817">
        <v>219870.74051999999</v>
      </c>
      <c r="F95" s="426"/>
      <c r="G95" s="420"/>
    </row>
    <row r="96" spans="1:7" s="291" customFormat="1" x14ac:dyDescent="0.2">
      <c r="A96" s="789" t="s">
        <v>1624</v>
      </c>
      <c r="B96" s="789" t="s">
        <v>1625</v>
      </c>
      <c r="C96" s="794" t="s">
        <v>1626</v>
      </c>
      <c r="D96" s="817">
        <v>0</v>
      </c>
      <c r="E96" s="817">
        <v>0</v>
      </c>
      <c r="F96" s="428"/>
      <c r="G96" s="420"/>
    </row>
    <row r="97" spans="1:7" s="291" customFormat="1" x14ac:dyDescent="0.2">
      <c r="A97" s="789" t="s">
        <v>1627</v>
      </c>
      <c r="B97" s="789" t="s">
        <v>1628</v>
      </c>
      <c r="C97" s="794" t="s">
        <v>1629</v>
      </c>
      <c r="D97" s="817">
        <v>0</v>
      </c>
      <c r="E97" s="817">
        <v>0</v>
      </c>
      <c r="F97" s="428"/>
      <c r="G97" s="420"/>
    </row>
    <row r="98" spans="1:7" x14ac:dyDescent="0.2">
      <c r="A98" s="789" t="s">
        <v>1630</v>
      </c>
      <c r="B98" s="789" t="s">
        <v>1631</v>
      </c>
      <c r="C98" s="794" t="s">
        <v>1632</v>
      </c>
      <c r="D98" s="817">
        <v>0</v>
      </c>
      <c r="E98" s="817">
        <v>0</v>
      </c>
      <c r="F98" s="428"/>
      <c r="G98" s="420"/>
    </row>
    <row r="99" spans="1:7" x14ac:dyDescent="0.2">
      <c r="A99" s="789" t="s">
        <v>1633</v>
      </c>
      <c r="B99" s="789" t="s">
        <v>1634</v>
      </c>
      <c r="C99" s="794" t="s">
        <v>1635</v>
      </c>
      <c r="D99" s="817">
        <v>-974.78754000000004</v>
      </c>
      <c r="E99" s="817">
        <v>-974.78754000000004</v>
      </c>
      <c r="F99" s="428"/>
      <c r="G99" s="420"/>
    </row>
    <row r="100" spans="1:7" x14ac:dyDescent="0.2">
      <c r="A100" s="283" t="s">
        <v>1636</v>
      </c>
      <c r="B100" s="283" t="s">
        <v>1637</v>
      </c>
      <c r="C100" s="284" t="s">
        <v>65</v>
      </c>
      <c r="D100" s="276">
        <v>35422.3364</v>
      </c>
      <c r="E100" s="276">
        <v>28043.99422</v>
      </c>
      <c r="F100" s="424"/>
      <c r="G100" s="425"/>
    </row>
    <row r="101" spans="1:7" x14ac:dyDescent="0.2">
      <c r="A101" s="789" t="s">
        <v>1638</v>
      </c>
      <c r="B101" s="789" t="s">
        <v>1639</v>
      </c>
      <c r="C101" s="794" t="s">
        <v>1640</v>
      </c>
      <c r="D101" s="790">
        <v>1908.28486</v>
      </c>
      <c r="E101" s="790">
        <v>1924.28486</v>
      </c>
      <c r="F101" s="426"/>
      <c r="G101" s="427"/>
    </row>
    <row r="102" spans="1:7" x14ac:dyDescent="0.2">
      <c r="A102" s="789" t="s">
        <v>1641</v>
      </c>
      <c r="B102" s="789" t="s">
        <v>1642</v>
      </c>
      <c r="C102" s="794" t="s">
        <v>1643</v>
      </c>
      <c r="D102" s="817">
        <v>3267.6138999999998</v>
      </c>
      <c r="E102" s="817">
        <v>2882.7663299999999</v>
      </c>
      <c r="F102" s="426"/>
      <c r="G102" s="427"/>
    </row>
    <row r="103" spans="1:7" x14ac:dyDescent="0.2">
      <c r="A103" s="789" t="s">
        <v>1644</v>
      </c>
      <c r="B103" s="789" t="s">
        <v>1645</v>
      </c>
      <c r="C103" s="794" t="s">
        <v>1646</v>
      </c>
      <c r="D103" s="817">
        <v>6062.7112999999999</v>
      </c>
      <c r="E103" s="817">
        <v>5597.32</v>
      </c>
      <c r="F103" s="426"/>
      <c r="G103" s="427"/>
    </row>
    <row r="104" spans="1:7" s="291" customFormat="1" ht="13.5" customHeight="1" x14ac:dyDescent="0.2">
      <c r="A104" s="789" t="s">
        <v>1647</v>
      </c>
      <c r="B104" s="789" t="s">
        <v>1648</v>
      </c>
      <c r="C104" s="794" t="s">
        <v>1649</v>
      </c>
      <c r="D104" s="817">
        <v>1265.3798999999999</v>
      </c>
      <c r="E104" s="817">
        <v>1665.3798999999999</v>
      </c>
      <c r="F104" s="428"/>
      <c r="G104" s="420"/>
    </row>
    <row r="105" spans="1:7" x14ac:dyDescent="0.2">
      <c r="A105" s="789" t="s">
        <v>1650</v>
      </c>
      <c r="B105" s="789" t="s">
        <v>1651</v>
      </c>
      <c r="C105" s="794" t="s">
        <v>1652</v>
      </c>
      <c r="D105" s="817">
        <v>22918.346440000001</v>
      </c>
      <c r="E105" s="817">
        <v>15974.243130000001</v>
      </c>
      <c r="F105" s="426"/>
      <c r="G105" s="427"/>
    </row>
    <row r="106" spans="1:7" x14ac:dyDescent="0.2">
      <c r="A106" s="283" t="s">
        <v>1656</v>
      </c>
      <c r="B106" s="283" t="s">
        <v>1657</v>
      </c>
      <c r="C106" s="284" t="s">
        <v>65</v>
      </c>
      <c r="D106" s="276">
        <v>-2297.57105</v>
      </c>
      <c r="E106" s="276">
        <v>-3501.81324</v>
      </c>
      <c r="F106" s="424"/>
      <c r="G106" s="425"/>
    </row>
    <row r="107" spans="1:7" x14ac:dyDescent="0.2">
      <c r="A107" s="789" t="s">
        <v>1658</v>
      </c>
      <c r="B107" s="789" t="s">
        <v>1659</v>
      </c>
      <c r="C107" s="794" t="s">
        <v>65</v>
      </c>
      <c r="D107" s="790">
        <v>1736.6334899999999</v>
      </c>
      <c r="E107" s="790">
        <v>2866.26289</v>
      </c>
      <c r="F107" s="426"/>
      <c r="G107" s="420"/>
    </row>
    <row r="108" spans="1:7" x14ac:dyDescent="0.2">
      <c r="A108" s="789" t="s">
        <v>1660</v>
      </c>
      <c r="B108" s="789" t="s">
        <v>1661</v>
      </c>
      <c r="C108" s="794" t="s">
        <v>1662</v>
      </c>
      <c r="D108" s="817">
        <v>0</v>
      </c>
      <c r="E108" s="817">
        <v>0</v>
      </c>
      <c r="F108" s="428"/>
      <c r="G108" s="427"/>
    </row>
    <row r="109" spans="1:7" x14ac:dyDescent="0.2">
      <c r="A109" s="789" t="s">
        <v>1663</v>
      </c>
      <c r="B109" s="789" t="s">
        <v>1664</v>
      </c>
      <c r="C109" s="794" t="s">
        <v>1665</v>
      </c>
      <c r="D109" s="817">
        <v>-4034.2045400000002</v>
      </c>
      <c r="E109" s="817">
        <v>-6368.0761300000004</v>
      </c>
      <c r="F109" s="428"/>
      <c r="G109" s="420"/>
    </row>
    <row r="110" spans="1:7" s="291" customFormat="1" x14ac:dyDescent="0.2">
      <c r="A110" s="283" t="s">
        <v>1666</v>
      </c>
      <c r="B110" s="283" t="s">
        <v>1667</v>
      </c>
      <c r="C110" s="284" t="s">
        <v>65</v>
      </c>
      <c r="D110" s="276">
        <v>31612.694729999999</v>
      </c>
      <c r="E110" s="276">
        <v>81377.336299999995</v>
      </c>
      <c r="F110" s="424"/>
      <c r="G110" s="425"/>
    </row>
    <row r="111" spans="1:7" x14ac:dyDescent="0.2">
      <c r="A111" s="283" t="s">
        <v>1668</v>
      </c>
      <c r="B111" s="283" t="s">
        <v>1669</v>
      </c>
      <c r="C111" s="284" t="s">
        <v>65</v>
      </c>
      <c r="D111" s="276">
        <v>0</v>
      </c>
      <c r="E111" s="276">
        <v>0</v>
      </c>
      <c r="F111" s="424"/>
      <c r="G111" s="425"/>
    </row>
    <row r="112" spans="1:7" x14ac:dyDescent="0.2">
      <c r="A112" s="789" t="s">
        <v>1670</v>
      </c>
      <c r="B112" s="789" t="s">
        <v>1669</v>
      </c>
      <c r="C112" s="794" t="s">
        <v>1671</v>
      </c>
      <c r="D112" s="790"/>
      <c r="E112" s="790"/>
      <c r="F112" s="428"/>
      <c r="G112" s="420"/>
    </row>
    <row r="113" spans="1:7" x14ac:dyDescent="0.2">
      <c r="A113" s="283" t="s">
        <v>1672</v>
      </c>
      <c r="B113" s="283" t="s">
        <v>1673</v>
      </c>
      <c r="C113" s="284" t="s">
        <v>65</v>
      </c>
      <c r="D113" s="276">
        <v>2320.1810500000001</v>
      </c>
      <c r="E113" s="276">
        <v>35230.754699999998</v>
      </c>
      <c r="F113" s="424"/>
      <c r="G113" s="425"/>
    </row>
    <row r="114" spans="1:7" s="291" customFormat="1" x14ac:dyDescent="0.2">
      <c r="A114" s="789" t="s">
        <v>1674</v>
      </c>
      <c r="B114" s="789" t="s">
        <v>1675</v>
      </c>
      <c r="C114" s="794" t="s">
        <v>1676</v>
      </c>
      <c r="D114" s="790"/>
      <c r="E114" s="790"/>
      <c r="F114" s="428"/>
      <c r="G114" s="420"/>
    </row>
    <row r="115" spans="1:7" s="291" customFormat="1" x14ac:dyDescent="0.2">
      <c r="A115" s="789" t="s">
        <v>1677</v>
      </c>
      <c r="B115" s="789" t="s">
        <v>1678</v>
      </c>
      <c r="C115" s="794" t="s">
        <v>1679</v>
      </c>
      <c r="D115" s="817">
        <v>731.76329999999996</v>
      </c>
      <c r="E115" s="817">
        <v>20915.533029999999</v>
      </c>
      <c r="F115" s="428"/>
      <c r="G115" s="420"/>
    </row>
    <row r="116" spans="1:7" x14ac:dyDescent="0.2">
      <c r="A116" s="789" t="s">
        <v>1683</v>
      </c>
      <c r="B116" s="789" t="s">
        <v>1684</v>
      </c>
      <c r="C116" s="794" t="s">
        <v>1685</v>
      </c>
      <c r="D116" s="817">
        <v>0</v>
      </c>
      <c r="E116" s="817">
        <v>0</v>
      </c>
      <c r="F116" s="428"/>
      <c r="G116" s="420"/>
    </row>
    <row r="117" spans="1:7" s="291" customFormat="1" x14ac:dyDescent="0.2">
      <c r="A117" s="789" t="s">
        <v>1692</v>
      </c>
      <c r="B117" s="789" t="s">
        <v>1693</v>
      </c>
      <c r="C117" s="794" t="s">
        <v>1694</v>
      </c>
      <c r="D117" s="817">
        <v>0</v>
      </c>
      <c r="E117" s="817">
        <v>0</v>
      </c>
      <c r="F117" s="428"/>
      <c r="G117" s="420"/>
    </row>
    <row r="118" spans="1:7" x14ac:dyDescent="0.2">
      <c r="A118" s="789" t="s">
        <v>1695</v>
      </c>
      <c r="B118" s="789" t="s">
        <v>1696</v>
      </c>
      <c r="C118" s="794" t="s">
        <v>1697</v>
      </c>
      <c r="D118" s="817">
        <v>1588.4177500000001</v>
      </c>
      <c r="E118" s="817">
        <v>14315.221670000001</v>
      </c>
      <c r="F118" s="428"/>
      <c r="G118" s="420"/>
    </row>
    <row r="119" spans="1:7" x14ac:dyDescent="0.2">
      <c r="A119" s="283" t="s">
        <v>1698</v>
      </c>
      <c r="B119" s="283" t="s">
        <v>1699</v>
      </c>
      <c r="C119" s="284" t="s">
        <v>65</v>
      </c>
      <c r="D119" s="276">
        <v>29292.51368</v>
      </c>
      <c r="E119" s="276">
        <v>46146.581599999998</v>
      </c>
      <c r="F119" s="424"/>
      <c r="G119" s="425"/>
    </row>
    <row r="120" spans="1:7" x14ac:dyDescent="0.2">
      <c r="A120" s="789" t="s">
        <v>1700</v>
      </c>
      <c r="B120" s="789" t="s">
        <v>1701</v>
      </c>
      <c r="C120" s="794" t="s">
        <v>1702</v>
      </c>
      <c r="D120" s="790"/>
      <c r="E120" s="790"/>
      <c r="F120" s="428"/>
      <c r="G120" s="420"/>
    </row>
    <row r="121" spans="1:7" x14ac:dyDescent="0.2">
      <c r="A121" s="789" t="s">
        <v>1709</v>
      </c>
      <c r="B121" s="789" t="s">
        <v>1710</v>
      </c>
      <c r="C121" s="794" t="s">
        <v>1711</v>
      </c>
      <c r="D121" s="817">
        <v>0</v>
      </c>
      <c r="E121" s="817">
        <v>0</v>
      </c>
      <c r="F121" s="428"/>
      <c r="G121" s="420"/>
    </row>
    <row r="122" spans="1:7" x14ac:dyDescent="0.2">
      <c r="A122" s="789" t="s">
        <v>1712</v>
      </c>
      <c r="B122" s="789" t="s">
        <v>1713</v>
      </c>
      <c r="C122" s="794" t="s">
        <v>1714</v>
      </c>
      <c r="D122" s="817">
        <v>4140.6149699999996</v>
      </c>
      <c r="E122" s="817">
        <v>7702.2552400000004</v>
      </c>
      <c r="F122" s="426"/>
      <c r="G122" s="427"/>
    </row>
    <row r="123" spans="1:7" x14ac:dyDescent="0.2">
      <c r="A123" s="789" t="s">
        <v>1718</v>
      </c>
      <c r="B123" s="789" t="s">
        <v>1719</v>
      </c>
      <c r="C123" s="794" t="s">
        <v>1720</v>
      </c>
      <c r="D123" s="817">
        <v>12.782</v>
      </c>
      <c r="E123" s="817">
        <v>37.957000000000001</v>
      </c>
      <c r="F123" s="426"/>
      <c r="G123" s="427"/>
    </row>
    <row r="124" spans="1:7" s="291" customFormat="1" x14ac:dyDescent="0.2">
      <c r="A124" s="789" t="s">
        <v>1724</v>
      </c>
      <c r="B124" s="789" t="s">
        <v>1725</v>
      </c>
      <c r="C124" s="794" t="s">
        <v>1726</v>
      </c>
      <c r="D124" s="817">
        <v>0</v>
      </c>
      <c r="E124" s="817">
        <v>0</v>
      </c>
      <c r="F124" s="428"/>
      <c r="G124" s="420"/>
    </row>
    <row r="125" spans="1:7" ht="12.75" customHeight="1" x14ac:dyDescent="0.2">
      <c r="A125" s="789" t="s">
        <v>1727</v>
      </c>
      <c r="B125" s="789" t="s">
        <v>1728</v>
      </c>
      <c r="C125" s="794" t="s">
        <v>1729</v>
      </c>
      <c r="D125" s="817">
        <v>10641.617</v>
      </c>
      <c r="E125" s="817">
        <v>11541.558999999999</v>
      </c>
      <c r="F125" s="426"/>
      <c r="G125" s="427"/>
    </row>
    <row r="126" spans="1:7" ht="12.75" customHeight="1" x14ac:dyDescent="0.2">
      <c r="A126" s="789" t="s">
        <v>1730</v>
      </c>
      <c r="B126" s="789" t="s">
        <v>1731</v>
      </c>
      <c r="C126" s="794" t="s">
        <v>1732</v>
      </c>
      <c r="D126" s="817">
        <v>37.845999999999997</v>
      </c>
      <c r="E126" s="817">
        <v>112.05500000000001</v>
      </c>
      <c r="F126" s="426"/>
      <c r="G126" s="427"/>
    </row>
    <row r="127" spans="1:7" ht="12.75" customHeight="1" x14ac:dyDescent="0.2">
      <c r="A127" s="789" t="s">
        <v>1733</v>
      </c>
      <c r="B127" s="789" t="s">
        <v>1517</v>
      </c>
      <c r="C127" s="794" t="s">
        <v>1518</v>
      </c>
      <c r="D127" s="817">
        <v>3932.0729999999999</v>
      </c>
      <c r="E127" s="817">
        <v>4337.0169999999998</v>
      </c>
      <c r="F127" s="426"/>
      <c r="G127" s="427"/>
    </row>
    <row r="128" spans="1:7" ht="12.75" customHeight="1" x14ac:dyDescent="0.2">
      <c r="A128" s="789" t="s">
        <v>1734</v>
      </c>
      <c r="B128" s="789" t="s">
        <v>1520</v>
      </c>
      <c r="C128" s="794" t="s">
        <v>1521</v>
      </c>
      <c r="D128" s="817">
        <v>1703.2439999999999</v>
      </c>
      <c r="E128" s="817">
        <v>1872.4839999999999</v>
      </c>
      <c r="F128" s="426"/>
      <c r="G128" s="427"/>
    </row>
    <row r="129" spans="1:7" ht="12.75" customHeight="1" x14ac:dyDescent="0.2">
      <c r="A129" s="789" t="s">
        <v>1735</v>
      </c>
      <c r="B129" s="789" t="s">
        <v>1523</v>
      </c>
      <c r="C129" s="794" t="s">
        <v>1524</v>
      </c>
      <c r="D129" s="817">
        <v>0</v>
      </c>
      <c r="E129" s="817">
        <v>0</v>
      </c>
      <c r="F129" s="426"/>
      <c r="G129" s="427"/>
    </row>
    <row r="130" spans="1:7" ht="12.75" customHeight="1" x14ac:dyDescent="0.2">
      <c r="A130" s="789" t="s">
        <v>1736</v>
      </c>
      <c r="B130" s="789" t="s">
        <v>1526</v>
      </c>
      <c r="C130" s="794" t="s">
        <v>1527</v>
      </c>
      <c r="D130" s="817">
        <v>46.29</v>
      </c>
      <c r="E130" s="817">
        <v>0</v>
      </c>
      <c r="F130" s="426"/>
      <c r="G130" s="427"/>
    </row>
    <row r="131" spans="1:7" ht="12.75" customHeight="1" x14ac:dyDescent="0.2">
      <c r="A131" s="789" t="s">
        <v>1737</v>
      </c>
      <c r="B131" s="789" t="s">
        <v>1529</v>
      </c>
      <c r="C131" s="794" t="s">
        <v>1530</v>
      </c>
      <c r="D131" s="817">
        <v>872.41099999999994</v>
      </c>
      <c r="E131" s="817">
        <v>2000.6559999999999</v>
      </c>
      <c r="F131" s="428"/>
      <c r="G131" s="420"/>
    </row>
    <row r="132" spans="1:7" ht="12.75" customHeight="1" x14ac:dyDescent="0.2">
      <c r="A132" s="789" t="s">
        <v>1738</v>
      </c>
      <c r="B132" s="789" t="s">
        <v>71</v>
      </c>
      <c r="C132" s="794" t="s">
        <v>1532</v>
      </c>
      <c r="D132" s="817">
        <v>190.31899999999999</v>
      </c>
      <c r="E132" s="817">
        <v>0</v>
      </c>
      <c r="F132" s="426"/>
      <c r="G132" s="427"/>
    </row>
    <row r="133" spans="1:7" ht="12.75" customHeight="1" x14ac:dyDescent="0.2">
      <c r="A133" s="789" t="s">
        <v>1739</v>
      </c>
      <c r="B133" s="789" t="s">
        <v>1740</v>
      </c>
      <c r="C133" s="794" t="s">
        <v>1741</v>
      </c>
      <c r="D133" s="817">
        <v>0</v>
      </c>
      <c r="E133" s="817">
        <v>0</v>
      </c>
      <c r="F133" s="426"/>
      <c r="G133" s="427"/>
    </row>
    <row r="134" spans="1:7" ht="12.75" customHeight="1" x14ac:dyDescent="0.2">
      <c r="A134" s="789" t="s">
        <v>1742</v>
      </c>
      <c r="B134" s="789" t="s">
        <v>1743</v>
      </c>
      <c r="C134" s="794" t="s">
        <v>1744</v>
      </c>
      <c r="D134" s="817">
        <v>0</v>
      </c>
      <c r="E134" s="817">
        <v>0</v>
      </c>
      <c r="F134" s="426"/>
      <c r="G134" s="427"/>
    </row>
    <row r="135" spans="1:7" ht="12.75" customHeight="1" x14ac:dyDescent="0.2">
      <c r="A135" s="789" t="s">
        <v>1745</v>
      </c>
      <c r="B135" s="789" t="s">
        <v>1746</v>
      </c>
      <c r="C135" s="794" t="s">
        <v>1747</v>
      </c>
      <c r="D135" s="817">
        <v>1584.1851899999999</v>
      </c>
      <c r="E135" s="817">
        <v>115.24342</v>
      </c>
      <c r="F135" s="428"/>
      <c r="G135" s="420"/>
    </row>
    <row r="136" spans="1:7" ht="12.75" customHeight="1" x14ac:dyDescent="0.2">
      <c r="A136" s="789" t="s">
        <v>1761</v>
      </c>
      <c r="B136" s="789" t="s">
        <v>1762</v>
      </c>
      <c r="C136" s="794" t="s">
        <v>1763</v>
      </c>
      <c r="D136" s="817">
        <v>37.452950000000001</v>
      </c>
      <c r="E136" s="817">
        <v>3782.55546</v>
      </c>
      <c r="F136" s="428"/>
      <c r="G136" s="420"/>
    </row>
    <row r="137" spans="1:7" ht="12.75" customHeight="1" x14ac:dyDescent="0.2">
      <c r="A137" s="789" t="s">
        <v>1765</v>
      </c>
      <c r="B137" s="789" t="s">
        <v>1766</v>
      </c>
      <c r="C137" s="794" t="s">
        <v>1767</v>
      </c>
      <c r="D137" s="817">
        <v>1253.5133000000001</v>
      </c>
      <c r="E137" s="817">
        <v>1262.5938100000001</v>
      </c>
      <c r="F137" s="428"/>
      <c r="G137" s="420"/>
    </row>
    <row r="138" spans="1:7" ht="12.75" customHeight="1" x14ac:dyDescent="0.2">
      <c r="A138" s="789" t="s">
        <v>1768</v>
      </c>
      <c r="B138" s="789" t="s">
        <v>1769</v>
      </c>
      <c r="C138" s="794" t="s">
        <v>1770</v>
      </c>
      <c r="D138" s="817">
        <v>3625.06142</v>
      </c>
      <c r="E138" s="817">
        <v>12747.670109999999</v>
      </c>
      <c r="F138" s="428"/>
      <c r="G138" s="420"/>
    </row>
    <row r="139" spans="1:7" ht="12.75" customHeight="1" x14ac:dyDescent="0.2">
      <c r="A139" s="789" t="s">
        <v>1771</v>
      </c>
      <c r="B139" s="789" t="s">
        <v>1772</v>
      </c>
      <c r="C139" s="794" t="s">
        <v>1773</v>
      </c>
      <c r="D139" s="817">
        <v>581.90534000000002</v>
      </c>
      <c r="E139" s="817">
        <v>515.08307000000002</v>
      </c>
      <c r="F139" s="428"/>
      <c r="G139" s="420"/>
    </row>
    <row r="140" spans="1:7" ht="12.75" customHeight="1" x14ac:dyDescent="0.2">
      <c r="A140" s="795" t="s">
        <v>1774</v>
      </c>
      <c r="B140" s="795" t="s">
        <v>1775</v>
      </c>
      <c r="C140" s="796" t="s">
        <v>1776</v>
      </c>
      <c r="D140" s="797">
        <v>633.19851000000006</v>
      </c>
      <c r="E140" s="797">
        <v>119.45249</v>
      </c>
      <c r="F140" s="428"/>
      <c r="G140" s="420"/>
    </row>
    <row r="141" spans="1:7" ht="12.75" customHeight="1" x14ac:dyDescent="0.2">
      <c r="A141" s="272"/>
      <c r="D141" s="418"/>
      <c r="E141" s="418"/>
      <c r="F141" s="418"/>
      <c r="G141" s="418"/>
    </row>
    <row r="142" spans="1:7" ht="12.75" customHeight="1" x14ac:dyDescent="0.2">
      <c r="A142" s="272"/>
      <c r="D142" s="418"/>
      <c r="E142" s="418"/>
      <c r="F142" s="418"/>
      <c r="G142" s="418"/>
    </row>
    <row r="143" spans="1:7" ht="12.75" customHeight="1" x14ac:dyDescent="0.2">
      <c r="A143" s="272"/>
      <c r="D143" s="418"/>
      <c r="E143" s="418"/>
      <c r="F143" s="418"/>
      <c r="G143" s="418"/>
    </row>
    <row r="144" spans="1:7" ht="12.75" customHeight="1" x14ac:dyDescent="0.2">
      <c r="A144" s="272"/>
      <c r="D144" s="418"/>
      <c r="E144" s="418"/>
      <c r="F144" s="418"/>
      <c r="G144" s="418"/>
    </row>
    <row r="145" spans="1:7" ht="12.75" customHeight="1" x14ac:dyDescent="0.2">
      <c r="A145" s="272"/>
      <c r="D145" s="418"/>
      <c r="E145" s="418"/>
      <c r="F145" s="418"/>
      <c r="G145" s="418"/>
    </row>
    <row r="146" spans="1:7" ht="12.75" customHeight="1" x14ac:dyDescent="0.2">
      <c r="A146" s="272"/>
      <c r="D146" s="418"/>
      <c r="E146" s="418"/>
      <c r="F146" s="418"/>
      <c r="G146" s="418"/>
    </row>
    <row r="147" spans="1:7" x14ac:dyDescent="0.2">
      <c r="A147" s="272"/>
      <c r="D147" s="418"/>
      <c r="E147" s="418"/>
      <c r="F147" s="418"/>
      <c r="G147" s="418"/>
    </row>
    <row r="148" spans="1:7" x14ac:dyDescent="0.2">
      <c r="A148" s="272"/>
      <c r="D148" s="418"/>
      <c r="E148" s="418"/>
      <c r="F148" s="418"/>
      <c r="G148" s="418"/>
    </row>
    <row r="149" spans="1:7" x14ac:dyDescent="0.2">
      <c r="A149" s="272"/>
      <c r="D149" s="418"/>
      <c r="E149" s="418"/>
      <c r="F149" s="418"/>
      <c r="G149" s="418"/>
    </row>
    <row r="150" spans="1:7" x14ac:dyDescent="0.2">
      <c r="A150" s="272"/>
      <c r="D150" s="418"/>
      <c r="E150" s="418"/>
      <c r="F150" s="418"/>
      <c r="G150" s="418"/>
    </row>
    <row r="151" spans="1:7" x14ac:dyDescent="0.2">
      <c r="A151" s="272"/>
      <c r="D151" s="418"/>
      <c r="E151" s="418"/>
      <c r="F151" s="418"/>
      <c r="G151" s="418"/>
    </row>
    <row r="152" spans="1:7" x14ac:dyDescent="0.2">
      <c r="A152" s="272"/>
      <c r="D152" s="418"/>
      <c r="E152" s="418"/>
      <c r="F152" s="418"/>
      <c r="G152" s="418"/>
    </row>
    <row r="153" spans="1:7" x14ac:dyDescent="0.2">
      <c r="A153" s="272"/>
      <c r="D153" s="418"/>
      <c r="E153" s="418"/>
      <c r="F153" s="418"/>
      <c r="G153" s="418"/>
    </row>
    <row r="154" spans="1:7" x14ac:dyDescent="0.2">
      <c r="A154" s="272"/>
      <c r="D154" s="418"/>
      <c r="E154" s="418"/>
      <c r="F154" s="418"/>
      <c r="G154" s="418"/>
    </row>
    <row r="155" spans="1:7" x14ac:dyDescent="0.2">
      <c r="A155" s="272"/>
      <c r="D155" s="418"/>
      <c r="E155" s="418"/>
      <c r="F155" s="418"/>
      <c r="G155" s="418"/>
    </row>
    <row r="156" spans="1:7" x14ac:dyDescent="0.2">
      <c r="A156" s="272"/>
      <c r="D156" s="418"/>
      <c r="E156" s="418"/>
      <c r="F156" s="418"/>
      <c r="G156" s="418"/>
    </row>
    <row r="157" spans="1:7" x14ac:dyDescent="0.2">
      <c r="A157" s="272"/>
      <c r="D157" s="418"/>
      <c r="E157" s="418"/>
      <c r="F157" s="418"/>
      <c r="G157" s="418"/>
    </row>
    <row r="158" spans="1:7" x14ac:dyDescent="0.2">
      <c r="A158" s="272"/>
      <c r="D158" s="418"/>
      <c r="E158" s="418"/>
      <c r="F158" s="418"/>
      <c r="G158" s="418"/>
    </row>
    <row r="159" spans="1:7" x14ac:dyDescent="0.2">
      <c r="A159" s="272"/>
      <c r="D159" s="418"/>
      <c r="E159" s="418"/>
      <c r="F159" s="418"/>
      <c r="G159" s="418"/>
    </row>
    <row r="160" spans="1:7" x14ac:dyDescent="0.2">
      <c r="A160" s="272"/>
      <c r="D160" s="418"/>
      <c r="E160" s="418"/>
      <c r="F160" s="418"/>
      <c r="G160" s="418"/>
    </row>
    <row r="161" spans="1:7" x14ac:dyDescent="0.2">
      <c r="A161" s="272"/>
      <c r="D161" s="418"/>
      <c r="E161" s="418"/>
      <c r="F161" s="418"/>
      <c r="G161" s="418"/>
    </row>
    <row r="162" spans="1:7" x14ac:dyDescent="0.2">
      <c r="A162" s="272"/>
      <c r="D162" s="418"/>
      <c r="E162" s="418"/>
      <c r="F162" s="418"/>
      <c r="G162" s="418"/>
    </row>
    <row r="163" spans="1:7" x14ac:dyDescent="0.2">
      <c r="A163" s="272"/>
      <c r="D163" s="418"/>
      <c r="E163" s="418"/>
      <c r="F163" s="418"/>
      <c r="G163" s="418"/>
    </row>
    <row r="164" spans="1:7" x14ac:dyDescent="0.2">
      <c r="A164" s="272"/>
      <c r="D164" s="418"/>
      <c r="E164" s="418"/>
      <c r="F164" s="418"/>
      <c r="G164" s="418"/>
    </row>
    <row r="165" spans="1:7" x14ac:dyDescent="0.2">
      <c r="A165" s="272"/>
      <c r="D165" s="418"/>
      <c r="E165" s="418"/>
      <c r="F165" s="418"/>
      <c r="G165" s="418"/>
    </row>
    <row r="166" spans="1:7" x14ac:dyDescent="0.2">
      <c r="A166" s="272"/>
      <c r="D166" s="418"/>
      <c r="E166" s="418"/>
      <c r="F166" s="418"/>
      <c r="G166" s="418"/>
    </row>
    <row r="167" spans="1:7" x14ac:dyDescent="0.2">
      <c r="A167" s="272"/>
      <c r="D167" s="418"/>
      <c r="E167" s="418"/>
      <c r="F167" s="418"/>
      <c r="G167" s="418"/>
    </row>
    <row r="168" spans="1:7" x14ac:dyDescent="0.2">
      <c r="A168" s="272"/>
      <c r="D168" s="418"/>
      <c r="E168" s="418"/>
      <c r="F168" s="418"/>
      <c r="G168" s="418"/>
    </row>
    <row r="169" spans="1:7" x14ac:dyDescent="0.2">
      <c r="A169" s="272"/>
      <c r="D169" s="418"/>
      <c r="E169" s="418"/>
      <c r="F169" s="418"/>
      <c r="G169" s="418"/>
    </row>
    <row r="170" spans="1:7" x14ac:dyDescent="0.2">
      <c r="A170" s="272"/>
      <c r="D170" s="418"/>
      <c r="E170" s="418"/>
      <c r="F170" s="418"/>
      <c r="G170" s="418"/>
    </row>
    <row r="171" spans="1:7" x14ac:dyDescent="0.2">
      <c r="A171" s="272"/>
      <c r="D171" s="418"/>
      <c r="E171" s="418"/>
      <c r="F171" s="418"/>
      <c r="G171" s="418"/>
    </row>
    <row r="172" spans="1:7" x14ac:dyDescent="0.2">
      <c r="A172" s="272"/>
      <c r="D172" s="418"/>
      <c r="E172" s="418"/>
      <c r="F172" s="418"/>
      <c r="G172" s="418"/>
    </row>
    <row r="173" spans="1:7" x14ac:dyDescent="0.2">
      <c r="A173" s="272"/>
      <c r="D173" s="418"/>
      <c r="E173" s="418"/>
      <c r="F173" s="418"/>
      <c r="G173" s="418"/>
    </row>
    <row r="174" spans="1:7" x14ac:dyDescent="0.2">
      <c r="A174" s="272"/>
      <c r="D174" s="418"/>
      <c r="E174" s="418"/>
      <c r="F174" s="418"/>
      <c r="G174" s="418"/>
    </row>
    <row r="175" spans="1:7" x14ac:dyDescent="0.2">
      <c r="A175" s="272"/>
      <c r="D175" s="418"/>
      <c r="E175" s="418"/>
      <c r="F175" s="418"/>
      <c r="G175" s="418"/>
    </row>
    <row r="176" spans="1:7" x14ac:dyDescent="0.2">
      <c r="A176" s="272"/>
      <c r="D176" s="418"/>
      <c r="E176" s="418"/>
      <c r="F176" s="418"/>
      <c r="G176" s="418"/>
    </row>
    <row r="177" spans="1:7" x14ac:dyDescent="0.2">
      <c r="A177" s="272"/>
      <c r="D177" s="418"/>
      <c r="E177" s="418"/>
      <c r="F177" s="418"/>
      <c r="G177" s="418"/>
    </row>
    <row r="178" spans="1:7" x14ac:dyDescent="0.2">
      <c r="A178" s="272"/>
      <c r="D178" s="418"/>
      <c r="E178" s="418"/>
      <c r="F178" s="418"/>
      <c r="G178" s="418"/>
    </row>
    <row r="179" spans="1:7" x14ac:dyDescent="0.2">
      <c r="A179" s="272"/>
      <c r="D179" s="418"/>
      <c r="E179" s="418"/>
      <c r="F179" s="418"/>
      <c r="G179" s="418"/>
    </row>
    <row r="180" spans="1:7" x14ac:dyDescent="0.2">
      <c r="A180" s="272"/>
      <c r="D180" s="418"/>
      <c r="E180" s="418"/>
      <c r="F180" s="418"/>
      <c r="G180" s="418"/>
    </row>
    <row r="181" spans="1:7" x14ac:dyDescent="0.2">
      <c r="A181" s="272"/>
      <c r="D181" s="418"/>
      <c r="E181" s="418"/>
      <c r="F181" s="418"/>
      <c r="G181" s="418"/>
    </row>
    <row r="182" spans="1:7" x14ac:dyDescent="0.2">
      <c r="A182" s="272"/>
      <c r="D182" s="418"/>
      <c r="E182" s="418"/>
      <c r="F182" s="418"/>
      <c r="G182" s="418"/>
    </row>
    <row r="183" spans="1:7" x14ac:dyDescent="0.2">
      <c r="A183" s="272"/>
      <c r="D183" s="418"/>
      <c r="E183" s="418"/>
      <c r="F183" s="418"/>
      <c r="G183" s="418"/>
    </row>
    <row r="184" spans="1:7" x14ac:dyDescent="0.2">
      <c r="A184" s="272"/>
      <c r="D184" s="418"/>
      <c r="E184" s="418"/>
      <c r="F184" s="418"/>
      <c r="G184" s="418"/>
    </row>
    <row r="185" spans="1:7" x14ac:dyDescent="0.2">
      <c r="A185" s="272"/>
      <c r="D185" s="418"/>
      <c r="E185" s="418"/>
      <c r="F185" s="418"/>
      <c r="G185" s="418"/>
    </row>
    <row r="186" spans="1:7" x14ac:dyDescent="0.2">
      <c r="A186" s="272"/>
      <c r="D186" s="418"/>
      <c r="E186" s="418"/>
      <c r="F186" s="418"/>
      <c r="G186" s="418"/>
    </row>
    <row r="187" spans="1:7" x14ac:dyDescent="0.2">
      <c r="A187" s="272"/>
      <c r="D187" s="418"/>
      <c r="E187" s="418"/>
      <c r="F187" s="418"/>
      <c r="G187" s="418"/>
    </row>
    <row r="188" spans="1:7" x14ac:dyDescent="0.2">
      <c r="A188" s="272"/>
      <c r="D188" s="418"/>
      <c r="E188" s="418"/>
      <c r="F188" s="418"/>
      <c r="G188" s="418"/>
    </row>
    <row r="189" spans="1:7" x14ac:dyDescent="0.2">
      <c r="A189" s="272"/>
      <c r="D189" s="418"/>
      <c r="E189" s="418"/>
      <c r="F189" s="418"/>
      <c r="G189" s="418"/>
    </row>
    <row r="190" spans="1:7" x14ac:dyDescent="0.2">
      <c r="A190" s="272"/>
      <c r="D190" s="418"/>
      <c r="E190" s="418"/>
      <c r="F190" s="418"/>
      <c r="G190" s="418"/>
    </row>
    <row r="191" spans="1:7" x14ac:dyDescent="0.2">
      <c r="A191" s="272"/>
      <c r="D191" s="418"/>
      <c r="E191" s="418"/>
      <c r="F191" s="418"/>
      <c r="G191" s="418"/>
    </row>
    <row r="192" spans="1:7" x14ac:dyDescent="0.2">
      <c r="A192" s="272"/>
      <c r="D192" s="418"/>
      <c r="E192" s="418"/>
      <c r="F192" s="418"/>
      <c r="G192" s="418"/>
    </row>
    <row r="193" spans="1:7" x14ac:dyDescent="0.2">
      <c r="A193" s="272"/>
      <c r="D193" s="418"/>
      <c r="E193" s="418"/>
      <c r="F193" s="418"/>
      <c r="G193" s="418"/>
    </row>
    <row r="194" spans="1:7" x14ac:dyDescent="0.2">
      <c r="A194" s="272"/>
      <c r="D194" s="418"/>
      <c r="E194" s="418"/>
      <c r="F194" s="418"/>
      <c r="G194" s="418"/>
    </row>
    <row r="195" spans="1:7" x14ac:dyDescent="0.2">
      <c r="A195" s="272"/>
      <c r="D195" s="418"/>
      <c r="E195" s="418"/>
      <c r="F195" s="418"/>
      <c r="G195" s="418"/>
    </row>
    <row r="196" spans="1:7" x14ac:dyDescent="0.2">
      <c r="A196" s="272"/>
      <c r="D196" s="418"/>
      <c r="E196" s="418"/>
      <c r="F196" s="418"/>
      <c r="G196" s="418"/>
    </row>
    <row r="197" spans="1:7" x14ac:dyDescent="0.2">
      <c r="A197" s="272"/>
      <c r="D197" s="418"/>
      <c r="E197" s="418"/>
      <c r="F197" s="418"/>
      <c r="G197" s="418"/>
    </row>
    <row r="198" spans="1:7" x14ac:dyDescent="0.2">
      <c r="A198" s="272"/>
      <c r="D198" s="418"/>
      <c r="E198" s="418"/>
      <c r="F198" s="418"/>
      <c r="G198" s="418"/>
    </row>
    <row r="199" spans="1:7" x14ac:dyDescent="0.2">
      <c r="A199" s="272"/>
      <c r="D199" s="418"/>
      <c r="E199" s="418"/>
      <c r="F199" s="418"/>
      <c r="G199" s="418"/>
    </row>
    <row r="200" spans="1:7" x14ac:dyDescent="0.2">
      <c r="A200" s="272"/>
      <c r="D200" s="418"/>
      <c r="E200" s="418"/>
      <c r="F200" s="418"/>
      <c r="G200" s="418"/>
    </row>
    <row r="201" spans="1:7" x14ac:dyDescent="0.2">
      <c r="A201" s="272"/>
      <c r="D201" s="418"/>
      <c r="E201" s="418"/>
      <c r="F201" s="418"/>
      <c r="G201" s="418"/>
    </row>
    <row r="202" spans="1:7" x14ac:dyDescent="0.2">
      <c r="A202" s="272"/>
      <c r="D202" s="418"/>
      <c r="E202" s="418"/>
      <c r="F202" s="418"/>
      <c r="G202" s="418"/>
    </row>
    <row r="203" spans="1:7" x14ac:dyDescent="0.2">
      <c r="A203" s="272"/>
      <c r="D203" s="418"/>
      <c r="E203" s="418"/>
      <c r="F203" s="418"/>
      <c r="G203" s="418"/>
    </row>
    <row r="204" spans="1:7" x14ac:dyDescent="0.2">
      <c r="A204" s="272"/>
      <c r="D204" s="418"/>
      <c r="E204" s="418"/>
      <c r="F204" s="418"/>
      <c r="G204" s="418"/>
    </row>
    <row r="205" spans="1:7" x14ac:dyDescent="0.2">
      <c r="A205" s="272"/>
      <c r="D205" s="418"/>
      <c r="E205" s="418"/>
      <c r="F205" s="418"/>
      <c r="G205" s="418"/>
    </row>
    <row r="206" spans="1:7" x14ac:dyDescent="0.2">
      <c r="A206" s="272"/>
      <c r="D206" s="418"/>
      <c r="E206" s="418"/>
      <c r="F206" s="418"/>
      <c r="G206" s="418"/>
    </row>
    <row r="207" spans="1:7" x14ac:dyDescent="0.2">
      <c r="A207" s="272"/>
      <c r="D207" s="418"/>
      <c r="E207" s="418"/>
      <c r="F207" s="418"/>
      <c r="G207" s="418"/>
    </row>
    <row r="208" spans="1:7" x14ac:dyDescent="0.2">
      <c r="A208" s="272"/>
      <c r="D208" s="418"/>
      <c r="E208" s="418"/>
      <c r="F208" s="418"/>
      <c r="G208" s="418"/>
    </row>
    <row r="209" spans="1:7" x14ac:dyDescent="0.2">
      <c r="A209" s="272"/>
      <c r="D209" s="418"/>
      <c r="E209" s="418"/>
      <c r="F209" s="418"/>
      <c r="G209" s="418"/>
    </row>
    <row r="210" spans="1:7" x14ac:dyDescent="0.2">
      <c r="A210" s="272"/>
      <c r="D210" s="418"/>
      <c r="E210" s="418"/>
      <c r="F210" s="418"/>
      <c r="G210" s="418"/>
    </row>
    <row r="211" spans="1:7" x14ac:dyDescent="0.2">
      <c r="A211" s="272"/>
      <c r="D211" s="418"/>
      <c r="E211" s="418"/>
      <c r="F211" s="418"/>
      <c r="G211" s="418"/>
    </row>
    <row r="212" spans="1:7" x14ac:dyDescent="0.2">
      <c r="A212" s="272"/>
      <c r="D212" s="418"/>
      <c r="E212" s="418"/>
      <c r="F212" s="418"/>
      <c r="G212" s="418"/>
    </row>
    <row r="213" spans="1:7" x14ac:dyDescent="0.2">
      <c r="A213" s="272"/>
      <c r="D213" s="418"/>
      <c r="E213" s="418"/>
      <c r="F213" s="418"/>
      <c r="G213" s="418"/>
    </row>
    <row r="214" spans="1:7" x14ac:dyDescent="0.2">
      <c r="A214" s="272"/>
      <c r="D214" s="418"/>
      <c r="E214" s="418"/>
      <c r="F214" s="418"/>
      <c r="G214" s="418"/>
    </row>
    <row r="215" spans="1:7" x14ac:dyDescent="0.2">
      <c r="A215" s="272"/>
      <c r="D215" s="418"/>
      <c r="E215" s="418"/>
      <c r="F215" s="418"/>
      <c r="G215" s="418"/>
    </row>
    <row r="216" spans="1:7" x14ac:dyDescent="0.2">
      <c r="A216" s="272"/>
      <c r="D216" s="418"/>
      <c r="E216" s="418"/>
      <c r="F216" s="418"/>
      <c r="G216" s="418"/>
    </row>
    <row r="217" spans="1:7" x14ac:dyDescent="0.2">
      <c r="A217" s="272"/>
      <c r="D217" s="418"/>
      <c r="E217" s="418"/>
      <c r="F217" s="418"/>
      <c r="G217" s="418"/>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98" fitToHeight="2" orientation="portrait" useFirstPageNumber="1" r:id="rId1"/>
  <headerFooter>
    <oddHeader>&amp;L&amp;"Tahoma,Kurzíva"Závěrečný účet za rok 2021&amp;R&amp;"Tahoma,Kurzíva"Tabulka č. 40</oddHeader>
    <oddFooter>&amp;C&amp;"Tahoma,Obyčejné"&amp;P&amp;L&amp;1#&amp;"Calibri"&amp;9&amp;K000000Klasifikace informací: Veřejná</oddFooter>
  </headerFooter>
  <rowBreaks count="1" manualBreakCount="1">
    <brk id="74" max="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0394-C61C-451D-895D-CD58B334B588}">
  <sheetPr>
    <pageSetUpPr fitToPage="1"/>
  </sheetPr>
  <dimension ref="A1:G83"/>
  <sheetViews>
    <sheetView showGridLines="0" zoomScaleNormal="100" zoomScaleSheetLayoutView="100" workbookViewId="0">
      <selection activeCell="H11" sqref="H11"/>
    </sheetView>
  </sheetViews>
  <sheetFormatPr defaultColWidth="9.140625" defaultRowHeight="12.75" x14ac:dyDescent="0.2"/>
  <cols>
    <col min="1" max="1" width="6.7109375" style="107" customWidth="1"/>
    <col min="2" max="2" width="54.7109375" style="107" customWidth="1"/>
    <col min="3" max="3" width="8.5703125" style="106" customWidth="1"/>
    <col min="4" max="7" width="15.42578125" style="107" customWidth="1"/>
    <col min="8" max="16384" width="9.140625" style="107"/>
  </cols>
  <sheetData>
    <row r="1" spans="1:7" s="437" customFormat="1" ht="18" customHeight="1" x14ac:dyDescent="0.2">
      <c r="A1" s="1286" t="s">
        <v>4050</v>
      </c>
      <c r="B1" s="1286"/>
      <c r="C1" s="1286"/>
      <c r="D1" s="1286"/>
      <c r="E1" s="1286"/>
      <c r="F1" s="1286"/>
      <c r="G1" s="1286"/>
    </row>
    <row r="2" spans="1:7" s="268" customFormat="1" ht="18" customHeight="1" x14ac:dyDescent="0.2">
      <c r="A2" s="1286" t="s">
        <v>1965</v>
      </c>
      <c r="B2" s="1286"/>
      <c r="C2" s="1286"/>
      <c r="D2" s="1286"/>
      <c r="E2" s="1286"/>
      <c r="F2" s="1286"/>
      <c r="G2" s="1286"/>
    </row>
    <row r="4" spans="1:7" ht="12.75" customHeight="1" x14ac:dyDescent="0.2">
      <c r="A4" s="821"/>
      <c r="B4" s="822"/>
      <c r="C4" s="438"/>
      <c r="D4" s="293">
        <v>1</v>
      </c>
      <c r="E4" s="293">
        <v>2</v>
      </c>
      <c r="F4" s="293">
        <v>3</v>
      </c>
      <c r="G4" s="293">
        <v>4</v>
      </c>
    </row>
    <row r="5" spans="1:7" s="294" customFormat="1" ht="12.75" customHeight="1" x14ac:dyDescent="0.2">
      <c r="A5" s="1308" t="s">
        <v>1336</v>
      </c>
      <c r="B5" s="1309"/>
      <c r="C5" s="1312" t="s">
        <v>1337</v>
      </c>
      <c r="D5" s="1314" t="s">
        <v>1780</v>
      </c>
      <c r="E5" s="1314"/>
      <c r="F5" s="1314" t="s">
        <v>1781</v>
      </c>
      <c r="G5" s="1314"/>
    </row>
    <row r="6" spans="1:7" s="294" customFormat="1" ht="21" x14ac:dyDescent="0.2">
      <c r="A6" s="1310"/>
      <c r="B6" s="1311"/>
      <c r="C6" s="1313"/>
      <c r="D6" s="823" t="s">
        <v>1782</v>
      </c>
      <c r="E6" s="823" t="s">
        <v>1783</v>
      </c>
      <c r="F6" s="824" t="s">
        <v>1782</v>
      </c>
      <c r="G6" s="824" t="s">
        <v>1783</v>
      </c>
    </row>
    <row r="7" spans="1:7" s="294" customFormat="1" x14ac:dyDescent="0.2">
      <c r="A7" s="283" t="s">
        <v>1345</v>
      </c>
      <c r="B7" s="283" t="s">
        <v>1784</v>
      </c>
      <c r="C7" s="284" t="s">
        <v>65</v>
      </c>
      <c r="D7" s="295">
        <v>323655.54972000001</v>
      </c>
      <c r="E7" s="295">
        <v>1539.0888299999999</v>
      </c>
      <c r="F7" s="295">
        <v>364054.4472</v>
      </c>
      <c r="G7" s="295">
        <v>1237.77811</v>
      </c>
    </row>
    <row r="8" spans="1:7" x14ac:dyDescent="0.2">
      <c r="A8" s="274" t="s">
        <v>1347</v>
      </c>
      <c r="B8" s="274" t="s">
        <v>1785</v>
      </c>
      <c r="C8" s="288" t="s">
        <v>65</v>
      </c>
      <c r="D8" s="295">
        <v>323124.67190000002</v>
      </c>
      <c r="E8" s="295">
        <v>1552.00883</v>
      </c>
      <c r="F8" s="295">
        <v>364025.73823000002</v>
      </c>
      <c r="G8" s="295">
        <v>1224.8581099999999</v>
      </c>
    </row>
    <row r="9" spans="1:7" x14ac:dyDescent="0.2">
      <c r="A9" s="798" t="s">
        <v>1349</v>
      </c>
      <c r="B9" s="798" t="s">
        <v>1786</v>
      </c>
      <c r="C9" s="813" t="s">
        <v>1787</v>
      </c>
      <c r="D9" s="806">
        <v>14206.5447</v>
      </c>
      <c r="E9" s="806">
        <v>3.6880700000000002</v>
      </c>
      <c r="F9" s="806">
        <v>15821.05457</v>
      </c>
      <c r="G9" s="806">
        <v>6.5630600000000001</v>
      </c>
    </row>
    <row r="10" spans="1:7" x14ac:dyDescent="0.2">
      <c r="A10" s="789" t="s">
        <v>1352</v>
      </c>
      <c r="B10" s="789" t="s">
        <v>1788</v>
      </c>
      <c r="C10" s="794" t="s">
        <v>1789</v>
      </c>
      <c r="D10" s="806">
        <v>11859.809429999999</v>
      </c>
      <c r="E10" s="806">
        <v>43.614400000000003</v>
      </c>
      <c r="F10" s="806">
        <v>10102.970890000001</v>
      </c>
      <c r="G10" s="806">
        <v>55.572240000000001</v>
      </c>
    </row>
    <row r="11" spans="1:7" x14ac:dyDescent="0.2">
      <c r="A11" s="789" t="s">
        <v>1355</v>
      </c>
      <c r="B11" s="789" t="s">
        <v>1790</v>
      </c>
      <c r="C11" s="794" t="s">
        <v>1791</v>
      </c>
      <c r="D11" s="806"/>
      <c r="E11" s="806"/>
      <c r="F11" s="806"/>
      <c r="G11" s="806"/>
    </row>
    <row r="12" spans="1:7" x14ac:dyDescent="0.2">
      <c r="A12" s="789" t="s">
        <v>1358</v>
      </c>
      <c r="B12" s="789" t="s">
        <v>1792</v>
      </c>
      <c r="C12" s="794" t="s">
        <v>1793</v>
      </c>
      <c r="D12" s="806">
        <v>642.13932999999997</v>
      </c>
      <c r="E12" s="806">
        <v>909.32975999999996</v>
      </c>
      <c r="F12" s="806">
        <v>345.09908999999999</v>
      </c>
      <c r="G12" s="806">
        <v>565.71943999999996</v>
      </c>
    </row>
    <row r="13" spans="1:7" x14ac:dyDescent="0.2">
      <c r="A13" s="789" t="s">
        <v>1361</v>
      </c>
      <c r="B13" s="789" t="s">
        <v>1794</v>
      </c>
      <c r="C13" s="794" t="s">
        <v>1795</v>
      </c>
      <c r="D13" s="806">
        <v>-93.350729999999999</v>
      </c>
      <c r="E13" s="806"/>
      <c r="F13" s="806">
        <v>-116.44932</v>
      </c>
      <c r="G13" s="806"/>
    </row>
    <row r="14" spans="1:7" x14ac:dyDescent="0.2">
      <c r="A14" s="789" t="s">
        <v>1364</v>
      </c>
      <c r="B14" s="789" t="s">
        <v>1796</v>
      </c>
      <c r="C14" s="794" t="s">
        <v>1797</v>
      </c>
      <c r="D14" s="806">
        <v>-150.94139999999999</v>
      </c>
      <c r="E14" s="806"/>
      <c r="F14" s="806">
        <v>-99.807140000000004</v>
      </c>
      <c r="G14" s="806"/>
    </row>
    <row r="15" spans="1:7" x14ac:dyDescent="0.2">
      <c r="A15" s="789" t="s">
        <v>1367</v>
      </c>
      <c r="B15" s="789" t="s">
        <v>1798</v>
      </c>
      <c r="C15" s="794" t="s">
        <v>1799</v>
      </c>
      <c r="D15" s="806">
        <v>103.24191999999999</v>
      </c>
      <c r="E15" s="806"/>
      <c r="F15" s="806">
        <v>-45.21358</v>
      </c>
      <c r="G15" s="806"/>
    </row>
    <row r="16" spans="1:7" x14ac:dyDescent="0.2">
      <c r="A16" s="789" t="s">
        <v>1370</v>
      </c>
      <c r="B16" s="789" t="s">
        <v>195</v>
      </c>
      <c r="C16" s="794" t="s">
        <v>1800</v>
      </c>
      <c r="D16" s="806">
        <v>18499.31553</v>
      </c>
      <c r="E16" s="806">
        <v>265.54586</v>
      </c>
      <c r="F16" s="806">
        <v>51874.976000000002</v>
      </c>
      <c r="G16" s="806">
        <v>175.38892000000001</v>
      </c>
    </row>
    <row r="17" spans="1:7" x14ac:dyDescent="0.2">
      <c r="A17" s="789" t="s">
        <v>1373</v>
      </c>
      <c r="B17" s="789" t="s">
        <v>178</v>
      </c>
      <c r="C17" s="794" t="s">
        <v>1801</v>
      </c>
      <c r="D17" s="806">
        <v>549.58704999999998</v>
      </c>
      <c r="E17" s="806"/>
      <c r="F17" s="806">
        <v>518.17899999999997</v>
      </c>
      <c r="G17" s="806"/>
    </row>
    <row r="18" spans="1:7" x14ac:dyDescent="0.2">
      <c r="A18" s="789" t="s">
        <v>1802</v>
      </c>
      <c r="B18" s="789" t="s">
        <v>1803</v>
      </c>
      <c r="C18" s="794" t="s">
        <v>1804</v>
      </c>
      <c r="D18" s="806">
        <v>231.92570000000001</v>
      </c>
      <c r="E18" s="806"/>
      <c r="F18" s="806">
        <v>103.8514</v>
      </c>
      <c r="G18" s="806"/>
    </row>
    <row r="19" spans="1:7" x14ac:dyDescent="0.2">
      <c r="A19" s="789" t="s">
        <v>1805</v>
      </c>
      <c r="B19" s="789" t="s">
        <v>1806</v>
      </c>
      <c r="C19" s="794" t="s">
        <v>1807</v>
      </c>
      <c r="D19" s="806"/>
      <c r="E19" s="806"/>
      <c r="F19" s="806"/>
      <c r="G19" s="806"/>
    </row>
    <row r="20" spans="1:7" x14ac:dyDescent="0.2">
      <c r="A20" s="789" t="s">
        <v>1808</v>
      </c>
      <c r="B20" s="789" t="s">
        <v>1809</v>
      </c>
      <c r="C20" s="794" t="s">
        <v>1810</v>
      </c>
      <c r="D20" s="806">
        <v>32367.414410000001</v>
      </c>
      <c r="E20" s="806">
        <v>31.6876</v>
      </c>
      <c r="F20" s="806">
        <v>42350.027900000001</v>
      </c>
      <c r="G20" s="806">
        <v>60.162210000000002</v>
      </c>
    </row>
    <row r="21" spans="1:7" x14ac:dyDescent="0.2">
      <c r="A21" s="789" t="s">
        <v>1811</v>
      </c>
      <c r="B21" s="789" t="s">
        <v>1812</v>
      </c>
      <c r="C21" s="794" t="s">
        <v>1813</v>
      </c>
      <c r="D21" s="806">
        <v>155226.93943999999</v>
      </c>
      <c r="E21" s="806">
        <v>92.205560000000006</v>
      </c>
      <c r="F21" s="806">
        <v>156846.82342999999</v>
      </c>
      <c r="G21" s="806">
        <v>129.03756999999999</v>
      </c>
    </row>
    <row r="22" spans="1:7" x14ac:dyDescent="0.2">
      <c r="A22" s="789" t="s">
        <v>1814</v>
      </c>
      <c r="B22" s="789" t="s">
        <v>1815</v>
      </c>
      <c r="C22" s="794" t="s">
        <v>1816</v>
      </c>
      <c r="D22" s="806">
        <v>49641.50662</v>
      </c>
      <c r="E22" s="806">
        <v>29.199380000000001</v>
      </c>
      <c r="F22" s="806">
        <v>50185.806020000004</v>
      </c>
      <c r="G22" s="806">
        <v>42.032980000000002</v>
      </c>
    </row>
    <row r="23" spans="1:7" x14ac:dyDescent="0.2">
      <c r="A23" s="789" t="s">
        <v>1817</v>
      </c>
      <c r="B23" s="789" t="s">
        <v>1818</v>
      </c>
      <c r="C23" s="794" t="s">
        <v>1819</v>
      </c>
      <c r="D23" s="806">
        <v>530.80377999999996</v>
      </c>
      <c r="E23" s="806">
        <v>1.1010000000000001E-2</v>
      </c>
      <c r="F23" s="806">
        <v>526.55659000000003</v>
      </c>
      <c r="G23" s="806">
        <v>1.451E-2</v>
      </c>
    </row>
    <row r="24" spans="1:7" x14ac:dyDescent="0.2">
      <c r="A24" s="789" t="s">
        <v>1820</v>
      </c>
      <c r="B24" s="789" t="s">
        <v>1821</v>
      </c>
      <c r="C24" s="794" t="s">
        <v>1822</v>
      </c>
      <c r="D24" s="806">
        <v>6787.5371699999996</v>
      </c>
      <c r="E24" s="806">
        <v>1.5507599999999999</v>
      </c>
      <c r="F24" s="806">
        <v>6405.7192400000004</v>
      </c>
      <c r="G24" s="806">
        <v>2.1052599999999999</v>
      </c>
    </row>
    <row r="25" spans="1:7" x14ac:dyDescent="0.2">
      <c r="A25" s="789" t="s">
        <v>1823</v>
      </c>
      <c r="B25" s="789" t="s">
        <v>1824</v>
      </c>
      <c r="C25" s="794" t="s">
        <v>1825</v>
      </c>
      <c r="D25" s="806">
        <v>120.14604</v>
      </c>
      <c r="E25" s="806"/>
      <c r="F25" s="806">
        <v>55.57329</v>
      </c>
      <c r="G25" s="806"/>
    </row>
    <row r="26" spans="1:7" x14ac:dyDescent="0.2">
      <c r="A26" s="789" t="s">
        <v>1826</v>
      </c>
      <c r="B26" s="789" t="s">
        <v>1827</v>
      </c>
      <c r="C26" s="794" t="s">
        <v>1828</v>
      </c>
      <c r="D26" s="806">
        <v>7.65</v>
      </c>
      <c r="E26" s="806"/>
      <c r="F26" s="806">
        <v>7.65</v>
      </c>
      <c r="G26" s="806"/>
    </row>
    <row r="27" spans="1:7" x14ac:dyDescent="0.2">
      <c r="A27" s="789" t="s">
        <v>1829</v>
      </c>
      <c r="B27" s="789" t="s">
        <v>1830</v>
      </c>
      <c r="C27" s="794" t="s">
        <v>1831</v>
      </c>
      <c r="D27" s="806">
        <v>3.3149999999999999</v>
      </c>
      <c r="E27" s="806"/>
      <c r="F27" s="806">
        <v>3.3149999999999999</v>
      </c>
      <c r="G27" s="806"/>
    </row>
    <row r="28" spans="1:7" x14ac:dyDescent="0.2">
      <c r="A28" s="789" t="s">
        <v>1832</v>
      </c>
      <c r="B28" s="789" t="s">
        <v>1833</v>
      </c>
      <c r="C28" s="794" t="s">
        <v>1834</v>
      </c>
      <c r="D28" s="806">
        <v>250.87851000000001</v>
      </c>
      <c r="E28" s="806"/>
      <c r="F28" s="806">
        <v>173.05104</v>
      </c>
      <c r="G28" s="806"/>
    </row>
    <row r="29" spans="1:7" x14ac:dyDescent="0.2">
      <c r="A29" s="789" t="s">
        <v>1835</v>
      </c>
      <c r="B29" s="789" t="s">
        <v>1836</v>
      </c>
      <c r="C29" s="794" t="s">
        <v>1837</v>
      </c>
      <c r="D29" s="806"/>
      <c r="E29" s="806"/>
      <c r="F29" s="806">
        <v>11.882999999999999</v>
      </c>
      <c r="G29" s="806"/>
    </row>
    <row r="30" spans="1:7" x14ac:dyDescent="0.2">
      <c r="A30" s="789" t="s">
        <v>1838</v>
      </c>
      <c r="B30" s="789" t="s">
        <v>1839</v>
      </c>
      <c r="C30" s="794" t="s">
        <v>1840</v>
      </c>
      <c r="D30" s="806">
        <v>6.5</v>
      </c>
      <c r="E30" s="806"/>
      <c r="F30" s="806">
        <v>5</v>
      </c>
      <c r="G30" s="806"/>
    </row>
    <row r="31" spans="1:7" x14ac:dyDescent="0.2">
      <c r="A31" s="789" t="s">
        <v>1841</v>
      </c>
      <c r="B31" s="789" t="s">
        <v>1842</v>
      </c>
      <c r="C31" s="794" t="s">
        <v>1843</v>
      </c>
      <c r="D31" s="806"/>
      <c r="E31" s="806"/>
      <c r="F31" s="806"/>
      <c r="G31" s="806"/>
    </row>
    <row r="32" spans="1:7" x14ac:dyDescent="0.2">
      <c r="A32" s="789" t="s">
        <v>1844</v>
      </c>
      <c r="B32" s="789" t="s">
        <v>1845</v>
      </c>
      <c r="C32" s="794" t="s">
        <v>1846</v>
      </c>
      <c r="D32" s="806"/>
      <c r="E32" s="806"/>
      <c r="F32" s="806"/>
      <c r="G32" s="806"/>
    </row>
    <row r="33" spans="1:7" x14ac:dyDescent="0.2">
      <c r="A33" s="789" t="s">
        <v>1847</v>
      </c>
      <c r="B33" s="789" t="s">
        <v>1848</v>
      </c>
      <c r="C33" s="794" t="s">
        <v>1849</v>
      </c>
      <c r="D33" s="806">
        <v>7.9550000000000001</v>
      </c>
      <c r="E33" s="806"/>
      <c r="F33" s="806">
        <v>335.10115000000002</v>
      </c>
      <c r="G33" s="806"/>
    </row>
    <row r="34" spans="1:7" x14ac:dyDescent="0.2">
      <c r="A34" s="789" t="s">
        <v>1850</v>
      </c>
      <c r="B34" s="789" t="s">
        <v>1851</v>
      </c>
      <c r="C34" s="794" t="s">
        <v>1852</v>
      </c>
      <c r="D34" s="806"/>
      <c r="E34" s="806"/>
      <c r="F34" s="806"/>
      <c r="G34" s="806"/>
    </row>
    <row r="35" spans="1:7" x14ac:dyDescent="0.2">
      <c r="A35" s="789" t="s">
        <v>1853</v>
      </c>
      <c r="B35" s="789" t="s">
        <v>1854</v>
      </c>
      <c r="C35" s="794" t="s">
        <v>1855</v>
      </c>
      <c r="D35" s="806">
        <v>22262.759050000001</v>
      </c>
      <c r="E35" s="806">
        <v>175.17513</v>
      </c>
      <c r="F35" s="806">
        <v>16538.12946</v>
      </c>
      <c r="G35" s="806">
        <v>136.52243999999999</v>
      </c>
    </row>
    <row r="36" spans="1:7" x14ac:dyDescent="0.2">
      <c r="A36" s="789" t="s">
        <v>1856</v>
      </c>
      <c r="B36" s="789" t="s">
        <v>1857</v>
      </c>
      <c r="C36" s="794" t="s">
        <v>1858</v>
      </c>
      <c r="D36" s="806"/>
      <c r="E36" s="806"/>
      <c r="F36" s="806"/>
      <c r="G36" s="806"/>
    </row>
    <row r="37" spans="1:7" x14ac:dyDescent="0.2">
      <c r="A37" s="789" t="s">
        <v>1859</v>
      </c>
      <c r="B37" s="789" t="s">
        <v>1860</v>
      </c>
      <c r="C37" s="794" t="s">
        <v>1861</v>
      </c>
      <c r="D37" s="806"/>
      <c r="E37" s="806"/>
      <c r="F37" s="806">
        <v>7.4480000000000004</v>
      </c>
      <c r="G37" s="806"/>
    </row>
    <row r="38" spans="1:7" x14ac:dyDescent="0.2">
      <c r="A38" s="789" t="s">
        <v>1862</v>
      </c>
      <c r="B38" s="789" t="s">
        <v>1863</v>
      </c>
      <c r="C38" s="794" t="s">
        <v>1864</v>
      </c>
      <c r="D38" s="806"/>
      <c r="E38" s="806"/>
      <c r="F38" s="806"/>
      <c r="G38" s="806"/>
    </row>
    <row r="39" spans="1:7" x14ac:dyDescent="0.2">
      <c r="A39" s="789" t="s">
        <v>1865</v>
      </c>
      <c r="B39" s="789" t="s">
        <v>1866</v>
      </c>
      <c r="C39" s="794" t="s">
        <v>1867</v>
      </c>
      <c r="D39" s="806"/>
      <c r="E39" s="806"/>
      <c r="F39" s="806"/>
      <c r="G39" s="806"/>
    </row>
    <row r="40" spans="1:7" x14ac:dyDescent="0.2">
      <c r="A40" s="789" t="s">
        <v>1868</v>
      </c>
      <c r="B40" s="789" t="s">
        <v>1869</v>
      </c>
      <c r="C40" s="794" t="s">
        <v>1870</v>
      </c>
      <c r="D40" s="806"/>
      <c r="E40" s="806"/>
      <c r="F40" s="806"/>
      <c r="G40" s="806"/>
    </row>
    <row r="41" spans="1:7" x14ac:dyDescent="0.2">
      <c r="A41" s="789" t="s">
        <v>1871</v>
      </c>
      <c r="B41" s="789" t="s">
        <v>1872</v>
      </c>
      <c r="C41" s="794" t="s">
        <v>1873</v>
      </c>
      <c r="D41" s="806">
        <v>3.8879999999999999</v>
      </c>
      <c r="E41" s="806"/>
      <c r="F41" s="806">
        <v>17.736999999999998</v>
      </c>
      <c r="G41" s="806"/>
    </row>
    <row r="42" spans="1:7" x14ac:dyDescent="0.2">
      <c r="A42" s="789" t="s">
        <v>1874</v>
      </c>
      <c r="B42" s="789" t="s">
        <v>1875</v>
      </c>
      <c r="C42" s="794" t="s">
        <v>1876</v>
      </c>
      <c r="D42" s="806">
        <v>7838.5323500000004</v>
      </c>
      <c r="E42" s="806"/>
      <c r="F42" s="806">
        <v>10933.80277</v>
      </c>
      <c r="G42" s="806">
        <v>51.737000000000002</v>
      </c>
    </row>
    <row r="43" spans="1:7" x14ac:dyDescent="0.2">
      <c r="A43" s="789" t="s">
        <v>1877</v>
      </c>
      <c r="B43" s="789" t="s">
        <v>1878</v>
      </c>
      <c r="C43" s="794" t="s">
        <v>1879</v>
      </c>
      <c r="D43" s="806">
        <v>2220.5749999999998</v>
      </c>
      <c r="E43" s="806"/>
      <c r="F43" s="806">
        <v>1117.45343</v>
      </c>
      <c r="G43" s="806"/>
    </row>
    <row r="44" spans="1:7" x14ac:dyDescent="0.2">
      <c r="A44" s="274" t="s">
        <v>1376</v>
      </c>
      <c r="B44" s="274" t="s">
        <v>1880</v>
      </c>
      <c r="C44" s="288" t="s">
        <v>65</v>
      </c>
      <c r="D44" s="295">
        <v>440.79142999999999</v>
      </c>
      <c r="E44" s="295">
        <v>0</v>
      </c>
      <c r="F44" s="295">
        <v>34.293759999999999</v>
      </c>
      <c r="G44" s="295">
        <v>0</v>
      </c>
    </row>
    <row r="45" spans="1:7" x14ac:dyDescent="0.2">
      <c r="A45" s="789" t="s">
        <v>1378</v>
      </c>
      <c r="B45" s="789" t="s">
        <v>1881</v>
      </c>
      <c r="C45" s="794" t="s">
        <v>1882</v>
      </c>
      <c r="D45" s="806"/>
      <c r="E45" s="806"/>
      <c r="F45" s="806"/>
      <c r="G45" s="806"/>
    </row>
    <row r="46" spans="1:7" x14ac:dyDescent="0.2">
      <c r="A46" s="789" t="s">
        <v>1380</v>
      </c>
      <c r="B46" s="789" t="s">
        <v>1883</v>
      </c>
      <c r="C46" s="794" t="s">
        <v>1884</v>
      </c>
      <c r="D46" s="806">
        <v>0.10711</v>
      </c>
      <c r="E46" s="806"/>
      <c r="F46" s="806"/>
      <c r="G46" s="806"/>
    </row>
    <row r="47" spans="1:7" x14ac:dyDescent="0.2">
      <c r="A47" s="789" t="s">
        <v>1383</v>
      </c>
      <c r="B47" s="789" t="s">
        <v>1885</v>
      </c>
      <c r="C47" s="794" t="s">
        <v>1886</v>
      </c>
      <c r="D47" s="806">
        <v>378.19603999999998</v>
      </c>
      <c r="E47" s="806"/>
      <c r="F47" s="806">
        <v>15.894830000000001</v>
      </c>
      <c r="G47" s="806"/>
    </row>
    <row r="48" spans="1:7" x14ac:dyDescent="0.2">
      <c r="A48" s="789" t="s">
        <v>1386</v>
      </c>
      <c r="B48" s="789" t="s">
        <v>1887</v>
      </c>
      <c r="C48" s="794" t="s">
        <v>1888</v>
      </c>
      <c r="D48" s="806"/>
      <c r="E48" s="806"/>
      <c r="F48" s="806"/>
      <c r="G48" s="806"/>
    </row>
    <row r="49" spans="1:7" x14ac:dyDescent="0.2">
      <c r="A49" s="789" t="s">
        <v>1389</v>
      </c>
      <c r="B49" s="789" t="s">
        <v>1889</v>
      </c>
      <c r="C49" s="794" t="s">
        <v>1890</v>
      </c>
      <c r="D49" s="806">
        <v>62.488280000000003</v>
      </c>
      <c r="E49" s="806"/>
      <c r="F49" s="806">
        <v>18.39893</v>
      </c>
      <c r="G49" s="806"/>
    </row>
    <row r="50" spans="1:7" x14ac:dyDescent="0.2">
      <c r="A50" s="274" t="s">
        <v>1407</v>
      </c>
      <c r="B50" s="274" t="s">
        <v>1891</v>
      </c>
      <c r="C50" s="288" t="s">
        <v>65</v>
      </c>
      <c r="D50" s="295">
        <v>0</v>
      </c>
      <c r="E50" s="295">
        <v>0</v>
      </c>
      <c r="F50" s="295">
        <v>0</v>
      </c>
      <c r="G50" s="295">
        <v>0</v>
      </c>
    </row>
    <row r="51" spans="1:7" x14ac:dyDescent="0.2">
      <c r="A51" s="789" t="s">
        <v>1409</v>
      </c>
      <c r="B51" s="789" t="s">
        <v>1892</v>
      </c>
      <c r="C51" s="794" t="s">
        <v>1893</v>
      </c>
      <c r="D51" s="806"/>
      <c r="E51" s="806"/>
      <c r="F51" s="806"/>
      <c r="G51" s="806"/>
    </row>
    <row r="52" spans="1:7" x14ac:dyDescent="0.2">
      <c r="A52" s="789" t="s">
        <v>1412</v>
      </c>
      <c r="B52" s="789" t="s">
        <v>1894</v>
      </c>
      <c r="C52" s="794" t="s">
        <v>1895</v>
      </c>
      <c r="D52" s="806"/>
      <c r="E52" s="806"/>
      <c r="F52" s="806"/>
      <c r="G52" s="806"/>
    </row>
    <row r="53" spans="1:7" x14ac:dyDescent="0.2">
      <c r="A53" s="274" t="s">
        <v>1896</v>
      </c>
      <c r="B53" s="274" t="s">
        <v>1526</v>
      </c>
      <c r="C53" s="288" t="s">
        <v>65</v>
      </c>
      <c r="D53" s="295">
        <v>90.086389999999994</v>
      </c>
      <c r="E53" s="295">
        <v>-12.92</v>
      </c>
      <c r="F53" s="295">
        <v>-5.5847899999999999</v>
      </c>
      <c r="G53" s="295">
        <v>12.92</v>
      </c>
    </row>
    <row r="54" spans="1:7" x14ac:dyDescent="0.2">
      <c r="A54" s="789" t="s">
        <v>1897</v>
      </c>
      <c r="B54" s="789" t="s">
        <v>1526</v>
      </c>
      <c r="C54" s="794" t="s">
        <v>1898</v>
      </c>
      <c r="D54" s="806">
        <v>90.086389999999994</v>
      </c>
      <c r="E54" s="806">
        <v>-12.92</v>
      </c>
      <c r="F54" s="806">
        <v>-5.5847899999999999</v>
      </c>
      <c r="G54" s="806">
        <v>12.92</v>
      </c>
    </row>
    <row r="55" spans="1:7" x14ac:dyDescent="0.2">
      <c r="A55" s="789" t="s">
        <v>1899</v>
      </c>
      <c r="B55" s="789" t="s">
        <v>1900</v>
      </c>
      <c r="C55" s="794" t="s">
        <v>1901</v>
      </c>
      <c r="D55" s="806"/>
      <c r="E55" s="806"/>
      <c r="F55" s="806"/>
      <c r="G55" s="806"/>
    </row>
    <row r="56" spans="1:7" x14ac:dyDescent="0.2">
      <c r="A56" s="274" t="s">
        <v>1453</v>
      </c>
      <c r="B56" s="274" t="s">
        <v>1902</v>
      </c>
      <c r="C56" s="288" t="s">
        <v>65</v>
      </c>
      <c r="D56" s="295">
        <v>324705.70737999998</v>
      </c>
      <c r="E56" s="295">
        <v>2225.56466</v>
      </c>
      <c r="F56" s="295">
        <v>366402.33017999999</v>
      </c>
      <c r="G56" s="295">
        <v>1756.1580200000001</v>
      </c>
    </row>
    <row r="57" spans="1:7" x14ac:dyDescent="0.2">
      <c r="A57" s="274" t="s">
        <v>1455</v>
      </c>
      <c r="B57" s="274" t="s">
        <v>1903</v>
      </c>
      <c r="C57" s="288" t="s">
        <v>65</v>
      </c>
      <c r="D57" s="295">
        <v>26210.340240000001</v>
      </c>
      <c r="E57" s="295">
        <v>2225.56466</v>
      </c>
      <c r="F57" s="295">
        <v>22644.35081</v>
      </c>
      <c r="G57" s="295">
        <v>1756.1580200000001</v>
      </c>
    </row>
    <row r="58" spans="1:7" x14ac:dyDescent="0.2">
      <c r="A58" s="789" t="s">
        <v>1457</v>
      </c>
      <c r="B58" s="789" t="s">
        <v>1904</v>
      </c>
      <c r="C58" s="794" t="s">
        <v>1905</v>
      </c>
      <c r="D58" s="806">
        <v>510.18302999999997</v>
      </c>
      <c r="E58" s="806"/>
      <c r="F58" s="806">
        <v>448.70717999999999</v>
      </c>
      <c r="G58" s="806"/>
    </row>
    <row r="59" spans="1:7" x14ac:dyDescent="0.2">
      <c r="A59" s="789" t="s">
        <v>1460</v>
      </c>
      <c r="B59" s="789" t="s">
        <v>1906</v>
      </c>
      <c r="C59" s="794" t="s">
        <v>1907</v>
      </c>
      <c r="D59" s="806">
        <v>21118.089199999999</v>
      </c>
      <c r="E59" s="806">
        <v>149.16019</v>
      </c>
      <c r="F59" s="806">
        <v>14478.46284</v>
      </c>
      <c r="G59" s="806">
        <v>174.55034000000001</v>
      </c>
    </row>
    <row r="60" spans="1:7" x14ac:dyDescent="0.2">
      <c r="A60" s="789" t="s">
        <v>1463</v>
      </c>
      <c r="B60" s="789" t="s">
        <v>1908</v>
      </c>
      <c r="C60" s="794" t="s">
        <v>1909</v>
      </c>
      <c r="D60" s="806">
        <v>305.27</v>
      </c>
      <c r="E60" s="806">
        <v>846.82258999999999</v>
      </c>
      <c r="F60" s="806">
        <v>254.58799999999999</v>
      </c>
      <c r="G60" s="806">
        <v>830.20302000000004</v>
      </c>
    </row>
    <row r="61" spans="1:7" x14ac:dyDescent="0.2">
      <c r="A61" s="789" t="s">
        <v>1466</v>
      </c>
      <c r="B61" s="789" t="s">
        <v>1910</v>
      </c>
      <c r="C61" s="794" t="s">
        <v>1911</v>
      </c>
      <c r="D61" s="806">
        <v>232.15700000000001</v>
      </c>
      <c r="E61" s="806">
        <v>1229.5809999999999</v>
      </c>
      <c r="F61" s="806">
        <v>199.33699999999999</v>
      </c>
      <c r="G61" s="806">
        <v>751.40300000000002</v>
      </c>
    </row>
    <row r="62" spans="1:7" x14ac:dyDescent="0.2">
      <c r="A62" s="789" t="s">
        <v>1478</v>
      </c>
      <c r="B62" s="789" t="s">
        <v>1912</v>
      </c>
      <c r="C62" s="794" t="s">
        <v>1913</v>
      </c>
      <c r="D62" s="806"/>
      <c r="E62" s="806"/>
      <c r="F62" s="806"/>
      <c r="G62" s="806"/>
    </row>
    <row r="63" spans="1:7" x14ac:dyDescent="0.2">
      <c r="A63" s="789" t="s">
        <v>1481</v>
      </c>
      <c r="B63" s="789" t="s">
        <v>1836</v>
      </c>
      <c r="C63" s="794" t="s">
        <v>1914</v>
      </c>
      <c r="D63" s="806"/>
      <c r="E63" s="806"/>
      <c r="F63" s="806"/>
      <c r="G63" s="806"/>
    </row>
    <row r="64" spans="1:7" x14ac:dyDescent="0.2">
      <c r="A64" s="789" t="s">
        <v>1484</v>
      </c>
      <c r="B64" s="789" t="s">
        <v>1839</v>
      </c>
      <c r="C64" s="794" t="s">
        <v>1915</v>
      </c>
      <c r="D64" s="806">
        <v>51.393000000000001</v>
      </c>
      <c r="E64" s="806"/>
      <c r="F64" s="806"/>
      <c r="G64" s="806"/>
    </row>
    <row r="65" spans="1:7" x14ac:dyDescent="0.2">
      <c r="A65" s="789" t="s">
        <v>1916</v>
      </c>
      <c r="B65" s="789" t="s">
        <v>1917</v>
      </c>
      <c r="C65" s="794" t="s">
        <v>1918</v>
      </c>
      <c r="D65" s="806"/>
      <c r="E65" s="806"/>
      <c r="F65" s="806"/>
      <c r="G65" s="806"/>
    </row>
    <row r="66" spans="1:7" x14ac:dyDescent="0.2">
      <c r="A66" s="789" t="s">
        <v>1919</v>
      </c>
      <c r="B66" s="789" t="s">
        <v>1920</v>
      </c>
      <c r="C66" s="794" t="s">
        <v>1921</v>
      </c>
      <c r="D66" s="806"/>
      <c r="E66" s="806"/>
      <c r="F66" s="806">
        <v>1.35</v>
      </c>
      <c r="G66" s="806"/>
    </row>
    <row r="67" spans="1:7" x14ac:dyDescent="0.2">
      <c r="A67" s="789" t="s">
        <v>1922</v>
      </c>
      <c r="B67" s="789" t="s">
        <v>1923</v>
      </c>
      <c r="C67" s="794" t="s">
        <v>1924</v>
      </c>
      <c r="D67" s="806"/>
      <c r="E67" s="806"/>
      <c r="F67" s="806"/>
      <c r="G67" s="806"/>
    </row>
    <row r="68" spans="1:7" x14ac:dyDescent="0.2">
      <c r="A68" s="789" t="s">
        <v>1925</v>
      </c>
      <c r="B68" s="789" t="s">
        <v>1926</v>
      </c>
      <c r="C68" s="794" t="s">
        <v>1927</v>
      </c>
      <c r="D68" s="806">
        <v>67.900000000000006</v>
      </c>
      <c r="E68" s="806"/>
      <c r="F68" s="806">
        <v>40.35</v>
      </c>
      <c r="G68" s="806"/>
    </row>
    <row r="69" spans="1:7" x14ac:dyDescent="0.2">
      <c r="A69" s="789" t="s">
        <v>1928</v>
      </c>
      <c r="B69" s="789" t="s">
        <v>1929</v>
      </c>
      <c r="C69" s="794" t="s">
        <v>1930</v>
      </c>
      <c r="D69" s="806"/>
      <c r="E69" s="806"/>
      <c r="F69" s="806"/>
      <c r="G69" s="806"/>
    </row>
    <row r="70" spans="1:7" x14ac:dyDescent="0.2">
      <c r="A70" s="789" t="s">
        <v>1931</v>
      </c>
      <c r="B70" s="789" t="s">
        <v>1932</v>
      </c>
      <c r="C70" s="794" t="s">
        <v>1933</v>
      </c>
      <c r="D70" s="806">
        <v>2856.7454200000002</v>
      </c>
      <c r="E70" s="806"/>
      <c r="F70" s="806">
        <v>5598.6948700000003</v>
      </c>
      <c r="G70" s="806"/>
    </row>
    <row r="71" spans="1:7" x14ac:dyDescent="0.2">
      <c r="A71" s="789" t="s">
        <v>1934</v>
      </c>
      <c r="B71" s="789" t="s">
        <v>1935</v>
      </c>
      <c r="C71" s="794" t="s">
        <v>1936</v>
      </c>
      <c r="D71" s="806">
        <v>1068.60259</v>
      </c>
      <c r="E71" s="806"/>
      <c r="F71" s="806">
        <v>1622.8609200000001</v>
      </c>
      <c r="G71" s="806"/>
    </row>
    <row r="72" spans="1:7" x14ac:dyDescent="0.2">
      <c r="A72" s="274" t="s">
        <v>1487</v>
      </c>
      <c r="B72" s="274" t="s">
        <v>1937</v>
      </c>
      <c r="C72" s="288" t="s">
        <v>65</v>
      </c>
      <c r="D72" s="295">
        <v>289.50630000000001</v>
      </c>
      <c r="E72" s="295">
        <v>0</v>
      </c>
      <c r="F72" s="295">
        <v>282.02996000000002</v>
      </c>
      <c r="G72" s="295">
        <v>0</v>
      </c>
    </row>
    <row r="73" spans="1:7" x14ac:dyDescent="0.2">
      <c r="A73" s="789" t="s">
        <v>1489</v>
      </c>
      <c r="B73" s="789" t="s">
        <v>1938</v>
      </c>
      <c r="C73" s="794" t="s">
        <v>1939</v>
      </c>
      <c r="D73" s="806"/>
      <c r="E73" s="806"/>
      <c r="F73" s="806"/>
      <c r="G73" s="806"/>
    </row>
    <row r="74" spans="1:7" x14ac:dyDescent="0.2">
      <c r="A74" s="789" t="s">
        <v>1492</v>
      </c>
      <c r="B74" s="789" t="s">
        <v>1883</v>
      </c>
      <c r="C74" s="794" t="s">
        <v>1940</v>
      </c>
      <c r="D74" s="806">
        <v>266.61989</v>
      </c>
      <c r="E74" s="806"/>
      <c r="F74" s="806">
        <v>267.70215999999999</v>
      </c>
      <c r="G74" s="806"/>
    </row>
    <row r="75" spans="1:7" x14ac:dyDescent="0.2">
      <c r="A75" s="789" t="s">
        <v>1495</v>
      </c>
      <c r="B75" s="789" t="s">
        <v>1941</v>
      </c>
      <c r="C75" s="794" t="s">
        <v>1942</v>
      </c>
      <c r="D75" s="806">
        <v>19.653929999999999</v>
      </c>
      <c r="E75" s="806"/>
      <c r="F75" s="806">
        <v>9.9533400000000007</v>
      </c>
      <c r="G75" s="806"/>
    </row>
    <row r="76" spans="1:7" x14ac:dyDescent="0.2">
      <c r="A76" s="789" t="s">
        <v>1498</v>
      </c>
      <c r="B76" s="789" t="s">
        <v>1943</v>
      </c>
      <c r="C76" s="794" t="s">
        <v>1944</v>
      </c>
      <c r="D76" s="806"/>
      <c r="E76" s="806"/>
      <c r="F76" s="806"/>
      <c r="G76" s="806"/>
    </row>
    <row r="77" spans="1:7" x14ac:dyDescent="0.2">
      <c r="A77" s="789" t="s">
        <v>1504</v>
      </c>
      <c r="B77" s="789" t="s">
        <v>1945</v>
      </c>
      <c r="C77" s="794" t="s">
        <v>1946</v>
      </c>
      <c r="D77" s="806">
        <v>3.2324799999999998</v>
      </c>
      <c r="E77" s="806"/>
      <c r="F77" s="806">
        <v>4.37446</v>
      </c>
      <c r="G77" s="806"/>
    </row>
    <row r="78" spans="1:7" x14ac:dyDescent="0.2">
      <c r="A78" s="274" t="s">
        <v>1947</v>
      </c>
      <c r="B78" s="274" t="s">
        <v>1948</v>
      </c>
      <c r="C78" s="288" t="s">
        <v>65</v>
      </c>
      <c r="D78" s="295">
        <v>298205.86083999998</v>
      </c>
      <c r="E78" s="295">
        <v>0</v>
      </c>
      <c r="F78" s="295">
        <v>343475.94941</v>
      </c>
      <c r="G78" s="295">
        <v>0</v>
      </c>
    </row>
    <row r="79" spans="1:7" x14ac:dyDescent="0.2">
      <c r="A79" s="789" t="s">
        <v>1949</v>
      </c>
      <c r="B79" s="789" t="s">
        <v>1950</v>
      </c>
      <c r="C79" s="794" t="s">
        <v>1951</v>
      </c>
      <c r="D79" s="806"/>
      <c r="E79" s="806"/>
      <c r="F79" s="806"/>
      <c r="G79" s="806"/>
    </row>
    <row r="80" spans="1:7" x14ac:dyDescent="0.2">
      <c r="A80" s="789" t="s">
        <v>1952</v>
      </c>
      <c r="B80" s="789" t="s">
        <v>1953</v>
      </c>
      <c r="C80" s="794" t="s">
        <v>1954</v>
      </c>
      <c r="D80" s="806">
        <v>298205.86083999998</v>
      </c>
      <c r="E80" s="806"/>
      <c r="F80" s="806">
        <v>343475.94941</v>
      </c>
      <c r="G80" s="806"/>
    </row>
    <row r="81" spans="1:7" x14ac:dyDescent="0.2">
      <c r="A81" s="274" t="s">
        <v>1614</v>
      </c>
      <c r="B81" s="274" t="s">
        <v>1955</v>
      </c>
      <c r="C81" s="288" t="s">
        <v>65</v>
      </c>
      <c r="D81" s="296">
        <v>0</v>
      </c>
      <c r="E81" s="296">
        <v>0</v>
      </c>
      <c r="F81" s="296">
        <v>0</v>
      </c>
      <c r="G81" s="296">
        <v>0</v>
      </c>
    </row>
    <row r="82" spans="1:7" x14ac:dyDescent="0.2">
      <c r="A82" s="274" t="s">
        <v>1956</v>
      </c>
      <c r="B82" s="274" t="s">
        <v>1957</v>
      </c>
      <c r="C82" s="288" t="s">
        <v>65</v>
      </c>
      <c r="D82" s="295">
        <v>1140.24405</v>
      </c>
      <c r="E82" s="295">
        <v>673.55583000000001</v>
      </c>
      <c r="F82" s="295">
        <v>2342.29819</v>
      </c>
      <c r="G82" s="295">
        <v>531.29990999999995</v>
      </c>
    </row>
    <row r="83" spans="1:7" x14ac:dyDescent="0.2">
      <c r="A83" s="274" t="s">
        <v>1958</v>
      </c>
      <c r="B83" s="274" t="s">
        <v>1659</v>
      </c>
      <c r="C83" s="288" t="s">
        <v>65</v>
      </c>
      <c r="D83" s="295">
        <v>1050.1576600000001</v>
      </c>
      <c r="E83" s="295">
        <v>686.47582999999997</v>
      </c>
      <c r="F83" s="295">
        <v>2347.8829799999999</v>
      </c>
      <c r="G83" s="295">
        <v>518.37991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00" orientation="portrait" useFirstPageNumber="1" r:id="rId1"/>
  <headerFooter>
    <oddHeader>&amp;L&amp;"Tahoma,Kurzíva"Závěrečný účet za rok 2021&amp;R&amp;"Tahoma,Kurzíva"Tabulka č. 41</oddHeader>
    <oddFooter>&amp;C&amp;"Tahoma,Obyčejné"&amp;P&amp;L&amp;1#&amp;"Calibri"&amp;9&amp;K000000Klasifikace informací: Veřejná</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CE32-B5AF-4DB4-87F1-59C9A64052AA}">
  <dimension ref="A1:G197"/>
  <sheetViews>
    <sheetView showGridLines="0" zoomScaleNormal="100" zoomScaleSheetLayoutView="100" workbookViewId="0">
      <selection activeCell="H13" sqref="H13"/>
    </sheetView>
  </sheetViews>
  <sheetFormatPr defaultColWidth="9.140625" defaultRowHeight="12.75" x14ac:dyDescent="0.2"/>
  <cols>
    <col min="1" max="1" width="7" style="292" customWidth="1"/>
    <col min="2" max="2" width="45.42578125" style="272" customWidth="1"/>
    <col min="3" max="3" width="8.7109375" style="155" customWidth="1"/>
    <col min="4" max="7" width="13.85546875" style="429" customWidth="1"/>
    <col min="8" max="8" width="9.140625" style="272" customWidth="1"/>
    <col min="9" max="16384" width="9.140625" style="272"/>
  </cols>
  <sheetData>
    <row r="1" spans="1:7" ht="18" customHeight="1" x14ac:dyDescent="0.2">
      <c r="A1" s="1286" t="s">
        <v>4050</v>
      </c>
      <c r="B1" s="1286"/>
      <c r="C1" s="1286"/>
      <c r="D1" s="1286"/>
      <c r="E1" s="1286"/>
      <c r="F1" s="1286"/>
      <c r="G1" s="1286"/>
    </row>
    <row r="2" spans="1:7" ht="18" customHeight="1" x14ac:dyDescent="0.2">
      <c r="A2" s="1225" t="s">
        <v>1959</v>
      </c>
      <c r="B2" s="1225"/>
      <c r="C2" s="1225"/>
      <c r="D2" s="1225"/>
      <c r="E2" s="1225"/>
      <c r="F2" s="1225"/>
      <c r="G2" s="1225"/>
    </row>
    <row r="3" spans="1:7" x14ac:dyDescent="0.2">
      <c r="A3" s="272"/>
      <c r="D3" s="418"/>
      <c r="E3" s="418"/>
      <c r="F3" s="418"/>
      <c r="G3" s="418"/>
    </row>
    <row r="4" spans="1:7" x14ac:dyDescent="0.2">
      <c r="A4" s="269"/>
      <c r="B4" s="269"/>
      <c r="C4" s="270"/>
      <c r="D4" s="271">
        <v>1</v>
      </c>
      <c r="E4" s="271">
        <v>2</v>
      </c>
      <c r="F4" s="271">
        <v>3</v>
      </c>
      <c r="G4" s="271">
        <v>4</v>
      </c>
    </row>
    <row r="5" spans="1:7" s="290"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8"/>
      <c r="D7" s="282" t="s">
        <v>1341</v>
      </c>
      <c r="E7" s="282" t="s">
        <v>1342</v>
      </c>
      <c r="F7" s="282" t="s">
        <v>1343</v>
      </c>
      <c r="G7" s="1306"/>
    </row>
    <row r="8" spans="1:7" s="273" customFormat="1" x14ac:dyDescent="0.2">
      <c r="A8" s="283"/>
      <c r="B8" s="283" t="s">
        <v>1344</v>
      </c>
      <c r="C8" s="284" t="s">
        <v>65</v>
      </c>
      <c r="D8" s="276">
        <v>3757028.4371500001</v>
      </c>
      <c r="E8" s="276">
        <v>1048805.4887000001</v>
      </c>
      <c r="F8" s="276">
        <v>2708222.94845</v>
      </c>
      <c r="G8" s="276">
        <v>2686216.4475199999</v>
      </c>
    </row>
    <row r="9" spans="1:7" s="291" customFormat="1" x14ac:dyDescent="0.2">
      <c r="A9" s="283" t="s">
        <v>1345</v>
      </c>
      <c r="B9" s="283" t="s">
        <v>1346</v>
      </c>
      <c r="C9" s="284" t="s">
        <v>65</v>
      </c>
      <c r="D9" s="276">
        <v>3265594.4819800002</v>
      </c>
      <c r="E9" s="276">
        <v>1048805.4887000001</v>
      </c>
      <c r="F9" s="276">
        <v>2216788.9932800001</v>
      </c>
      <c r="G9" s="276">
        <v>2193624.30174</v>
      </c>
    </row>
    <row r="10" spans="1:7" s="291" customFormat="1" x14ac:dyDescent="0.2">
      <c r="A10" s="283" t="s">
        <v>1347</v>
      </c>
      <c r="B10" s="283" t="s">
        <v>1348</v>
      </c>
      <c r="C10" s="284" t="s">
        <v>65</v>
      </c>
      <c r="D10" s="276">
        <v>7651.8522000000003</v>
      </c>
      <c r="E10" s="276">
        <v>6836.9789899999996</v>
      </c>
      <c r="F10" s="276">
        <v>814.87320999999997</v>
      </c>
      <c r="G10" s="276">
        <v>426.83375000000001</v>
      </c>
    </row>
    <row r="11" spans="1:7" x14ac:dyDescent="0.2">
      <c r="A11" s="789" t="s">
        <v>1349</v>
      </c>
      <c r="B11" s="789" t="s">
        <v>1350</v>
      </c>
      <c r="C11" s="794" t="s">
        <v>1351</v>
      </c>
      <c r="D11" s="817">
        <v>70</v>
      </c>
      <c r="E11" s="817">
        <v>70</v>
      </c>
      <c r="F11" s="817">
        <v>0</v>
      </c>
      <c r="G11" s="817">
        <v>0</v>
      </c>
    </row>
    <row r="12" spans="1:7" x14ac:dyDescent="0.2">
      <c r="A12" s="789" t="s">
        <v>1352</v>
      </c>
      <c r="B12" s="789" t="s">
        <v>1353</v>
      </c>
      <c r="C12" s="794" t="s">
        <v>1354</v>
      </c>
      <c r="D12" s="790">
        <v>1057.92975</v>
      </c>
      <c r="E12" s="817">
        <v>521.81654000000003</v>
      </c>
      <c r="F12" s="790">
        <v>536.11320999999998</v>
      </c>
      <c r="G12" s="817">
        <v>363.83375000000001</v>
      </c>
    </row>
    <row r="13" spans="1:7" x14ac:dyDescent="0.2">
      <c r="A13" s="789" t="s">
        <v>1355</v>
      </c>
      <c r="B13" s="789" t="s">
        <v>1356</v>
      </c>
      <c r="C13" s="794" t="s">
        <v>1357</v>
      </c>
      <c r="D13" s="790"/>
      <c r="E13" s="817">
        <v>0</v>
      </c>
      <c r="F13" s="790"/>
      <c r="G13" s="817">
        <v>0</v>
      </c>
    </row>
    <row r="14" spans="1:7" x14ac:dyDescent="0.2">
      <c r="A14" s="789" t="s">
        <v>1358</v>
      </c>
      <c r="B14" s="789" t="s">
        <v>1359</v>
      </c>
      <c r="C14" s="794" t="s">
        <v>1360</v>
      </c>
      <c r="D14" s="790"/>
      <c r="E14" s="817">
        <v>0</v>
      </c>
      <c r="F14" s="790"/>
      <c r="G14" s="817">
        <v>0</v>
      </c>
    </row>
    <row r="15" spans="1:7" x14ac:dyDescent="0.2">
      <c r="A15" s="789" t="s">
        <v>1361</v>
      </c>
      <c r="B15" s="789" t="s">
        <v>1362</v>
      </c>
      <c r="C15" s="794" t="s">
        <v>1363</v>
      </c>
      <c r="D15" s="790">
        <v>6163.0524500000001</v>
      </c>
      <c r="E15" s="817">
        <v>6163.0524500000001</v>
      </c>
      <c r="F15" s="790"/>
      <c r="G15" s="817">
        <v>0</v>
      </c>
    </row>
    <row r="16" spans="1:7" x14ac:dyDescent="0.2">
      <c r="A16" s="789" t="s">
        <v>1364</v>
      </c>
      <c r="B16" s="789" t="s">
        <v>1365</v>
      </c>
      <c r="C16" s="794" t="s">
        <v>1366</v>
      </c>
      <c r="D16" s="790">
        <v>241.91</v>
      </c>
      <c r="E16" s="817">
        <v>82.11</v>
      </c>
      <c r="F16" s="790">
        <v>159.80000000000001</v>
      </c>
      <c r="G16" s="817">
        <v>63</v>
      </c>
    </row>
    <row r="17" spans="1:7" x14ac:dyDescent="0.2">
      <c r="A17" s="789" t="s">
        <v>1367</v>
      </c>
      <c r="B17" s="789" t="s">
        <v>1368</v>
      </c>
      <c r="C17" s="794" t="s">
        <v>1369</v>
      </c>
      <c r="D17" s="790">
        <v>118.96</v>
      </c>
      <c r="E17" s="817">
        <v>0</v>
      </c>
      <c r="F17" s="790">
        <v>118.96</v>
      </c>
      <c r="G17" s="817">
        <v>0</v>
      </c>
    </row>
    <row r="18" spans="1:7" x14ac:dyDescent="0.2">
      <c r="A18" s="789" t="s">
        <v>1370</v>
      </c>
      <c r="B18" s="789" t="s">
        <v>1371</v>
      </c>
      <c r="C18" s="794" t="s">
        <v>1372</v>
      </c>
      <c r="D18" s="790"/>
      <c r="E18" s="817">
        <v>0</v>
      </c>
      <c r="F18" s="790"/>
      <c r="G18" s="817">
        <v>0</v>
      </c>
    </row>
    <row r="19" spans="1:7" x14ac:dyDescent="0.2">
      <c r="A19" s="791" t="s">
        <v>1373</v>
      </c>
      <c r="B19" s="789" t="s">
        <v>1374</v>
      </c>
      <c r="C19" s="794" t="s">
        <v>1375</v>
      </c>
      <c r="D19" s="790"/>
      <c r="E19" s="817">
        <v>0</v>
      </c>
      <c r="F19" s="790"/>
      <c r="G19" s="817">
        <v>0</v>
      </c>
    </row>
    <row r="20" spans="1:7" x14ac:dyDescent="0.2">
      <c r="A20" s="283" t="s">
        <v>1376</v>
      </c>
      <c r="B20" s="283" t="s">
        <v>1377</v>
      </c>
      <c r="C20" s="284" t="s">
        <v>65</v>
      </c>
      <c r="D20" s="276">
        <v>3257179.0690600001</v>
      </c>
      <c r="E20" s="276">
        <v>1041968.50971</v>
      </c>
      <c r="F20" s="276">
        <v>2215210.5593500002</v>
      </c>
      <c r="G20" s="276">
        <v>2192171.3363299998</v>
      </c>
    </row>
    <row r="21" spans="1:7" s="291" customFormat="1" x14ac:dyDescent="0.2">
      <c r="A21" s="789" t="s">
        <v>1378</v>
      </c>
      <c r="B21" s="789" t="s">
        <v>341</v>
      </c>
      <c r="C21" s="794" t="s">
        <v>1379</v>
      </c>
      <c r="D21" s="817">
        <v>71641.903470000005</v>
      </c>
      <c r="E21" s="817">
        <v>0</v>
      </c>
      <c r="F21" s="817">
        <v>71641.903470000005</v>
      </c>
      <c r="G21" s="817">
        <v>62098.520470000003</v>
      </c>
    </row>
    <row r="22" spans="1:7" x14ac:dyDescent="0.2">
      <c r="A22" s="789" t="s">
        <v>1380</v>
      </c>
      <c r="B22" s="789" t="s">
        <v>1381</v>
      </c>
      <c r="C22" s="794" t="s">
        <v>1382</v>
      </c>
      <c r="D22" s="790">
        <v>810.07500000000005</v>
      </c>
      <c r="E22" s="817">
        <v>0</v>
      </c>
      <c r="F22" s="790">
        <v>810.07500000000005</v>
      </c>
      <c r="G22" s="817">
        <v>810.07500000000005</v>
      </c>
    </row>
    <row r="23" spans="1:7" x14ac:dyDescent="0.2">
      <c r="A23" s="789" t="s">
        <v>1383</v>
      </c>
      <c r="B23" s="789" t="s">
        <v>1384</v>
      </c>
      <c r="C23" s="794" t="s">
        <v>1385</v>
      </c>
      <c r="D23" s="790">
        <v>2491625.5233100001</v>
      </c>
      <c r="E23" s="817">
        <v>489416.42502000002</v>
      </c>
      <c r="F23" s="790">
        <v>2002209.0982900001</v>
      </c>
      <c r="G23" s="817">
        <v>1989114.3875</v>
      </c>
    </row>
    <row r="24" spans="1:7" ht="21" x14ac:dyDescent="0.2">
      <c r="A24" s="789" t="s">
        <v>1386</v>
      </c>
      <c r="B24" s="789" t="s">
        <v>1387</v>
      </c>
      <c r="C24" s="794" t="s">
        <v>1388</v>
      </c>
      <c r="D24" s="790">
        <v>286141.80946999998</v>
      </c>
      <c r="E24" s="817">
        <v>173240.34763999999</v>
      </c>
      <c r="F24" s="790">
        <v>112901.46183</v>
      </c>
      <c r="G24" s="817">
        <v>109303.58752</v>
      </c>
    </row>
    <row r="25" spans="1:7" x14ac:dyDescent="0.2">
      <c r="A25" s="789" t="s">
        <v>1389</v>
      </c>
      <c r="B25" s="789" t="s">
        <v>1390</v>
      </c>
      <c r="C25" s="794" t="s">
        <v>1391</v>
      </c>
      <c r="D25" s="790"/>
      <c r="E25" s="817">
        <v>0</v>
      </c>
      <c r="F25" s="790"/>
      <c r="G25" s="817">
        <v>0</v>
      </c>
    </row>
    <row r="26" spans="1:7" x14ac:dyDescent="0.2">
      <c r="A26" s="789" t="s">
        <v>1392</v>
      </c>
      <c r="B26" s="789" t="s">
        <v>1393</v>
      </c>
      <c r="C26" s="794" t="s">
        <v>1394</v>
      </c>
      <c r="D26" s="790">
        <v>379260.43705000001</v>
      </c>
      <c r="E26" s="817">
        <v>379260.43705000001</v>
      </c>
      <c r="F26" s="790"/>
      <c r="G26" s="817">
        <v>0</v>
      </c>
    </row>
    <row r="27" spans="1:7" x14ac:dyDescent="0.2">
      <c r="A27" s="789" t="s">
        <v>1395</v>
      </c>
      <c r="B27" s="789" t="s">
        <v>1396</v>
      </c>
      <c r="C27" s="794" t="s">
        <v>1397</v>
      </c>
      <c r="D27" s="790">
        <v>52.4</v>
      </c>
      <c r="E27" s="817">
        <v>51.3</v>
      </c>
      <c r="F27" s="790">
        <v>1.1000000000000001</v>
      </c>
      <c r="G27" s="817">
        <v>1.34</v>
      </c>
    </row>
    <row r="28" spans="1:7" x14ac:dyDescent="0.2">
      <c r="A28" s="789" t="s">
        <v>1398</v>
      </c>
      <c r="B28" s="789" t="s">
        <v>1399</v>
      </c>
      <c r="C28" s="794" t="s">
        <v>1400</v>
      </c>
      <c r="D28" s="790">
        <v>27566.33322</v>
      </c>
      <c r="E28" s="817">
        <v>0</v>
      </c>
      <c r="F28" s="790">
        <v>27566.33322</v>
      </c>
      <c r="G28" s="817">
        <v>30809.71184</v>
      </c>
    </row>
    <row r="29" spans="1:7" x14ac:dyDescent="0.2">
      <c r="A29" s="789" t="s">
        <v>1401</v>
      </c>
      <c r="B29" s="789" t="s">
        <v>1402</v>
      </c>
      <c r="C29" s="794" t="s">
        <v>1403</v>
      </c>
      <c r="D29" s="790">
        <v>80.587540000000004</v>
      </c>
      <c r="E29" s="817">
        <v>0</v>
      </c>
      <c r="F29" s="790">
        <v>80.587540000000004</v>
      </c>
      <c r="G29" s="817">
        <v>33.713999999999999</v>
      </c>
    </row>
    <row r="30" spans="1:7" x14ac:dyDescent="0.2">
      <c r="A30" s="791" t="s">
        <v>1404</v>
      </c>
      <c r="B30" s="789" t="s">
        <v>1405</v>
      </c>
      <c r="C30" s="794" t="s">
        <v>1406</v>
      </c>
      <c r="D30" s="790"/>
      <c r="E30" s="790"/>
      <c r="F30" s="790"/>
      <c r="G30" s="790"/>
    </row>
    <row r="31" spans="1:7" x14ac:dyDescent="0.2">
      <c r="A31" s="283" t="s">
        <v>1407</v>
      </c>
      <c r="B31" s="283" t="s">
        <v>1408</v>
      </c>
      <c r="C31" s="284" t="s">
        <v>65</v>
      </c>
      <c r="D31" s="276">
        <v>12.96072</v>
      </c>
      <c r="E31" s="276">
        <v>0</v>
      </c>
      <c r="F31" s="276">
        <v>12.96072</v>
      </c>
      <c r="G31" s="276">
        <v>13.61966</v>
      </c>
    </row>
    <row r="32" spans="1:7" x14ac:dyDescent="0.2">
      <c r="A32" s="789" t="s">
        <v>1409</v>
      </c>
      <c r="B32" s="789" t="s">
        <v>1410</v>
      </c>
      <c r="C32" s="794" t="s">
        <v>1411</v>
      </c>
      <c r="D32" s="817">
        <v>0</v>
      </c>
      <c r="E32" s="817">
        <v>0</v>
      </c>
      <c r="F32" s="817">
        <v>0</v>
      </c>
      <c r="G32" s="817">
        <v>0</v>
      </c>
    </row>
    <row r="33" spans="1:7" s="291" customFormat="1" x14ac:dyDescent="0.2">
      <c r="A33" s="789" t="s">
        <v>1412</v>
      </c>
      <c r="B33" s="789" t="s">
        <v>1413</v>
      </c>
      <c r="C33" s="794" t="s">
        <v>1414</v>
      </c>
      <c r="D33" s="817">
        <v>0</v>
      </c>
      <c r="E33" s="817">
        <v>0</v>
      </c>
      <c r="F33" s="817">
        <v>0</v>
      </c>
      <c r="G33" s="817">
        <v>0</v>
      </c>
    </row>
    <row r="34" spans="1:7" x14ac:dyDescent="0.2">
      <c r="A34" s="789" t="s">
        <v>1415</v>
      </c>
      <c r="B34" s="789" t="s">
        <v>1416</v>
      </c>
      <c r="C34" s="794" t="s">
        <v>1417</v>
      </c>
      <c r="D34" s="817">
        <v>0</v>
      </c>
      <c r="E34" s="817">
        <v>0</v>
      </c>
      <c r="F34" s="817">
        <v>0</v>
      </c>
      <c r="G34" s="817">
        <v>0</v>
      </c>
    </row>
    <row r="35" spans="1:7" x14ac:dyDescent="0.2">
      <c r="A35" s="789" t="s">
        <v>1421</v>
      </c>
      <c r="B35" s="789" t="s">
        <v>1422</v>
      </c>
      <c r="C35" s="794" t="s">
        <v>1423</v>
      </c>
      <c r="D35" s="790"/>
      <c r="E35" s="817">
        <v>0</v>
      </c>
      <c r="F35" s="790"/>
      <c r="G35" s="817">
        <v>0</v>
      </c>
    </row>
    <row r="36" spans="1:7" x14ac:dyDescent="0.2">
      <c r="A36" s="789" t="s">
        <v>1424</v>
      </c>
      <c r="B36" s="789" t="s">
        <v>1425</v>
      </c>
      <c r="C36" s="794" t="s">
        <v>1426</v>
      </c>
      <c r="D36" s="790">
        <v>12.96072</v>
      </c>
      <c r="E36" s="817">
        <v>0</v>
      </c>
      <c r="F36" s="790">
        <v>12.96072</v>
      </c>
      <c r="G36" s="817">
        <v>13.61966</v>
      </c>
    </row>
    <row r="37" spans="1:7" x14ac:dyDescent="0.2">
      <c r="A37" s="283" t="s">
        <v>1433</v>
      </c>
      <c r="B37" s="283" t="s">
        <v>1434</v>
      </c>
      <c r="C37" s="284" t="s">
        <v>65</v>
      </c>
      <c r="D37" s="276">
        <v>750.6</v>
      </c>
      <c r="E37" s="276">
        <v>0</v>
      </c>
      <c r="F37" s="276">
        <v>750.6</v>
      </c>
      <c r="G37" s="276">
        <v>1012.5119999999999</v>
      </c>
    </row>
    <row r="38" spans="1:7" x14ac:dyDescent="0.2">
      <c r="A38" s="789" t="s">
        <v>1435</v>
      </c>
      <c r="B38" s="789" t="s">
        <v>1436</v>
      </c>
      <c r="C38" s="794" t="s">
        <v>1437</v>
      </c>
      <c r="D38" s="790"/>
      <c r="E38" s="817">
        <v>0</v>
      </c>
      <c r="F38" s="790"/>
      <c r="G38" s="817">
        <v>0</v>
      </c>
    </row>
    <row r="39" spans="1:7" x14ac:dyDescent="0.2">
      <c r="A39" s="789" t="s">
        <v>1438</v>
      </c>
      <c r="B39" s="789" t="s">
        <v>1439</v>
      </c>
      <c r="C39" s="794" t="s">
        <v>1440</v>
      </c>
      <c r="D39" s="790"/>
      <c r="E39" s="817">
        <v>0</v>
      </c>
      <c r="F39" s="790"/>
      <c r="G39" s="817">
        <v>0</v>
      </c>
    </row>
    <row r="40" spans="1:7" x14ac:dyDescent="0.2">
      <c r="A40" s="789" t="s">
        <v>1441</v>
      </c>
      <c r="B40" s="789" t="s">
        <v>1442</v>
      </c>
      <c r="C40" s="794" t="s">
        <v>1443</v>
      </c>
      <c r="D40" s="790"/>
      <c r="E40" s="817">
        <v>0</v>
      </c>
      <c r="F40" s="790"/>
      <c r="G40" s="817">
        <v>5</v>
      </c>
    </row>
    <row r="41" spans="1:7" s="291" customFormat="1" x14ac:dyDescent="0.2">
      <c r="A41" s="789" t="s">
        <v>1447</v>
      </c>
      <c r="B41" s="789" t="s">
        <v>1448</v>
      </c>
      <c r="C41" s="794" t="s">
        <v>1449</v>
      </c>
      <c r="D41" s="790">
        <v>750.6</v>
      </c>
      <c r="E41" s="817">
        <v>0</v>
      </c>
      <c r="F41" s="790">
        <v>750.6</v>
      </c>
      <c r="G41" s="817">
        <v>1007.5119999999999</v>
      </c>
    </row>
    <row r="42" spans="1:7" s="291" customFormat="1" x14ac:dyDescent="0.2">
      <c r="A42" s="789" t="s">
        <v>1450</v>
      </c>
      <c r="B42" s="793" t="s">
        <v>1451</v>
      </c>
      <c r="C42" s="808" t="s">
        <v>1452</v>
      </c>
      <c r="D42" s="790"/>
      <c r="E42" s="817">
        <v>0</v>
      </c>
      <c r="F42" s="790"/>
      <c r="G42" s="817">
        <v>0</v>
      </c>
    </row>
    <row r="43" spans="1:7" x14ac:dyDescent="0.2">
      <c r="A43" s="283" t="s">
        <v>1453</v>
      </c>
      <c r="B43" s="283" t="s">
        <v>1454</v>
      </c>
      <c r="C43" s="284" t="s">
        <v>65</v>
      </c>
      <c r="D43" s="276">
        <v>491433.95516999997</v>
      </c>
      <c r="E43" s="276">
        <v>0</v>
      </c>
      <c r="F43" s="276">
        <v>491433.95516999997</v>
      </c>
      <c r="G43" s="276">
        <v>492592.14578000002</v>
      </c>
    </row>
    <row r="44" spans="1:7" x14ac:dyDescent="0.2">
      <c r="A44" s="274" t="s">
        <v>1455</v>
      </c>
      <c r="B44" s="274" t="s">
        <v>1456</v>
      </c>
      <c r="C44" s="288" t="s">
        <v>65</v>
      </c>
      <c r="D44" s="276">
        <v>8740.1435399999991</v>
      </c>
      <c r="E44" s="276">
        <v>0</v>
      </c>
      <c r="F44" s="276">
        <v>8740.1435399999991</v>
      </c>
      <c r="G44" s="276">
        <v>9204.5363199999993</v>
      </c>
    </row>
    <row r="45" spans="1:7" x14ac:dyDescent="0.2">
      <c r="A45" s="789" t="s">
        <v>1457</v>
      </c>
      <c r="B45" s="789" t="s">
        <v>1458</v>
      </c>
      <c r="C45" s="794" t="s">
        <v>1459</v>
      </c>
      <c r="D45" s="790"/>
      <c r="E45" s="817">
        <v>0</v>
      </c>
      <c r="F45" s="790"/>
      <c r="G45" s="817">
        <v>0</v>
      </c>
    </row>
    <row r="46" spans="1:7" x14ac:dyDescent="0.2">
      <c r="A46" s="789" t="s">
        <v>1460</v>
      </c>
      <c r="B46" s="789" t="s">
        <v>1461</v>
      </c>
      <c r="C46" s="794" t="s">
        <v>1462</v>
      </c>
      <c r="D46" s="790">
        <v>8632.2035400000004</v>
      </c>
      <c r="E46" s="817">
        <v>0</v>
      </c>
      <c r="F46" s="790">
        <v>8632.2035400000004</v>
      </c>
      <c r="G46" s="817">
        <v>9161.8303199999991</v>
      </c>
    </row>
    <row r="47" spans="1:7" x14ac:dyDescent="0.2">
      <c r="A47" s="789" t="s">
        <v>1463</v>
      </c>
      <c r="B47" s="789" t="s">
        <v>1464</v>
      </c>
      <c r="C47" s="794" t="s">
        <v>1465</v>
      </c>
      <c r="D47" s="790"/>
      <c r="E47" s="817">
        <v>0</v>
      </c>
      <c r="F47" s="790"/>
      <c r="G47" s="817">
        <v>0</v>
      </c>
    </row>
    <row r="48" spans="1:7" x14ac:dyDescent="0.2">
      <c r="A48" s="789" t="s">
        <v>1466</v>
      </c>
      <c r="B48" s="789" t="s">
        <v>1467</v>
      </c>
      <c r="C48" s="794" t="s">
        <v>1468</v>
      </c>
      <c r="D48" s="790"/>
      <c r="E48" s="817">
        <v>0</v>
      </c>
      <c r="F48" s="790"/>
      <c r="G48" s="817">
        <v>0</v>
      </c>
    </row>
    <row r="49" spans="1:7" x14ac:dyDescent="0.2">
      <c r="A49" s="789" t="s">
        <v>1469</v>
      </c>
      <c r="B49" s="789" t="s">
        <v>1470</v>
      </c>
      <c r="C49" s="794" t="s">
        <v>1471</v>
      </c>
      <c r="D49" s="790"/>
      <c r="E49" s="817">
        <v>0</v>
      </c>
      <c r="F49" s="790"/>
      <c r="G49" s="817">
        <v>0</v>
      </c>
    </row>
    <row r="50" spans="1:7" x14ac:dyDescent="0.2">
      <c r="A50" s="789" t="s">
        <v>1472</v>
      </c>
      <c r="B50" s="789" t="s">
        <v>1473</v>
      </c>
      <c r="C50" s="794" t="s">
        <v>1474</v>
      </c>
      <c r="D50" s="790">
        <v>105.34</v>
      </c>
      <c r="E50" s="817">
        <v>0</v>
      </c>
      <c r="F50" s="790">
        <v>105.34</v>
      </c>
      <c r="G50" s="817">
        <v>39.106000000000002</v>
      </c>
    </row>
    <row r="51" spans="1:7" x14ac:dyDescent="0.2">
      <c r="A51" s="789" t="s">
        <v>1475</v>
      </c>
      <c r="B51" s="789" t="s">
        <v>1476</v>
      </c>
      <c r="C51" s="794" t="s">
        <v>1477</v>
      </c>
      <c r="D51" s="790"/>
      <c r="E51" s="817">
        <v>0</v>
      </c>
      <c r="F51" s="790"/>
      <c r="G51" s="817">
        <v>0</v>
      </c>
    </row>
    <row r="52" spans="1:7" x14ac:dyDescent="0.2">
      <c r="A52" s="789" t="s">
        <v>1478</v>
      </c>
      <c r="B52" s="789" t="s">
        <v>1479</v>
      </c>
      <c r="C52" s="794" t="s">
        <v>1480</v>
      </c>
      <c r="D52" s="790"/>
      <c r="E52" s="817">
        <v>0</v>
      </c>
      <c r="F52" s="790"/>
      <c r="G52" s="817">
        <v>0</v>
      </c>
    </row>
    <row r="53" spans="1:7" s="291" customFormat="1" x14ac:dyDescent="0.2">
      <c r="A53" s="789" t="s">
        <v>1481</v>
      </c>
      <c r="B53" s="789" t="s">
        <v>1482</v>
      </c>
      <c r="C53" s="794" t="s">
        <v>1483</v>
      </c>
      <c r="D53" s="790"/>
      <c r="E53" s="817">
        <v>0</v>
      </c>
      <c r="F53" s="790"/>
      <c r="G53" s="817">
        <v>0</v>
      </c>
    </row>
    <row r="54" spans="1:7" x14ac:dyDescent="0.2">
      <c r="A54" s="793" t="s">
        <v>1484</v>
      </c>
      <c r="B54" s="793" t="s">
        <v>1485</v>
      </c>
      <c r="C54" s="808" t="s">
        <v>1486</v>
      </c>
      <c r="D54" s="790">
        <v>2.6</v>
      </c>
      <c r="E54" s="817">
        <v>0</v>
      </c>
      <c r="F54" s="790">
        <v>2.6</v>
      </c>
      <c r="G54" s="817">
        <v>3.6</v>
      </c>
    </row>
    <row r="55" spans="1:7" x14ac:dyDescent="0.2">
      <c r="A55" s="274" t="s">
        <v>1487</v>
      </c>
      <c r="B55" s="274" t="s">
        <v>1488</v>
      </c>
      <c r="C55" s="288" t="s">
        <v>65</v>
      </c>
      <c r="D55" s="276">
        <v>49857.055710000001</v>
      </c>
      <c r="E55" s="276">
        <v>0</v>
      </c>
      <c r="F55" s="276">
        <v>49857.055710000001</v>
      </c>
      <c r="G55" s="276">
        <v>72163.246710000007</v>
      </c>
    </row>
    <row r="56" spans="1:7" x14ac:dyDescent="0.2">
      <c r="A56" s="798" t="s">
        <v>1489</v>
      </c>
      <c r="B56" s="798" t="s">
        <v>1490</v>
      </c>
      <c r="C56" s="813" t="s">
        <v>1491</v>
      </c>
      <c r="D56" s="790">
        <v>8423.1120300000002</v>
      </c>
      <c r="E56" s="817">
        <v>0</v>
      </c>
      <c r="F56" s="790">
        <v>8423.1120300000002</v>
      </c>
      <c r="G56" s="817">
        <v>9768.3269099999998</v>
      </c>
    </row>
    <row r="57" spans="1:7" x14ac:dyDescent="0.2">
      <c r="A57" s="789" t="s">
        <v>1498</v>
      </c>
      <c r="B57" s="789" t="s">
        <v>1499</v>
      </c>
      <c r="C57" s="794" t="s">
        <v>1500</v>
      </c>
      <c r="D57" s="790">
        <v>1821.53115</v>
      </c>
      <c r="E57" s="817">
        <v>0</v>
      </c>
      <c r="F57" s="790">
        <v>1821.53115</v>
      </c>
      <c r="G57" s="817">
        <v>2250.1685299999999</v>
      </c>
    </row>
    <row r="58" spans="1:7" x14ac:dyDescent="0.2">
      <c r="A58" s="789" t="s">
        <v>1501</v>
      </c>
      <c r="B58" s="789" t="s">
        <v>1502</v>
      </c>
      <c r="C58" s="794" t="s">
        <v>1503</v>
      </c>
      <c r="D58" s="790">
        <v>887.96982000000003</v>
      </c>
      <c r="E58" s="817">
        <v>0</v>
      </c>
      <c r="F58" s="790">
        <v>887.96982000000003</v>
      </c>
      <c r="G58" s="817">
        <v>1057.8275100000001</v>
      </c>
    </row>
    <row r="59" spans="1:7" x14ac:dyDescent="0.2">
      <c r="A59" s="789" t="s">
        <v>1504</v>
      </c>
      <c r="B59" s="789" t="s">
        <v>1505</v>
      </c>
      <c r="C59" s="794" t="s">
        <v>1506</v>
      </c>
      <c r="D59" s="790"/>
      <c r="E59" s="817">
        <v>0</v>
      </c>
      <c r="F59" s="790"/>
      <c r="G59" s="817">
        <v>0</v>
      </c>
    </row>
    <row r="60" spans="1:7" x14ac:dyDescent="0.2">
      <c r="A60" s="789" t="s">
        <v>1513</v>
      </c>
      <c r="B60" s="789" t="s">
        <v>1514</v>
      </c>
      <c r="C60" s="794" t="s">
        <v>1515</v>
      </c>
      <c r="D60" s="790">
        <v>281.46587</v>
      </c>
      <c r="E60" s="817">
        <v>0</v>
      </c>
      <c r="F60" s="790">
        <v>281.46587</v>
      </c>
      <c r="G60" s="817">
        <v>196.44499999999999</v>
      </c>
    </row>
    <row r="61" spans="1:7" x14ac:dyDescent="0.2">
      <c r="A61" s="789" t="s">
        <v>1516</v>
      </c>
      <c r="B61" s="789" t="s">
        <v>1517</v>
      </c>
      <c r="C61" s="794" t="s">
        <v>1518</v>
      </c>
      <c r="D61" s="817">
        <v>0</v>
      </c>
      <c r="E61" s="817">
        <v>0</v>
      </c>
      <c r="F61" s="817">
        <v>0</v>
      </c>
      <c r="G61" s="817">
        <v>0</v>
      </c>
    </row>
    <row r="62" spans="1:7" x14ac:dyDescent="0.2">
      <c r="A62" s="789" t="s">
        <v>1519</v>
      </c>
      <c r="B62" s="789" t="s">
        <v>1520</v>
      </c>
      <c r="C62" s="794" t="s">
        <v>1521</v>
      </c>
      <c r="D62" s="817">
        <v>0</v>
      </c>
      <c r="E62" s="817">
        <v>0</v>
      </c>
      <c r="F62" s="817">
        <v>0</v>
      </c>
      <c r="G62" s="817">
        <v>0</v>
      </c>
    </row>
    <row r="63" spans="1:7" x14ac:dyDescent="0.2">
      <c r="A63" s="789" t="s">
        <v>1522</v>
      </c>
      <c r="B63" s="789" t="s">
        <v>1523</v>
      </c>
      <c r="C63" s="794" t="s">
        <v>1524</v>
      </c>
      <c r="D63" s="817">
        <v>0</v>
      </c>
      <c r="E63" s="817">
        <v>0</v>
      </c>
      <c r="F63" s="817">
        <v>0</v>
      </c>
      <c r="G63" s="817">
        <v>0</v>
      </c>
    </row>
    <row r="64" spans="1:7" x14ac:dyDescent="0.2">
      <c r="A64" s="789" t="s">
        <v>1525</v>
      </c>
      <c r="B64" s="789" t="s">
        <v>1526</v>
      </c>
      <c r="C64" s="794" t="s">
        <v>1527</v>
      </c>
      <c r="D64" s="817">
        <v>0</v>
      </c>
      <c r="E64" s="817">
        <v>0</v>
      </c>
      <c r="F64" s="817">
        <v>0</v>
      </c>
      <c r="G64" s="817">
        <v>410.56</v>
      </c>
    </row>
    <row r="65" spans="1:7" x14ac:dyDescent="0.2">
      <c r="A65" s="789" t="s">
        <v>1528</v>
      </c>
      <c r="B65" s="789" t="s">
        <v>1529</v>
      </c>
      <c r="C65" s="794" t="s">
        <v>1530</v>
      </c>
      <c r="D65" s="817">
        <v>0</v>
      </c>
      <c r="E65" s="817">
        <v>0</v>
      </c>
      <c r="F65" s="817">
        <v>0</v>
      </c>
      <c r="G65" s="817">
        <v>0</v>
      </c>
    </row>
    <row r="66" spans="1:7" x14ac:dyDescent="0.2">
      <c r="A66" s="789" t="s">
        <v>1531</v>
      </c>
      <c r="B66" s="789" t="s">
        <v>71</v>
      </c>
      <c r="C66" s="794" t="s">
        <v>1532</v>
      </c>
      <c r="D66" s="817">
        <v>0</v>
      </c>
      <c r="E66" s="817">
        <v>0</v>
      </c>
      <c r="F66" s="817">
        <v>0</v>
      </c>
      <c r="G66" s="817">
        <v>0</v>
      </c>
    </row>
    <row r="67" spans="1:7" x14ac:dyDescent="0.2">
      <c r="A67" s="789" t="s">
        <v>1533</v>
      </c>
      <c r="B67" s="789" t="s">
        <v>1534</v>
      </c>
      <c r="C67" s="794" t="s">
        <v>1535</v>
      </c>
      <c r="D67" s="817">
        <v>0</v>
      </c>
      <c r="E67" s="817">
        <v>0</v>
      </c>
      <c r="F67" s="817">
        <v>0</v>
      </c>
      <c r="G67" s="817">
        <v>0</v>
      </c>
    </row>
    <row r="68" spans="1:7" x14ac:dyDescent="0.2">
      <c r="A68" s="789" t="s">
        <v>1536</v>
      </c>
      <c r="B68" s="789" t="s">
        <v>1537</v>
      </c>
      <c r="C68" s="794" t="s">
        <v>1538</v>
      </c>
      <c r="D68" s="817">
        <v>138.21700000000001</v>
      </c>
      <c r="E68" s="817">
        <v>0</v>
      </c>
      <c r="F68" s="817">
        <v>138.21700000000001</v>
      </c>
      <c r="G68" s="817">
        <v>447.43</v>
      </c>
    </row>
    <row r="69" spans="1:7" x14ac:dyDescent="0.2">
      <c r="A69" s="789" t="s">
        <v>1539</v>
      </c>
      <c r="B69" s="789" t="s">
        <v>1540</v>
      </c>
      <c r="C69" s="794" t="s">
        <v>1541</v>
      </c>
      <c r="D69" s="817">
        <v>477.36</v>
      </c>
      <c r="E69" s="817">
        <v>0</v>
      </c>
      <c r="F69" s="817">
        <v>477.36</v>
      </c>
      <c r="G69" s="817">
        <v>2186.7317400000002</v>
      </c>
    </row>
    <row r="70" spans="1:7" x14ac:dyDescent="0.2">
      <c r="A70" s="789" t="s">
        <v>1557</v>
      </c>
      <c r="B70" s="789" t="s">
        <v>1558</v>
      </c>
      <c r="C70" s="794" t="s">
        <v>1559</v>
      </c>
      <c r="D70" s="817">
        <v>0</v>
      </c>
      <c r="E70" s="817">
        <v>0</v>
      </c>
      <c r="F70" s="817">
        <v>0</v>
      </c>
      <c r="G70" s="817">
        <v>0</v>
      </c>
    </row>
    <row r="71" spans="1:7" x14ac:dyDescent="0.2">
      <c r="A71" s="789" t="s">
        <v>1563</v>
      </c>
      <c r="B71" s="789" t="s">
        <v>1564</v>
      </c>
      <c r="C71" s="794" t="s">
        <v>1565</v>
      </c>
      <c r="D71" s="817">
        <v>1126.24414</v>
      </c>
      <c r="E71" s="817">
        <v>0</v>
      </c>
      <c r="F71" s="817">
        <v>1126.24414</v>
      </c>
      <c r="G71" s="817">
        <v>818.34608000000003</v>
      </c>
    </row>
    <row r="72" spans="1:7" x14ac:dyDescent="0.2">
      <c r="A72" s="789" t="s">
        <v>1566</v>
      </c>
      <c r="B72" s="789" t="s">
        <v>1567</v>
      </c>
      <c r="C72" s="794" t="s">
        <v>1568</v>
      </c>
      <c r="D72" s="817">
        <v>272.08976000000001</v>
      </c>
      <c r="E72" s="817">
        <v>0</v>
      </c>
      <c r="F72" s="817">
        <v>272.08976000000001</v>
      </c>
      <c r="G72" s="817">
        <v>274.05578000000003</v>
      </c>
    </row>
    <row r="73" spans="1:7" x14ac:dyDescent="0.2">
      <c r="A73" s="789" t="s">
        <v>1569</v>
      </c>
      <c r="B73" s="789" t="s">
        <v>1570</v>
      </c>
      <c r="C73" s="794" t="s">
        <v>1571</v>
      </c>
      <c r="D73" s="817">
        <v>33578.592989999997</v>
      </c>
      <c r="E73" s="817">
        <v>0</v>
      </c>
      <c r="F73" s="817">
        <v>33578.592989999997</v>
      </c>
      <c r="G73" s="817">
        <v>50745.452109999998</v>
      </c>
    </row>
    <row r="74" spans="1:7" x14ac:dyDescent="0.2">
      <c r="A74" s="818" t="s">
        <v>1572</v>
      </c>
      <c r="B74" s="818" t="s">
        <v>1573</v>
      </c>
      <c r="C74" s="819" t="s">
        <v>1574</v>
      </c>
      <c r="D74" s="820">
        <v>2850.4729499999999</v>
      </c>
      <c r="E74" s="820">
        <v>0</v>
      </c>
      <c r="F74" s="820">
        <v>2850.4729499999999</v>
      </c>
      <c r="G74" s="820">
        <v>4007.9030499999999</v>
      </c>
    </row>
    <row r="75" spans="1:7" ht="12.75" customHeight="1" x14ac:dyDescent="0.2">
      <c r="A75" s="283" t="s">
        <v>1575</v>
      </c>
      <c r="B75" s="283" t="s">
        <v>1576</v>
      </c>
      <c r="C75" s="284" t="s">
        <v>65</v>
      </c>
      <c r="D75" s="276">
        <v>432836.75592000003</v>
      </c>
      <c r="E75" s="276">
        <v>0</v>
      </c>
      <c r="F75" s="276">
        <v>432836.75592000003</v>
      </c>
      <c r="G75" s="276">
        <v>411224.36274999997</v>
      </c>
    </row>
    <row r="76" spans="1:7" ht="12.75" customHeight="1" x14ac:dyDescent="0.2">
      <c r="A76" s="793" t="s">
        <v>1577</v>
      </c>
      <c r="B76" s="793" t="s">
        <v>1578</v>
      </c>
      <c r="C76" s="808" t="s">
        <v>1579</v>
      </c>
      <c r="D76" s="790"/>
      <c r="E76" s="790"/>
      <c r="F76" s="790"/>
      <c r="G76" s="790"/>
    </row>
    <row r="77" spans="1:7" x14ac:dyDescent="0.2">
      <c r="A77" s="789" t="s">
        <v>1580</v>
      </c>
      <c r="B77" s="789" t="s">
        <v>1581</v>
      </c>
      <c r="C77" s="794" t="s">
        <v>1582</v>
      </c>
      <c r="D77" s="790"/>
      <c r="E77" s="790"/>
      <c r="F77" s="790"/>
      <c r="G77" s="790"/>
    </row>
    <row r="78" spans="1:7" x14ac:dyDescent="0.2">
      <c r="A78" s="789" t="s">
        <v>1583</v>
      </c>
      <c r="B78" s="789" t="s">
        <v>1584</v>
      </c>
      <c r="C78" s="794" t="s">
        <v>1585</v>
      </c>
      <c r="D78" s="790"/>
      <c r="E78" s="790"/>
      <c r="F78" s="790"/>
      <c r="G78" s="790"/>
    </row>
    <row r="79" spans="1:7" s="273" customFormat="1" ht="12.75" customHeight="1" x14ac:dyDescent="0.2">
      <c r="A79" s="789" t="s">
        <v>1586</v>
      </c>
      <c r="B79" s="789" t="s">
        <v>1587</v>
      </c>
      <c r="C79" s="794" t="s">
        <v>1588</v>
      </c>
      <c r="D79" s="790">
        <v>6813.0008500000004</v>
      </c>
      <c r="E79" s="790"/>
      <c r="F79" s="790">
        <v>6813.0008500000004</v>
      </c>
      <c r="G79" s="790">
        <v>1035.11122</v>
      </c>
    </row>
    <row r="80" spans="1:7" s="273" customFormat="1" x14ac:dyDescent="0.2">
      <c r="A80" s="789" t="s">
        <v>1589</v>
      </c>
      <c r="B80" s="789" t="s">
        <v>1590</v>
      </c>
      <c r="C80" s="794" t="s">
        <v>1591</v>
      </c>
      <c r="D80" s="790">
        <v>47306.25733</v>
      </c>
      <c r="E80" s="790"/>
      <c r="F80" s="790">
        <v>47306.25733</v>
      </c>
      <c r="G80" s="790">
        <v>53501.878409999998</v>
      </c>
    </row>
    <row r="81" spans="1:7" s="291" customFormat="1" x14ac:dyDescent="0.2">
      <c r="A81" s="789" t="s">
        <v>1592</v>
      </c>
      <c r="B81" s="789" t="s">
        <v>1593</v>
      </c>
      <c r="C81" s="794" t="s">
        <v>1594</v>
      </c>
      <c r="D81" s="790">
        <v>359154.25167999999</v>
      </c>
      <c r="E81" s="790"/>
      <c r="F81" s="790">
        <v>359154.25167999999</v>
      </c>
      <c r="G81" s="790">
        <v>338507.41015000001</v>
      </c>
    </row>
    <row r="82" spans="1:7" s="291" customFormat="1" x14ac:dyDescent="0.2">
      <c r="A82" s="789" t="s">
        <v>1595</v>
      </c>
      <c r="B82" s="789" t="s">
        <v>1596</v>
      </c>
      <c r="C82" s="794" t="s">
        <v>1597</v>
      </c>
      <c r="D82" s="790">
        <v>16912.479960000001</v>
      </c>
      <c r="E82" s="790"/>
      <c r="F82" s="790">
        <v>16912.479960000001</v>
      </c>
      <c r="G82" s="790">
        <v>14729.33747</v>
      </c>
    </row>
    <row r="83" spans="1:7" x14ac:dyDescent="0.2">
      <c r="A83" s="789" t="s">
        <v>1604</v>
      </c>
      <c r="B83" s="789" t="s">
        <v>1605</v>
      </c>
      <c r="C83" s="794" t="s">
        <v>1606</v>
      </c>
      <c r="D83" s="790">
        <v>78.341099999999997</v>
      </c>
      <c r="E83" s="790"/>
      <c r="F83" s="790">
        <v>78.341099999999997</v>
      </c>
      <c r="G83" s="790">
        <v>226.7595</v>
      </c>
    </row>
    <row r="84" spans="1:7" x14ac:dyDescent="0.2">
      <c r="A84" s="789" t="s">
        <v>1607</v>
      </c>
      <c r="B84" s="789" t="s">
        <v>1608</v>
      </c>
      <c r="C84" s="794" t="s">
        <v>1609</v>
      </c>
      <c r="D84" s="790"/>
      <c r="E84" s="790"/>
      <c r="F84" s="790"/>
      <c r="G84" s="790">
        <v>3</v>
      </c>
    </row>
    <row r="85" spans="1:7" x14ac:dyDescent="0.2">
      <c r="A85" s="795" t="s">
        <v>1610</v>
      </c>
      <c r="B85" s="795" t="s">
        <v>1611</v>
      </c>
      <c r="C85" s="796" t="s">
        <v>1612</v>
      </c>
      <c r="D85" s="797">
        <v>2572.4229999999998</v>
      </c>
      <c r="E85" s="797"/>
      <c r="F85" s="797">
        <v>2572.4229999999998</v>
      </c>
      <c r="G85" s="797">
        <v>3220.866</v>
      </c>
    </row>
    <row r="86" spans="1:7" x14ac:dyDescent="0.2">
      <c r="A86" s="434"/>
      <c r="B86" s="434"/>
      <c r="C86" s="434"/>
      <c r="D86" s="435"/>
      <c r="E86" s="436"/>
      <c r="F86" s="435"/>
      <c r="G86" s="435"/>
    </row>
    <row r="87" spans="1:7" x14ac:dyDescent="0.2">
      <c r="A87" s="434"/>
      <c r="B87" s="434"/>
      <c r="C87" s="434"/>
      <c r="D87" s="435"/>
      <c r="E87" s="436"/>
      <c r="F87" s="435"/>
      <c r="G87" s="435"/>
    </row>
    <row r="88" spans="1:7" s="291" customFormat="1" ht="13.5" customHeight="1" x14ac:dyDescent="0.2">
      <c r="A88" s="815"/>
      <c r="B88" s="432"/>
      <c r="C88" s="433"/>
      <c r="D88" s="279">
        <v>1</v>
      </c>
      <c r="E88" s="279">
        <v>2</v>
      </c>
      <c r="F88" s="426"/>
      <c r="G88" s="427"/>
    </row>
    <row r="89" spans="1:7" x14ac:dyDescent="0.2">
      <c r="A89" s="1287" t="s">
        <v>1336</v>
      </c>
      <c r="B89" s="1288"/>
      <c r="C89" s="1293" t="s">
        <v>1337</v>
      </c>
      <c r="D89" s="1284" t="s">
        <v>1338</v>
      </c>
      <c r="E89" s="1285"/>
      <c r="F89" s="426"/>
      <c r="G89" s="427"/>
    </row>
    <row r="90" spans="1:7" x14ac:dyDescent="0.2">
      <c r="A90" s="1291"/>
      <c r="B90" s="1292"/>
      <c r="C90" s="1298"/>
      <c r="D90" s="746" t="s">
        <v>1339</v>
      </c>
      <c r="E90" s="280" t="s">
        <v>1340</v>
      </c>
      <c r="F90" s="426"/>
      <c r="G90" s="427"/>
    </row>
    <row r="91" spans="1:7" x14ac:dyDescent="0.2">
      <c r="A91" s="283"/>
      <c r="B91" s="283" t="s">
        <v>1613</v>
      </c>
      <c r="C91" s="284" t="s">
        <v>65</v>
      </c>
      <c r="D91" s="276">
        <v>2708222.94845</v>
      </c>
      <c r="E91" s="276">
        <v>2686216.4475199999</v>
      </c>
      <c r="F91" s="424"/>
      <c r="G91" s="425"/>
    </row>
    <row r="92" spans="1:7" x14ac:dyDescent="0.2">
      <c r="A92" s="283" t="s">
        <v>1614</v>
      </c>
      <c r="B92" s="283" t="s">
        <v>1615</v>
      </c>
      <c r="C92" s="284" t="s">
        <v>65</v>
      </c>
      <c r="D92" s="276">
        <v>2489068.8742300002</v>
      </c>
      <c r="E92" s="276">
        <v>2449304.7876200001</v>
      </c>
      <c r="F92" s="424"/>
      <c r="G92" s="425"/>
    </row>
    <row r="93" spans="1:7" x14ac:dyDescent="0.2">
      <c r="A93" s="283" t="s">
        <v>1616</v>
      </c>
      <c r="B93" s="283" t="s">
        <v>1617</v>
      </c>
      <c r="C93" s="284" t="s">
        <v>65</v>
      </c>
      <c r="D93" s="276">
        <v>2226821.7372400002</v>
      </c>
      <c r="E93" s="276">
        <v>2206545.9888900002</v>
      </c>
      <c r="F93" s="424"/>
      <c r="G93" s="425"/>
    </row>
    <row r="94" spans="1:7" s="291" customFormat="1" x14ac:dyDescent="0.2">
      <c r="A94" s="789" t="s">
        <v>1618</v>
      </c>
      <c r="B94" s="789" t="s">
        <v>1619</v>
      </c>
      <c r="C94" s="794" t="s">
        <v>1620</v>
      </c>
      <c r="D94" s="790">
        <v>1753185.6954600001</v>
      </c>
      <c r="E94" s="790">
        <v>1731256.25104</v>
      </c>
      <c r="F94" s="426"/>
      <c r="G94" s="427"/>
    </row>
    <row r="95" spans="1:7" x14ac:dyDescent="0.2">
      <c r="A95" s="789" t="s">
        <v>1621</v>
      </c>
      <c r="B95" s="789" t="s">
        <v>1622</v>
      </c>
      <c r="C95" s="794" t="s">
        <v>1623</v>
      </c>
      <c r="D95" s="817">
        <v>475517.92968</v>
      </c>
      <c r="E95" s="817">
        <v>477524.17375000002</v>
      </c>
      <c r="F95" s="426"/>
      <c r="G95" s="420"/>
    </row>
    <row r="96" spans="1:7" x14ac:dyDescent="0.2">
      <c r="A96" s="789" t="s">
        <v>1624</v>
      </c>
      <c r="B96" s="789" t="s">
        <v>1625</v>
      </c>
      <c r="C96" s="794" t="s">
        <v>1626</v>
      </c>
      <c r="D96" s="817">
        <v>0</v>
      </c>
      <c r="E96" s="817">
        <v>0</v>
      </c>
      <c r="F96" s="428"/>
      <c r="G96" s="420"/>
    </row>
    <row r="97" spans="1:7" x14ac:dyDescent="0.2">
      <c r="A97" s="789" t="s">
        <v>1627</v>
      </c>
      <c r="B97" s="789" t="s">
        <v>1628</v>
      </c>
      <c r="C97" s="794" t="s">
        <v>1629</v>
      </c>
      <c r="D97" s="817">
        <v>0</v>
      </c>
      <c r="E97" s="817">
        <v>0</v>
      </c>
      <c r="F97" s="428"/>
      <c r="G97" s="420"/>
    </row>
    <row r="98" spans="1:7" s="291" customFormat="1" x14ac:dyDescent="0.2">
      <c r="A98" s="789" t="s">
        <v>1630</v>
      </c>
      <c r="B98" s="789" t="s">
        <v>1631</v>
      </c>
      <c r="C98" s="794" t="s">
        <v>1632</v>
      </c>
      <c r="D98" s="817">
        <v>0</v>
      </c>
      <c r="E98" s="817">
        <v>0</v>
      </c>
      <c r="F98" s="428"/>
      <c r="G98" s="420"/>
    </row>
    <row r="99" spans="1:7" s="291" customFormat="1" x14ac:dyDescent="0.2">
      <c r="A99" s="789" t="s">
        <v>1633</v>
      </c>
      <c r="B99" s="789" t="s">
        <v>1634</v>
      </c>
      <c r="C99" s="794" t="s">
        <v>1635</v>
      </c>
      <c r="D99" s="817">
        <v>-1881.8878999999999</v>
      </c>
      <c r="E99" s="817">
        <v>-2234.4358999999999</v>
      </c>
      <c r="F99" s="428"/>
      <c r="G99" s="420"/>
    </row>
    <row r="100" spans="1:7" x14ac:dyDescent="0.2">
      <c r="A100" s="283" t="s">
        <v>1636</v>
      </c>
      <c r="B100" s="283" t="s">
        <v>1637</v>
      </c>
      <c r="C100" s="284" t="s">
        <v>65</v>
      </c>
      <c r="D100" s="276">
        <v>260940.09349999999</v>
      </c>
      <c r="E100" s="276">
        <v>242579.30528</v>
      </c>
      <c r="F100" s="424"/>
      <c r="G100" s="425"/>
    </row>
    <row r="101" spans="1:7" s="291" customFormat="1" x14ac:dyDescent="0.2">
      <c r="A101" s="789" t="s">
        <v>1638</v>
      </c>
      <c r="B101" s="789" t="s">
        <v>1639</v>
      </c>
      <c r="C101" s="794" t="s">
        <v>1640</v>
      </c>
      <c r="D101" s="790">
        <v>8372.0961200000002</v>
      </c>
      <c r="E101" s="790">
        <v>8545.6761200000001</v>
      </c>
      <c r="F101" s="426"/>
      <c r="G101" s="427"/>
    </row>
    <row r="102" spans="1:7" x14ac:dyDescent="0.2">
      <c r="A102" s="789" t="s">
        <v>1641</v>
      </c>
      <c r="B102" s="789" t="s">
        <v>1642</v>
      </c>
      <c r="C102" s="794" t="s">
        <v>1643</v>
      </c>
      <c r="D102" s="817">
        <v>18202.94644</v>
      </c>
      <c r="E102" s="817">
        <v>15635.19448</v>
      </c>
      <c r="F102" s="426"/>
      <c r="G102" s="427"/>
    </row>
    <row r="103" spans="1:7" ht="12.75" customHeight="1" x14ac:dyDescent="0.2">
      <c r="A103" s="789" t="s">
        <v>1644</v>
      </c>
      <c r="B103" s="789" t="s">
        <v>1645</v>
      </c>
      <c r="C103" s="794" t="s">
        <v>1646</v>
      </c>
      <c r="D103" s="817">
        <v>42453.086909999998</v>
      </c>
      <c r="E103" s="817">
        <v>42012.695650000001</v>
      </c>
      <c r="F103" s="426"/>
      <c r="G103" s="427"/>
    </row>
    <row r="104" spans="1:7" x14ac:dyDescent="0.2">
      <c r="A104" s="789" t="s">
        <v>1647</v>
      </c>
      <c r="B104" s="789" t="s">
        <v>1648</v>
      </c>
      <c r="C104" s="794" t="s">
        <v>1649</v>
      </c>
      <c r="D104" s="817">
        <v>16692.116040000001</v>
      </c>
      <c r="E104" s="817">
        <v>15908.571529999999</v>
      </c>
      <c r="F104" s="428"/>
      <c r="G104" s="420"/>
    </row>
    <row r="105" spans="1:7" x14ac:dyDescent="0.2">
      <c r="A105" s="789" t="s">
        <v>1650</v>
      </c>
      <c r="B105" s="789" t="s">
        <v>1651</v>
      </c>
      <c r="C105" s="794" t="s">
        <v>1652</v>
      </c>
      <c r="D105" s="817">
        <v>175219.84799000001</v>
      </c>
      <c r="E105" s="817">
        <v>160477.16750000001</v>
      </c>
      <c r="F105" s="426"/>
      <c r="G105" s="427"/>
    </row>
    <row r="106" spans="1:7" x14ac:dyDescent="0.2">
      <c r="A106" s="283" t="s">
        <v>1656</v>
      </c>
      <c r="B106" s="283" t="s">
        <v>1657</v>
      </c>
      <c r="C106" s="284" t="s">
        <v>65</v>
      </c>
      <c r="D106" s="276">
        <v>1307.04349</v>
      </c>
      <c r="E106" s="276">
        <v>179.49345</v>
      </c>
      <c r="F106" s="426"/>
      <c r="G106" s="420"/>
    </row>
    <row r="107" spans="1:7" s="291" customFormat="1" x14ac:dyDescent="0.2">
      <c r="A107" s="789" t="s">
        <v>1658</v>
      </c>
      <c r="B107" s="789" t="s">
        <v>1659</v>
      </c>
      <c r="C107" s="794" t="s">
        <v>65</v>
      </c>
      <c r="D107" s="790">
        <v>1580.6113</v>
      </c>
      <c r="E107" s="790">
        <v>662.48126000000002</v>
      </c>
      <c r="F107" s="428"/>
      <c r="G107" s="427"/>
    </row>
    <row r="108" spans="1:7" x14ac:dyDescent="0.2">
      <c r="A108" s="789" t="s">
        <v>1660</v>
      </c>
      <c r="B108" s="789" t="s">
        <v>1661</v>
      </c>
      <c r="C108" s="794" t="s">
        <v>1662</v>
      </c>
      <c r="D108" s="817">
        <v>0</v>
      </c>
      <c r="E108" s="817">
        <v>0</v>
      </c>
      <c r="F108" s="428"/>
      <c r="G108" s="420"/>
    </row>
    <row r="109" spans="1:7" x14ac:dyDescent="0.2">
      <c r="A109" s="789" t="s">
        <v>1663</v>
      </c>
      <c r="B109" s="789" t="s">
        <v>1664</v>
      </c>
      <c r="C109" s="794" t="s">
        <v>1665</v>
      </c>
      <c r="D109" s="817">
        <v>-273.56781000000001</v>
      </c>
      <c r="E109" s="817">
        <v>-482.98781000000002</v>
      </c>
      <c r="F109" s="424"/>
      <c r="G109" s="425"/>
    </row>
    <row r="110" spans="1:7" x14ac:dyDescent="0.2">
      <c r="A110" s="283" t="s">
        <v>1666</v>
      </c>
      <c r="B110" s="283" t="s">
        <v>1667</v>
      </c>
      <c r="C110" s="284" t="s">
        <v>65</v>
      </c>
      <c r="D110" s="276">
        <v>219154.07422000001</v>
      </c>
      <c r="E110" s="276">
        <v>236911.6599</v>
      </c>
      <c r="F110" s="424"/>
      <c r="G110" s="425"/>
    </row>
    <row r="111" spans="1:7" ht="12.75" customHeight="1" x14ac:dyDescent="0.2">
      <c r="A111" s="283" t="s">
        <v>1668</v>
      </c>
      <c r="B111" s="283" t="s">
        <v>1669</v>
      </c>
      <c r="C111" s="284" t="s">
        <v>65</v>
      </c>
      <c r="D111" s="276">
        <v>0</v>
      </c>
      <c r="E111" s="276">
        <v>0</v>
      </c>
      <c r="F111" s="428"/>
      <c r="G111" s="420"/>
    </row>
    <row r="112" spans="1:7" ht="12.75" customHeight="1" x14ac:dyDescent="0.2">
      <c r="A112" s="789" t="s">
        <v>1670</v>
      </c>
      <c r="B112" s="789" t="s">
        <v>1669</v>
      </c>
      <c r="C112" s="794" t="s">
        <v>1671</v>
      </c>
      <c r="D112" s="790"/>
      <c r="E112" s="790"/>
      <c r="F112" s="424"/>
      <c r="G112" s="425"/>
    </row>
    <row r="113" spans="1:7" ht="12.75" customHeight="1" x14ac:dyDescent="0.2">
      <c r="A113" s="283" t="s">
        <v>1672</v>
      </c>
      <c r="B113" s="283" t="s">
        <v>1673</v>
      </c>
      <c r="C113" s="284" t="s">
        <v>65</v>
      </c>
      <c r="D113" s="276">
        <v>2421.3481700000002</v>
      </c>
      <c r="E113" s="276">
        <v>19070.616580000002</v>
      </c>
      <c r="F113" s="428"/>
      <c r="G113" s="420"/>
    </row>
    <row r="114" spans="1:7" ht="12.75" customHeight="1" x14ac:dyDescent="0.2">
      <c r="A114" s="789" t="s">
        <v>1674</v>
      </c>
      <c r="B114" s="789" t="s">
        <v>1675</v>
      </c>
      <c r="C114" s="794" t="s">
        <v>1676</v>
      </c>
      <c r="D114" s="790"/>
      <c r="E114" s="790"/>
      <c r="F114" s="428"/>
      <c r="G114" s="420"/>
    </row>
    <row r="115" spans="1:7" ht="12.75" customHeight="1" x14ac:dyDescent="0.2">
      <c r="A115" s="789" t="s">
        <v>1677</v>
      </c>
      <c r="B115" s="789" t="s">
        <v>1678</v>
      </c>
      <c r="C115" s="794" t="s">
        <v>1679</v>
      </c>
      <c r="D115" s="817">
        <v>0</v>
      </c>
      <c r="E115" s="817">
        <v>0</v>
      </c>
      <c r="F115" s="428"/>
      <c r="G115" s="420"/>
    </row>
    <row r="116" spans="1:7" ht="12.75" customHeight="1" x14ac:dyDescent="0.2">
      <c r="A116" s="789" t="s">
        <v>1683</v>
      </c>
      <c r="B116" s="789" t="s">
        <v>1684</v>
      </c>
      <c r="C116" s="794" t="s">
        <v>1685</v>
      </c>
      <c r="D116" s="817">
        <v>0</v>
      </c>
      <c r="E116" s="817">
        <v>0</v>
      </c>
      <c r="F116" s="428"/>
      <c r="G116" s="420"/>
    </row>
    <row r="117" spans="1:7" ht="12.75" customHeight="1" x14ac:dyDescent="0.2">
      <c r="A117" s="789" t="s">
        <v>1692</v>
      </c>
      <c r="B117" s="789" t="s">
        <v>1693</v>
      </c>
      <c r="C117" s="794" t="s">
        <v>1694</v>
      </c>
      <c r="D117" s="817">
        <v>0</v>
      </c>
      <c r="E117" s="817">
        <v>0</v>
      </c>
      <c r="F117" s="424"/>
      <c r="G117" s="425"/>
    </row>
    <row r="118" spans="1:7" ht="12.75" customHeight="1" x14ac:dyDescent="0.2">
      <c r="A118" s="789" t="s">
        <v>1695</v>
      </c>
      <c r="B118" s="789" t="s">
        <v>1696</v>
      </c>
      <c r="C118" s="794" t="s">
        <v>1697</v>
      </c>
      <c r="D118" s="817">
        <v>2421.3481700000002</v>
      </c>
      <c r="E118" s="817">
        <v>19070.616580000002</v>
      </c>
      <c r="F118" s="428"/>
      <c r="G118" s="420"/>
    </row>
    <row r="119" spans="1:7" ht="12.75" customHeight="1" x14ac:dyDescent="0.2">
      <c r="A119" s="283" t="s">
        <v>1698</v>
      </c>
      <c r="B119" s="283" t="s">
        <v>1699</v>
      </c>
      <c r="C119" s="284" t="s">
        <v>65</v>
      </c>
      <c r="D119" s="276">
        <v>216732.72605</v>
      </c>
      <c r="E119" s="276">
        <v>217841.04332</v>
      </c>
      <c r="F119" s="428"/>
      <c r="G119" s="420"/>
    </row>
    <row r="120" spans="1:7" ht="12.75" customHeight="1" x14ac:dyDescent="0.2">
      <c r="A120" s="789" t="s">
        <v>1700</v>
      </c>
      <c r="B120" s="789" t="s">
        <v>1701</v>
      </c>
      <c r="C120" s="794" t="s">
        <v>1702</v>
      </c>
      <c r="D120" s="790"/>
      <c r="E120" s="790"/>
      <c r="F120" s="426"/>
      <c r="G120" s="427"/>
    </row>
    <row r="121" spans="1:7" ht="12.75" customHeight="1" x14ac:dyDescent="0.2">
      <c r="A121" s="789" t="s">
        <v>1709</v>
      </c>
      <c r="B121" s="789" t="s">
        <v>1710</v>
      </c>
      <c r="C121" s="794" t="s">
        <v>1711</v>
      </c>
      <c r="D121" s="817">
        <v>0</v>
      </c>
      <c r="E121" s="817">
        <v>0</v>
      </c>
      <c r="F121" s="426"/>
      <c r="G121" s="427"/>
    </row>
    <row r="122" spans="1:7" ht="12.75" customHeight="1" x14ac:dyDescent="0.2">
      <c r="A122" s="789" t="s">
        <v>1712</v>
      </c>
      <c r="B122" s="789" t="s">
        <v>1713</v>
      </c>
      <c r="C122" s="794" t="s">
        <v>1714</v>
      </c>
      <c r="D122" s="817">
        <v>25271.917249999999</v>
      </c>
      <c r="E122" s="817">
        <v>19764.150010000001</v>
      </c>
      <c r="F122" s="426"/>
      <c r="G122" s="427"/>
    </row>
    <row r="123" spans="1:7" ht="12.75" customHeight="1" x14ac:dyDescent="0.2">
      <c r="A123" s="789" t="s">
        <v>1718</v>
      </c>
      <c r="B123" s="789" t="s">
        <v>1719</v>
      </c>
      <c r="C123" s="794" t="s">
        <v>1720</v>
      </c>
      <c r="D123" s="817">
        <v>25360.45091</v>
      </c>
      <c r="E123" s="817">
        <v>24095.256219999999</v>
      </c>
      <c r="F123" s="426"/>
      <c r="G123" s="427"/>
    </row>
    <row r="124" spans="1:7" ht="12.75" customHeight="1" x14ac:dyDescent="0.2">
      <c r="A124" s="789" t="s">
        <v>1724</v>
      </c>
      <c r="B124" s="789" t="s">
        <v>1725</v>
      </c>
      <c r="C124" s="794" t="s">
        <v>1726</v>
      </c>
      <c r="D124" s="817">
        <v>0</v>
      </c>
      <c r="E124" s="817">
        <v>0</v>
      </c>
      <c r="F124" s="426"/>
      <c r="G124" s="427"/>
    </row>
    <row r="125" spans="1:7" ht="12.75" customHeight="1" x14ac:dyDescent="0.2">
      <c r="A125" s="789" t="s">
        <v>1727</v>
      </c>
      <c r="B125" s="789" t="s">
        <v>1728</v>
      </c>
      <c r="C125" s="794" t="s">
        <v>1729</v>
      </c>
      <c r="D125" s="817">
        <v>57462.851000000002</v>
      </c>
      <c r="E125" s="817">
        <v>53608.987999999998</v>
      </c>
      <c r="F125" s="428"/>
      <c r="G125" s="420"/>
    </row>
    <row r="126" spans="1:7" ht="12.75" customHeight="1" x14ac:dyDescent="0.2">
      <c r="A126" s="789" t="s">
        <v>1730</v>
      </c>
      <c r="B126" s="789" t="s">
        <v>1731</v>
      </c>
      <c r="C126" s="794" t="s">
        <v>1732</v>
      </c>
      <c r="D126" s="817">
        <v>4743.08</v>
      </c>
      <c r="E126" s="817">
        <v>4226.6310000000003</v>
      </c>
      <c r="F126" s="426"/>
      <c r="G126" s="427"/>
    </row>
    <row r="127" spans="1:7" ht="12.75" customHeight="1" x14ac:dyDescent="0.2">
      <c r="A127" s="789" t="s">
        <v>1733</v>
      </c>
      <c r="B127" s="789" t="s">
        <v>1517</v>
      </c>
      <c r="C127" s="794" t="s">
        <v>1518</v>
      </c>
      <c r="D127" s="817">
        <v>24005.533380000001</v>
      </c>
      <c r="E127" s="817">
        <v>23857.308000000001</v>
      </c>
      <c r="F127" s="426"/>
      <c r="G127" s="427"/>
    </row>
    <row r="128" spans="1:7" ht="12.75" customHeight="1" x14ac:dyDescent="0.2">
      <c r="A128" s="789" t="s">
        <v>1734</v>
      </c>
      <c r="B128" s="789" t="s">
        <v>1520</v>
      </c>
      <c r="C128" s="794" t="s">
        <v>1521</v>
      </c>
      <c r="D128" s="817">
        <v>10448.183000000001</v>
      </c>
      <c r="E128" s="817">
        <v>10296.135</v>
      </c>
      <c r="F128" s="426"/>
      <c r="G128" s="427"/>
    </row>
    <row r="129" spans="1:7" ht="12.75" customHeight="1" x14ac:dyDescent="0.2">
      <c r="A129" s="789" t="s">
        <v>1735</v>
      </c>
      <c r="B129" s="789" t="s">
        <v>1523</v>
      </c>
      <c r="C129" s="794" t="s">
        <v>1524</v>
      </c>
      <c r="D129" s="817">
        <v>0</v>
      </c>
      <c r="E129" s="817">
        <v>0</v>
      </c>
      <c r="F129" s="428"/>
      <c r="G129" s="420"/>
    </row>
    <row r="130" spans="1:7" ht="12.75" customHeight="1" x14ac:dyDescent="0.2">
      <c r="A130" s="789" t="s">
        <v>1736</v>
      </c>
      <c r="B130" s="789" t="s">
        <v>1526</v>
      </c>
      <c r="C130" s="794" t="s">
        <v>1527</v>
      </c>
      <c r="D130" s="817">
        <v>43.354999999999997</v>
      </c>
      <c r="E130" s="817">
        <v>66.177000000000007</v>
      </c>
      <c r="F130" s="428"/>
      <c r="G130" s="420"/>
    </row>
    <row r="131" spans="1:7" ht="12.75" customHeight="1" x14ac:dyDescent="0.2">
      <c r="A131" s="789" t="s">
        <v>1737</v>
      </c>
      <c r="B131" s="789" t="s">
        <v>1529</v>
      </c>
      <c r="C131" s="794" t="s">
        <v>1530</v>
      </c>
      <c r="D131" s="817">
        <v>5635.3879999999999</v>
      </c>
      <c r="E131" s="817">
        <v>9842.4789999999994</v>
      </c>
      <c r="F131" s="428"/>
      <c r="G131" s="420"/>
    </row>
    <row r="132" spans="1:7" ht="12.75" customHeight="1" x14ac:dyDescent="0.2">
      <c r="A132" s="789" t="s">
        <v>1738</v>
      </c>
      <c r="B132" s="789" t="s">
        <v>71</v>
      </c>
      <c r="C132" s="794" t="s">
        <v>1532</v>
      </c>
      <c r="D132" s="817">
        <v>265.83528000000001</v>
      </c>
      <c r="E132" s="817">
        <v>76.940539999999999</v>
      </c>
      <c r="F132" s="428"/>
      <c r="G132" s="420"/>
    </row>
    <row r="133" spans="1:7" ht="12.75" customHeight="1" x14ac:dyDescent="0.2">
      <c r="A133" s="789" t="s">
        <v>1739</v>
      </c>
      <c r="B133" s="789" t="s">
        <v>1740</v>
      </c>
      <c r="C133" s="794" t="s">
        <v>1741</v>
      </c>
      <c r="D133" s="817">
        <v>0</v>
      </c>
      <c r="E133" s="817">
        <v>0</v>
      </c>
      <c r="F133" s="428"/>
      <c r="G133" s="420"/>
    </row>
    <row r="134" spans="1:7" ht="12.75" customHeight="1" x14ac:dyDescent="0.2">
      <c r="A134" s="789" t="s">
        <v>1742</v>
      </c>
      <c r="B134" s="789" t="s">
        <v>1743</v>
      </c>
      <c r="C134" s="794" t="s">
        <v>1744</v>
      </c>
      <c r="D134" s="817">
        <v>27.449000000000002</v>
      </c>
      <c r="E134" s="817">
        <v>109.93626</v>
      </c>
      <c r="F134" s="428"/>
      <c r="G134" s="420"/>
    </row>
    <row r="135" spans="1:7" ht="12.75" customHeight="1" x14ac:dyDescent="0.2">
      <c r="A135" s="789" t="s">
        <v>1745</v>
      </c>
      <c r="B135" s="789" t="s">
        <v>1746</v>
      </c>
      <c r="C135" s="794" t="s">
        <v>1747</v>
      </c>
      <c r="D135" s="817">
        <v>1774.96866</v>
      </c>
      <c r="E135" s="817">
        <v>821.05701999999997</v>
      </c>
      <c r="F135" s="418"/>
      <c r="G135" s="418"/>
    </row>
    <row r="136" spans="1:7" ht="12.75" customHeight="1" x14ac:dyDescent="0.2">
      <c r="A136" s="789" t="s">
        <v>1761</v>
      </c>
      <c r="B136" s="789" t="s">
        <v>1762</v>
      </c>
      <c r="C136" s="794" t="s">
        <v>1763</v>
      </c>
      <c r="D136" s="817">
        <v>2385.9999299999999</v>
      </c>
      <c r="E136" s="817">
        <v>9798.2348199999997</v>
      </c>
      <c r="F136" s="418"/>
      <c r="G136" s="418"/>
    </row>
    <row r="137" spans="1:7" ht="12.75" customHeight="1" x14ac:dyDescent="0.2">
      <c r="A137" s="789" t="s">
        <v>1765</v>
      </c>
      <c r="B137" s="789" t="s">
        <v>1766</v>
      </c>
      <c r="C137" s="794" t="s">
        <v>1767</v>
      </c>
      <c r="D137" s="817">
        <v>1296.11131</v>
      </c>
      <c r="E137" s="817">
        <v>1133.2638099999999</v>
      </c>
      <c r="F137" s="418"/>
      <c r="G137" s="418"/>
    </row>
    <row r="138" spans="1:7" ht="12.75" customHeight="1" x14ac:dyDescent="0.2">
      <c r="A138" s="789" t="s">
        <v>1768</v>
      </c>
      <c r="B138" s="789" t="s">
        <v>1769</v>
      </c>
      <c r="C138" s="794" t="s">
        <v>1770</v>
      </c>
      <c r="D138" s="817">
        <v>2093.50918</v>
      </c>
      <c r="E138" s="817">
        <v>3891.8352799999998</v>
      </c>
      <c r="F138" s="418"/>
      <c r="G138" s="418"/>
    </row>
    <row r="139" spans="1:7" ht="12.75" customHeight="1" x14ac:dyDescent="0.2">
      <c r="A139" s="789" t="s">
        <v>1771</v>
      </c>
      <c r="B139" s="789" t="s">
        <v>1772</v>
      </c>
      <c r="C139" s="794" t="s">
        <v>1773</v>
      </c>
      <c r="D139" s="817">
        <v>1909.9423200000001</v>
      </c>
      <c r="E139" s="817">
        <v>2654.06043</v>
      </c>
      <c r="F139" s="418"/>
      <c r="G139" s="418"/>
    </row>
    <row r="140" spans="1:7" ht="12.75" customHeight="1" x14ac:dyDescent="0.2">
      <c r="A140" s="795" t="s">
        <v>1774</v>
      </c>
      <c r="B140" s="795" t="s">
        <v>1775</v>
      </c>
      <c r="C140" s="796" t="s">
        <v>1776</v>
      </c>
      <c r="D140" s="797">
        <v>54008.151830000003</v>
      </c>
      <c r="E140" s="797">
        <v>53598.590929999998</v>
      </c>
      <c r="F140" s="418"/>
      <c r="G140" s="418"/>
    </row>
    <row r="141" spans="1:7" x14ac:dyDescent="0.2">
      <c r="A141" s="272"/>
      <c r="D141" s="418"/>
      <c r="E141" s="418"/>
      <c r="F141" s="418"/>
      <c r="G141" s="418"/>
    </row>
    <row r="142" spans="1:7" x14ac:dyDescent="0.2">
      <c r="A142" s="272"/>
      <c r="D142" s="418"/>
      <c r="E142" s="418"/>
      <c r="F142" s="418"/>
      <c r="G142" s="418"/>
    </row>
    <row r="143" spans="1:7" x14ac:dyDescent="0.2">
      <c r="A143" s="272"/>
      <c r="D143" s="418"/>
      <c r="E143" s="418"/>
      <c r="F143" s="418"/>
      <c r="G143" s="418"/>
    </row>
    <row r="144" spans="1:7" x14ac:dyDescent="0.2">
      <c r="A144" s="272"/>
      <c r="D144" s="418"/>
      <c r="E144" s="418"/>
      <c r="F144" s="418"/>
      <c r="G144" s="418"/>
    </row>
    <row r="145" spans="1:7" x14ac:dyDescent="0.2">
      <c r="A145" s="272"/>
      <c r="D145" s="418"/>
      <c r="E145" s="418"/>
      <c r="F145" s="418"/>
      <c r="G145" s="418"/>
    </row>
    <row r="146" spans="1:7" x14ac:dyDescent="0.2">
      <c r="A146" s="272"/>
      <c r="D146" s="418"/>
      <c r="E146" s="418"/>
      <c r="F146" s="418"/>
      <c r="G146" s="418"/>
    </row>
    <row r="147" spans="1:7" x14ac:dyDescent="0.2">
      <c r="A147" s="272"/>
      <c r="D147" s="418"/>
      <c r="E147" s="418"/>
      <c r="F147" s="418"/>
      <c r="G147" s="418"/>
    </row>
    <row r="148" spans="1:7" x14ac:dyDescent="0.2">
      <c r="A148" s="272"/>
      <c r="D148" s="418"/>
      <c r="E148" s="418"/>
      <c r="F148" s="418"/>
      <c r="G148" s="418"/>
    </row>
    <row r="149" spans="1:7" x14ac:dyDescent="0.2">
      <c r="A149" s="272"/>
      <c r="D149" s="418"/>
      <c r="E149" s="418"/>
      <c r="F149" s="418"/>
      <c r="G149" s="418"/>
    </row>
    <row r="150" spans="1:7" x14ac:dyDescent="0.2">
      <c r="A150" s="272"/>
      <c r="D150" s="418"/>
      <c r="E150" s="418"/>
      <c r="F150" s="418"/>
      <c r="G150" s="418"/>
    </row>
    <row r="151" spans="1:7" x14ac:dyDescent="0.2">
      <c r="A151" s="272"/>
      <c r="D151" s="418"/>
      <c r="E151" s="418"/>
      <c r="F151" s="418"/>
      <c r="G151" s="418"/>
    </row>
    <row r="152" spans="1:7" x14ac:dyDescent="0.2">
      <c r="A152" s="272"/>
      <c r="D152" s="418"/>
      <c r="E152" s="418"/>
      <c r="F152" s="418"/>
      <c r="G152" s="418"/>
    </row>
    <row r="153" spans="1:7" x14ac:dyDescent="0.2">
      <c r="A153" s="272"/>
      <c r="D153" s="418"/>
      <c r="E153" s="418"/>
      <c r="F153" s="418"/>
      <c r="G153" s="418"/>
    </row>
    <row r="154" spans="1:7" x14ac:dyDescent="0.2">
      <c r="A154" s="272"/>
      <c r="D154" s="418"/>
      <c r="E154" s="418"/>
      <c r="F154" s="418"/>
      <c r="G154" s="418"/>
    </row>
    <row r="155" spans="1:7" x14ac:dyDescent="0.2">
      <c r="A155" s="272"/>
      <c r="D155" s="418"/>
      <c r="E155" s="418"/>
      <c r="F155" s="418"/>
      <c r="G155" s="418"/>
    </row>
    <row r="156" spans="1:7" x14ac:dyDescent="0.2">
      <c r="A156" s="272"/>
      <c r="D156" s="418"/>
      <c r="E156" s="418"/>
      <c r="F156" s="418"/>
      <c r="G156" s="418"/>
    </row>
    <row r="157" spans="1:7" x14ac:dyDescent="0.2">
      <c r="A157" s="272"/>
      <c r="D157" s="418"/>
      <c r="E157" s="418"/>
      <c r="F157" s="418"/>
      <c r="G157" s="418"/>
    </row>
    <row r="158" spans="1:7" x14ac:dyDescent="0.2">
      <c r="A158" s="272"/>
      <c r="D158" s="418"/>
      <c r="E158" s="418"/>
      <c r="F158" s="418"/>
      <c r="G158" s="418"/>
    </row>
    <row r="159" spans="1:7" x14ac:dyDescent="0.2">
      <c r="A159" s="272"/>
      <c r="D159" s="418"/>
      <c r="E159" s="418"/>
      <c r="F159" s="418"/>
      <c r="G159" s="418"/>
    </row>
    <row r="160" spans="1:7" x14ac:dyDescent="0.2">
      <c r="A160" s="272"/>
      <c r="D160" s="418"/>
      <c r="E160" s="418"/>
      <c r="F160" s="418"/>
      <c r="G160" s="418"/>
    </row>
    <row r="161" spans="1:7" x14ac:dyDescent="0.2">
      <c r="A161" s="272"/>
      <c r="D161" s="418"/>
      <c r="E161" s="418"/>
      <c r="F161" s="418"/>
      <c r="G161" s="418"/>
    </row>
    <row r="162" spans="1:7" x14ac:dyDescent="0.2">
      <c r="A162" s="272"/>
      <c r="D162" s="418"/>
      <c r="E162" s="418"/>
      <c r="F162" s="418"/>
      <c r="G162" s="418"/>
    </row>
    <row r="163" spans="1:7" x14ac:dyDescent="0.2">
      <c r="A163" s="272"/>
      <c r="D163" s="418"/>
      <c r="E163" s="418"/>
      <c r="F163" s="418"/>
      <c r="G163" s="418"/>
    </row>
    <row r="164" spans="1:7" x14ac:dyDescent="0.2">
      <c r="A164" s="272"/>
      <c r="D164" s="418"/>
      <c r="E164" s="418"/>
      <c r="F164" s="418"/>
      <c r="G164" s="418"/>
    </row>
    <row r="165" spans="1:7" x14ac:dyDescent="0.2">
      <c r="A165" s="272"/>
      <c r="D165" s="418"/>
      <c r="E165" s="418"/>
      <c r="F165" s="418"/>
      <c r="G165" s="418"/>
    </row>
    <row r="166" spans="1:7" x14ac:dyDescent="0.2">
      <c r="A166" s="272"/>
      <c r="D166" s="418"/>
      <c r="E166" s="418"/>
      <c r="F166" s="418"/>
      <c r="G166" s="418"/>
    </row>
    <row r="167" spans="1:7" x14ac:dyDescent="0.2">
      <c r="A167" s="272"/>
      <c r="D167" s="418"/>
      <c r="E167" s="418"/>
      <c r="F167" s="418"/>
      <c r="G167" s="418"/>
    </row>
    <row r="168" spans="1:7" x14ac:dyDescent="0.2">
      <c r="A168" s="272"/>
      <c r="D168" s="418"/>
      <c r="E168" s="418"/>
      <c r="F168" s="418"/>
      <c r="G168" s="418"/>
    </row>
    <row r="169" spans="1:7" x14ac:dyDescent="0.2">
      <c r="A169" s="272"/>
      <c r="D169" s="418"/>
      <c r="E169" s="418"/>
      <c r="F169" s="418"/>
      <c r="G169" s="418"/>
    </row>
    <row r="170" spans="1:7" x14ac:dyDescent="0.2">
      <c r="A170" s="272"/>
      <c r="D170" s="418"/>
      <c r="E170" s="418"/>
      <c r="F170" s="418"/>
      <c r="G170" s="418"/>
    </row>
    <row r="171" spans="1:7" x14ac:dyDescent="0.2">
      <c r="A171" s="272"/>
      <c r="D171" s="418"/>
      <c r="E171" s="418"/>
      <c r="F171" s="418"/>
      <c r="G171" s="418"/>
    </row>
    <row r="172" spans="1:7" x14ac:dyDescent="0.2">
      <c r="A172" s="272"/>
      <c r="D172" s="418"/>
      <c r="E172" s="418"/>
      <c r="F172" s="418"/>
      <c r="G172" s="418"/>
    </row>
    <row r="173" spans="1:7" x14ac:dyDescent="0.2">
      <c r="A173" s="272"/>
      <c r="D173" s="418"/>
      <c r="E173" s="418"/>
      <c r="F173" s="418"/>
      <c r="G173" s="418"/>
    </row>
    <row r="174" spans="1:7" x14ac:dyDescent="0.2">
      <c r="A174" s="272"/>
      <c r="D174" s="418"/>
      <c r="E174" s="418"/>
      <c r="F174" s="418"/>
      <c r="G174" s="418"/>
    </row>
    <row r="175" spans="1:7" x14ac:dyDescent="0.2">
      <c r="A175" s="272"/>
      <c r="D175" s="418"/>
      <c r="E175" s="418"/>
      <c r="F175" s="418"/>
      <c r="G175" s="418"/>
    </row>
    <row r="176" spans="1:7" x14ac:dyDescent="0.2">
      <c r="A176" s="272"/>
      <c r="D176" s="418"/>
      <c r="E176" s="418"/>
      <c r="F176" s="418"/>
      <c r="G176" s="418"/>
    </row>
    <row r="177" spans="1:7" x14ac:dyDescent="0.2">
      <c r="A177" s="272"/>
      <c r="D177" s="418"/>
      <c r="E177" s="418"/>
      <c r="F177" s="418"/>
      <c r="G177" s="418"/>
    </row>
    <row r="178" spans="1:7" x14ac:dyDescent="0.2">
      <c r="A178" s="272"/>
      <c r="D178" s="418"/>
      <c r="E178" s="418"/>
      <c r="F178" s="418"/>
      <c r="G178" s="418"/>
    </row>
    <row r="179" spans="1:7" x14ac:dyDescent="0.2">
      <c r="A179" s="272"/>
      <c r="D179" s="418"/>
      <c r="E179" s="418"/>
      <c r="F179" s="418"/>
      <c r="G179" s="418"/>
    </row>
    <row r="180" spans="1:7" x14ac:dyDescent="0.2">
      <c r="A180" s="272"/>
      <c r="D180" s="418"/>
      <c r="E180" s="418"/>
      <c r="F180" s="418"/>
      <c r="G180" s="418"/>
    </row>
    <row r="181" spans="1:7" x14ac:dyDescent="0.2">
      <c r="A181" s="272"/>
      <c r="D181" s="418"/>
      <c r="E181" s="418"/>
      <c r="F181" s="418"/>
      <c r="G181" s="418"/>
    </row>
    <row r="182" spans="1:7" x14ac:dyDescent="0.2">
      <c r="A182" s="272"/>
      <c r="D182" s="418"/>
      <c r="E182" s="418"/>
      <c r="F182" s="418"/>
      <c r="G182" s="418"/>
    </row>
    <row r="183" spans="1:7" x14ac:dyDescent="0.2">
      <c r="A183" s="272"/>
      <c r="D183" s="418"/>
      <c r="E183" s="418"/>
      <c r="F183" s="418"/>
      <c r="G183" s="418"/>
    </row>
    <row r="184" spans="1:7" x14ac:dyDescent="0.2">
      <c r="A184" s="272"/>
      <c r="D184" s="418"/>
      <c r="E184" s="418"/>
      <c r="F184" s="418"/>
      <c r="G184" s="418"/>
    </row>
    <row r="185" spans="1:7" x14ac:dyDescent="0.2">
      <c r="A185" s="272"/>
      <c r="D185" s="418"/>
      <c r="E185" s="418"/>
      <c r="F185" s="418"/>
      <c r="G185" s="418"/>
    </row>
    <row r="186" spans="1:7" x14ac:dyDescent="0.2">
      <c r="A186" s="272"/>
      <c r="D186" s="418"/>
      <c r="E186" s="418"/>
      <c r="F186" s="418"/>
      <c r="G186" s="418"/>
    </row>
    <row r="187" spans="1:7" x14ac:dyDescent="0.2">
      <c r="A187" s="272"/>
      <c r="D187" s="418"/>
      <c r="E187" s="418"/>
      <c r="F187" s="418"/>
      <c r="G187" s="418"/>
    </row>
    <row r="188" spans="1:7" x14ac:dyDescent="0.2">
      <c r="A188" s="272"/>
      <c r="D188" s="418"/>
      <c r="E188" s="418"/>
      <c r="F188" s="418"/>
      <c r="G188" s="418"/>
    </row>
    <row r="189" spans="1:7" x14ac:dyDescent="0.2">
      <c r="A189" s="272"/>
      <c r="D189" s="418"/>
      <c r="E189" s="418"/>
      <c r="F189" s="418"/>
      <c r="G189" s="418"/>
    </row>
    <row r="190" spans="1:7" x14ac:dyDescent="0.2">
      <c r="A190" s="272"/>
      <c r="D190" s="418"/>
      <c r="E190" s="418"/>
      <c r="F190" s="418"/>
      <c r="G190" s="418"/>
    </row>
    <row r="191" spans="1:7" x14ac:dyDescent="0.2">
      <c r="A191" s="272"/>
      <c r="D191" s="418"/>
      <c r="E191" s="418"/>
      <c r="F191" s="418"/>
      <c r="G191" s="418"/>
    </row>
    <row r="192" spans="1:7" x14ac:dyDescent="0.2">
      <c r="A192" s="272"/>
      <c r="D192" s="418"/>
      <c r="E192" s="418"/>
      <c r="F192" s="418"/>
      <c r="G192" s="418"/>
    </row>
    <row r="193" spans="1:7" x14ac:dyDescent="0.2">
      <c r="A193" s="272"/>
      <c r="D193" s="418"/>
      <c r="E193" s="418"/>
      <c r="F193" s="418"/>
      <c r="G193" s="418"/>
    </row>
    <row r="194" spans="1:7" x14ac:dyDescent="0.2">
      <c r="A194" s="272"/>
      <c r="D194" s="418"/>
      <c r="E194" s="418"/>
      <c r="F194" s="418"/>
      <c r="G194" s="418"/>
    </row>
    <row r="195" spans="1:7" x14ac:dyDescent="0.2">
      <c r="A195" s="272"/>
      <c r="D195" s="418"/>
      <c r="E195" s="418"/>
      <c r="F195" s="418"/>
      <c r="G195" s="418"/>
    </row>
    <row r="196" spans="1:7" x14ac:dyDescent="0.2">
      <c r="A196" s="272"/>
      <c r="D196" s="418"/>
      <c r="E196" s="418"/>
      <c r="F196" s="418"/>
      <c r="G196" s="418"/>
    </row>
    <row r="197" spans="1:7" x14ac:dyDescent="0.2">
      <c r="A197" s="272"/>
      <c r="D197" s="418"/>
      <c r="E197" s="418"/>
      <c r="F197" s="418"/>
      <c r="G197" s="418"/>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01" fitToHeight="2" orientation="portrait" useFirstPageNumber="1" r:id="rId1"/>
  <headerFooter>
    <oddHeader>&amp;L&amp;"Tahoma,Kurzíva"Závěrečný účet za rok 2021&amp;R&amp;"Tahoma,Kurzíva"Tabulka č. 42</oddHeader>
    <oddFooter>&amp;C&amp;"Tahoma,Obyčejné"&amp;P&amp;L&amp;1#&amp;"Calibri"&amp;9&amp;K000000Klasifikace informací: Veřejná</oddFooter>
  </headerFooter>
  <rowBreaks count="1" manualBreakCount="1">
    <brk id="7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27:G27"/>
  <sheetViews>
    <sheetView showGridLines="0" zoomScaleNormal="100" zoomScaleSheetLayoutView="100" workbookViewId="0">
      <selection activeCell="M27" sqref="M27"/>
    </sheetView>
  </sheetViews>
  <sheetFormatPr defaultColWidth="9.140625" defaultRowHeight="14.25" x14ac:dyDescent="0.2"/>
  <cols>
    <col min="1" max="1" width="21.28515625" style="41" customWidth="1"/>
    <col min="2" max="3" width="12.85546875" style="41" customWidth="1"/>
    <col min="4" max="4" width="8.7109375" style="42" customWidth="1"/>
    <col min="5" max="6" width="12.85546875" style="42" customWidth="1"/>
    <col min="7" max="7" width="8.7109375" style="42" customWidth="1"/>
    <col min="8" max="9" width="12.85546875" style="41" customWidth="1"/>
    <col min="10" max="10" width="8.7109375" style="41" customWidth="1"/>
    <col min="11" max="11" width="15.85546875" style="41" customWidth="1"/>
    <col min="12" max="12" width="9.7109375" style="41" customWidth="1"/>
    <col min="13" max="16384" width="9.140625" style="41"/>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83" orientation="landscape" useFirstPageNumber="1" r:id="rId2"/>
  <headerFooter scaleWithDoc="0" alignWithMargins="0">
    <oddHeader>&amp;L&amp;"Tahoma,Kurzíva"&amp;9Závěrečný účet za rok 2021&amp;R&amp;"Tahoma,Kurzíva"&amp;9Graf č. 5</oddHeader>
    <oddFooter>&amp;C&amp;"Tahoma,Obyčejné"&amp;P&amp;L&amp;1#&amp;"Calibri"&amp;9&amp;K000000Klasifikace informací: Veřejná</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5E605-8F0B-4249-B2CC-AB436B3FAA61}">
  <sheetPr>
    <pageSetUpPr fitToPage="1"/>
  </sheetPr>
  <dimension ref="A1:G83"/>
  <sheetViews>
    <sheetView showGridLines="0" zoomScaleNormal="100" zoomScaleSheetLayoutView="100" workbookViewId="0">
      <selection activeCell="H15" sqref="H15"/>
    </sheetView>
  </sheetViews>
  <sheetFormatPr defaultColWidth="9.140625" defaultRowHeight="12.75" x14ac:dyDescent="0.2"/>
  <cols>
    <col min="1" max="1" width="6.7109375" style="107" customWidth="1"/>
    <col min="2" max="2" width="54.7109375" style="107" customWidth="1"/>
    <col min="3" max="3" width="8.5703125" style="106" customWidth="1"/>
    <col min="4" max="7" width="15.42578125" style="107" customWidth="1"/>
    <col min="8" max="16384" width="9.140625" style="107"/>
  </cols>
  <sheetData>
    <row r="1" spans="1:7" s="437" customFormat="1" ht="18" customHeight="1" x14ac:dyDescent="0.2">
      <c r="A1" s="1286" t="s">
        <v>4050</v>
      </c>
      <c r="B1" s="1286"/>
      <c r="C1" s="1286"/>
      <c r="D1" s="1286"/>
      <c r="E1" s="1286"/>
      <c r="F1" s="1286"/>
      <c r="G1" s="1286"/>
    </row>
    <row r="2" spans="1:7" s="268" customFormat="1" ht="18" customHeight="1" x14ac:dyDescent="0.2">
      <c r="A2" s="1286" t="s">
        <v>1960</v>
      </c>
      <c r="B2" s="1286"/>
      <c r="C2" s="1286"/>
      <c r="D2" s="1286"/>
      <c r="E2" s="1286"/>
      <c r="F2" s="1286"/>
      <c r="G2" s="1286"/>
    </row>
    <row r="4" spans="1:7" ht="12.75" customHeight="1" x14ac:dyDescent="0.2">
      <c r="A4" s="821"/>
      <c r="B4" s="822"/>
      <c r="C4" s="438"/>
      <c r="D4" s="293">
        <v>1</v>
      </c>
      <c r="E4" s="293">
        <v>2</v>
      </c>
      <c r="F4" s="293">
        <v>3</v>
      </c>
      <c r="G4" s="293">
        <v>4</v>
      </c>
    </row>
    <row r="5" spans="1:7" s="294" customFormat="1" ht="12.75" customHeight="1" x14ac:dyDescent="0.2">
      <c r="A5" s="1308" t="s">
        <v>1961</v>
      </c>
      <c r="B5" s="1309"/>
      <c r="C5" s="1312" t="s">
        <v>1337</v>
      </c>
      <c r="D5" s="1314" t="s">
        <v>1780</v>
      </c>
      <c r="E5" s="1314"/>
      <c r="F5" s="1314" t="s">
        <v>1781</v>
      </c>
      <c r="G5" s="1314"/>
    </row>
    <row r="6" spans="1:7" s="294" customFormat="1" ht="21" x14ac:dyDescent="0.2">
      <c r="A6" s="1310"/>
      <c r="B6" s="1311"/>
      <c r="C6" s="1313"/>
      <c r="D6" s="823" t="s">
        <v>1782</v>
      </c>
      <c r="E6" s="823" t="s">
        <v>1783</v>
      </c>
      <c r="F6" s="824" t="s">
        <v>1782</v>
      </c>
      <c r="G6" s="824" t="s">
        <v>1783</v>
      </c>
    </row>
    <row r="7" spans="1:7" s="294" customFormat="1" x14ac:dyDescent="0.2">
      <c r="A7" s="283" t="s">
        <v>1345</v>
      </c>
      <c r="B7" s="283" t="s">
        <v>1784</v>
      </c>
      <c r="C7" s="284" t="s">
        <v>65</v>
      </c>
      <c r="D7" s="295">
        <v>1657926.46407</v>
      </c>
      <c r="E7" s="295">
        <v>6026.9777800000002</v>
      </c>
      <c r="F7" s="295">
        <v>1508854.13958</v>
      </c>
      <c r="G7" s="295">
        <v>6808.40002</v>
      </c>
    </row>
    <row r="8" spans="1:7" x14ac:dyDescent="0.2">
      <c r="A8" s="274" t="s">
        <v>1347</v>
      </c>
      <c r="B8" s="274" t="s">
        <v>1785</v>
      </c>
      <c r="C8" s="288" t="s">
        <v>65</v>
      </c>
      <c r="D8" s="295">
        <v>1656716.5659</v>
      </c>
      <c r="E8" s="295">
        <v>6026.92328</v>
      </c>
      <c r="F8" s="295">
        <v>1507960.58574</v>
      </c>
      <c r="G8" s="295">
        <v>6808.3808200000003</v>
      </c>
    </row>
    <row r="9" spans="1:7" x14ac:dyDescent="0.2">
      <c r="A9" s="798" t="s">
        <v>1349</v>
      </c>
      <c r="B9" s="798" t="s">
        <v>1786</v>
      </c>
      <c r="C9" s="813" t="s">
        <v>1787</v>
      </c>
      <c r="D9" s="806">
        <v>94540.532439999995</v>
      </c>
      <c r="E9" s="806">
        <v>2546.7269999999999</v>
      </c>
      <c r="F9" s="806">
        <v>93746.527230000007</v>
      </c>
      <c r="G9" s="806">
        <v>2662.88</v>
      </c>
    </row>
    <row r="10" spans="1:7" x14ac:dyDescent="0.2">
      <c r="A10" s="789" t="s">
        <v>1352</v>
      </c>
      <c r="B10" s="789" t="s">
        <v>1788</v>
      </c>
      <c r="C10" s="794" t="s">
        <v>1789</v>
      </c>
      <c r="D10" s="806">
        <v>48366.537239999998</v>
      </c>
      <c r="E10" s="806">
        <v>619.05736000000002</v>
      </c>
      <c r="F10" s="806">
        <v>49640.190499999997</v>
      </c>
      <c r="G10" s="806">
        <v>738.51895000000002</v>
      </c>
    </row>
    <row r="11" spans="1:7" x14ac:dyDescent="0.2">
      <c r="A11" s="789" t="s">
        <v>1355</v>
      </c>
      <c r="B11" s="789" t="s">
        <v>1790</v>
      </c>
      <c r="C11" s="794" t="s">
        <v>1791</v>
      </c>
      <c r="D11" s="806"/>
      <c r="E11" s="806"/>
      <c r="F11" s="806"/>
      <c r="G11" s="806"/>
    </row>
    <row r="12" spans="1:7" x14ac:dyDescent="0.2">
      <c r="A12" s="789" t="s">
        <v>1358</v>
      </c>
      <c r="B12" s="789" t="s">
        <v>1792</v>
      </c>
      <c r="C12" s="794" t="s">
        <v>1793</v>
      </c>
      <c r="D12" s="806"/>
      <c r="E12" s="806"/>
      <c r="F12" s="806"/>
      <c r="G12" s="806">
        <v>2.16</v>
      </c>
    </row>
    <row r="13" spans="1:7" x14ac:dyDescent="0.2">
      <c r="A13" s="789" t="s">
        <v>1361</v>
      </c>
      <c r="B13" s="789" t="s">
        <v>1794</v>
      </c>
      <c r="C13" s="794" t="s">
        <v>1795</v>
      </c>
      <c r="D13" s="806">
        <v>-39.463000000000001</v>
      </c>
      <c r="E13" s="806"/>
      <c r="F13" s="806">
        <v>-65.961029999999994</v>
      </c>
      <c r="G13" s="806"/>
    </row>
    <row r="14" spans="1:7" x14ac:dyDescent="0.2">
      <c r="A14" s="789" t="s">
        <v>1364</v>
      </c>
      <c r="B14" s="789" t="s">
        <v>1796</v>
      </c>
      <c r="C14" s="794" t="s">
        <v>1797</v>
      </c>
      <c r="D14" s="806">
        <v>-1.6422000000000001</v>
      </c>
      <c r="E14" s="806"/>
      <c r="F14" s="806">
        <v>-3.3154499999999998</v>
      </c>
      <c r="G14" s="806"/>
    </row>
    <row r="15" spans="1:7" x14ac:dyDescent="0.2">
      <c r="A15" s="789" t="s">
        <v>1367</v>
      </c>
      <c r="B15" s="789" t="s">
        <v>1798</v>
      </c>
      <c r="C15" s="794" t="s">
        <v>1799</v>
      </c>
      <c r="D15" s="806">
        <v>-66.233999999999995</v>
      </c>
      <c r="E15" s="806"/>
      <c r="F15" s="806">
        <v>-7.6870000000000003</v>
      </c>
      <c r="G15" s="806"/>
    </row>
    <row r="16" spans="1:7" x14ac:dyDescent="0.2">
      <c r="A16" s="789" t="s">
        <v>1370</v>
      </c>
      <c r="B16" s="789" t="s">
        <v>195</v>
      </c>
      <c r="C16" s="794" t="s">
        <v>1800</v>
      </c>
      <c r="D16" s="806">
        <v>48203.759440000002</v>
      </c>
      <c r="E16" s="806">
        <v>65.368049999999997</v>
      </c>
      <c r="F16" s="806">
        <v>27315.583269999999</v>
      </c>
      <c r="G16" s="806">
        <v>70.254599999999996</v>
      </c>
    </row>
    <row r="17" spans="1:7" x14ac:dyDescent="0.2">
      <c r="A17" s="789" t="s">
        <v>1373</v>
      </c>
      <c r="B17" s="789" t="s">
        <v>178</v>
      </c>
      <c r="C17" s="794" t="s">
        <v>1801</v>
      </c>
      <c r="D17" s="806">
        <v>761.59339999999997</v>
      </c>
      <c r="E17" s="806"/>
      <c r="F17" s="806">
        <v>533.05610000000001</v>
      </c>
      <c r="G17" s="806"/>
    </row>
    <row r="18" spans="1:7" x14ac:dyDescent="0.2">
      <c r="A18" s="789" t="s">
        <v>1802</v>
      </c>
      <c r="B18" s="789" t="s">
        <v>1803</v>
      </c>
      <c r="C18" s="794" t="s">
        <v>1804</v>
      </c>
      <c r="D18" s="806">
        <v>142.54601</v>
      </c>
      <c r="E18" s="806"/>
      <c r="F18" s="806">
        <v>92.714420000000004</v>
      </c>
      <c r="G18" s="806"/>
    </row>
    <row r="19" spans="1:7" x14ac:dyDescent="0.2">
      <c r="A19" s="789" t="s">
        <v>1805</v>
      </c>
      <c r="B19" s="789" t="s">
        <v>1806</v>
      </c>
      <c r="C19" s="794" t="s">
        <v>1807</v>
      </c>
      <c r="D19" s="806"/>
      <c r="E19" s="806"/>
      <c r="F19" s="806"/>
      <c r="G19" s="806"/>
    </row>
    <row r="20" spans="1:7" x14ac:dyDescent="0.2">
      <c r="A20" s="789" t="s">
        <v>1808</v>
      </c>
      <c r="B20" s="789" t="s">
        <v>1809</v>
      </c>
      <c r="C20" s="794" t="s">
        <v>1810</v>
      </c>
      <c r="D20" s="806">
        <v>51172.239249999999</v>
      </c>
      <c r="E20" s="806">
        <v>130.12108000000001</v>
      </c>
      <c r="F20" s="806">
        <v>50300.459710000003</v>
      </c>
      <c r="G20" s="806">
        <v>142.62443999999999</v>
      </c>
    </row>
    <row r="21" spans="1:7" x14ac:dyDescent="0.2">
      <c r="A21" s="789" t="s">
        <v>1811</v>
      </c>
      <c r="B21" s="789" t="s">
        <v>1812</v>
      </c>
      <c r="C21" s="794" t="s">
        <v>1813</v>
      </c>
      <c r="D21" s="806">
        <v>963037.77812999999</v>
      </c>
      <c r="E21" s="806">
        <v>1774.7768699999999</v>
      </c>
      <c r="F21" s="806">
        <v>862798.98935000005</v>
      </c>
      <c r="G21" s="806">
        <v>2198.55195</v>
      </c>
    </row>
    <row r="22" spans="1:7" x14ac:dyDescent="0.2">
      <c r="A22" s="789" t="s">
        <v>1814</v>
      </c>
      <c r="B22" s="789" t="s">
        <v>1815</v>
      </c>
      <c r="C22" s="794" t="s">
        <v>1816</v>
      </c>
      <c r="D22" s="806">
        <v>317546.00339999999</v>
      </c>
      <c r="E22" s="806">
        <v>592.18195000000003</v>
      </c>
      <c r="F22" s="806">
        <v>284466.88890000002</v>
      </c>
      <c r="G22" s="806">
        <v>738.29066999999998</v>
      </c>
    </row>
    <row r="23" spans="1:7" x14ac:dyDescent="0.2">
      <c r="A23" s="789" t="s">
        <v>1817</v>
      </c>
      <c r="B23" s="789" t="s">
        <v>1818</v>
      </c>
      <c r="C23" s="794" t="s">
        <v>1819</v>
      </c>
      <c r="D23" s="806">
        <v>3888.0408200000002</v>
      </c>
      <c r="E23" s="806">
        <v>7.5690799999999996</v>
      </c>
      <c r="F23" s="806">
        <v>3423.6382199999998</v>
      </c>
      <c r="G23" s="806">
        <v>9.4340200000000003</v>
      </c>
    </row>
    <row r="24" spans="1:7" x14ac:dyDescent="0.2">
      <c r="A24" s="789" t="s">
        <v>1820</v>
      </c>
      <c r="B24" s="789" t="s">
        <v>1821</v>
      </c>
      <c r="C24" s="794" t="s">
        <v>1822</v>
      </c>
      <c r="D24" s="806">
        <v>39534.98704</v>
      </c>
      <c r="E24" s="806">
        <v>45.608359999999998</v>
      </c>
      <c r="F24" s="806">
        <v>52364.570099999997</v>
      </c>
      <c r="G24" s="806">
        <v>56.426839999999999</v>
      </c>
    </row>
    <row r="25" spans="1:7" x14ac:dyDescent="0.2">
      <c r="A25" s="789" t="s">
        <v>1823</v>
      </c>
      <c r="B25" s="789" t="s">
        <v>1824</v>
      </c>
      <c r="C25" s="794" t="s">
        <v>1825</v>
      </c>
      <c r="D25" s="806">
        <v>1404.5964899999999</v>
      </c>
      <c r="E25" s="806"/>
      <c r="F25" s="806">
        <v>1802.88528</v>
      </c>
      <c r="G25" s="806"/>
    </row>
    <row r="26" spans="1:7" x14ac:dyDescent="0.2">
      <c r="A26" s="789" t="s">
        <v>1826</v>
      </c>
      <c r="B26" s="789" t="s">
        <v>1827</v>
      </c>
      <c r="C26" s="794" t="s">
        <v>1828</v>
      </c>
      <c r="D26" s="806">
        <v>159.95400000000001</v>
      </c>
      <c r="E26" s="806"/>
      <c r="F26" s="806">
        <v>160.62</v>
      </c>
      <c r="G26" s="806"/>
    </row>
    <row r="27" spans="1:7" x14ac:dyDescent="0.2">
      <c r="A27" s="789" t="s">
        <v>1829</v>
      </c>
      <c r="B27" s="789" t="s">
        <v>1830</v>
      </c>
      <c r="C27" s="794" t="s">
        <v>1831</v>
      </c>
      <c r="D27" s="806"/>
      <c r="E27" s="806"/>
      <c r="F27" s="806"/>
      <c r="G27" s="806"/>
    </row>
    <row r="28" spans="1:7" x14ac:dyDescent="0.2">
      <c r="A28" s="789" t="s">
        <v>1832</v>
      </c>
      <c r="B28" s="789" t="s">
        <v>1833</v>
      </c>
      <c r="C28" s="794" t="s">
        <v>1834</v>
      </c>
      <c r="D28" s="806">
        <v>55.422899999999998</v>
      </c>
      <c r="E28" s="806">
        <v>0.32667000000000002</v>
      </c>
      <c r="F28" s="806">
        <v>64.247559999999993</v>
      </c>
      <c r="G28" s="806"/>
    </row>
    <row r="29" spans="1:7" x14ac:dyDescent="0.2">
      <c r="A29" s="789" t="s">
        <v>1835</v>
      </c>
      <c r="B29" s="789" t="s">
        <v>1836</v>
      </c>
      <c r="C29" s="794" t="s">
        <v>1837</v>
      </c>
      <c r="D29" s="806"/>
      <c r="E29" s="806"/>
      <c r="F29" s="806">
        <v>1</v>
      </c>
      <c r="G29" s="806"/>
    </row>
    <row r="30" spans="1:7" x14ac:dyDescent="0.2">
      <c r="A30" s="789" t="s">
        <v>1838</v>
      </c>
      <c r="B30" s="789" t="s">
        <v>1839</v>
      </c>
      <c r="C30" s="794" t="s">
        <v>1840</v>
      </c>
      <c r="D30" s="806">
        <v>47.517000000000003</v>
      </c>
      <c r="E30" s="806"/>
      <c r="F30" s="806">
        <v>40.617199999999997</v>
      </c>
      <c r="G30" s="806"/>
    </row>
    <row r="31" spans="1:7" x14ac:dyDescent="0.2">
      <c r="A31" s="789" t="s">
        <v>1841</v>
      </c>
      <c r="B31" s="789" t="s">
        <v>1842</v>
      </c>
      <c r="C31" s="794" t="s">
        <v>1843</v>
      </c>
      <c r="D31" s="806"/>
      <c r="E31" s="806"/>
      <c r="F31" s="806"/>
      <c r="G31" s="806"/>
    </row>
    <row r="32" spans="1:7" x14ac:dyDescent="0.2">
      <c r="A32" s="789" t="s">
        <v>1844</v>
      </c>
      <c r="B32" s="789" t="s">
        <v>1845</v>
      </c>
      <c r="C32" s="794" t="s">
        <v>1846</v>
      </c>
      <c r="D32" s="806">
        <v>3.3043399999999998</v>
      </c>
      <c r="E32" s="806"/>
      <c r="F32" s="806"/>
      <c r="G32" s="806"/>
    </row>
    <row r="33" spans="1:7" x14ac:dyDescent="0.2">
      <c r="A33" s="789" t="s">
        <v>1847</v>
      </c>
      <c r="B33" s="789" t="s">
        <v>1848</v>
      </c>
      <c r="C33" s="794" t="s">
        <v>1849</v>
      </c>
      <c r="D33" s="806">
        <v>1535.9447</v>
      </c>
      <c r="E33" s="806"/>
      <c r="F33" s="806">
        <v>75.733320000000006</v>
      </c>
      <c r="G33" s="806"/>
    </row>
    <row r="34" spans="1:7" x14ac:dyDescent="0.2">
      <c r="A34" s="789" t="s">
        <v>1850</v>
      </c>
      <c r="B34" s="789" t="s">
        <v>1851</v>
      </c>
      <c r="C34" s="794" t="s">
        <v>1852</v>
      </c>
      <c r="D34" s="806">
        <v>-82.847999999999999</v>
      </c>
      <c r="E34" s="806"/>
      <c r="F34" s="806">
        <v>-139.98599999999999</v>
      </c>
      <c r="G34" s="806"/>
    </row>
    <row r="35" spans="1:7" x14ac:dyDescent="0.2">
      <c r="A35" s="789" t="s">
        <v>1853</v>
      </c>
      <c r="B35" s="789" t="s">
        <v>1854</v>
      </c>
      <c r="C35" s="794" t="s">
        <v>1855</v>
      </c>
      <c r="D35" s="806">
        <v>50654.60009</v>
      </c>
      <c r="E35" s="806">
        <v>154.87147999999999</v>
      </c>
      <c r="F35" s="806">
        <v>48698.437969999999</v>
      </c>
      <c r="G35" s="806">
        <v>164.79061999999999</v>
      </c>
    </row>
    <row r="36" spans="1:7" x14ac:dyDescent="0.2">
      <c r="A36" s="789" t="s">
        <v>1856</v>
      </c>
      <c r="B36" s="789" t="s">
        <v>1857</v>
      </c>
      <c r="C36" s="794" t="s">
        <v>1858</v>
      </c>
      <c r="D36" s="806"/>
      <c r="E36" s="806"/>
      <c r="F36" s="806"/>
      <c r="G36" s="806"/>
    </row>
    <row r="37" spans="1:7" x14ac:dyDescent="0.2">
      <c r="A37" s="789" t="s">
        <v>1859</v>
      </c>
      <c r="B37" s="789" t="s">
        <v>1860</v>
      </c>
      <c r="C37" s="794" t="s">
        <v>1861</v>
      </c>
      <c r="D37" s="806">
        <v>53.765999999999998</v>
      </c>
      <c r="E37" s="806">
        <v>1.2E-2</v>
      </c>
      <c r="F37" s="806"/>
      <c r="G37" s="806"/>
    </row>
    <row r="38" spans="1:7" x14ac:dyDescent="0.2">
      <c r="A38" s="789" t="s">
        <v>1862</v>
      </c>
      <c r="B38" s="789" t="s">
        <v>1863</v>
      </c>
      <c r="C38" s="794" t="s">
        <v>1864</v>
      </c>
      <c r="D38" s="806"/>
      <c r="E38" s="806"/>
      <c r="F38" s="806"/>
      <c r="G38" s="806"/>
    </row>
    <row r="39" spans="1:7" x14ac:dyDescent="0.2">
      <c r="A39" s="789" t="s">
        <v>1865</v>
      </c>
      <c r="B39" s="789" t="s">
        <v>1866</v>
      </c>
      <c r="C39" s="794" t="s">
        <v>1867</v>
      </c>
      <c r="D39" s="806"/>
      <c r="E39" s="806"/>
      <c r="F39" s="806"/>
      <c r="G39" s="806"/>
    </row>
    <row r="40" spans="1:7" x14ac:dyDescent="0.2">
      <c r="A40" s="789" t="s">
        <v>1868</v>
      </c>
      <c r="B40" s="789" t="s">
        <v>1869</v>
      </c>
      <c r="C40" s="794" t="s">
        <v>1870</v>
      </c>
      <c r="D40" s="806"/>
      <c r="E40" s="806"/>
      <c r="F40" s="806">
        <v>-4.1500000000000004</v>
      </c>
      <c r="G40" s="806"/>
    </row>
    <row r="41" spans="1:7" x14ac:dyDescent="0.2">
      <c r="A41" s="789" t="s">
        <v>1871</v>
      </c>
      <c r="B41" s="789" t="s">
        <v>1872</v>
      </c>
      <c r="C41" s="794" t="s">
        <v>1873</v>
      </c>
      <c r="D41" s="806">
        <v>953.19399999999996</v>
      </c>
      <c r="E41" s="806"/>
      <c r="F41" s="806">
        <v>66.508089999999996</v>
      </c>
      <c r="G41" s="806"/>
    </row>
    <row r="42" spans="1:7" x14ac:dyDescent="0.2">
      <c r="A42" s="789" t="s">
        <v>1874</v>
      </c>
      <c r="B42" s="789" t="s">
        <v>1875</v>
      </c>
      <c r="C42" s="794" t="s">
        <v>1876</v>
      </c>
      <c r="D42" s="806">
        <v>33776.12743</v>
      </c>
      <c r="E42" s="806">
        <v>90.303380000000004</v>
      </c>
      <c r="F42" s="806">
        <v>30858.043430000002</v>
      </c>
      <c r="G42" s="806">
        <v>24.448730000000001</v>
      </c>
    </row>
    <row r="43" spans="1:7" x14ac:dyDescent="0.2">
      <c r="A43" s="789" t="s">
        <v>1877</v>
      </c>
      <c r="B43" s="789" t="s">
        <v>1878</v>
      </c>
      <c r="C43" s="794" t="s">
        <v>1879</v>
      </c>
      <c r="D43" s="806">
        <v>1068.30898</v>
      </c>
      <c r="E43" s="806"/>
      <c r="F43" s="806">
        <v>1730.9745700000001</v>
      </c>
      <c r="G43" s="806"/>
    </row>
    <row r="44" spans="1:7" x14ac:dyDescent="0.2">
      <c r="A44" s="274" t="s">
        <v>1376</v>
      </c>
      <c r="B44" s="274" t="s">
        <v>1880</v>
      </c>
      <c r="C44" s="288" t="s">
        <v>65</v>
      </c>
      <c r="D44" s="295">
        <v>532.33784000000003</v>
      </c>
      <c r="E44" s="295">
        <v>5.45E-2</v>
      </c>
      <c r="F44" s="295">
        <v>829.54818999999998</v>
      </c>
      <c r="G44" s="295">
        <v>1.9199999999999998E-2</v>
      </c>
    </row>
    <row r="45" spans="1:7" x14ac:dyDescent="0.2">
      <c r="A45" s="789" t="s">
        <v>1378</v>
      </c>
      <c r="B45" s="789" t="s">
        <v>1881</v>
      </c>
      <c r="C45" s="794" t="s">
        <v>1882</v>
      </c>
      <c r="D45" s="806"/>
      <c r="E45" s="806"/>
      <c r="F45" s="806"/>
      <c r="G45" s="806"/>
    </row>
    <row r="46" spans="1:7" x14ac:dyDescent="0.2">
      <c r="A46" s="789" t="s">
        <v>1380</v>
      </c>
      <c r="B46" s="789" t="s">
        <v>1883</v>
      </c>
      <c r="C46" s="794" t="s">
        <v>1884</v>
      </c>
      <c r="D46" s="806">
        <v>482.17556000000002</v>
      </c>
      <c r="E46" s="806"/>
      <c r="F46" s="806">
        <v>782.80867999999998</v>
      </c>
      <c r="G46" s="806"/>
    </row>
    <row r="47" spans="1:7" x14ac:dyDescent="0.2">
      <c r="A47" s="789" t="s">
        <v>1383</v>
      </c>
      <c r="B47" s="789" t="s">
        <v>1885</v>
      </c>
      <c r="C47" s="794" t="s">
        <v>1886</v>
      </c>
      <c r="D47" s="806">
        <v>0.25606000000000001</v>
      </c>
      <c r="E47" s="806">
        <v>5.45E-2</v>
      </c>
      <c r="F47" s="806">
        <v>0.74406000000000005</v>
      </c>
      <c r="G47" s="806">
        <v>1.891E-2</v>
      </c>
    </row>
    <row r="48" spans="1:7" x14ac:dyDescent="0.2">
      <c r="A48" s="789" t="s">
        <v>1386</v>
      </c>
      <c r="B48" s="789" t="s">
        <v>1887</v>
      </c>
      <c r="C48" s="794" t="s">
        <v>1888</v>
      </c>
      <c r="D48" s="806"/>
      <c r="E48" s="806"/>
      <c r="F48" s="806"/>
      <c r="G48" s="806"/>
    </row>
    <row r="49" spans="1:7" x14ac:dyDescent="0.2">
      <c r="A49" s="789" t="s">
        <v>1389</v>
      </c>
      <c r="B49" s="789" t="s">
        <v>1889</v>
      </c>
      <c r="C49" s="794" t="s">
        <v>1890</v>
      </c>
      <c r="D49" s="806">
        <v>49.906219999999998</v>
      </c>
      <c r="E49" s="806"/>
      <c r="F49" s="806">
        <v>45.995449999999998</v>
      </c>
      <c r="G49" s="806"/>
    </row>
    <row r="50" spans="1:7" x14ac:dyDescent="0.2">
      <c r="A50" s="274" t="s">
        <v>1407</v>
      </c>
      <c r="B50" s="274" t="s">
        <v>1891</v>
      </c>
      <c r="C50" s="288" t="s">
        <v>65</v>
      </c>
      <c r="D50" s="295">
        <v>0</v>
      </c>
      <c r="E50" s="295">
        <v>0</v>
      </c>
      <c r="F50" s="295">
        <v>0.25928000000000001</v>
      </c>
      <c r="G50" s="295">
        <v>0</v>
      </c>
    </row>
    <row r="51" spans="1:7" x14ac:dyDescent="0.2">
      <c r="A51" s="789" t="s">
        <v>1409</v>
      </c>
      <c r="B51" s="789" t="s">
        <v>1892</v>
      </c>
      <c r="C51" s="794" t="s">
        <v>1893</v>
      </c>
      <c r="D51" s="806"/>
      <c r="E51" s="806"/>
      <c r="F51" s="806"/>
      <c r="G51" s="806"/>
    </row>
    <row r="52" spans="1:7" x14ac:dyDescent="0.2">
      <c r="A52" s="789" t="s">
        <v>1412</v>
      </c>
      <c r="B52" s="789" t="s">
        <v>1894</v>
      </c>
      <c r="C52" s="794" t="s">
        <v>1895</v>
      </c>
      <c r="D52" s="806"/>
      <c r="E52" s="806"/>
      <c r="F52" s="806">
        <v>0.25928000000000001</v>
      </c>
      <c r="G52" s="806"/>
    </row>
    <row r="53" spans="1:7" x14ac:dyDescent="0.2">
      <c r="A53" s="274" t="s">
        <v>1896</v>
      </c>
      <c r="B53" s="274" t="s">
        <v>1526</v>
      </c>
      <c r="C53" s="288" t="s">
        <v>65</v>
      </c>
      <c r="D53" s="295">
        <v>677.56033000000002</v>
      </c>
      <c r="E53" s="295">
        <v>0</v>
      </c>
      <c r="F53" s="295">
        <v>63.746369999999999</v>
      </c>
      <c r="G53" s="295">
        <v>0</v>
      </c>
    </row>
    <row r="54" spans="1:7" x14ac:dyDescent="0.2">
      <c r="A54" s="789" t="s">
        <v>1897</v>
      </c>
      <c r="B54" s="789" t="s">
        <v>1526</v>
      </c>
      <c r="C54" s="794" t="s">
        <v>1898</v>
      </c>
      <c r="D54" s="806">
        <v>555.01432999999997</v>
      </c>
      <c r="E54" s="806"/>
      <c r="F54" s="806">
        <v>273.16636999999997</v>
      </c>
      <c r="G54" s="806"/>
    </row>
    <row r="55" spans="1:7" x14ac:dyDescent="0.2">
      <c r="A55" s="789" t="s">
        <v>1899</v>
      </c>
      <c r="B55" s="789" t="s">
        <v>1900</v>
      </c>
      <c r="C55" s="794" t="s">
        <v>1901</v>
      </c>
      <c r="D55" s="806">
        <v>122.54600000000001</v>
      </c>
      <c r="E55" s="806"/>
      <c r="F55" s="806">
        <v>-209.42</v>
      </c>
      <c r="G55" s="806"/>
    </row>
    <row r="56" spans="1:7" x14ac:dyDescent="0.2">
      <c r="A56" s="274" t="s">
        <v>1453</v>
      </c>
      <c r="B56" s="274" t="s">
        <v>1902</v>
      </c>
      <c r="C56" s="288" t="s">
        <v>65</v>
      </c>
      <c r="D56" s="295">
        <v>1658786.95734</v>
      </c>
      <c r="E56" s="295">
        <v>6747.0958099999998</v>
      </c>
      <c r="F56" s="295">
        <v>1509108.1670200001</v>
      </c>
      <c r="G56" s="295">
        <v>7216.8538399999998</v>
      </c>
    </row>
    <row r="57" spans="1:7" x14ac:dyDescent="0.2">
      <c r="A57" s="274" t="s">
        <v>1455</v>
      </c>
      <c r="B57" s="274" t="s">
        <v>1903</v>
      </c>
      <c r="C57" s="288" t="s">
        <v>65</v>
      </c>
      <c r="D57" s="295">
        <v>561117.29480999999</v>
      </c>
      <c r="E57" s="295">
        <v>6747.0295400000005</v>
      </c>
      <c r="F57" s="295">
        <v>549802.53859000001</v>
      </c>
      <c r="G57" s="295">
        <v>7215.38159</v>
      </c>
    </row>
    <row r="58" spans="1:7" x14ac:dyDescent="0.2">
      <c r="A58" s="789" t="s">
        <v>1457</v>
      </c>
      <c r="B58" s="789" t="s">
        <v>1904</v>
      </c>
      <c r="C58" s="794" t="s">
        <v>1905</v>
      </c>
      <c r="D58" s="806">
        <v>528.803</v>
      </c>
      <c r="E58" s="806">
        <v>188.89161999999999</v>
      </c>
      <c r="F58" s="806">
        <v>428.31200000000001</v>
      </c>
      <c r="G58" s="806">
        <v>126.54489</v>
      </c>
    </row>
    <row r="59" spans="1:7" x14ac:dyDescent="0.2">
      <c r="A59" s="789" t="s">
        <v>1460</v>
      </c>
      <c r="B59" s="789" t="s">
        <v>1906</v>
      </c>
      <c r="C59" s="794" t="s">
        <v>1907</v>
      </c>
      <c r="D59" s="806">
        <v>545884.78113999998</v>
      </c>
      <c r="E59" s="806">
        <v>6087.0711099999999</v>
      </c>
      <c r="F59" s="806">
        <v>519666.47918999998</v>
      </c>
      <c r="G59" s="806">
        <v>6730.4192999999996</v>
      </c>
    </row>
    <row r="60" spans="1:7" x14ac:dyDescent="0.2">
      <c r="A60" s="789" t="s">
        <v>1463</v>
      </c>
      <c r="B60" s="789" t="s">
        <v>1908</v>
      </c>
      <c r="C60" s="794" t="s">
        <v>1909</v>
      </c>
      <c r="D60" s="806">
        <v>15.81</v>
      </c>
      <c r="E60" s="806">
        <v>469.99270000000001</v>
      </c>
      <c r="F60" s="806">
        <v>122.054</v>
      </c>
      <c r="G60" s="806">
        <v>338.16566</v>
      </c>
    </row>
    <row r="61" spans="1:7" x14ac:dyDescent="0.2">
      <c r="A61" s="789" t="s">
        <v>1466</v>
      </c>
      <c r="B61" s="789" t="s">
        <v>1910</v>
      </c>
      <c r="C61" s="794" t="s">
        <v>1911</v>
      </c>
      <c r="D61" s="806"/>
      <c r="E61" s="806"/>
      <c r="F61" s="806"/>
      <c r="G61" s="806">
        <v>3.7189999999999999</v>
      </c>
    </row>
    <row r="62" spans="1:7" x14ac:dyDescent="0.2">
      <c r="A62" s="789" t="s">
        <v>1478</v>
      </c>
      <c r="B62" s="789" t="s">
        <v>1912</v>
      </c>
      <c r="C62" s="794" t="s">
        <v>1913</v>
      </c>
      <c r="D62" s="806"/>
      <c r="E62" s="806"/>
      <c r="F62" s="806"/>
      <c r="G62" s="806"/>
    </row>
    <row r="63" spans="1:7" x14ac:dyDescent="0.2">
      <c r="A63" s="789" t="s">
        <v>1481</v>
      </c>
      <c r="B63" s="789" t="s">
        <v>1836</v>
      </c>
      <c r="C63" s="794" t="s">
        <v>1914</v>
      </c>
      <c r="D63" s="806">
        <v>0.40492</v>
      </c>
      <c r="E63" s="806"/>
      <c r="F63" s="806">
        <v>65.309380000000004</v>
      </c>
      <c r="G63" s="806"/>
    </row>
    <row r="64" spans="1:7" x14ac:dyDescent="0.2">
      <c r="A64" s="789" t="s">
        <v>1484</v>
      </c>
      <c r="B64" s="789" t="s">
        <v>1839</v>
      </c>
      <c r="C64" s="794" t="s">
        <v>1915</v>
      </c>
      <c r="D64" s="806"/>
      <c r="E64" s="806"/>
      <c r="F64" s="806"/>
      <c r="G64" s="806"/>
    </row>
    <row r="65" spans="1:7" x14ac:dyDescent="0.2">
      <c r="A65" s="789" t="s">
        <v>1916</v>
      </c>
      <c r="B65" s="789" t="s">
        <v>1917</v>
      </c>
      <c r="C65" s="794" t="s">
        <v>1918</v>
      </c>
      <c r="D65" s="806"/>
      <c r="E65" s="806"/>
      <c r="F65" s="806"/>
      <c r="G65" s="806"/>
    </row>
    <row r="66" spans="1:7" x14ac:dyDescent="0.2">
      <c r="A66" s="789" t="s">
        <v>1919</v>
      </c>
      <c r="B66" s="789" t="s">
        <v>1920</v>
      </c>
      <c r="C66" s="794" t="s">
        <v>1921</v>
      </c>
      <c r="D66" s="806">
        <v>6.0703399999999998</v>
      </c>
      <c r="E66" s="806"/>
      <c r="F66" s="806">
        <v>241.39500000000001</v>
      </c>
      <c r="G66" s="806"/>
    </row>
    <row r="67" spans="1:7" x14ac:dyDescent="0.2">
      <c r="A67" s="789" t="s">
        <v>1922</v>
      </c>
      <c r="B67" s="789" t="s">
        <v>1923</v>
      </c>
      <c r="C67" s="794" t="s">
        <v>1924</v>
      </c>
      <c r="D67" s="806"/>
      <c r="E67" s="806"/>
      <c r="F67" s="806"/>
      <c r="G67" s="806"/>
    </row>
    <row r="68" spans="1:7" x14ac:dyDescent="0.2">
      <c r="A68" s="789" t="s">
        <v>1925</v>
      </c>
      <c r="B68" s="789" t="s">
        <v>1926</v>
      </c>
      <c r="C68" s="794" t="s">
        <v>1927</v>
      </c>
      <c r="D68" s="806">
        <v>342.50700000000001</v>
      </c>
      <c r="E68" s="806"/>
      <c r="F68" s="806">
        <v>523.11599999999999</v>
      </c>
      <c r="G68" s="806"/>
    </row>
    <row r="69" spans="1:7" x14ac:dyDescent="0.2">
      <c r="A69" s="789" t="s">
        <v>1928</v>
      </c>
      <c r="B69" s="789" t="s">
        <v>1929</v>
      </c>
      <c r="C69" s="794" t="s">
        <v>1930</v>
      </c>
      <c r="D69" s="806"/>
      <c r="E69" s="806"/>
      <c r="F69" s="806"/>
      <c r="G69" s="806"/>
    </row>
    <row r="70" spans="1:7" x14ac:dyDescent="0.2">
      <c r="A70" s="789" t="s">
        <v>1931</v>
      </c>
      <c r="B70" s="789" t="s">
        <v>1932</v>
      </c>
      <c r="C70" s="794" t="s">
        <v>1933</v>
      </c>
      <c r="D70" s="806">
        <v>9417.6281899999994</v>
      </c>
      <c r="E70" s="806"/>
      <c r="F70" s="806">
        <v>7805.1947899999996</v>
      </c>
      <c r="G70" s="806"/>
    </row>
    <row r="71" spans="1:7" x14ac:dyDescent="0.2">
      <c r="A71" s="789" t="s">
        <v>1934</v>
      </c>
      <c r="B71" s="789" t="s">
        <v>1935</v>
      </c>
      <c r="C71" s="794" t="s">
        <v>1936</v>
      </c>
      <c r="D71" s="806">
        <v>4921.2902199999999</v>
      </c>
      <c r="E71" s="806">
        <v>1.0741099999999999</v>
      </c>
      <c r="F71" s="806">
        <v>21041.078229999999</v>
      </c>
      <c r="G71" s="806">
        <v>16.53274</v>
      </c>
    </row>
    <row r="72" spans="1:7" x14ac:dyDescent="0.2">
      <c r="A72" s="274" t="s">
        <v>1487</v>
      </c>
      <c r="B72" s="274" t="s">
        <v>1937</v>
      </c>
      <c r="C72" s="288" t="s">
        <v>65</v>
      </c>
      <c r="D72" s="295">
        <v>1827.62491</v>
      </c>
      <c r="E72" s="295">
        <v>6.6269999999999996E-2</v>
      </c>
      <c r="F72" s="295">
        <v>1897.4298899999999</v>
      </c>
      <c r="G72" s="295">
        <v>1.4722500000000001</v>
      </c>
    </row>
    <row r="73" spans="1:7" x14ac:dyDescent="0.2">
      <c r="A73" s="789" t="s">
        <v>1489</v>
      </c>
      <c r="B73" s="789" t="s">
        <v>1938</v>
      </c>
      <c r="C73" s="794" t="s">
        <v>1939</v>
      </c>
      <c r="D73" s="806"/>
      <c r="E73" s="806"/>
      <c r="F73" s="806"/>
      <c r="G73" s="806"/>
    </row>
    <row r="74" spans="1:7" x14ac:dyDescent="0.2">
      <c r="A74" s="789" t="s">
        <v>1492</v>
      </c>
      <c r="B74" s="789" t="s">
        <v>1883</v>
      </c>
      <c r="C74" s="794" t="s">
        <v>1940</v>
      </c>
      <c r="D74" s="806">
        <v>1773.6249499999999</v>
      </c>
      <c r="E74" s="806"/>
      <c r="F74" s="806">
        <v>1883.1663000000001</v>
      </c>
      <c r="G74" s="806"/>
    </row>
    <row r="75" spans="1:7" x14ac:dyDescent="0.2">
      <c r="A75" s="789" t="s">
        <v>1495</v>
      </c>
      <c r="B75" s="789" t="s">
        <v>1941</v>
      </c>
      <c r="C75" s="794" t="s">
        <v>1942</v>
      </c>
      <c r="D75" s="806"/>
      <c r="E75" s="806">
        <v>3.3270000000000001E-2</v>
      </c>
      <c r="F75" s="806">
        <v>0.18004999999999999</v>
      </c>
      <c r="G75" s="806">
        <v>1.4722500000000001</v>
      </c>
    </row>
    <row r="76" spans="1:7" x14ac:dyDescent="0.2">
      <c r="A76" s="789" t="s">
        <v>1498</v>
      </c>
      <c r="B76" s="789" t="s">
        <v>1943</v>
      </c>
      <c r="C76" s="794" t="s">
        <v>1944</v>
      </c>
      <c r="D76" s="806"/>
      <c r="E76" s="806"/>
      <c r="F76" s="806"/>
      <c r="G76" s="806"/>
    </row>
    <row r="77" spans="1:7" x14ac:dyDescent="0.2">
      <c r="A77" s="789" t="s">
        <v>1504</v>
      </c>
      <c r="B77" s="789" t="s">
        <v>1945</v>
      </c>
      <c r="C77" s="794" t="s">
        <v>1946</v>
      </c>
      <c r="D77" s="806">
        <v>53.999960000000002</v>
      </c>
      <c r="E77" s="806">
        <v>3.3000000000000002E-2</v>
      </c>
      <c r="F77" s="806">
        <v>14.083539999999999</v>
      </c>
      <c r="G77" s="806"/>
    </row>
    <row r="78" spans="1:7" x14ac:dyDescent="0.2">
      <c r="A78" s="274" t="s">
        <v>1947</v>
      </c>
      <c r="B78" s="274" t="s">
        <v>1948</v>
      </c>
      <c r="C78" s="288" t="s">
        <v>65</v>
      </c>
      <c r="D78" s="295">
        <v>1095842.0376200001</v>
      </c>
      <c r="E78" s="295">
        <v>0</v>
      </c>
      <c r="F78" s="295">
        <v>957318.19854000001</v>
      </c>
      <c r="G78" s="295">
        <v>0</v>
      </c>
    </row>
    <row r="79" spans="1:7" x14ac:dyDescent="0.2">
      <c r="A79" s="789" t="s">
        <v>1949</v>
      </c>
      <c r="B79" s="789" t="s">
        <v>1950</v>
      </c>
      <c r="C79" s="794" t="s">
        <v>1951</v>
      </c>
      <c r="D79" s="806"/>
      <c r="E79" s="806">
        <v>0</v>
      </c>
      <c r="F79" s="806"/>
      <c r="G79" s="806"/>
    </row>
    <row r="80" spans="1:7" x14ac:dyDescent="0.2">
      <c r="A80" s="789" t="s">
        <v>1952</v>
      </c>
      <c r="B80" s="789" t="s">
        <v>1953</v>
      </c>
      <c r="C80" s="794" t="s">
        <v>1954</v>
      </c>
      <c r="D80" s="806">
        <v>1095842.0376200001</v>
      </c>
      <c r="E80" s="806">
        <v>0</v>
      </c>
      <c r="F80" s="806">
        <v>957318.19854000001</v>
      </c>
      <c r="G80" s="806"/>
    </row>
    <row r="81" spans="1:7" x14ac:dyDescent="0.2">
      <c r="A81" s="274" t="s">
        <v>1614</v>
      </c>
      <c r="B81" s="274" t="s">
        <v>1955</v>
      </c>
      <c r="C81" s="288" t="s">
        <v>65</v>
      </c>
      <c r="D81" s="296">
        <v>0</v>
      </c>
      <c r="E81" s="296">
        <v>0</v>
      </c>
      <c r="F81" s="296">
        <v>0</v>
      </c>
      <c r="G81" s="296">
        <v>0</v>
      </c>
    </row>
    <row r="82" spans="1:7" x14ac:dyDescent="0.2">
      <c r="A82" s="274" t="s">
        <v>1956</v>
      </c>
      <c r="B82" s="274" t="s">
        <v>1957</v>
      </c>
      <c r="C82" s="288" t="s">
        <v>65</v>
      </c>
      <c r="D82" s="295">
        <v>1538.0536</v>
      </c>
      <c r="E82" s="295">
        <v>720.11802999999998</v>
      </c>
      <c r="F82" s="295">
        <v>317.77381000000003</v>
      </c>
      <c r="G82" s="295">
        <v>408.45382000000001</v>
      </c>
    </row>
    <row r="83" spans="1:7" x14ac:dyDescent="0.2">
      <c r="A83" s="274" t="s">
        <v>1958</v>
      </c>
      <c r="B83" s="274" t="s">
        <v>1659</v>
      </c>
      <c r="C83" s="288" t="s">
        <v>65</v>
      </c>
      <c r="D83" s="295">
        <v>860.49327000000005</v>
      </c>
      <c r="E83" s="295">
        <v>720.11802999999998</v>
      </c>
      <c r="F83" s="295">
        <v>254.02744000000001</v>
      </c>
      <c r="G83" s="295">
        <v>408.45382000000001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03" orientation="portrait" useFirstPageNumber="1" r:id="rId1"/>
  <headerFooter>
    <oddHeader>&amp;L&amp;"Tahoma,Kurzíva"Závěrečný účet za rok 2021&amp;R&amp;"Tahoma,Kurzíva"Tabulka č. 43</oddHeader>
    <oddFooter>&amp;C&amp;"Tahoma,Obyčejné"&amp;P&amp;L&amp;1#&amp;"Calibri"&amp;9&amp;K000000Klasifikace informací: Veřejná</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B2E4-56F5-44A3-9830-72A2B8C08A55}">
  <dimension ref="A1:G191"/>
  <sheetViews>
    <sheetView showGridLines="0" zoomScaleNormal="100" zoomScaleSheetLayoutView="100" workbookViewId="0">
      <selection activeCell="H6" sqref="H6"/>
    </sheetView>
  </sheetViews>
  <sheetFormatPr defaultColWidth="9.140625" defaultRowHeight="12.75" x14ac:dyDescent="0.2"/>
  <cols>
    <col min="1" max="1" width="7" style="292" customWidth="1"/>
    <col min="2" max="2" width="45.42578125" style="272" customWidth="1"/>
    <col min="3" max="3" width="8.7109375" style="155" customWidth="1"/>
    <col min="4" max="7" width="13.85546875" style="429" customWidth="1"/>
    <col min="8" max="8" width="9.140625" style="272" customWidth="1"/>
    <col min="9" max="16384" width="9.140625" style="272"/>
  </cols>
  <sheetData>
    <row r="1" spans="1:7" s="297" customFormat="1" ht="18" customHeight="1" x14ac:dyDescent="0.2">
      <c r="A1" s="1286" t="s">
        <v>4050</v>
      </c>
      <c r="B1" s="1286"/>
      <c r="C1" s="1286"/>
      <c r="D1" s="1286"/>
      <c r="E1" s="1286"/>
      <c r="F1" s="1286"/>
      <c r="G1" s="1286"/>
    </row>
    <row r="2" spans="1:7" s="297" customFormat="1" ht="18" customHeight="1" x14ac:dyDescent="0.2">
      <c r="A2" s="1225" t="s">
        <v>1966</v>
      </c>
      <c r="B2" s="1225"/>
      <c r="C2" s="1225"/>
      <c r="D2" s="1225"/>
      <c r="E2" s="1225"/>
      <c r="F2" s="1225"/>
      <c r="G2" s="1225"/>
    </row>
    <row r="3" spans="1:7" x14ac:dyDescent="0.2">
      <c r="A3" s="272"/>
      <c r="D3" s="418"/>
      <c r="E3" s="418"/>
      <c r="F3" s="418"/>
      <c r="G3" s="418"/>
    </row>
    <row r="4" spans="1:7" x14ac:dyDescent="0.2">
      <c r="A4" s="269"/>
      <c r="B4" s="269"/>
      <c r="C4" s="270"/>
      <c r="D4" s="271">
        <v>1</v>
      </c>
      <c r="E4" s="271">
        <v>2</v>
      </c>
      <c r="F4" s="271">
        <v>3</v>
      </c>
      <c r="G4" s="271">
        <v>4</v>
      </c>
    </row>
    <row r="5" spans="1:7" s="290"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8"/>
      <c r="D7" s="282" t="s">
        <v>1341</v>
      </c>
      <c r="E7" s="282" t="s">
        <v>1342</v>
      </c>
      <c r="F7" s="282" t="s">
        <v>1343</v>
      </c>
      <c r="G7" s="1306"/>
    </row>
    <row r="8" spans="1:7" s="273" customFormat="1" x14ac:dyDescent="0.2">
      <c r="A8" s="283"/>
      <c r="B8" s="283" t="s">
        <v>1344</v>
      </c>
      <c r="C8" s="284" t="s">
        <v>65</v>
      </c>
      <c r="D8" s="276">
        <v>15183676.63157</v>
      </c>
      <c r="E8" s="276">
        <v>6194175.5741600003</v>
      </c>
      <c r="F8" s="276">
        <v>8989501.0574099999</v>
      </c>
      <c r="G8" s="276">
        <v>8563173.3278499991</v>
      </c>
    </row>
    <row r="9" spans="1:7" s="291" customFormat="1" x14ac:dyDescent="0.2">
      <c r="A9" s="283" t="s">
        <v>1345</v>
      </c>
      <c r="B9" s="283" t="s">
        <v>1346</v>
      </c>
      <c r="C9" s="284" t="s">
        <v>65</v>
      </c>
      <c r="D9" s="276">
        <v>13330318.075479999</v>
      </c>
      <c r="E9" s="276">
        <v>6193423.2170000002</v>
      </c>
      <c r="F9" s="276">
        <v>7136894.8584799999</v>
      </c>
      <c r="G9" s="276">
        <v>6813150.4874999998</v>
      </c>
    </row>
    <row r="10" spans="1:7" s="291" customFormat="1" x14ac:dyDescent="0.2">
      <c r="A10" s="283" t="s">
        <v>1347</v>
      </c>
      <c r="B10" s="283" t="s">
        <v>1348</v>
      </c>
      <c r="C10" s="284" t="s">
        <v>65</v>
      </c>
      <c r="D10" s="276">
        <v>94837.499100000001</v>
      </c>
      <c r="E10" s="276">
        <v>79475.280589999995</v>
      </c>
      <c r="F10" s="276">
        <v>15362.218510000001</v>
      </c>
      <c r="G10" s="276">
        <v>12664.8017</v>
      </c>
    </row>
    <row r="11" spans="1:7" x14ac:dyDescent="0.2">
      <c r="A11" s="789" t="s">
        <v>1349</v>
      </c>
      <c r="B11" s="789" t="s">
        <v>1350</v>
      </c>
      <c r="C11" s="794" t="s">
        <v>1351</v>
      </c>
      <c r="D11" s="817">
        <v>0</v>
      </c>
      <c r="E11" s="817">
        <v>0</v>
      </c>
      <c r="F11" s="817">
        <v>0</v>
      </c>
      <c r="G11" s="817">
        <v>0</v>
      </c>
    </row>
    <row r="12" spans="1:7" x14ac:dyDescent="0.2">
      <c r="A12" s="789" t="s">
        <v>1352</v>
      </c>
      <c r="B12" s="789" t="s">
        <v>1353</v>
      </c>
      <c r="C12" s="794" t="s">
        <v>1354</v>
      </c>
      <c r="D12" s="790">
        <v>33093.066899999998</v>
      </c>
      <c r="E12" s="817">
        <v>18104.146189999999</v>
      </c>
      <c r="F12" s="790">
        <v>14988.92071</v>
      </c>
      <c r="G12" s="817">
        <v>12351.3169</v>
      </c>
    </row>
    <row r="13" spans="1:7" x14ac:dyDescent="0.2">
      <c r="A13" s="789" t="s">
        <v>1355</v>
      </c>
      <c r="B13" s="789" t="s">
        <v>1356</v>
      </c>
      <c r="C13" s="794" t="s">
        <v>1357</v>
      </c>
      <c r="D13" s="790">
        <v>72.599999999999994</v>
      </c>
      <c r="E13" s="817">
        <v>67.457999999999998</v>
      </c>
      <c r="F13" s="790">
        <v>5.1420000000000003</v>
      </c>
      <c r="G13" s="817">
        <v>39.378</v>
      </c>
    </row>
    <row r="14" spans="1:7" x14ac:dyDescent="0.2">
      <c r="A14" s="789" t="s">
        <v>1358</v>
      </c>
      <c r="B14" s="789" t="s">
        <v>1359</v>
      </c>
      <c r="C14" s="794" t="s">
        <v>1360</v>
      </c>
      <c r="D14" s="790"/>
      <c r="E14" s="817">
        <v>0</v>
      </c>
      <c r="F14" s="790"/>
      <c r="G14" s="817">
        <v>0</v>
      </c>
    </row>
    <row r="15" spans="1:7" x14ac:dyDescent="0.2">
      <c r="A15" s="789" t="s">
        <v>1361</v>
      </c>
      <c r="B15" s="789" t="s">
        <v>1362</v>
      </c>
      <c r="C15" s="794" t="s">
        <v>1363</v>
      </c>
      <c r="D15" s="790">
        <v>60119.611299999997</v>
      </c>
      <c r="E15" s="817">
        <v>60119.611299999997</v>
      </c>
      <c r="F15" s="790"/>
      <c r="G15" s="817">
        <v>0</v>
      </c>
    </row>
    <row r="16" spans="1:7" x14ac:dyDescent="0.2">
      <c r="A16" s="789" t="s">
        <v>1364</v>
      </c>
      <c r="B16" s="789" t="s">
        <v>1365</v>
      </c>
      <c r="C16" s="794" t="s">
        <v>1366</v>
      </c>
      <c r="D16" s="790">
        <v>1503.2209</v>
      </c>
      <c r="E16" s="817">
        <v>1184.0651</v>
      </c>
      <c r="F16" s="790">
        <v>319.1558</v>
      </c>
      <c r="G16" s="817">
        <v>195.4958</v>
      </c>
    </row>
    <row r="17" spans="1:7" x14ac:dyDescent="0.2">
      <c r="A17" s="789" t="s">
        <v>1367</v>
      </c>
      <c r="B17" s="789" t="s">
        <v>1368</v>
      </c>
      <c r="C17" s="794" t="s">
        <v>1369</v>
      </c>
      <c r="D17" s="790">
        <v>49</v>
      </c>
      <c r="E17" s="817">
        <v>0</v>
      </c>
      <c r="F17" s="790">
        <v>49</v>
      </c>
      <c r="G17" s="817">
        <v>78.611000000000004</v>
      </c>
    </row>
    <row r="18" spans="1:7" x14ac:dyDescent="0.2">
      <c r="A18" s="789" t="s">
        <v>1370</v>
      </c>
      <c r="B18" s="789" t="s">
        <v>1371</v>
      </c>
      <c r="C18" s="794" t="s">
        <v>1372</v>
      </c>
      <c r="D18" s="790"/>
      <c r="E18" s="817">
        <v>0</v>
      </c>
      <c r="F18" s="790"/>
      <c r="G18" s="817">
        <v>0</v>
      </c>
    </row>
    <row r="19" spans="1:7" x14ac:dyDescent="0.2">
      <c r="A19" s="791" t="s">
        <v>1373</v>
      </c>
      <c r="B19" s="789" t="s">
        <v>1374</v>
      </c>
      <c r="C19" s="794" t="s">
        <v>1375</v>
      </c>
      <c r="D19" s="790"/>
      <c r="E19" s="817">
        <v>0</v>
      </c>
      <c r="F19" s="790"/>
      <c r="G19" s="817">
        <v>0</v>
      </c>
    </row>
    <row r="20" spans="1:7" s="291" customFormat="1" x14ac:dyDescent="0.2">
      <c r="A20" s="283" t="s">
        <v>1376</v>
      </c>
      <c r="B20" s="283" t="s">
        <v>1377</v>
      </c>
      <c r="C20" s="284" t="s">
        <v>65</v>
      </c>
      <c r="D20" s="276">
        <v>13234962.2611</v>
      </c>
      <c r="E20" s="276">
        <v>6113947.9364099996</v>
      </c>
      <c r="F20" s="276">
        <v>7121014.3246900002</v>
      </c>
      <c r="G20" s="276">
        <v>6799957.8665500004</v>
      </c>
    </row>
    <row r="21" spans="1:7" x14ac:dyDescent="0.2">
      <c r="A21" s="789" t="s">
        <v>1378</v>
      </c>
      <c r="B21" s="789" t="s">
        <v>341</v>
      </c>
      <c r="C21" s="794" t="s">
        <v>1379</v>
      </c>
      <c r="D21" s="817">
        <v>535801.74630999996</v>
      </c>
      <c r="E21" s="817">
        <v>0</v>
      </c>
      <c r="F21" s="817">
        <v>535801.74630999996</v>
      </c>
      <c r="G21" s="817">
        <v>530153.71849</v>
      </c>
    </row>
    <row r="22" spans="1:7" x14ac:dyDescent="0.2">
      <c r="A22" s="789" t="s">
        <v>1380</v>
      </c>
      <c r="B22" s="789" t="s">
        <v>1381</v>
      </c>
      <c r="C22" s="794" t="s">
        <v>1382</v>
      </c>
      <c r="D22" s="790">
        <v>3910.5316400000002</v>
      </c>
      <c r="E22" s="817">
        <v>0</v>
      </c>
      <c r="F22" s="790">
        <v>3910.5316400000002</v>
      </c>
      <c r="G22" s="817">
        <v>5153.5316400000002</v>
      </c>
    </row>
    <row r="23" spans="1:7" x14ac:dyDescent="0.2">
      <c r="A23" s="789" t="s">
        <v>1383</v>
      </c>
      <c r="B23" s="789" t="s">
        <v>1384</v>
      </c>
      <c r="C23" s="794" t="s">
        <v>1385</v>
      </c>
      <c r="D23" s="790">
        <v>8881336.1766400002</v>
      </c>
      <c r="E23" s="817">
        <v>2989282.1497</v>
      </c>
      <c r="F23" s="790">
        <v>5892054.0269400002</v>
      </c>
      <c r="G23" s="817">
        <v>5686587.6289600004</v>
      </c>
    </row>
    <row r="24" spans="1:7" ht="21" x14ac:dyDescent="0.2">
      <c r="A24" s="789" t="s">
        <v>1386</v>
      </c>
      <c r="B24" s="789" t="s">
        <v>1387</v>
      </c>
      <c r="C24" s="794" t="s">
        <v>1388</v>
      </c>
      <c r="D24" s="790">
        <v>1540474.4802999999</v>
      </c>
      <c r="E24" s="817">
        <v>1006307.0120099999</v>
      </c>
      <c r="F24" s="790">
        <v>534167.46828999999</v>
      </c>
      <c r="G24" s="817">
        <v>510414.58013000002</v>
      </c>
    </row>
    <row r="25" spans="1:7" x14ac:dyDescent="0.2">
      <c r="A25" s="789" t="s">
        <v>1389</v>
      </c>
      <c r="B25" s="789" t="s">
        <v>1390</v>
      </c>
      <c r="C25" s="794" t="s">
        <v>1391</v>
      </c>
      <c r="D25" s="790"/>
      <c r="E25" s="817">
        <v>0</v>
      </c>
      <c r="F25" s="790"/>
      <c r="G25" s="817">
        <v>0</v>
      </c>
    </row>
    <row r="26" spans="1:7" x14ac:dyDescent="0.2">
      <c r="A26" s="789" t="s">
        <v>1392</v>
      </c>
      <c r="B26" s="789" t="s">
        <v>1393</v>
      </c>
      <c r="C26" s="794" t="s">
        <v>1394</v>
      </c>
      <c r="D26" s="790">
        <v>2118212.9737</v>
      </c>
      <c r="E26" s="817">
        <v>2118212.9737</v>
      </c>
      <c r="F26" s="790"/>
      <c r="G26" s="817">
        <v>0</v>
      </c>
    </row>
    <row r="27" spans="1:7" x14ac:dyDescent="0.2">
      <c r="A27" s="789" t="s">
        <v>1395</v>
      </c>
      <c r="B27" s="789" t="s">
        <v>1396</v>
      </c>
      <c r="C27" s="794" t="s">
        <v>1397</v>
      </c>
      <c r="D27" s="790">
        <v>281.41633999999999</v>
      </c>
      <c r="E27" s="817">
        <v>145.80099999999999</v>
      </c>
      <c r="F27" s="790">
        <v>135.61534</v>
      </c>
      <c r="G27" s="817">
        <v>163.94349</v>
      </c>
    </row>
    <row r="28" spans="1:7" x14ac:dyDescent="0.2">
      <c r="A28" s="789" t="s">
        <v>1398</v>
      </c>
      <c r="B28" s="789" t="s">
        <v>1399</v>
      </c>
      <c r="C28" s="794" t="s">
        <v>1400</v>
      </c>
      <c r="D28" s="790">
        <v>154919.93617</v>
      </c>
      <c r="E28" s="817">
        <v>0</v>
      </c>
      <c r="F28" s="790">
        <v>154919.93617</v>
      </c>
      <c r="G28" s="817">
        <v>67218.26384</v>
      </c>
    </row>
    <row r="29" spans="1:7" x14ac:dyDescent="0.2">
      <c r="A29" s="789" t="s">
        <v>1401</v>
      </c>
      <c r="B29" s="789" t="s">
        <v>1402</v>
      </c>
      <c r="C29" s="794" t="s">
        <v>1403</v>
      </c>
      <c r="D29" s="790">
        <v>25</v>
      </c>
      <c r="E29" s="817">
        <v>0</v>
      </c>
      <c r="F29" s="790">
        <v>25</v>
      </c>
      <c r="G29" s="817">
        <v>266.2</v>
      </c>
    </row>
    <row r="30" spans="1:7" x14ac:dyDescent="0.2">
      <c r="A30" s="791" t="s">
        <v>1404</v>
      </c>
      <c r="B30" s="789" t="s">
        <v>1405</v>
      </c>
      <c r="C30" s="794" t="s">
        <v>1406</v>
      </c>
      <c r="D30" s="790"/>
      <c r="E30" s="790"/>
      <c r="F30" s="790"/>
      <c r="G30" s="790"/>
    </row>
    <row r="31" spans="1:7" s="291" customFormat="1" x14ac:dyDescent="0.2">
      <c r="A31" s="283" t="s">
        <v>1407</v>
      </c>
      <c r="B31" s="283" t="s">
        <v>1408</v>
      </c>
      <c r="C31" s="284" t="s">
        <v>65</v>
      </c>
      <c r="D31" s="276">
        <v>0</v>
      </c>
      <c r="E31" s="276">
        <v>0</v>
      </c>
      <c r="F31" s="276">
        <v>0</v>
      </c>
      <c r="G31" s="276">
        <v>0</v>
      </c>
    </row>
    <row r="32" spans="1:7" x14ac:dyDescent="0.2">
      <c r="A32" s="789" t="s">
        <v>1409</v>
      </c>
      <c r="B32" s="789" t="s">
        <v>1410</v>
      </c>
      <c r="C32" s="794" t="s">
        <v>1411</v>
      </c>
      <c r="D32" s="817">
        <v>0</v>
      </c>
      <c r="E32" s="817">
        <v>0</v>
      </c>
      <c r="F32" s="817">
        <v>0</v>
      </c>
      <c r="G32" s="817">
        <v>0</v>
      </c>
    </row>
    <row r="33" spans="1:7" x14ac:dyDescent="0.2">
      <c r="A33" s="789" t="s">
        <v>1412</v>
      </c>
      <c r="B33" s="789" t="s">
        <v>1413</v>
      </c>
      <c r="C33" s="794" t="s">
        <v>1414</v>
      </c>
      <c r="D33" s="817">
        <v>0</v>
      </c>
      <c r="E33" s="817">
        <v>0</v>
      </c>
      <c r="F33" s="817">
        <v>0</v>
      </c>
      <c r="G33" s="817">
        <v>0</v>
      </c>
    </row>
    <row r="34" spans="1:7" x14ac:dyDescent="0.2">
      <c r="A34" s="789" t="s">
        <v>1415</v>
      </c>
      <c r="B34" s="789" t="s">
        <v>1416</v>
      </c>
      <c r="C34" s="794" t="s">
        <v>1417</v>
      </c>
      <c r="D34" s="817">
        <v>0</v>
      </c>
      <c r="E34" s="817">
        <v>0</v>
      </c>
      <c r="F34" s="817">
        <v>0</v>
      </c>
      <c r="G34" s="817">
        <v>0</v>
      </c>
    </row>
    <row r="35" spans="1:7" x14ac:dyDescent="0.2">
      <c r="A35" s="789" t="s">
        <v>1421</v>
      </c>
      <c r="B35" s="789" t="s">
        <v>1422</v>
      </c>
      <c r="C35" s="794" t="s">
        <v>1423</v>
      </c>
      <c r="D35" s="790"/>
      <c r="E35" s="817">
        <v>0</v>
      </c>
      <c r="F35" s="790"/>
      <c r="G35" s="817">
        <v>0</v>
      </c>
    </row>
    <row r="36" spans="1:7" x14ac:dyDescent="0.2">
      <c r="A36" s="789" t="s">
        <v>1424</v>
      </c>
      <c r="B36" s="789" t="s">
        <v>1425</v>
      </c>
      <c r="C36" s="794" t="s">
        <v>1426</v>
      </c>
      <c r="D36" s="790"/>
      <c r="E36" s="817">
        <v>0</v>
      </c>
      <c r="F36" s="790"/>
      <c r="G36" s="817">
        <v>0</v>
      </c>
    </row>
    <row r="37" spans="1:7" s="291" customFormat="1" x14ac:dyDescent="0.2">
      <c r="A37" s="283" t="s">
        <v>1433</v>
      </c>
      <c r="B37" s="283" t="s">
        <v>1434</v>
      </c>
      <c r="C37" s="284" t="s">
        <v>65</v>
      </c>
      <c r="D37" s="276">
        <v>518.31528000000003</v>
      </c>
      <c r="E37" s="276">
        <v>0</v>
      </c>
      <c r="F37" s="276">
        <v>518.31528000000003</v>
      </c>
      <c r="G37" s="276">
        <v>527.81925000000001</v>
      </c>
    </row>
    <row r="38" spans="1:7" x14ac:dyDescent="0.2">
      <c r="A38" s="789" t="s">
        <v>1435</v>
      </c>
      <c r="B38" s="789" t="s">
        <v>1436</v>
      </c>
      <c r="C38" s="794" t="s">
        <v>1437</v>
      </c>
      <c r="D38" s="790"/>
      <c r="E38" s="817">
        <v>0</v>
      </c>
      <c r="F38" s="790"/>
      <c r="G38" s="817">
        <v>0</v>
      </c>
    </row>
    <row r="39" spans="1:7" x14ac:dyDescent="0.2">
      <c r="A39" s="789" t="s">
        <v>1438</v>
      </c>
      <c r="B39" s="789" t="s">
        <v>1439</v>
      </c>
      <c r="C39" s="794" t="s">
        <v>1440</v>
      </c>
      <c r="D39" s="790"/>
      <c r="E39" s="817">
        <v>0</v>
      </c>
      <c r="F39" s="790"/>
      <c r="G39" s="817">
        <v>0</v>
      </c>
    </row>
    <row r="40" spans="1:7" x14ac:dyDescent="0.2">
      <c r="A40" s="789" t="s">
        <v>1441</v>
      </c>
      <c r="B40" s="789" t="s">
        <v>1442</v>
      </c>
      <c r="C40" s="794" t="s">
        <v>1443</v>
      </c>
      <c r="D40" s="790">
        <v>106.22937</v>
      </c>
      <c r="E40" s="817">
        <v>0</v>
      </c>
      <c r="F40" s="790">
        <v>106.22937</v>
      </c>
      <c r="G40" s="817">
        <v>107.37837</v>
      </c>
    </row>
    <row r="41" spans="1:7" x14ac:dyDescent="0.2">
      <c r="A41" s="789" t="s">
        <v>1447</v>
      </c>
      <c r="B41" s="789" t="s">
        <v>1448</v>
      </c>
      <c r="C41" s="794" t="s">
        <v>1449</v>
      </c>
      <c r="D41" s="790">
        <v>412.08591000000001</v>
      </c>
      <c r="E41" s="817">
        <v>0</v>
      </c>
      <c r="F41" s="790">
        <v>412.08591000000001</v>
      </c>
      <c r="G41" s="817">
        <v>420.44087999999999</v>
      </c>
    </row>
    <row r="42" spans="1:7" x14ac:dyDescent="0.2">
      <c r="A42" s="789" t="s">
        <v>1450</v>
      </c>
      <c r="B42" s="793" t="s">
        <v>1451</v>
      </c>
      <c r="C42" s="808" t="s">
        <v>1452</v>
      </c>
      <c r="D42" s="790"/>
      <c r="E42" s="817">
        <v>0</v>
      </c>
      <c r="F42" s="790"/>
      <c r="G42" s="817">
        <v>0</v>
      </c>
    </row>
    <row r="43" spans="1:7" s="291" customFormat="1" x14ac:dyDescent="0.2">
      <c r="A43" s="283" t="s">
        <v>1453</v>
      </c>
      <c r="B43" s="283" t="s">
        <v>1454</v>
      </c>
      <c r="C43" s="284" t="s">
        <v>65</v>
      </c>
      <c r="D43" s="276">
        <v>1853358.5560900001</v>
      </c>
      <c r="E43" s="276">
        <v>752.35716000000002</v>
      </c>
      <c r="F43" s="276">
        <v>1852606.19893</v>
      </c>
      <c r="G43" s="276">
        <v>1750022.84035</v>
      </c>
    </row>
    <row r="44" spans="1:7" s="291" customFormat="1" x14ac:dyDescent="0.2">
      <c r="A44" s="274" t="s">
        <v>1455</v>
      </c>
      <c r="B44" s="274" t="s">
        <v>1456</v>
      </c>
      <c r="C44" s="288" t="s">
        <v>65</v>
      </c>
      <c r="D44" s="276">
        <v>42089.722240000003</v>
      </c>
      <c r="E44" s="276">
        <v>0</v>
      </c>
      <c r="F44" s="276">
        <v>42089.722240000003</v>
      </c>
      <c r="G44" s="276">
        <v>33988.501100000001</v>
      </c>
    </row>
    <row r="45" spans="1:7" x14ac:dyDescent="0.2">
      <c r="A45" s="789" t="s">
        <v>1457</v>
      </c>
      <c r="B45" s="789" t="s">
        <v>1458</v>
      </c>
      <c r="C45" s="794" t="s">
        <v>1459</v>
      </c>
      <c r="D45" s="790"/>
      <c r="E45" s="817">
        <v>0</v>
      </c>
      <c r="F45" s="790"/>
      <c r="G45" s="817">
        <v>0</v>
      </c>
    </row>
    <row r="46" spans="1:7" x14ac:dyDescent="0.2">
      <c r="A46" s="789" t="s">
        <v>1460</v>
      </c>
      <c r="B46" s="789" t="s">
        <v>1461</v>
      </c>
      <c r="C46" s="794" t="s">
        <v>1462</v>
      </c>
      <c r="D46" s="790">
        <v>19147.218850000001</v>
      </c>
      <c r="E46" s="817">
        <v>0</v>
      </c>
      <c r="F46" s="790">
        <v>19147.218850000001</v>
      </c>
      <c r="G46" s="817">
        <v>14587.230240000001</v>
      </c>
    </row>
    <row r="47" spans="1:7" x14ac:dyDescent="0.2">
      <c r="A47" s="789" t="s">
        <v>1463</v>
      </c>
      <c r="B47" s="789" t="s">
        <v>1464</v>
      </c>
      <c r="C47" s="794" t="s">
        <v>1465</v>
      </c>
      <c r="D47" s="790"/>
      <c r="E47" s="817">
        <v>0</v>
      </c>
      <c r="F47" s="790"/>
      <c r="G47" s="817">
        <v>0</v>
      </c>
    </row>
    <row r="48" spans="1:7" x14ac:dyDescent="0.2">
      <c r="A48" s="789" t="s">
        <v>1466</v>
      </c>
      <c r="B48" s="789" t="s">
        <v>1467</v>
      </c>
      <c r="C48" s="794" t="s">
        <v>1468</v>
      </c>
      <c r="D48" s="790">
        <v>6926.8185400000002</v>
      </c>
      <c r="E48" s="817">
        <v>0</v>
      </c>
      <c r="F48" s="790">
        <v>6926.8185400000002</v>
      </c>
      <c r="G48" s="817">
        <v>7265.1841899999999</v>
      </c>
    </row>
    <row r="49" spans="1:7" x14ac:dyDescent="0.2">
      <c r="A49" s="789" t="s">
        <v>1469</v>
      </c>
      <c r="B49" s="789" t="s">
        <v>1470</v>
      </c>
      <c r="C49" s="794" t="s">
        <v>1471</v>
      </c>
      <c r="D49" s="790"/>
      <c r="E49" s="817">
        <v>0</v>
      </c>
      <c r="F49" s="790"/>
      <c r="G49" s="817">
        <v>0</v>
      </c>
    </row>
    <row r="50" spans="1:7" x14ac:dyDescent="0.2">
      <c r="A50" s="789" t="s">
        <v>1472</v>
      </c>
      <c r="B50" s="789" t="s">
        <v>1473</v>
      </c>
      <c r="C50" s="794" t="s">
        <v>1474</v>
      </c>
      <c r="D50" s="790">
        <v>12572.682650000001</v>
      </c>
      <c r="E50" s="817">
        <v>0</v>
      </c>
      <c r="F50" s="790">
        <v>12572.682650000001</v>
      </c>
      <c r="G50" s="817">
        <v>8363.2426099999993</v>
      </c>
    </row>
    <row r="51" spans="1:7" x14ac:dyDescent="0.2">
      <c r="A51" s="789" t="s">
        <v>1475</v>
      </c>
      <c r="B51" s="789" t="s">
        <v>1476</v>
      </c>
      <c r="C51" s="794" t="s">
        <v>1477</v>
      </c>
      <c r="D51" s="790"/>
      <c r="E51" s="817">
        <v>0</v>
      </c>
      <c r="F51" s="790"/>
      <c r="G51" s="817">
        <v>0</v>
      </c>
    </row>
    <row r="52" spans="1:7" x14ac:dyDescent="0.2">
      <c r="A52" s="789" t="s">
        <v>1478</v>
      </c>
      <c r="B52" s="789" t="s">
        <v>1479</v>
      </c>
      <c r="C52" s="794" t="s">
        <v>1480</v>
      </c>
      <c r="D52" s="790">
        <v>1590.0692799999999</v>
      </c>
      <c r="E52" s="817">
        <v>0</v>
      </c>
      <c r="F52" s="790">
        <v>1590.0692799999999</v>
      </c>
      <c r="G52" s="817">
        <v>1424.46612</v>
      </c>
    </row>
    <row r="53" spans="1:7" x14ac:dyDescent="0.2">
      <c r="A53" s="789" t="s">
        <v>1481</v>
      </c>
      <c r="B53" s="789" t="s">
        <v>1482</v>
      </c>
      <c r="C53" s="794" t="s">
        <v>1483</v>
      </c>
      <c r="D53" s="790"/>
      <c r="E53" s="817">
        <v>0</v>
      </c>
      <c r="F53" s="790"/>
      <c r="G53" s="817">
        <v>0</v>
      </c>
    </row>
    <row r="54" spans="1:7" x14ac:dyDescent="0.2">
      <c r="A54" s="793" t="s">
        <v>1484</v>
      </c>
      <c r="B54" s="793" t="s">
        <v>1485</v>
      </c>
      <c r="C54" s="808" t="s">
        <v>1486</v>
      </c>
      <c r="D54" s="790">
        <v>1852.93292</v>
      </c>
      <c r="E54" s="817">
        <v>0</v>
      </c>
      <c r="F54" s="790">
        <v>1852.93292</v>
      </c>
      <c r="G54" s="817">
        <v>2348.3779399999999</v>
      </c>
    </row>
    <row r="55" spans="1:7" s="291" customFormat="1" x14ac:dyDescent="0.2">
      <c r="A55" s="274" t="s">
        <v>1487</v>
      </c>
      <c r="B55" s="274" t="s">
        <v>1488</v>
      </c>
      <c r="C55" s="288" t="s">
        <v>65</v>
      </c>
      <c r="D55" s="276">
        <v>454857.71617000003</v>
      </c>
      <c r="E55" s="276">
        <v>752.35716000000002</v>
      </c>
      <c r="F55" s="276">
        <v>454105.35901000001</v>
      </c>
      <c r="G55" s="276">
        <v>409920.00235000002</v>
      </c>
    </row>
    <row r="56" spans="1:7" x14ac:dyDescent="0.2">
      <c r="A56" s="798" t="s">
        <v>1489</v>
      </c>
      <c r="B56" s="798" t="s">
        <v>1490</v>
      </c>
      <c r="C56" s="813" t="s">
        <v>1491</v>
      </c>
      <c r="D56" s="790">
        <v>16883.566289999999</v>
      </c>
      <c r="E56" s="817">
        <v>752.35716000000002</v>
      </c>
      <c r="F56" s="790">
        <v>16131.209129999999</v>
      </c>
      <c r="G56" s="817">
        <v>13568.31475</v>
      </c>
    </row>
    <row r="57" spans="1:7" x14ac:dyDescent="0.2">
      <c r="A57" s="789" t="s">
        <v>1498</v>
      </c>
      <c r="B57" s="789" t="s">
        <v>1499</v>
      </c>
      <c r="C57" s="794" t="s">
        <v>1500</v>
      </c>
      <c r="D57" s="790">
        <v>13713.458130000001</v>
      </c>
      <c r="E57" s="817">
        <v>0</v>
      </c>
      <c r="F57" s="790">
        <v>13713.458130000001</v>
      </c>
      <c r="G57" s="817">
        <v>15538.171549999999</v>
      </c>
    </row>
    <row r="58" spans="1:7" x14ac:dyDescent="0.2">
      <c r="A58" s="789" t="s">
        <v>1501</v>
      </c>
      <c r="B58" s="789" t="s">
        <v>1502</v>
      </c>
      <c r="C58" s="794" t="s">
        <v>1503</v>
      </c>
      <c r="D58" s="790">
        <v>5141.9752399999998</v>
      </c>
      <c r="E58" s="817">
        <v>0</v>
      </c>
      <c r="F58" s="790">
        <v>5141.9752399999998</v>
      </c>
      <c r="G58" s="817">
        <v>5205.07978</v>
      </c>
    </row>
    <row r="59" spans="1:7" x14ac:dyDescent="0.2">
      <c r="A59" s="789" t="s">
        <v>1504</v>
      </c>
      <c r="B59" s="789" t="s">
        <v>1505</v>
      </c>
      <c r="C59" s="794" t="s">
        <v>1506</v>
      </c>
      <c r="D59" s="790"/>
      <c r="E59" s="817">
        <v>0</v>
      </c>
      <c r="F59" s="790"/>
      <c r="G59" s="817">
        <v>0</v>
      </c>
    </row>
    <row r="60" spans="1:7" x14ac:dyDescent="0.2">
      <c r="A60" s="789" t="s">
        <v>1513</v>
      </c>
      <c r="B60" s="789" t="s">
        <v>1514</v>
      </c>
      <c r="C60" s="794" t="s">
        <v>1515</v>
      </c>
      <c r="D60" s="790">
        <v>961.60050999999999</v>
      </c>
      <c r="E60" s="817">
        <v>0</v>
      </c>
      <c r="F60" s="790">
        <v>961.60050999999999</v>
      </c>
      <c r="G60" s="817">
        <v>1864.3853899999999</v>
      </c>
    </row>
    <row r="61" spans="1:7" x14ac:dyDescent="0.2">
      <c r="A61" s="789" t="s">
        <v>1516</v>
      </c>
      <c r="B61" s="789" t="s">
        <v>1517</v>
      </c>
      <c r="C61" s="794" t="s">
        <v>1518</v>
      </c>
      <c r="D61" s="817">
        <v>0</v>
      </c>
      <c r="E61" s="817">
        <v>0</v>
      </c>
      <c r="F61" s="817">
        <v>0</v>
      </c>
      <c r="G61" s="817">
        <v>0</v>
      </c>
    </row>
    <row r="62" spans="1:7" x14ac:dyDescent="0.2">
      <c r="A62" s="789" t="s">
        <v>1519</v>
      </c>
      <c r="B62" s="789" t="s">
        <v>1520</v>
      </c>
      <c r="C62" s="794" t="s">
        <v>1521</v>
      </c>
      <c r="D62" s="817">
        <v>0</v>
      </c>
      <c r="E62" s="817">
        <v>0</v>
      </c>
      <c r="F62" s="817">
        <v>0</v>
      </c>
      <c r="G62" s="817">
        <v>0</v>
      </c>
    </row>
    <row r="63" spans="1:7" x14ac:dyDescent="0.2">
      <c r="A63" s="789" t="s">
        <v>1522</v>
      </c>
      <c r="B63" s="789" t="s">
        <v>1523</v>
      </c>
      <c r="C63" s="794" t="s">
        <v>1524</v>
      </c>
      <c r="D63" s="817">
        <v>0</v>
      </c>
      <c r="E63" s="817">
        <v>0</v>
      </c>
      <c r="F63" s="817">
        <v>0</v>
      </c>
      <c r="G63" s="817">
        <v>0</v>
      </c>
    </row>
    <row r="64" spans="1:7" x14ac:dyDescent="0.2">
      <c r="A64" s="789" t="s">
        <v>1525</v>
      </c>
      <c r="B64" s="789" t="s">
        <v>1526</v>
      </c>
      <c r="C64" s="794" t="s">
        <v>1527</v>
      </c>
      <c r="D64" s="817">
        <v>324.40600000000001</v>
      </c>
      <c r="E64" s="817">
        <v>0</v>
      </c>
      <c r="F64" s="817">
        <v>324.40600000000001</v>
      </c>
      <c r="G64" s="817">
        <v>368.53899999999999</v>
      </c>
    </row>
    <row r="65" spans="1:7" x14ac:dyDescent="0.2">
      <c r="A65" s="789" t="s">
        <v>1528</v>
      </c>
      <c r="B65" s="789" t="s">
        <v>1529</v>
      </c>
      <c r="C65" s="794" t="s">
        <v>1530</v>
      </c>
      <c r="D65" s="817">
        <v>140.792</v>
      </c>
      <c r="E65" s="817">
        <v>0</v>
      </c>
      <c r="F65" s="817">
        <v>140.792</v>
      </c>
      <c r="G65" s="817">
        <v>38.942999999999998</v>
      </c>
    </row>
    <row r="66" spans="1:7" x14ac:dyDescent="0.2">
      <c r="A66" s="789" t="s">
        <v>1531</v>
      </c>
      <c r="B66" s="789" t="s">
        <v>71</v>
      </c>
      <c r="C66" s="794" t="s">
        <v>1532</v>
      </c>
      <c r="D66" s="817">
        <v>1245.3381899999999</v>
      </c>
      <c r="E66" s="817">
        <v>0</v>
      </c>
      <c r="F66" s="817">
        <v>1245.3381899999999</v>
      </c>
      <c r="G66" s="817">
        <v>1205.2631899999999</v>
      </c>
    </row>
    <row r="67" spans="1:7" x14ac:dyDescent="0.2">
      <c r="A67" s="789" t="s">
        <v>1533</v>
      </c>
      <c r="B67" s="789" t="s">
        <v>1534</v>
      </c>
      <c r="C67" s="794" t="s">
        <v>1535</v>
      </c>
      <c r="D67" s="817">
        <v>0</v>
      </c>
      <c r="E67" s="817">
        <v>0</v>
      </c>
      <c r="F67" s="817">
        <v>0</v>
      </c>
      <c r="G67" s="817">
        <v>0</v>
      </c>
    </row>
    <row r="68" spans="1:7" x14ac:dyDescent="0.2">
      <c r="A68" s="789" t="s">
        <v>1536</v>
      </c>
      <c r="B68" s="789" t="s">
        <v>1537</v>
      </c>
      <c r="C68" s="794" t="s">
        <v>1538</v>
      </c>
      <c r="D68" s="817">
        <v>2302.8749699999998</v>
      </c>
      <c r="E68" s="817">
        <v>0</v>
      </c>
      <c r="F68" s="817">
        <v>2302.8749699999998</v>
      </c>
      <c r="G68" s="817">
        <v>2393.4245599999999</v>
      </c>
    </row>
    <row r="69" spans="1:7" x14ac:dyDescent="0.2">
      <c r="A69" s="789" t="s">
        <v>1539</v>
      </c>
      <c r="B69" s="789" t="s">
        <v>1540</v>
      </c>
      <c r="C69" s="794" t="s">
        <v>1541</v>
      </c>
      <c r="D69" s="817">
        <v>113420.78045000001</v>
      </c>
      <c r="E69" s="817">
        <v>0</v>
      </c>
      <c r="F69" s="817">
        <v>113420.78045000001</v>
      </c>
      <c r="G69" s="817">
        <v>13982.295550000001</v>
      </c>
    </row>
    <row r="70" spans="1:7" x14ac:dyDescent="0.2">
      <c r="A70" s="789" t="s">
        <v>1557</v>
      </c>
      <c r="B70" s="789" t="s">
        <v>1558</v>
      </c>
      <c r="C70" s="794" t="s">
        <v>1559</v>
      </c>
      <c r="D70" s="817">
        <v>0</v>
      </c>
      <c r="E70" s="817">
        <v>0</v>
      </c>
      <c r="F70" s="817">
        <v>0</v>
      </c>
      <c r="G70" s="817">
        <v>1017.9246000000001</v>
      </c>
    </row>
    <row r="71" spans="1:7" x14ac:dyDescent="0.2">
      <c r="A71" s="789" t="s">
        <v>1563</v>
      </c>
      <c r="B71" s="789" t="s">
        <v>1564</v>
      </c>
      <c r="C71" s="794" t="s">
        <v>1565</v>
      </c>
      <c r="D71" s="817">
        <v>10678.18216</v>
      </c>
      <c r="E71" s="817">
        <v>0</v>
      </c>
      <c r="F71" s="817">
        <v>10678.18216</v>
      </c>
      <c r="G71" s="817">
        <v>9652.4711800000005</v>
      </c>
    </row>
    <row r="72" spans="1:7" x14ac:dyDescent="0.2">
      <c r="A72" s="789" t="s">
        <v>1566</v>
      </c>
      <c r="B72" s="789" t="s">
        <v>1567</v>
      </c>
      <c r="C72" s="794" t="s">
        <v>1568</v>
      </c>
      <c r="D72" s="817">
        <v>1435.7577100000001</v>
      </c>
      <c r="E72" s="817">
        <v>0</v>
      </c>
      <c r="F72" s="817">
        <v>1435.7577100000001</v>
      </c>
      <c r="G72" s="817">
        <v>1797.4621199999999</v>
      </c>
    </row>
    <row r="73" spans="1:7" x14ac:dyDescent="0.2">
      <c r="A73" s="789" t="s">
        <v>1569</v>
      </c>
      <c r="B73" s="789" t="s">
        <v>1570</v>
      </c>
      <c r="C73" s="794" t="s">
        <v>1571</v>
      </c>
      <c r="D73" s="817">
        <v>276786.40302000003</v>
      </c>
      <c r="E73" s="817">
        <v>0</v>
      </c>
      <c r="F73" s="817">
        <v>276786.40302000003</v>
      </c>
      <c r="G73" s="817">
        <v>331993.44656999997</v>
      </c>
    </row>
    <row r="74" spans="1:7" x14ac:dyDescent="0.2">
      <c r="A74" s="818" t="s">
        <v>1572</v>
      </c>
      <c r="B74" s="818" t="s">
        <v>1573</v>
      </c>
      <c r="C74" s="819" t="s">
        <v>1574</v>
      </c>
      <c r="D74" s="820">
        <v>11822.5815</v>
      </c>
      <c r="E74" s="820">
        <v>0</v>
      </c>
      <c r="F74" s="820">
        <v>11822.5815</v>
      </c>
      <c r="G74" s="820">
        <v>11294.28111</v>
      </c>
    </row>
    <row r="75" spans="1:7" s="291" customFormat="1" x14ac:dyDescent="0.2">
      <c r="A75" s="283" t="s">
        <v>1575</v>
      </c>
      <c r="B75" s="283" t="s">
        <v>1576</v>
      </c>
      <c r="C75" s="284" t="s">
        <v>65</v>
      </c>
      <c r="D75" s="276">
        <v>1356411.1176799999</v>
      </c>
      <c r="E75" s="276">
        <v>0</v>
      </c>
      <c r="F75" s="276">
        <v>1356411.1176799999</v>
      </c>
      <c r="G75" s="276">
        <v>1306114.3369</v>
      </c>
    </row>
    <row r="76" spans="1:7" x14ac:dyDescent="0.2">
      <c r="A76" s="793" t="s">
        <v>1577</v>
      </c>
      <c r="B76" s="793" t="s">
        <v>1578</v>
      </c>
      <c r="C76" s="808" t="s">
        <v>1579</v>
      </c>
      <c r="D76" s="790"/>
      <c r="E76" s="790"/>
      <c r="F76" s="790"/>
      <c r="G76" s="790"/>
    </row>
    <row r="77" spans="1:7" x14ac:dyDescent="0.2">
      <c r="A77" s="789" t="s">
        <v>1580</v>
      </c>
      <c r="B77" s="789" t="s">
        <v>1581</v>
      </c>
      <c r="C77" s="794" t="s">
        <v>1582</v>
      </c>
      <c r="D77" s="790"/>
      <c r="E77" s="790"/>
      <c r="F77" s="790"/>
      <c r="G77" s="790"/>
    </row>
    <row r="78" spans="1:7" x14ac:dyDescent="0.2">
      <c r="A78" s="789" t="s">
        <v>1583</v>
      </c>
      <c r="B78" s="789" t="s">
        <v>1584</v>
      </c>
      <c r="C78" s="794" t="s">
        <v>1585</v>
      </c>
      <c r="D78" s="790"/>
      <c r="E78" s="790"/>
      <c r="F78" s="790"/>
      <c r="G78" s="790"/>
    </row>
    <row r="79" spans="1:7" x14ac:dyDescent="0.2">
      <c r="A79" s="789" t="s">
        <v>1586</v>
      </c>
      <c r="B79" s="789" t="s">
        <v>1587</v>
      </c>
      <c r="C79" s="794" t="s">
        <v>1588</v>
      </c>
      <c r="D79" s="790">
        <v>3676.1886800000002</v>
      </c>
      <c r="E79" s="790"/>
      <c r="F79" s="790">
        <v>3676.1886800000002</v>
      </c>
      <c r="G79" s="790">
        <v>17650.796679999999</v>
      </c>
    </row>
    <row r="80" spans="1:7" x14ac:dyDescent="0.2">
      <c r="A80" s="789" t="s">
        <v>1589</v>
      </c>
      <c r="B80" s="789" t="s">
        <v>1590</v>
      </c>
      <c r="C80" s="794" t="s">
        <v>1591</v>
      </c>
      <c r="D80" s="790">
        <v>1620.6947399999999</v>
      </c>
      <c r="E80" s="790"/>
      <c r="F80" s="790">
        <v>1620.6947399999999</v>
      </c>
      <c r="G80" s="790">
        <v>1431.4804999999999</v>
      </c>
    </row>
    <row r="81" spans="1:7" x14ac:dyDescent="0.2">
      <c r="A81" s="789" t="s">
        <v>1592</v>
      </c>
      <c r="B81" s="789" t="s">
        <v>1593</v>
      </c>
      <c r="C81" s="794" t="s">
        <v>1594</v>
      </c>
      <c r="D81" s="790">
        <v>1277886.6317100001</v>
      </c>
      <c r="E81" s="790"/>
      <c r="F81" s="790">
        <v>1277886.6317100001</v>
      </c>
      <c r="G81" s="790">
        <v>1221945.2601699999</v>
      </c>
    </row>
    <row r="82" spans="1:7" x14ac:dyDescent="0.2">
      <c r="A82" s="789" t="s">
        <v>1595</v>
      </c>
      <c r="B82" s="789" t="s">
        <v>1596</v>
      </c>
      <c r="C82" s="794" t="s">
        <v>1597</v>
      </c>
      <c r="D82" s="790">
        <v>65176.386429999999</v>
      </c>
      <c r="E82" s="790"/>
      <c r="F82" s="790">
        <v>65176.386429999999</v>
      </c>
      <c r="G82" s="790">
        <v>56365.85888</v>
      </c>
    </row>
    <row r="83" spans="1:7" x14ac:dyDescent="0.2">
      <c r="A83" s="789" t="s">
        <v>1604</v>
      </c>
      <c r="B83" s="789" t="s">
        <v>1605</v>
      </c>
      <c r="C83" s="794" t="s">
        <v>1606</v>
      </c>
      <c r="D83" s="790">
        <v>930.06014000000005</v>
      </c>
      <c r="E83" s="790"/>
      <c r="F83" s="790">
        <v>930.06014000000005</v>
      </c>
      <c r="G83" s="790">
        <v>1526.59924</v>
      </c>
    </row>
    <row r="84" spans="1:7" x14ac:dyDescent="0.2">
      <c r="A84" s="789" t="s">
        <v>1607</v>
      </c>
      <c r="B84" s="789" t="s">
        <v>1608</v>
      </c>
      <c r="C84" s="794" t="s">
        <v>1609</v>
      </c>
      <c r="D84" s="790"/>
      <c r="E84" s="790"/>
      <c r="F84" s="790"/>
      <c r="G84" s="790"/>
    </row>
    <row r="85" spans="1:7" x14ac:dyDescent="0.2">
      <c r="A85" s="795" t="s">
        <v>1610</v>
      </c>
      <c r="B85" s="795" t="s">
        <v>1611</v>
      </c>
      <c r="C85" s="796" t="s">
        <v>1612</v>
      </c>
      <c r="D85" s="797">
        <v>7121.1559800000005</v>
      </c>
      <c r="E85" s="797"/>
      <c r="F85" s="797">
        <v>7121.1559800000005</v>
      </c>
      <c r="G85" s="797">
        <v>7194.3414300000004</v>
      </c>
    </row>
    <row r="86" spans="1:7" x14ac:dyDescent="0.2">
      <c r="A86" s="434"/>
      <c r="B86" s="434"/>
      <c r="C86" s="434"/>
      <c r="D86" s="435"/>
      <c r="E86" s="436"/>
      <c r="F86" s="435"/>
      <c r="G86" s="435"/>
    </row>
    <row r="87" spans="1:7" x14ac:dyDescent="0.2">
      <c r="A87" s="434"/>
      <c r="B87" s="434"/>
      <c r="C87" s="434"/>
      <c r="D87" s="435"/>
      <c r="E87" s="436"/>
      <c r="F87" s="435"/>
      <c r="G87" s="435"/>
    </row>
    <row r="88" spans="1:7" x14ac:dyDescent="0.2">
      <c r="A88" s="815"/>
      <c r="B88" s="432"/>
      <c r="C88" s="433"/>
      <c r="D88" s="279">
        <v>1</v>
      </c>
      <c r="E88" s="279">
        <v>2</v>
      </c>
      <c r="F88" s="426"/>
      <c r="G88" s="427"/>
    </row>
    <row r="89" spans="1:7" ht="12.75" customHeight="1" x14ac:dyDescent="0.2">
      <c r="A89" s="1287" t="s">
        <v>1336</v>
      </c>
      <c r="B89" s="1288"/>
      <c r="C89" s="1293" t="s">
        <v>1337</v>
      </c>
      <c r="D89" s="1307" t="s">
        <v>1338</v>
      </c>
      <c r="E89" s="1307"/>
      <c r="F89" s="426"/>
      <c r="G89" s="427"/>
    </row>
    <row r="90" spans="1:7" s="273" customFormat="1" ht="12.75" customHeight="1" x14ac:dyDescent="0.2">
      <c r="A90" s="1291"/>
      <c r="B90" s="1292"/>
      <c r="C90" s="1298"/>
      <c r="D90" s="746" t="s">
        <v>1339</v>
      </c>
      <c r="E90" s="280" t="s">
        <v>1340</v>
      </c>
      <c r="F90" s="426"/>
      <c r="G90" s="427"/>
    </row>
    <row r="91" spans="1:7" s="273" customFormat="1" x14ac:dyDescent="0.2">
      <c r="A91" s="283"/>
      <c r="B91" s="283" t="s">
        <v>1613</v>
      </c>
      <c r="C91" s="284" t="s">
        <v>65</v>
      </c>
      <c r="D91" s="276">
        <v>8989501.0574099999</v>
      </c>
      <c r="E91" s="276">
        <v>8563173.3278499991</v>
      </c>
      <c r="F91" s="424"/>
      <c r="G91" s="425"/>
    </row>
    <row r="92" spans="1:7" s="291" customFormat="1" x14ac:dyDescent="0.2">
      <c r="A92" s="283" t="s">
        <v>1614</v>
      </c>
      <c r="B92" s="283" t="s">
        <v>1615</v>
      </c>
      <c r="C92" s="284" t="s">
        <v>65</v>
      </c>
      <c r="D92" s="276">
        <v>7796257.3435500003</v>
      </c>
      <c r="E92" s="276">
        <v>7361391.9034500001</v>
      </c>
      <c r="F92" s="424"/>
      <c r="G92" s="425"/>
    </row>
    <row r="93" spans="1:7" s="291" customFormat="1" ht="12.75" customHeight="1" x14ac:dyDescent="0.2">
      <c r="A93" s="283" t="s">
        <v>1616</v>
      </c>
      <c r="B93" s="283" t="s">
        <v>1617</v>
      </c>
      <c r="C93" s="284" t="s">
        <v>65</v>
      </c>
      <c r="D93" s="276">
        <v>7247722.7218899997</v>
      </c>
      <c r="E93" s="276">
        <v>6877963.3611500002</v>
      </c>
      <c r="F93" s="424"/>
      <c r="G93" s="425"/>
    </row>
    <row r="94" spans="1:7" s="291" customFormat="1" x14ac:dyDescent="0.2">
      <c r="A94" s="789" t="s">
        <v>1618</v>
      </c>
      <c r="B94" s="789" t="s">
        <v>1619</v>
      </c>
      <c r="C94" s="794" t="s">
        <v>1620</v>
      </c>
      <c r="D94" s="790">
        <v>6644999.87983</v>
      </c>
      <c r="E94" s="790">
        <v>6280181.1825200003</v>
      </c>
      <c r="F94" s="426"/>
      <c r="G94" s="427"/>
    </row>
    <row r="95" spans="1:7" x14ac:dyDescent="0.2">
      <c r="A95" s="789" t="s">
        <v>1621</v>
      </c>
      <c r="B95" s="789" t="s">
        <v>1622</v>
      </c>
      <c r="C95" s="794" t="s">
        <v>1623</v>
      </c>
      <c r="D95" s="817">
        <v>1242746.0960299999</v>
      </c>
      <c r="E95" s="817">
        <v>1237805.4325999999</v>
      </c>
      <c r="F95" s="426"/>
      <c r="G95" s="420"/>
    </row>
    <row r="96" spans="1:7" x14ac:dyDescent="0.2">
      <c r="A96" s="789" t="s">
        <v>1624</v>
      </c>
      <c r="B96" s="789" t="s">
        <v>1625</v>
      </c>
      <c r="C96" s="794" t="s">
        <v>1626</v>
      </c>
      <c r="D96" s="817">
        <v>0</v>
      </c>
      <c r="E96" s="817">
        <v>0</v>
      </c>
      <c r="F96" s="428"/>
      <c r="G96" s="420"/>
    </row>
    <row r="97" spans="1:7" x14ac:dyDescent="0.2">
      <c r="A97" s="789" t="s">
        <v>1627</v>
      </c>
      <c r="B97" s="789" t="s">
        <v>1628</v>
      </c>
      <c r="C97" s="794" t="s">
        <v>1629</v>
      </c>
      <c r="D97" s="817">
        <v>-633073.82501000003</v>
      </c>
      <c r="E97" s="817">
        <v>-633073.82501000003</v>
      </c>
      <c r="F97" s="428"/>
      <c r="G97" s="420"/>
    </row>
    <row r="98" spans="1:7" x14ac:dyDescent="0.2">
      <c r="A98" s="789" t="s">
        <v>1630</v>
      </c>
      <c r="B98" s="789" t="s">
        <v>1631</v>
      </c>
      <c r="C98" s="794" t="s">
        <v>1632</v>
      </c>
      <c r="D98" s="817">
        <v>0</v>
      </c>
      <c r="E98" s="817">
        <v>0</v>
      </c>
      <c r="F98" s="428"/>
      <c r="G98" s="420"/>
    </row>
    <row r="99" spans="1:7" x14ac:dyDescent="0.2">
      <c r="A99" s="789" t="s">
        <v>1633</v>
      </c>
      <c r="B99" s="789" t="s">
        <v>1634</v>
      </c>
      <c r="C99" s="794" t="s">
        <v>1635</v>
      </c>
      <c r="D99" s="817">
        <v>-6949.4289600000002</v>
      </c>
      <c r="E99" s="817">
        <v>-6949.4289600000002</v>
      </c>
      <c r="F99" s="428"/>
      <c r="G99" s="420"/>
    </row>
    <row r="100" spans="1:7" x14ac:dyDescent="0.2">
      <c r="A100" s="283" t="s">
        <v>1636</v>
      </c>
      <c r="B100" s="283" t="s">
        <v>1637</v>
      </c>
      <c r="C100" s="284" t="s">
        <v>65</v>
      </c>
      <c r="D100" s="276">
        <v>504805.28480999998</v>
      </c>
      <c r="E100" s="276">
        <v>433920.03652000002</v>
      </c>
      <c r="F100" s="424"/>
      <c r="G100" s="425"/>
    </row>
    <row r="101" spans="1:7" s="291" customFormat="1" x14ac:dyDescent="0.2">
      <c r="A101" s="789" t="s">
        <v>1638</v>
      </c>
      <c r="B101" s="789" t="s">
        <v>1639</v>
      </c>
      <c r="C101" s="794" t="s">
        <v>1640</v>
      </c>
      <c r="D101" s="790">
        <v>37907.798280000003</v>
      </c>
      <c r="E101" s="790">
        <v>38566.939279999999</v>
      </c>
      <c r="F101" s="426"/>
      <c r="G101" s="427"/>
    </row>
    <row r="102" spans="1:7" x14ac:dyDescent="0.2">
      <c r="A102" s="789" t="s">
        <v>1641</v>
      </c>
      <c r="B102" s="789" t="s">
        <v>1642</v>
      </c>
      <c r="C102" s="794" t="s">
        <v>1643</v>
      </c>
      <c r="D102" s="817">
        <v>72329.173559999996</v>
      </c>
      <c r="E102" s="817">
        <v>63835.498870000003</v>
      </c>
      <c r="F102" s="426"/>
      <c r="G102" s="427"/>
    </row>
    <row r="103" spans="1:7" ht="12.75" customHeight="1" x14ac:dyDescent="0.2">
      <c r="A103" s="789" t="s">
        <v>1644</v>
      </c>
      <c r="B103" s="789" t="s">
        <v>1645</v>
      </c>
      <c r="C103" s="794" t="s">
        <v>1646</v>
      </c>
      <c r="D103" s="817">
        <v>101307.78375</v>
      </c>
      <c r="E103" s="817">
        <v>86212.47868</v>
      </c>
      <c r="F103" s="426"/>
      <c r="G103" s="427"/>
    </row>
    <row r="104" spans="1:7" ht="13.5" customHeight="1" x14ac:dyDescent="0.2">
      <c r="A104" s="789" t="s">
        <v>1647</v>
      </c>
      <c r="B104" s="789" t="s">
        <v>1648</v>
      </c>
      <c r="C104" s="794" t="s">
        <v>1649</v>
      </c>
      <c r="D104" s="817">
        <v>25155.482069999998</v>
      </c>
      <c r="E104" s="817">
        <v>21382.285080000001</v>
      </c>
      <c r="F104" s="428"/>
      <c r="G104" s="420"/>
    </row>
    <row r="105" spans="1:7" x14ac:dyDescent="0.2">
      <c r="A105" s="789" t="s">
        <v>1650</v>
      </c>
      <c r="B105" s="789" t="s">
        <v>1651</v>
      </c>
      <c r="C105" s="794" t="s">
        <v>1652</v>
      </c>
      <c r="D105" s="817">
        <v>268105.04715</v>
      </c>
      <c r="E105" s="817">
        <v>223922.83460999999</v>
      </c>
      <c r="F105" s="426"/>
      <c r="G105" s="427"/>
    </row>
    <row r="106" spans="1:7" x14ac:dyDescent="0.2">
      <c r="A106" s="283" t="s">
        <v>1656</v>
      </c>
      <c r="B106" s="283" t="s">
        <v>1657</v>
      </c>
      <c r="C106" s="284" t="s">
        <v>65</v>
      </c>
      <c r="D106" s="276">
        <v>43729.33685</v>
      </c>
      <c r="E106" s="276">
        <v>49508.50578</v>
      </c>
      <c r="F106" s="424"/>
      <c r="G106" s="425"/>
    </row>
    <row r="107" spans="1:7" x14ac:dyDescent="0.2">
      <c r="A107" s="789" t="s">
        <v>1658</v>
      </c>
      <c r="B107" s="789" t="s">
        <v>1659</v>
      </c>
      <c r="C107" s="794" t="s">
        <v>65</v>
      </c>
      <c r="D107" s="790">
        <v>14455.27399</v>
      </c>
      <c r="E107" s="790">
        <v>19889.865119999999</v>
      </c>
      <c r="F107" s="426"/>
      <c r="G107" s="420"/>
    </row>
    <row r="108" spans="1:7" s="291" customFormat="1" x14ac:dyDescent="0.2">
      <c r="A108" s="789" t="s">
        <v>1660</v>
      </c>
      <c r="B108" s="789" t="s">
        <v>1661</v>
      </c>
      <c r="C108" s="794" t="s">
        <v>1662</v>
      </c>
      <c r="D108" s="817">
        <v>0</v>
      </c>
      <c r="E108" s="817">
        <v>0</v>
      </c>
      <c r="F108" s="428"/>
      <c r="G108" s="427"/>
    </row>
    <row r="109" spans="1:7" x14ac:dyDescent="0.2">
      <c r="A109" s="789" t="s">
        <v>1663</v>
      </c>
      <c r="B109" s="789" t="s">
        <v>1664</v>
      </c>
      <c r="C109" s="794" t="s">
        <v>1665</v>
      </c>
      <c r="D109" s="817">
        <v>29274.062859999998</v>
      </c>
      <c r="E109" s="817">
        <v>29618.640660000001</v>
      </c>
      <c r="F109" s="428"/>
      <c r="G109" s="420"/>
    </row>
    <row r="110" spans="1:7" x14ac:dyDescent="0.2">
      <c r="A110" s="283" t="s">
        <v>1666</v>
      </c>
      <c r="B110" s="283" t="s">
        <v>1667</v>
      </c>
      <c r="C110" s="284" t="s">
        <v>65</v>
      </c>
      <c r="D110" s="276">
        <v>1193243.71386</v>
      </c>
      <c r="E110" s="276">
        <v>1201781.4243999999</v>
      </c>
      <c r="F110" s="424"/>
      <c r="G110" s="425"/>
    </row>
    <row r="111" spans="1:7" x14ac:dyDescent="0.2">
      <c r="A111" s="283" t="s">
        <v>1668</v>
      </c>
      <c r="B111" s="283" t="s">
        <v>1669</v>
      </c>
      <c r="C111" s="284" t="s">
        <v>65</v>
      </c>
      <c r="D111" s="276">
        <v>0</v>
      </c>
      <c r="E111" s="276">
        <v>0</v>
      </c>
      <c r="F111" s="424"/>
      <c r="G111" s="425"/>
    </row>
    <row r="112" spans="1:7" s="291" customFormat="1" x14ac:dyDescent="0.2">
      <c r="A112" s="789" t="s">
        <v>1670</v>
      </c>
      <c r="B112" s="789" t="s">
        <v>1669</v>
      </c>
      <c r="C112" s="794" t="s">
        <v>1671</v>
      </c>
      <c r="D112" s="790"/>
      <c r="E112" s="790"/>
      <c r="F112" s="428"/>
      <c r="G112" s="420"/>
    </row>
    <row r="113" spans="1:7" s="291" customFormat="1" x14ac:dyDescent="0.2">
      <c r="A113" s="283" t="s">
        <v>1672</v>
      </c>
      <c r="B113" s="283" t="s">
        <v>1673</v>
      </c>
      <c r="C113" s="284" t="s">
        <v>65</v>
      </c>
      <c r="D113" s="276">
        <v>350041.00491999998</v>
      </c>
      <c r="E113" s="276">
        <v>424438.66699</v>
      </c>
      <c r="F113" s="424"/>
      <c r="G113" s="425"/>
    </row>
    <row r="114" spans="1:7" x14ac:dyDescent="0.2">
      <c r="A114" s="789" t="s">
        <v>1674</v>
      </c>
      <c r="B114" s="789" t="s">
        <v>1675</v>
      </c>
      <c r="C114" s="794" t="s">
        <v>1676</v>
      </c>
      <c r="D114" s="790">
        <v>12577.35261</v>
      </c>
      <c r="E114" s="790">
        <v>1523.5861</v>
      </c>
      <c r="F114" s="428"/>
      <c r="G114" s="420"/>
    </row>
    <row r="115" spans="1:7" s="291" customFormat="1" x14ac:dyDescent="0.2">
      <c r="A115" s="789" t="s">
        <v>1677</v>
      </c>
      <c r="B115" s="789" t="s">
        <v>1678</v>
      </c>
      <c r="C115" s="794" t="s">
        <v>1679</v>
      </c>
      <c r="D115" s="817">
        <v>12173.98612</v>
      </c>
      <c r="E115" s="817">
        <v>33204</v>
      </c>
      <c r="F115" s="428"/>
      <c r="G115" s="420"/>
    </row>
    <row r="116" spans="1:7" x14ac:dyDescent="0.2">
      <c r="A116" s="789" t="s">
        <v>1683</v>
      </c>
      <c r="B116" s="789" t="s">
        <v>1684</v>
      </c>
      <c r="C116" s="794" t="s">
        <v>1685</v>
      </c>
      <c r="D116" s="817">
        <v>281.94499999999999</v>
      </c>
      <c r="E116" s="817">
        <v>258.40899999999999</v>
      </c>
      <c r="F116" s="428"/>
      <c r="G116" s="420"/>
    </row>
    <row r="117" spans="1:7" x14ac:dyDescent="0.2">
      <c r="A117" s="789" t="s">
        <v>1692</v>
      </c>
      <c r="B117" s="789" t="s">
        <v>1693</v>
      </c>
      <c r="C117" s="794" t="s">
        <v>1694</v>
      </c>
      <c r="D117" s="817">
        <v>648.50900000000001</v>
      </c>
      <c r="E117" s="817">
        <v>667.78300000000002</v>
      </c>
      <c r="F117" s="428"/>
      <c r="G117" s="420"/>
    </row>
    <row r="118" spans="1:7" x14ac:dyDescent="0.2">
      <c r="A118" s="789" t="s">
        <v>1695</v>
      </c>
      <c r="B118" s="789" t="s">
        <v>1696</v>
      </c>
      <c r="C118" s="794" t="s">
        <v>1697</v>
      </c>
      <c r="D118" s="817">
        <v>324359.21218999999</v>
      </c>
      <c r="E118" s="817">
        <v>388784.88858999999</v>
      </c>
      <c r="F118" s="428"/>
      <c r="G118" s="420"/>
    </row>
    <row r="119" spans="1:7" x14ac:dyDescent="0.2">
      <c r="A119" s="283" t="s">
        <v>1698</v>
      </c>
      <c r="B119" s="283" t="s">
        <v>1699</v>
      </c>
      <c r="C119" s="284" t="s">
        <v>65</v>
      </c>
      <c r="D119" s="276">
        <v>843202.70894000004</v>
      </c>
      <c r="E119" s="276">
        <v>777342.75740999996</v>
      </c>
      <c r="F119" s="424"/>
      <c r="G119" s="425"/>
    </row>
    <row r="120" spans="1:7" x14ac:dyDescent="0.2">
      <c r="A120" s="789" t="s">
        <v>1700</v>
      </c>
      <c r="B120" s="789" t="s">
        <v>1701</v>
      </c>
      <c r="C120" s="794" t="s">
        <v>1702</v>
      </c>
      <c r="D120" s="790"/>
      <c r="E120" s="790"/>
      <c r="F120" s="428"/>
      <c r="G120" s="420"/>
    </row>
    <row r="121" spans="1:7" x14ac:dyDescent="0.2">
      <c r="A121" s="789" t="s">
        <v>1709</v>
      </c>
      <c r="B121" s="789" t="s">
        <v>1710</v>
      </c>
      <c r="C121" s="794" t="s">
        <v>1711</v>
      </c>
      <c r="D121" s="817">
        <v>0</v>
      </c>
      <c r="E121" s="817">
        <v>0</v>
      </c>
      <c r="F121" s="428"/>
      <c r="G121" s="420"/>
    </row>
    <row r="122" spans="1:7" s="291" customFormat="1" x14ac:dyDescent="0.2">
      <c r="A122" s="789" t="s">
        <v>1712</v>
      </c>
      <c r="B122" s="789" t="s">
        <v>1713</v>
      </c>
      <c r="C122" s="794" t="s">
        <v>1714</v>
      </c>
      <c r="D122" s="817">
        <v>52283.570469999999</v>
      </c>
      <c r="E122" s="817">
        <v>38760.985630000003</v>
      </c>
      <c r="F122" s="426"/>
      <c r="G122" s="427"/>
    </row>
    <row r="123" spans="1:7" x14ac:dyDescent="0.2">
      <c r="A123" s="789" t="s">
        <v>1718</v>
      </c>
      <c r="B123" s="789" t="s">
        <v>1719</v>
      </c>
      <c r="C123" s="794" t="s">
        <v>1720</v>
      </c>
      <c r="D123" s="817">
        <v>31349.73947</v>
      </c>
      <c r="E123" s="817">
        <v>28367.375469999999</v>
      </c>
      <c r="F123" s="426"/>
      <c r="G123" s="427"/>
    </row>
    <row r="124" spans="1:7" ht="12.75" customHeight="1" x14ac:dyDescent="0.2">
      <c r="A124" s="789" t="s">
        <v>1724</v>
      </c>
      <c r="B124" s="789" t="s">
        <v>1725</v>
      </c>
      <c r="C124" s="794" t="s">
        <v>1726</v>
      </c>
      <c r="D124" s="817">
        <v>22612.639999999999</v>
      </c>
      <c r="E124" s="817">
        <v>0</v>
      </c>
      <c r="F124" s="428"/>
      <c r="G124" s="420"/>
    </row>
    <row r="125" spans="1:7" ht="12.75" customHeight="1" x14ac:dyDescent="0.2">
      <c r="A125" s="789" t="s">
        <v>1727</v>
      </c>
      <c r="B125" s="789" t="s">
        <v>1728</v>
      </c>
      <c r="C125" s="794" t="s">
        <v>1729</v>
      </c>
      <c r="D125" s="817">
        <v>350237.86033</v>
      </c>
      <c r="E125" s="817">
        <v>303727.34360000002</v>
      </c>
      <c r="F125" s="426"/>
      <c r="G125" s="427"/>
    </row>
    <row r="126" spans="1:7" ht="12.75" customHeight="1" x14ac:dyDescent="0.2">
      <c r="A126" s="789" t="s">
        <v>1730</v>
      </c>
      <c r="B126" s="789" t="s">
        <v>1731</v>
      </c>
      <c r="C126" s="794" t="s">
        <v>1732</v>
      </c>
      <c r="D126" s="817">
        <v>5242.4772499999999</v>
      </c>
      <c r="E126" s="817">
        <v>6237.7659999999996</v>
      </c>
      <c r="F126" s="426"/>
      <c r="G126" s="427"/>
    </row>
    <row r="127" spans="1:7" ht="12.75" customHeight="1" x14ac:dyDescent="0.2">
      <c r="A127" s="789" t="s">
        <v>1733</v>
      </c>
      <c r="B127" s="789" t="s">
        <v>1517</v>
      </c>
      <c r="C127" s="794" t="s">
        <v>1518</v>
      </c>
      <c r="D127" s="817">
        <v>135687.84662</v>
      </c>
      <c r="E127" s="817">
        <v>128862.28173</v>
      </c>
      <c r="F127" s="426"/>
      <c r="G127" s="427"/>
    </row>
    <row r="128" spans="1:7" ht="12.75" customHeight="1" x14ac:dyDescent="0.2">
      <c r="A128" s="789" t="s">
        <v>1734</v>
      </c>
      <c r="B128" s="789" t="s">
        <v>1520</v>
      </c>
      <c r="C128" s="794" t="s">
        <v>1521</v>
      </c>
      <c r="D128" s="817">
        <v>58774.595589999997</v>
      </c>
      <c r="E128" s="817">
        <v>55655.344440000001</v>
      </c>
      <c r="F128" s="426"/>
      <c r="G128" s="427"/>
    </row>
    <row r="129" spans="1:7" ht="12.75" customHeight="1" x14ac:dyDescent="0.2">
      <c r="A129" s="789" t="s">
        <v>1735</v>
      </c>
      <c r="B129" s="789" t="s">
        <v>1523</v>
      </c>
      <c r="C129" s="794" t="s">
        <v>1524</v>
      </c>
      <c r="D129" s="817">
        <v>0</v>
      </c>
      <c r="E129" s="817">
        <v>0</v>
      </c>
      <c r="F129" s="426"/>
      <c r="G129" s="427"/>
    </row>
    <row r="130" spans="1:7" ht="12.75" customHeight="1" x14ac:dyDescent="0.2">
      <c r="A130" s="789" t="s">
        <v>1736</v>
      </c>
      <c r="B130" s="789" t="s">
        <v>1526</v>
      </c>
      <c r="C130" s="794" t="s">
        <v>1527</v>
      </c>
      <c r="D130" s="817">
        <v>208.69476</v>
      </c>
      <c r="E130" s="817">
        <v>603.45299999999997</v>
      </c>
      <c r="F130" s="428"/>
      <c r="G130" s="420"/>
    </row>
    <row r="131" spans="1:7" ht="12.75" customHeight="1" x14ac:dyDescent="0.2">
      <c r="A131" s="789" t="s">
        <v>1737</v>
      </c>
      <c r="B131" s="789" t="s">
        <v>1529</v>
      </c>
      <c r="C131" s="794" t="s">
        <v>1530</v>
      </c>
      <c r="D131" s="817">
        <v>42215.576999999997</v>
      </c>
      <c r="E131" s="817">
        <v>61337.864000000001</v>
      </c>
      <c r="F131" s="426"/>
      <c r="G131" s="427"/>
    </row>
    <row r="132" spans="1:7" ht="12.75" customHeight="1" x14ac:dyDescent="0.2">
      <c r="A132" s="789" t="s">
        <v>1738</v>
      </c>
      <c r="B132" s="789" t="s">
        <v>71</v>
      </c>
      <c r="C132" s="794" t="s">
        <v>1532</v>
      </c>
      <c r="D132" s="817">
        <v>3622.1994599999998</v>
      </c>
      <c r="E132" s="817">
        <v>3607.2206900000001</v>
      </c>
      <c r="F132" s="428"/>
      <c r="G132" s="420"/>
    </row>
    <row r="133" spans="1:7" ht="12.75" customHeight="1" x14ac:dyDescent="0.2">
      <c r="A133" s="789" t="s">
        <v>1739</v>
      </c>
      <c r="B133" s="789" t="s">
        <v>1740</v>
      </c>
      <c r="C133" s="794" t="s">
        <v>1741</v>
      </c>
      <c r="D133" s="817">
        <v>0</v>
      </c>
      <c r="E133" s="817">
        <v>0</v>
      </c>
      <c r="F133" s="426"/>
      <c r="G133" s="427"/>
    </row>
    <row r="134" spans="1:7" ht="12.75" customHeight="1" x14ac:dyDescent="0.2">
      <c r="A134" s="789" t="s">
        <v>1742</v>
      </c>
      <c r="B134" s="789" t="s">
        <v>1743</v>
      </c>
      <c r="C134" s="794" t="s">
        <v>1744</v>
      </c>
      <c r="D134" s="817">
        <v>203.03200000000001</v>
      </c>
      <c r="E134" s="817">
        <v>332.80221999999998</v>
      </c>
      <c r="F134" s="428"/>
      <c r="G134" s="420"/>
    </row>
    <row r="135" spans="1:7" ht="12.75" customHeight="1" x14ac:dyDescent="0.2">
      <c r="A135" s="789" t="s">
        <v>1745</v>
      </c>
      <c r="B135" s="789" t="s">
        <v>1746</v>
      </c>
      <c r="C135" s="794" t="s">
        <v>1747</v>
      </c>
      <c r="D135" s="817">
        <v>455.05748</v>
      </c>
      <c r="E135" s="817">
        <v>159.88564</v>
      </c>
      <c r="F135" s="426"/>
      <c r="G135" s="427"/>
    </row>
    <row r="136" spans="1:7" ht="12.75" customHeight="1" x14ac:dyDescent="0.2">
      <c r="A136" s="789" t="s">
        <v>1761</v>
      </c>
      <c r="B136" s="789" t="s">
        <v>1762</v>
      </c>
      <c r="C136" s="794" t="s">
        <v>1763</v>
      </c>
      <c r="D136" s="817">
        <v>72706.509510000004</v>
      </c>
      <c r="E136" s="817">
        <v>93785.73229</v>
      </c>
      <c r="F136" s="428"/>
      <c r="G136" s="420"/>
    </row>
    <row r="137" spans="1:7" ht="12.75" customHeight="1" x14ac:dyDescent="0.2">
      <c r="A137" s="791" t="s">
        <v>1765</v>
      </c>
      <c r="B137" s="789" t="s">
        <v>1766</v>
      </c>
      <c r="C137" s="794" t="s">
        <v>1767</v>
      </c>
      <c r="D137" s="817">
        <v>10089.770479999999</v>
      </c>
      <c r="E137" s="817">
        <v>7907.9883499999996</v>
      </c>
      <c r="F137" s="426"/>
      <c r="G137" s="427"/>
    </row>
    <row r="138" spans="1:7" ht="12.75" customHeight="1" x14ac:dyDescent="0.2">
      <c r="A138" s="789" t="s">
        <v>1768</v>
      </c>
      <c r="B138" s="789" t="s">
        <v>1769</v>
      </c>
      <c r="C138" s="794" t="s">
        <v>1770</v>
      </c>
      <c r="D138" s="817">
        <v>28109.133809999999</v>
      </c>
      <c r="E138" s="817">
        <v>17037.486430000001</v>
      </c>
      <c r="F138" s="428"/>
      <c r="G138" s="420"/>
    </row>
    <row r="139" spans="1:7" ht="12.75" customHeight="1" x14ac:dyDescent="0.2">
      <c r="A139" s="789" t="s">
        <v>1771</v>
      </c>
      <c r="B139" s="789" t="s">
        <v>1772</v>
      </c>
      <c r="C139" s="794" t="s">
        <v>1773</v>
      </c>
      <c r="D139" s="817">
        <v>12831.92052</v>
      </c>
      <c r="E139" s="817">
        <v>14973.876060000001</v>
      </c>
      <c r="F139" s="426"/>
      <c r="G139" s="427"/>
    </row>
    <row r="140" spans="1:7" ht="12.75" customHeight="1" x14ac:dyDescent="0.2">
      <c r="A140" s="795" t="s">
        <v>1774</v>
      </c>
      <c r="B140" s="795" t="s">
        <v>1775</v>
      </c>
      <c r="C140" s="796" t="s">
        <v>1776</v>
      </c>
      <c r="D140" s="797">
        <v>16572.084190000001</v>
      </c>
      <c r="E140" s="797">
        <v>15985.351860000001</v>
      </c>
      <c r="F140" s="428"/>
      <c r="G140" s="420"/>
    </row>
    <row r="141" spans="1:7" ht="12.75" customHeight="1" x14ac:dyDescent="0.2">
      <c r="A141" s="272"/>
      <c r="D141" s="418"/>
      <c r="E141" s="418"/>
      <c r="F141" s="418"/>
      <c r="G141" s="418"/>
    </row>
    <row r="142" spans="1:7" ht="12.75" customHeight="1" x14ac:dyDescent="0.2">
      <c r="A142" s="272"/>
      <c r="D142" s="418"/>
      <c r="E142" s="418"/>
      <c r="F142" s="418"/>
      <c r="G142" s="418"/>
    </row>
    <row r="143" spans="1:7" ht="12.75" customHeight="1" x14ac:dyDescent="0.2">
      <c r="A143" s="272"/>
      <c r="D143" s="418"/>
      <c r="E143" s="418"/>
      <c r="F143" s="418"/>
      <c r="G143" s="418"/>
    </row>
    <row r="144" spans="1:7" ht="12.75" customHeight="1" x14ac:dyDescent="0.2">
      <c r="A144" s="272"/>
      <c r="D144" s="418"/>
      <c r="E144" s="418"/>
      <c r="F144" s="418"/>
      <c r="G144" s="418"/>
    </row>
    <row r="145" spans="1:7" ht="12.75" customHeight="1" x14ac:dyDescent="0.2">
      <c r="A145" s="272"/>
      <c r="D145" s="418"/>
      <c r="E145" s="418"/>
      <c r="F145" s="418"/>
      <c r="G145" s="418"/>
    </row>
    <row r="146" spans="1:7" ht="12.75" customHeight="1" x14ac:dyDescent="0.2">
      <c r="A146" s="272"/>
      <c r="D146" s="418"/>
      <c r="E146" s="418"/>
      <c r="F146" s="418"/>
      <c r="G146" s="418"/>
    </row>
    <row r="147" spans="1:7" x14ac:dyDescent="0.2">
      <c r="A147" s="272"/>
      <c r="D147" s="418"/>
      <c r="E147" s="418"/>
      <c r="F147" s="418"/>
      <c r="G147" s="418"/>
    </row>
    <row r="148" spans="1:7" x14ac:dyDescent="0.2">
      <c r="A148" s="272"/>
      <c r="D148" s="418"/>
      <c r="E148" s="418"/>
      <c r="F148" s="418"/>
      <c r="G148" s="418"/>
    </row>
    <row r="149" spans="1:7" x14ac:dyDescent="0.2">
      <c r="A149" s="272"/>
      <c r="D149" s="418"/>
      <c r="E149" s="418"/>
      <c r="F149" s="418"/>
      <c r="G149" s="418"/>
    </row>
    <row r="150" spans="1:7" x14ac:dyDescent="0.2">
      <c r="A150" s="272"/>
      <c r="D150" s="418"/>
      <c r="E150" s="418"/>
      <c r="F150" s="418"/>
      <c r="G150" s="418"/>
    </row>
    <row r="151" spans="1:7" x14ac:dyDescent="0.2">
      <c r="A151" s="272"/>
      <c r="D151" s="418"/>
      <c r="E151" s="418"/>
      <c r="F151" s="418"/>
      <c r="G151" s="418"/>
    </row>
    <row r="152" spans="1:7" x14ac:dyDescent="0.2">
      <c r="A152" s="272"/>
      <c r="D152" s="418"/>
      <c r="E152" s="418"/>
      <c r="F152" s="418"/>
      <c r="G152" s="418"/>
    </row>
    <row r="153" spans="1:7" x14ac:dyDescent="0.2">
      <c r="A153" s="272"/>
      <c r="D153" s="418"/>
      <c r="E153" s="418"/>
      <c r="F153" s="418"/>
      <c r="G153" s="418"/>
    </row>
    <row r="154" spans="1:7" x14ac:dyDescent="0.2">
      <c r="A154" s="272"/>
      <c r="D154" s="418"/>
      <c r="E154" s="418"/>
      <c r="F154" s="418"/>
      <c r="G154" s="418"/>
    </row>
    <row r="155" spans="1:7" x14ac:dyDescent="0.2">
      <c r="A155" s="272"/>
      <c r="D155" s="418"/>
      <c r="E155" s="418"/>
      <c r="F155" s="418"/>
      <c r="G155" s="418"/>
    </row>
    <row r="156" spans="1:7" x14ac:dyDescent="0.2">
      <c r="A156" s="272"/>
      <c r="D156" s="418"/>
      <c r="E156" s="418"/>
      <c r="F156" s="418"/>
      <c r="G156" s="418"/>
    </row>
    <row r="157" spans="1:7" x14ac:dyDescent="0.2">
      <c r="A157" s="272"/>
      <c r="D157" s="418"/>
      <c r="E157" s="418"/>
      <c r="F157" s="418"/>
      <c r="G157" s="418"/>
    </row>
    <row r="158" spans="1:7" x14ac:dyDescent="0.2">
      <c r="A158" s="272"/>
      <c r="D158" s="418"/>
      <c r="E158" s="418"/>
      <c r="F158" s="418"/>
      <c r="G158" s="418"/>
    </row>
    <row r="159" spans="1:7" x14ac:dyDescent="0.2">
      <c r="A159" s="272"/>
      <c r="D159" s="418"/>
      <c r="E159" s="418"/>
      <c r="F159" s="418"/>
      <c r="G159" s="418"/>
    </row>
    <row r="160" spans="1:7" x14ac:dyDescent="0.2">
      <c r="A160" s="272"/>
      <c r="D160" s="418"/>
      <c r="E160" s="418"/>
      <c r="F160" s="418"/>
      <c r="G160" s="418"/>
    </row>
    <row r="161" spans="1:7" x14ac:dyDescent="0.2">
      <c r="A161" s="272"/>
      <c r="D161" s="418"/>
      <c r="E161" s="418"/>
      <c r="F161" s="418"/>
      <c r="G161" s="418"/>
    </row>
    <row r="162" spans="1:7" x14ac:dyDescent="0.2">
      <c r="A162" s="272"/>
      <c r="D162" s="418"/>
      <c r="E162" s="418"/>
      <c r="F162" s="418"/>
      <c r="G162" s="418"/>
    </row>
    <row r="163" spans="1:7" x14ac:dyDescent="0.2">
      <c r="A163" s="272"/>
      <c r="D163" s="418"/>
      <c r="E163" s="418"/>
      <c r="F163" s="418"/>
      <c r="G163" s="418"/>
    </row>
    <row r="164" spans="1:7" x14ac:dyDescent="0.2">
      <c r="A164" s="272"/>
      <c r="D164" s="418"/>
      <c r="E164" s="418"/>
      <c r="F164" s="418"/>
      <c r="G164" s="418"/>
    </row>
    <row r="165" spans="1:7" x14ac:dyDescent="0.2">
      <c r="A165" s="272"/>
      <c r="D165" s="418"/>
      <c r="E165" s="418"/>
      <c r="F165" s="418"/>
      <c r="G165" s="418"/>
    </row>
    <row r="166" spans="1:7" x14ac:dyDescent="0.2">
      <c r="A166" s="272"/>
      <c r="D166" s="418"/>
      <c r="E166" s="418"/>
      <c r="F166" s="418"/>
      <c r="G166" s="418"/>
    </row>
    <row r="167" spans="1:7" x14ac:dyDescent="0.2">
      <c r="A167" s="272"/>
      <c r="D167" s="418"/>
      <c r="E167" s="418"/>
      <c r="F167" s="418"/>
      <c r="G167" s="418"/>
    </row>
    <row r="168" spans="1:7" x14ac:dyDescent="0.2">
      <c r="A168" s="272"/>
      <c r="D168" s="418"/>
      <c r="E168" s="418"/>
      <c r="F168" s="418"/>
      <c r="G168" s="418"/>
    </row>
    <row r="169" spans="1:7" x14ac:dyDescent="0.2">
      <c r="A169" s="272"/>
      <c r="D169" s="418"/>
      <c r="E169" s="418"/>
      <c r="F169" s="418"/>
      <c r="G169" s="418"/>
    </row>
    <row r="170" spans="1:7" x14ac:dyDescent="0.2">
      <c r="A170" s="272"/>
      <c r="D170" s="418"/>
      <c r="E170" s="418"/>
      <c r="F170" s="418"/>
      <c r="G170" s="418"/>
    </row>
    <row r="171" spans="1:7" x14ac:dyDescent="0.2">
      <c r="A171" s="272"/>
      <c r="D171" s="418"/>
      <c r="E171" s="418"/>
      <c r="F171" s="418"/>
      <c r="G171" s="418"/>
    </row>
    <row r="172" spans="1:7" x14ac:dyDescent="0.2">
      <c r="A172" s="272"/>
      <c r="D172" s="418"/>
      <c r="E172" s="418"/>
      <c r="F172" s="418"/>
      <c r="G172" s="418"/>
    </row>
    <row r="173" spans="1:7" x14ac:dyDescent="0.2">
      <c r="A173" s="272"/>
      <c r="D173" s="418"/>
      <c r="E173" s="418"/>
      <c r="F173" s="418"/>
      <c r="G173" s="418"/>
    </row>
    <row r="174" spans="1:7" x14ac:dyDescent="0.2">
      <c r="A174" s="272"/>
      <c r="D174" s="418"/>
      <c r="E174" s="418"/>
      <c r="F174" s="418"/>
      <c r="G174" s="418"/>
    </row>
    <row r="175" spans="1:7" x14ac:dyDescent="0.2">
      <c r="A175" s="272"/>
      <c r="D175" s="418"/>
      <c r="E175" s="418"/>
      <c r="F175" s="418"/>
      <c r="G175" s="418"/>
    </row>
    <row r="176" spans="1:7" x14ac:dyDescent="0.2">
      <c r="A176" s="272"/>
      <c r="D176" s="418"/>
      <c r="E176" s="418"/>
      <c r="F176" s="418"/>
      <c r="G176" s="418"/>
    </row>
    <row r="177" spans="1:7" x14ac:dyDescent="0.2">
      <c r="A177" s="272"/>
      <c r="D177" s="418"/>
      <c r="E177" s="418"/>
      <c r="F177" s="418"/>
      <c r="G177" s="418"/>
    </row>
    <row r="178" spans="1:7" x14ac:dyDescent="0.2">
      <c r="A178" s="272"/>
      <c r="D178" s="418"/>
      <c r="E178" s="418"/>
      <c r="F178" s="418"/>
      <c r="G178" s="418"/>
    </row>
    <row r="179" spans="1:7" x14ac:dyDescent="0.2">
      <c r="A179" s="272"/>
      <c r="D179" s="418"/>
      <c r="E179" s="418"/>
      <c r="F179" s="418"/>
      <c r="G179" s="418"/>
    </row>
    <row r="180" spans="1:7" x14ac:dyDescent="0.2">
      <c r="A180" s="272"/>
      <c r="D180" s="418"/>
      <c r="E180" s="418"/>
      <c r="F180" s="418"/>
      <c r="G180" s="418"/>
    </row>
    <row r="181" spans="1:7" x14ac:dyDescent="0.2">
      <c r="A181" s="272"/>
      <c r="D181" s="418"/>
      <c r="E181" s="418"/>
      <c r="F181" s="418"/>
      <c r="G181" s="418"/>
    </row>
    <row r="182" spans="1:7" x14ac:dyDescent="0.2">
      <c r="A182" s="272"/>
      <c r="D182" s="418"/>
      <c r="E182" s="418"/>
      <c r="F182" s="418"/>
      <c r="G182" s="418"/>
    </row>
    <row r="183" spans="1:7" x14ac:dyDescent="0.2">
      <c r="A183" s="272"/>
      <c r="D183" s="418"/>
      <c r="E183" s="418"/>
      <c r="F183" s="418"/>
      <c r="G183" s="418"/>
    </row>
    <row r="184" spans="1:7" x14ac:dyDescent="0.2">
      <c r="A184" s="272"/>
      <c r="D184" s="418"/>
      <c r="E184" s="418"/>
      <c r="F184" s="418"/>
      <c r="G184" s="418"/>
    </row>
    <row r="185" spans="1:7" x14ac:dyDescent="0.2">
      <c r="A185" s="272"/>
      <c r="D185" s="418"/>
      <c r="E185" s="418"/>
      <c r="F185" s="418"/>
      <c r="G185" s="418"/>
    </row>
    <row r="186" spans="1:7" x14ac:dyDescent="0.2">
      <c r="A186" s="272"/>
      <c r="D186" s="418"/>
      <c r="E186" s="418"/>
      <c r="F186" s="418"/>
      <c r="G186" s="418"/>
    </row>
    <row r="187" spans="1:7" x14ac:dyDescent="0.2">
      <c r="A187" s="272"/>
      <c r="D187" s="418"/>
      <c r="E187" s="418"/>
      <c r="F187" s="418"/>
      <c r="G187" s="418"/>
    </row>
    <row r="188" spans="1:7" x14ac:dyDescent="0.2">
      <c r="A188" s="272"/>
      <c r="D188" s="418"/>
      <c r="E188" s="418"/>
      <c r="F188" s="418"/>
      <c r="G188" s="418"/>
    </row>
    <row r="189" spans="1:7" x14ac:dyDescent="0.2">
      <c r="A189" s="272"/>
      <c r="D189" s="418"/>
      <c r="E189" s="418"/>
      <c r="F189" s="418"/>
      <c r="G189" s="418"/>
    </row>
    <row r="190" spans="1:7" x14ac:dyDescent="0.2">
      <c r="A190" s="272"/>
      <c r="D190" s="418"/>
      <c r="E190" s="418"/>
      <c r="F190" s="418"/>
      <c r="G190" s="418"/>
    </row>
    <row r="191" spans="1:7" x14ac:dyDescent="0.2">
      <c r="A191" s="272"/>
      <c r="D191" s="418"/>
      <c r="E191" s="418"/>
      <c r="F191" s="418"/>
      <c r="G191" s="418"/>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504" fitToHeight="2" orientation="portrait" useFirstPageNumber="1" r:id="rId1"/>
  <headerFooter>
    <oddHeader>&amp;L&amp;"Tahoma,Kurzíva"Závěrečný účet za rok 2021&amp;R&amp;"Tahoma,Kurzíva"Tabulka č. 44</oddHeader>
    <oddFooter>&amp;C&amp;"Tahoma,Obyčejné"&amp;P&amp;L&amp;1#&amp;"Calibri"&amp;9&amp;K000000Klasifikace informací: Veřejná</oddFooter>
  </headerFooter>
  <rowBreaks count="1" manualBreakCount="1">
    <brk id="74" max="6"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5ECD3-2DCA-454F-AA50-C033C3CC79F5}">
  <sheetPr>
    <pageSetUpPr fitToPage="1"/>
  </sheetPr>
  <dimension ref="A1:K83"/>
  <sheetViews>
    <sheetView showGridLines="0" zoomScaleNormal="100" zoomScaleSheetLayoutView="100" workbookViewId="0">
      <selection activeCell="H10" sqref="H10"/>
    </sheetView>
  </sheetViews>
  <sheetFormatPr defaultColWidth="9.140625" defaultRowHeight="12.75" x14ac:dyDescent="0.2"/>
  <cols>
    <col min="1" max="1" width="6.7109375" style="107" customWidth="1"/>
    <col min="2" max="2" width="54.7109375" style="107" customWidth="1"/>
    <col min="3" max="3" width="8.5703125" style="106" customWidth="1"/>
    <col min="4" max="7" width="15.42578125" style="107" customWidth="1"/>
    <col min="8" max="8" width="11.42578125" style="107" bestFit="1" customWidth="1"/>
    <col min="9" max="9" width="9.28515625" style="107" bestFit="1" customWidth="1"/>
    <col min="10" max="16384" width="9.140625" style="107"/>
  </cols>
  <sheetData>
    <row r="1" spans="1:7" s="437" customFormat="1" ht="18" customHeight="1" x14ac:dyDescent="0.2">
      <c r="A1" s="1286" t="s">
        <v>4050</v>
      </c>
      <c r="B1" s="1286"/>
      <c r="C1" s="1286"/>
      <c r="D1" s="1286"/>
      <c r="E1" s="1286"/>
      <c r="F1" s="1286"/>
      <c r="G1" s="1286"/>
    </row>
    <row r="2" spans="1:7" s="268" customFormat="1" ht="18" customHeight="1" x14ac:dyDescent="0.2">
      <c r="A2" s="1286" t="s">
        <v>4913</v>
      </c>
      <c r="B2" s="1286"/>
      <c r="C2" s="1286"/>
      <c r="D2" s="1286"/>
      <c r="E2" s="1286"/>
      <c r="F2" s="1286"/>
      <c r="G2" s="1286"/>
    </row>
    <row r="4" spans="1:7" ht="12.75" customHeight="1" x14ac:dyDescent="0.2">
      <c r="A4" s="821"/>
      <c r="B4" s="822"/>
      <c r="C4" s="438"/>
      <c r="D4" s="293">
        <v>1</v>
      </c>
      <c r="E4" s="293">
        <v>2</v>
      </c>
      <c r="F4" s="293">
        <v>3</v>
      </c>
      <c r="G4" s="293">
        <v>4</v>
      </c>
    </row>
    <row r="5" spans="1:7" s="294" customFormat="1" ht="12.75" customHeight="1" x14ac:dyDescent="0.2">
      <c r="A5" s="1308" t="s">
        <v>1961</v>
      </c>
      <c r="B5" s="1309"/>
      <c r="C5" s="1312" t="s">
        <v>1337</v>
      </c>
      <c r="D5" s="1314" t="s">
        <v>1780</v>
      </c>
      <c r="E5" s="1314"/>
      <c r="F5" s="1314" t="s">
        <v>1781</v>
      </c>
      <c r="G5" s="1314"/>
    </row>
    <row r="6" spans="1:7" s="294" customFormat="1" ht="21" x14ac:dyDescent="0.2">
      <c r="A6" s="1310"/>
      <c r="B6" s="1311"/>
      <c r="C6" s="1313"/>
      <c r="D6" s="823" t="s">
        <v>1782</v>
      </c>
      <c r="E6" s="823" t="s">
        <v>1783</v>
      </c>
      <c r="F6" s="824" t="s">
        <v>1782</v>
      </c>
      <c r="G6" s="824" t="s">
        <v>1783</v>
      </c>
    </row>
    <row r="7" spans="1:7" s="294" customFormat="1" x14ac:dyDescent="0.2">
      <c r="A7" s="283" t="s">
        <v>1345</v>
      </c>
      <c r="B7" s="283" t="s">
        <v>1784</v>
      </c>
      <c r="C7" s="284" t="s">
        <v>65</v>
      </c>
      <c r="D7" s="295">
        <v>7157442.1773600001</v>
      </c>
      <c r="E7" s="295">
        <v>134767.18762000001</v>
      </c>
      <c r="F7" s="295">
        <v>6602580.6630999995</v>
      </c>
      <c r="G7" s="295">
        <v>137774.80802999999</v>
      </c>
    </row>
    <row r="8" spans="1:7" x14ac:dyDescent="0.2">
      <c r="A8" s="274" t="s">
        <v>1347</v>
      </c>
      <c r="B8" s="274" t="s">
        <v>1785</v>
      </c>
      <c r="C8" s="288" t="s">
        <v>65</v>
      </c>
      <c r="D8" s="295">
        <v>7153620.0311000003</v>
      </c>
      <c r="E8" s="295">
        <v>134444.33705999999</v>
      </c>
      <c r="F8" s="295">
        <v>6600396.4670299999</v>
      </c>
      <c r="G8" s="295">
        <v>137050.53657</v>
      </c>
    </row>
    <row r="9" spans="1:7" x14ac:dyDescent="0.2">
      <c r="A9" s="798" t="s">
        <v>1349</v>
      </c>
      <c r="B9" s="798" t="s">
        <v>1786</v>
      </c>
      <c r="C9" s="813" t="s">
        <v>1787</v>
      </c>
      <c r="D9" s="806">
        <v>224296.49950999999</v>
      </c>
      <c r="E9" s="806">
        <v>23846.692040000002</v>
      </c>
      <c r="F9" s="806">
        <v>184789.86908999999</v>
      </c>
      <c r="G9" s="806">
        <v>22240.072789999998</v>
      </c>
    </row>
    <row r="10" spans="1:7" x14ac:dyDescent="0.2">
      <c r="A10" s="789" t="s">
        <v>1352</v>
      </c>
      <c r="B10" s="789" t="s">
        <v>1788</v>
      </c>
      <c r="C10" s="794" t="s">
        <v>1789</v>
      </c>
      <c r="D10" s="806">
        <v>184856.37409</v>
      </c>
      <c r="E10" s="806">
        <v>17729.29176</v>
      </c>
      <c r="F10" s="806">
        <v>176910.20288</v>
      </c>
      <c r="G10" s="806">
        <v>16750.007880000001</v>
      </c>
    </row>
    <row r="11" spans="1:7" x14ac:dyDescent="0.2">
      <c r="A11" s="789" t="s">
        <v>1355</v>
      </c>
      <c r="B11" s="789" t="s">
        <v>1790</v>
      </c>
      <c r="C11" s="794" t="s">
        <v>1791</v>
      </c>
      <c r="D11" s="806">
        <v>166.29724999999999</v>
      </c>
      <c r="E11" s="806">
        <v>57.840870000000002</v>
      </c>
      <c r="F11" s="806">
        <v>200.20660000000001</v>
      </c>
      <c r="G11" s="806">
        <v>42.76632</v>
      </c>
    </row>
    <row r="12" spans="1:7" x14ac:dyDescent="0.2">
      <c r="A12" s="789" t="s">
        <v>1358</v>
      </c>
      <c r="B12" s="789" t="s">
        <v>1792</v>
      </c>
      <c r="C12" s="794" t="s">
        <v>1793</v>
      </c>
      <c r="D12" s="806">
        <v>753.34087</v>
      </c>
      <c r="E12" s="806">
        <v>5617.8441199999997</v>
      </c>
      <c r="F12" s="806">
        <v>628.53931999999998</v>
      </c>
      <c r="G12" s="806">
        <v>4815.6843399999998</v>
      </c>
    </row>
    <row r="13" spans="1:7" x14ac:dyDescent="0.2">
      <c r="A13" s="789" t="s">
        <v>1361</v>
      </c>
      <c r="B13" s="789" t="s">
        <v>1794</v>
      </c>
      <c r="C13" s="794" t="s">
        <v>1795</v>
      </c>
      <c r="D13" s="806">
        <v>-388.39684</v>
      </c>
      <c r="E13" s="806"/>
      <c r="F13" s="806">
        <v>-648.58253000000002</v>
      </c>
      <c r="G13" s="806"/>
    </row>
    <row r="14" spans="1:7" x14ac:dyDescent="0.2">
      <c r="A14" s="789" t="s">
        <v>1364</v>
      </c>
      <c r="B14" s="789" t="s">
        <v>1796</v>
      </c>
      <c r="C14" s="794" t="s">
        <v>1797</v>
      </c>
      <c r="D14" s="806">
        <v>-563.86</v>
      </c>
      <c r="E14" s="806">
        <v>-467.64537999999999</v>
      </c>
      <c r="F14" s="806">
        <v>-547.91150000000005</v>
      </c>
      <c r="G14" s="806">
        <v>-437.49428999999998</v>
      </c>
    </row>
    <row r="15" spans="1:7" x14ac:dyDescent="0.2">
      <c r="A15" s="789" t="s">
        <v>1367</v>
      </c>
      <c r="B15" s="789" t="s">
        <v>1798</v>
      </c>
      <c r="C15" s="794" t="s">
        <v>1799</v>
      </c>
      <c r="D15" s="806">
        <v>-142.62017</v>
      </c>
      <c r="E15" s="806">
        <v>-2111.2341999999999</v>
      </c>
      <c r="F15" s="806">
        <v>-54.109789999999997</v>
      </c>
      <c r="G15" s="806">
        <v>4095.6860799999999</v>
      </c>
    </row>
    <row r="16" spans="1:7" x14ac:dyDescent="0.2">
      <c r="A16" s="789" t="s">
        <v>1370</v>
      </c>
      <c r="B16" s="789" t="s">
        <v>195</v>
      </c>
      <c r="C16" s="794" t="s">
        <v>1800</v>
      </c>
      <c r="D16" s="806">
        <v>147376.23668</v>
      </c>
      <c r="E16" s="806">
        <v>3866.8938400000002</v>
      </c>
      <c r="F16" s="806">
        <v>169596.52327000001</v>
      </c>
      <c r="G16" s="806">
        <v>3755.5494600000002</v>
      </c>
    </row>
    <row r="17" spans="1:7" x14ac:dyDescent="0.2">
      <c r="A17" s="789" t="s">
        <v>1373</v>
      </c>
      <c r="B17" s="789" t="s">
        <v>178</v>
      </c>
      <c r="C17" s="794" t="s">
        <v>1801</v>
      </c>
      <c r="D17" s="806">
        <v>17035.468059999999</v>
      </c>
      <c r="E17" s="806">
        <v>23.91948</v>
      </c>
      <c r="F17" s="806">
        <v>9890.4344199999996</v>
      </c>
      <c r="G17" s="806">
        <v>21.202770000000001</v>
      </c>
    </row>
    <row r="18" spans="1:7" x14ac:dyDescent="0.2">
      <c r="A18" s="789" t="s">
        <v>1802</v>
      </c>
      <c r="B18" s="789" t="s">
        <v>1803</v>
      </c>
      <c r="C18" s="794" t="s">
        <v>1804</v>
      </c>
      <c r="D18" s="806">
        <v>736.73996999999997</v>
      </c>
      <c r="E18" s="806">
        <v>77.816980000000001</v>
      </c>
      <c r="F18" s="806">
        <v>582.05573000000004</v>
      </c>
      <c r="G18" s="806">
        <v>68.121939999999995</v>
      </c>
    </row>
    <row r="19" spans="1:7" x14ac:dyDescent="0.2">
      <c r="A19" s="789" t="s">
        <v>1805</v>
      </c>
      <c r="B19" s="789" t="s">
        <v>1806</v>
      </c>
      <c r="C19" s="794" t="s">
        <v>1807</v>
      </c>
      <c r="D19" s="806">
        <v>-9183.7966899999992</v>
      </c>
      <c r="E19" s="806">
        <v>-258.74416000000002</v>
      </c>
      <c r="F19" s="806">
        <v>-10165.750840000001</v>
      </c>
      <c r="G19" s="806">
        <v>-299.20431000000002</v>
      </c>
    </row>
    <row r="20" spans="1:7" x14ac:dyDescent="0.2">
      <c r="A20" s="789" t="s">
        <v>1808</v>
      </c>
      <c r="B20" s="789" t="s">
        <v>1809</v>
      </c>
      <c r="C20" s="794" t="s">
        <v>1810</v>
      </c>
      <c r="D20" s="806">
        <v>226913.85097</v>
      </c>
      <c r="E20" s="806">
        <v>14784.52511</v>
      </c>
      <c r="F20" s="806">
        <v>202665.30499</v>
      </c>
      <c r="G20" s="806">
        <v>14771.79673</v>
      </c>
    </row>
    <row r="21" spans="1:7" x14ac:dyDescent="0.2">
      <c r="A21" s="789" t="s">
        <v>1811</v>
      </c>
      <c r="B21" s="789" t="s">
        <v>1812</v>
      </c>
      <c r="C21" s="794" t="s">
        <v>1813</v>
      </c>
      <c r="D21" s="806">
        <v>4398263.5564900003</v>
      </c>
      <c r="E21" s="806">
        <v>46110.023739999997</v>
      </c>
      <c r="F21" s="806">
        <v>4027835.5729299998</v>
      </c>
      <c r="G21" s="806">
        <v>47501.539669999998</v>
      </c>
    </row>
    <row r="22" spans="1:7" x14ac:dyDescent="0.2">
      <c r="A22" s="789" t="s">
        <v>1814</v>
      </c>
      <c r="B22" s="789" t="s">
        <v>1815</v>
      </c>
      <c r="C22" s="794" t="s">
        <v>1816</v>
      </c>
      <c r="D22" s="806">
        <v>1451239.98306</v>
      </c>
      <c r="E22" s="806">
        <v>13515.87515</v>
      </c>
      <c r="F22" s="806">
        <v>1333995.8868400001</v>
      </c>
      <c r="G22" s="806">
        <v>13863.944170000001</v>
      </c>
    </row>
    <row r="23" spans="1:7" x14ac:dyDescent="0.2">
      <c r="A23" s="789" t="s">
        <v>1817</v>
      </c>
      <c r="B23" s="789" t="s">
        <v>1818</v>
      </c>
      <c r="C23" s="794" t="s">
        <v>1819</v>
      </c>
      <c r="D23" s="806">
        <v>17849.897059999999</v>
      </c>
      <c r="E23" s="806">
        <v>132.76969</v>
      </c>
      <c r="F23" s="806">
        <v>15741.988799999999</v>
      </c>
      <c r="G23" s="806">
        <v>154.93254999999999</v>
      </c>
    </row>
    <row r="24" spans="1:7" x14ac:dyDescent="0.2">
      <c r="A24" s="789" t="s">
        <v>1820</v>
      </c>
      <c r="B24" s="789" t="s">
        <v>1821</v>
      </c>
      <c r="C24" s="794" t="s">
        <v>1822</v>
      </c>
      <c r="D24" s="806">
        <v>133355.98616999999</v>
      </c>
      <c r="E24" s="806">
        <v>1356.44947</v>
      </c>
      <c r="F24" s="806">
        <v>119608.64015000001</v>
      </c>
      <c r="G24" s="806">
        <v>1301.52685</v>
      </c>
    </row>
    <row r="25" spans="1:7" x14ac:dyDescent="0.2">
      <c r="A25" s="789" t="s">
        <v>1823</v>
      </c>
      <c r="B25" s="789" t="s">
        <v>1824</v>
      </c>
      <c r="C25" s="794" t="s">
        <v>1825</v>
      </c>
      <c r="D25" s="806">
        <v>5129.7873900000004</v>
      </c>
      <c r="E25" s="806">
        <v>1.6551199999999999</v>
      </c>
      <c r="F25" s="806">
        <v>4405.4425899999997</v>
      </c>
      <c r="G25" s="806">
        <v>19.365410000000001</v>
      </c>
    </row>
    <row r="26" spans="1:7" x14ac:dyDescent="0.2">
      <c r="A26" s="789" t="s">
        <v>1826</v>
      </c>
      <c r="B26" s="789" t="s">
        <v>1827</v>
      </c>
      <c r="C26" s="794" t="s">
        <v>1828</v>
      </c>
      <c r="D26" s="806">
        <v>194.55856</v>
      </c>
      <c r="E26" s="806">
        <v>84.371440000000007</v>
      </c>
      <c r="F26" s="806">
        <v>195.26545999999999</v>
      </c>
      <c r="G26" s="806">
        <v>92.997540000000001</v>
      </c>
    </row>
    <row r="27" spans="1:7" x14ac:dyDescent="0.2">
      <c r="A27" s="789" t="s">
        <v>1829</v>
      </c>
      <c r="B27" s="789" t="s">
        <v>1830</v>
      </c>
      <c r="C27" s="794" t="s">
        <v>1831</v>
      </c>
      <c r="D27" s="806"/>
      <c r="E27" s="806"/>
      <c r="F27" s="806"/>
      <c r="G27" s="806"/>
    </row>
    <row r="28" spans="1:7" x14ac:dyDescent="0.2">
      <c r="A28" s="789" t="s">
        <v>1832</v>
      </c>
      <c r="B28" s="789" t="s">
        <v>1833</v>
      </c>
      <c r="C28" s="794" t="s">
        <v>1834</v>
      </c>
      <c r="D28" s="806">
        <v>476.68004999999999</v>
      </c>
      <c r="E28" s="806">
        <v>52.906779999999998</v>
      </c>
      <c r="F28" s="806">
        <v>484.76342</v>
      </c>
      <c r="G28" s="806">
        <v>65.0505</v>
      </c>
    </row>
    <row r="29" spans="1:7" x14ac:dyDescent="0.2">
      <c r="A29" s="789" t="s">
        <v>1835</v>
      </c>
      <c r="B29" s="789" t="s">
        <v>1836</v>
      </c>
      <c r="C29" s="794" t="s">
        <v>1837</v>
      </c>
      <c r="D29" s="806">
        <v>19.63</v>
      </c>
      <c r="E29" s="806"/>
      <c r="F29" s="806">
        <v>17.197700000000001</v>
      </c>
      <c r="G29" s="806"/>
    </row>
    <row r="30" spans="1:7" x14ac:dyDescent="0.2">
      <c r="A30" s="789" t="s">
        <v>1838</v>
      </c>
      <c r="B30" s="789" t="s">
        <v>1839</v>
      </c>
      <c r="C30" s="794" t="s">
        <v>1840</v>
      </c>
      <c r="D30" s="806">
        <v>22.743369999999999</v>
      </c>
      <c r="E30" s="806"/>
      <c r="F30" s="806">
        <v>43.159489999999998</v>
      </c>
      <c r="G30" s="806">
        <v>15</v>
      </c>
    </row>
    <row r="31" spans="1:7" x14ac:dyDescent="0.2">
      <c r="A31" s="789" t="s">
        <v>1841</v>
      </c>
      <c r="B31" s="789" t="s">
        <v>1842</v>
      </c>
      <c r="C31" s="794" t="s">
        <v>1843</v>
      </c>
      <c r="D31" s="806"/>
      <c r="E31" s="806"/>
      <c r="F31" s="806"/>
      <c r="G31" s="806"/>
    </row>
    <row r="32" spans="1:7" x14ac:dyDescent="0.2">
      <c r="A32" s="789" t="s">
        <v>1844</v>
      </c>
      <c r="B32" s="789" t="s">
        <v>1845</v>
      </c>
      <c r="C32" s="794" t="s">
        <v>1846</v>
      </c>
      <c r="D32" s="806">
        <v>786.71961999999996</v>
      </c>
      <c r="E32" s="806">
        <v>422.98041999999998</v>
      </c>
      <c r="F32" s="806">
        <v>494.49193000000002</v>
      </c>
      <c r="G32" s="806">
        <v>301.85784999999998</v>
      </c>
    </row>
    <row r="33" spans="1:11" x14ac:dyDescent="0.2">
      <c r="A33" s="789" t="s">
        <v>1847</v>
      </c>
      <c r="B33" s="789" t="s">
        <v>1848</v>
      </c>
      <c r="C33" s="794" t="s">
        <v>1849</v>
      </c>
      <c r="D33" s="806">
        <v>750.12701000000004</v>
      </c>
      <c r="E33" s="806">
        <v>0.33098</v>
      </c>
      <c r="F33" s="806">
        <v>657.84519</v>
      </c>
      <c r="G33" s="806">
        <v>11.0975</v>
      </c>
    </row>
    <row r="34" spans="1:11" x14ac:dyDescent="0.2">
      <c r="A34" s="789" t="s">
        <v>1850</v>
      </c>
      <c r="B34" s="789" t="s">
        <v>1851</v>
      </c>
      <c r="C34" s="794" t="s">
        <v>1852</v>
      </c>
      <c r="D34" s="806">
        <v>462.66903000000002</v>
      </c>
      <c r="E34" s="806">
        <v>555.35454000000004</v>
      </c>
      <c r="F34" s="806">
        <v>799.86977999999999</v>
      </c>
      <c r="G34" s="806"/>
    </row>
    <row r="35" spans="1:11" x14ac:dyDescent="0.2">
      <c r="A35" s="789" t="s">
        <v>1853</v>
      </c>
      <c r="B35" s="789" t="s">
        <v>1854</v>
      </c>
      <c r="C35" s="794" t="s">
        <v>1855</v>
      </c>
      <c r="D35" s="806">
        <v>175239.18098</v>
      </c>
      <c r="E35" s="806">
        <v>7160.4930999999997</v>
      </c>
      <c r="F35" s="806">
        <v>172933.66419000001</v>
      </c>
      <c r="G35" s="806">
        <v>6091.8527299999996</v>
      </c>
    </row>
    <row r="36" spans="1:11" x14ac:dyDescent="0.2">
      <c r="A36" s="789" t="s">
        <v>1856</v>
      </c>
      <c r="B36" s="789" t="s">
        <v>1857</v>
      </c>
      <c r="C36" s="794" t="s">
        <v>1858</v>
      </c>
      <c r="D36" s="806"/>
      <c r="E36" s="806"/>
      <c r="F36" s="806"/>
      <c r="G36" s="806">
        <v>0</v>
      </c>
      <c r="J36" s="1123"/>
    </row>
    <row r="37" spans="1:11" x14ac:dyDescent="0.2">
      <c r="A37" s="789" t="s">
        <v>1859</v>
      </c>
      <c r="B37" s="789" t="s">
        <v>1860</v>
      </c>
      <c r="C37" s="794" t="s">
        <v>1861</v>
      </c>
      <c r="D37" s="806">
        <v>11.899039999999999</v>
      </c>
      <c r="E37" s="806"/>
      <c r="F37" s="806">
        <v>78.453530000000001</v>
      </c>
      <c r="G37" s="806">
        <v>0</v>
      </c>
      <c r="J37" s="1123"/>
    </row>
    <row r="38" spans="1:11" x14ac:dyDescent="0.2">
      <c r="A38" s="789" t="s">
        <v>1862</v>
      </c>
      <c r="B38" s="789" t="s">
        <v>1863</v>
      </c>
      <c r="C38" s="794" t="s">
        <v>1864</v>
      </c>
      <c r="D38" s="806"/>
      <c r="E38" s="806"/>
      <c r="F38" s="806"/>
      <c r="G38" s="806">
        <v>0</v>
      </c>
      <c r="J38" s="1123"/>
    </row>
    <row r="39" spans="1:11" x14ac:dyDescent="0.2">
      <c r="A39" s="789" t="s">
        <v>1865</v>
      </c>
      <c r="B39" s="789" t="s">
        <v>1866</v>
      </c>
      <c r="C39" s="794" t="s">
        <v>1867</v>
      </c>
      <c r="D39" s="806"/>
      <c r="E39" s="806"/>
      <c r="F39" s="806"/>
      <c r="G39" s="806">
        <v>0</v>
      </c>
      <c r="J39" s="1123"/>
    </row>
    <row r="40" spans="1:11" x14ac:dyDescent="0.2">
      <c r="A40" s="789" t="s">
        <v>1868</v>
      </c>
      <c r="B40" s="789" t="s">
        <v>1869</v>
      </c>
      <c r="C40" s="794" t="s">
        <v>1870</v>
      </c>
      <c r="D40" s="806"/>
      <c r="E40" s="806">
        <v>-1.6854</v>
      </c>
      <c r="F40" s="806"/>
      <c r="G40" s="806">
        <v>-41.630299999999998</v>
      </c>
      <c r="J40" s="1123"/>
    </row>
    <row r="41" spans="1:11" x14ac:dyDescent="0.2">
      <c r="A41" s="789" t="s">
        <v>1871</v>
      </c>
      <c r="B41" s="789" t="s">
        <v>1872</v>
      </c>
      <c r="C41" s="794" t="s">
        <v>1873</v>
      </c>
      <c r="D41" s="806">
        <v>575.84231</v>
      </c>
      <c r="E41" s="806">
        <v>63.560160000000003</v>
      </c>
      <c r="F41" s="806">
        <v>374.29448000000002</v>
      </c>
      <c r="G41" s="806">
        <v>150.9606</v>
      </c>
      <c r="J41" s="1123"/>
    </row>
    <row r="42" spans="1:11" x14ac:dyDescent="0.2">
      <c r="A42" s="789" t="s">
        <v>1874</v>
      </c>
      <c r="B42" s="789" t="s">
        <v>1875</v>
      </c>
      <c r="C42" s="794" t="s">
        <v>1876</v>
      </c>
      <c r="D42" s="806">
        <v>145200.80338</v>
      </c>
      <c r="E42" s="806">
        <v>670.17426999999998</v>
      </c>
      <c r="F42" s="806">
        <v>159180.00193</v>
      </c>
      <c r="G42" s="806">
        <v>838.61527999999998</v>
      </c>
      <c r="J42" s="1123"/>
    </row>
    <row r="43" spans="1:11" x14ac:dyDescent="0.2">
      <c r="A43" s="789" t="s">
        <v>1877</v>
      </c>
      <c r="B43" s="789" t="s">
        <v>1878</v>
      </c>
      <c r="C43" s="794" t="s">
        <v>1879</v>
      </c>
      <c r="D43" s="806">
        <v>32183.833879999998</v>
      </c>
      <c r="E43" s="806">
        <v>1151.8771400000001</v>
      </c>
      <c r="F43" s="806">
        <v>29703.146980000001</v>
      </c>
      <c r="G43" s="806">
        <v>859.23650999999995</v>
      </c>
      <c r="J43" s="1123"/>
    </row>
    <row r="44" spans="1:11" x14ac:dyDescent="0.2">
      <c r="A44" s="274" t="s">
        <v>1376</v>
      </c>
      <c r="B44" s="274" t="s">
        <v>1880</v>
      </c>
      <c r="C44" s="288" t="s">
        <v>65</v>
      </c>
      <c r="D44" s="295">
        <v>2940.79855</v>
      </c>
      <c r="E44" s="295">
        <v>11.94178</v>
      </c>
      <c r="F44" s="295">
        <f>F46+F47+F49</f>
        <v>1279.6067600000001</v>
      </c>
      <c r="G44" s="295">
        <f>G47+G49</f>
        <v>0.70188000000000006</v>
      </c>
      <c r="H44" s="825"/>
      <c r="I44" s="825"/>
      <c r="J44" s="1124"/>
      <c r="K44" s="730"/>
    </row>
    <row r="45" spans="1:11" x14ac:dyDescent="0.2">
      <c r="A45" s="789" t="s">
        <v>1378</v>
      </c>
      <c r="B45" s="789" t="s">
        <v>1881</v>
      </c>
      <c r="C45" s="794" t="s">
        <v>1882</v>
      </c>
      <c r="D45" s="806"/>
      <c r="E45" s="806"/>
      <c r="F45" s="806"/>
      <c r="G45" s="806"/>
      <c r="H45" s="826"/>
      <c r="I45" s="730"/>
      <c r="J45" s="1123"/>
    </row>
    <row r="46" spans="1:11" x14ac:dyDescent="0.2">
      <c r="A46" s="789" t="s">
        <v>1380</v>
      </c>
      <c r="B46" s="789" t="s">
        <v>1883</v>
      </c>
      <c r="C46" s="794" t="s">
        <v>1884</v>
      </c>
      <c r="D46" s="806">
        <v>64.322940000000003</v>
      </c>
      <c r="E46" s="806"/>
      <c r="F46" s="806">
        <v>21.797789999999999</v>
      </c>
      <c r="G46" s="806"/>
      <c r="J46" s="1123"/>
    </row>
    <row r="47" spans="1:11" x14ac:dyDescent="0.2">
      <c r="A47" s="789" t="s">
        <v>1383</v>
      </c>
      <c r="B47" s="789" t="s">
        <v>1885</v>
      </c>
      <c r="C47" s="794" t="s">
        <v>1886</v>
      </c>
      <c r="D47" s="806">
        <v>2790.4330799999998</v>
      </c>
      <c r="E47" s="806">
        <v>11.9412</v>
      </c>
      <c r="F47" s="806">
        <v>1210.39195</v>
      </c>
      <c r="G47" s="806">
        <v>0.69501000000000002</v>
      </c>
      <c r="J47" s="1123"/>
    </row>
    <row r="48" spans="1:11" x14ac:dyDescent="0.2">
      <c r="A48" s="789" t="s">
        <v>1386</v>
      </c>
      <c r="B48" s="789" t="s">
        <v>1887</v>
      </c>
      <c r="C48" s="794" t="s">
        <v>1888</v>
      </c>
      <c r="D48" s="806"/>
      <c r="E48" s="806"/>
      <c r="F48" s="806"/>
      <c r="G48" s="806"/>
    </row>
    <row r="49" spans="1:7" x14ac:dyDescent="0.2">
      <c r="A49" s="789" t="s">
        <v>1389</v>
      </c>
      <c r="B49" s="789" t="s">
        <v>1889</v>
      </c>
      <c r="C49" s="794" t="s">
        <v>1890</v>
      </c>
      <c r="D49" s="806">
        <v>86.042529999999999</v>
      </c>
      <c r="E49" s="806"/>
      <c r="F49" s="806">
        <v>47.417020000000001</v>
      </c>
      <c r="G49" s="806">
        <v>6.8700000000000002E-3</v>
      </c>
    </row>
    <row r="50" spans="1:7" x14ac:dyDescent="0.2">
      <c r="A50" s="274" t="s">
        <v>1407</v>
      </c>
      <c r="B50" s="274" t="s">
        <v>1891</v>
      </c>
      <c r="C50" s="288" t="s">
        <v>65</v>
      </c>
      <c r="D50" s="295">
        <v>231.12045000000001</v>
      </c>
      <c r="E50" s="295">
        <v>0</v>
      </c>
      <c r="F50" s="295">
        <v>130.43612999999999</v>
      </c>
      <c r="G50" s="295">
        <v>0</v>
      </c>
    </row>
    <row r="51" spans="1:7" x14ac:dyDescent="0.2">
      <c r="A51" s="789" t="s">
        <v>1409</v>
      </c>
      <c r="B51" s="789" t="s">
        <v>1892</v>
      </c>
      <c r="C51" s="794" t="s">
        <v>1893</v>
      </c>
      <c r="D51" s="806"/>
      <c r="E51" s="806"/>
      <c r="F51" s="806"/>
      <c r="G51" s="806"/>
    </row>
    <row r="52" spans="1:7" x14ac:dyDescent="0.2">
      <c r="A52" s="789" t="s">
        <v>1412</v>
      </c>
      <c r="B52" s="789" t="s">
        <v>1894</v>
      </c>
      <c r="C52" s="794" t="s">
        <v>1895</v>
      </c>
      <c r="D52" s="806">
        <v>231.12045000000001</v>
      </c>
      <c r="E52" s="806"/>
      <c r="F52" s="806">
        <v>130.43612999999999</v>
      </c>
      <c r="G52" s="806"/>
    </row>
    <row r="53" spans="1:7" x14ac:dyDescent="0.2">
      <c r="A53" s="274" t="s">
        <v>1896</v>
      </c>
      <c r="B53" s="274" t="s">
        <v>1526</v>
      </c>
      <c r="C53" s="288" t="s">
        <v>65</v>
      </c>
      <c r="D53" s="295">
        <v>650.22726</v>
      </c>
      <c r="E53" s="295">
        <v>310.90877999999998</v>
      </c>
      <c r="F53" s="295">
        <v>774.15318000000002</v>
      </c>
      <c r="G53" s="295">
        <v>723.56957999999997</v>
      </c>
    </row>
    <row r="54" spans="1:7" x14ac:dyDescent="0.2">
      <c r="A54" s="789" t="s">
        <v>1897</v>
      </c>
      <c r="B54" s="789" t="s">
        <v>1526</v>
      </c>
      <c r="C54" s="794" t="s">
        <v>1898</v>
      </c>
      <c r="D54" s="806">
        <v>650.22726</v>
      </c>
      <c r="E54" s="806">
        <v>399.63878</v>
      </c>
      <c r="F54" s="806">
        <v>774.15318000000002</v>
      </c>
      <c r="G54" s="806">
        <v>723.56957999999997</v>
      </c>
    </row>
    <row r="55" spans="1:7" x14ac:dyDescent="0.2">
      <c r="A55" s="789" t="s">
        <v>1899</v>
      </c>
      <c r="B55" s="789" t="s">
        <v>1900</v>
      </c>
      <c r="C55" s="794" t="s">
        <v>1901</v>
      </c>
      <c r="D55" s="806"/>
      <c r="E55" s="806">
        <v>-88.73</v>
      </c>
      <c r="F55" s="806"/>
      <c r="G55" s="806"/>
    </row>
    <row r="56" spans="1:7" x14ac:dyDescent="0.2">
      <c r="A56" s="274" t="s">
        <v>1453</v>
      </c>
      <c r="B56" s="274" t="s">
        <v>1902</v>
      </c>
      <c r="C56" s="288" t="s">
        <v>65</v>
      </c>
      <c r="D56" s="295">
        <v>7154882.9960899996</v>
      </c>
      <c r="E56" s="295">
        <v>151781.64288</v>
      </c>
      <c r="F56" s="295">
        <v>6606357.0707799997</v>
      </c>
      <c r="G56" s="295">
        <v>153888.26547000001</v>
      </c>
    </row>
    <row r="57" spans="1:7" x14ac:dyDescent="0.2">
      <c r="A57" s="274" t="s">
        <v>1455</v>
      </c>
      <c r="B57" s="274" t="s">
        <v>1903</v>
      </c>
      <c r="C57" s="288" t="s">
        <v>65</v>
      </c>
      <c r="D57" s="295">
        <v>266418.56008000002</v>
      </c>
      <c r="E57" s="295">
        <v>147652.03576</v>
      </c>
      <c r="F57" s="295">
        <v>237947.48348</v>
      </c>
      <c r="G57" s="295">
        <v>148931.72818999999</v>
      </c>
    </row>
    <row r="58" spans="1:7" x14ac:dyDescent="0.2">
      <c r="A58" s="789" t="s">
        <v>1457</v>
      </c>
      <c r="B58" s="789" t="s">
        <v>1904</v>
      </c>
      <c r="C58" s="794" t="s">
        <v>1905</v>
      </c>
      <c r="D58" s="806">
        <v>4400.9821000000002</v>
      </c>
      <c r="E58" s="806">
        <v>22974.938119999999</v>
      </c>
      <c r="F58" s="806">
        <v>3887.6979999999999</v>
      </c>
      <c r="G58" s="806">
        <v>25162.996169999999</v>
      </c>
    </row>
    <row r="59" spans="1:7" x14ac:dyDescent="0.2">
      <c r="A59" s="789" t="s">
        <v>1460</v>
      </c>
      <c r="B59" s="789" t="s">
        <v>1906</v>
      </c>
      <c r="C59" s="794" t="s">
        <v>1907</v>
      </c>
      <c r="D59" s="806">
        <v>184683.44912</v>
      </c>
      <c r="E59" s="806">
        <v>87674.558499999999</v>
      </c>
      <c r="F59" s="806">
        <v>166497.80051999999</v>
      </c>
      <c r="G59" s="806">
        <v>86042.861009999993</v>
      </c>
    </row>
    <row r="60" spans="1:7" x14ac:dyDescent="0.2">
      <c r="A60" s="789" t="s">
        <v>1463</v>
      </c>
      <c r="B60" s="789" t="s">
        <v>1908</v>
      </c>
      <c r="C60" s="794" t="s">
        <v>1909</v>
      </c>
      <c r="D60" s="806">
        <v>270.55826999999999</v>
      </c>
      <c r="E60" s="806">
        <v>23915.802339999998</v>
      </c>
      <c r="F60" s="806">
        <v>194.96072000000001</v>
      </c>
      <c r="G60" s="806">
        <v>25212.370490000001</v>
      </c>
    </row>
    <row r="61" spans="1:7" x14ac:dyDescent="0.2">
      <c r="A61" s="789" t="s">
        <v>1466</v>
      </c>
      <c r="B61" s="789" t="s">
        <v>1910</v>
      </c>
      <c r="C61" s="794" t="s">
        <v>1911</v>
      </c>
      <c r="D61" s="806">
        <v>1944.3565100000001</v>
      </c>
      <c r="E61" s="806">
        <v>8571.7988000000005</v>
      </c>
      <c r="F61" s="806">
        <v>1423.72506</v>
      </c>
      <c r="G61" s="806">
        <v>6982.3800199999996</v>
      </c>
    </row>
    <row r="62" spans="1:7" x14ac:dyDescent="0.2">
      <c r="A62" s="789" t="s">
        <v>1478</v>
      </c>
      <c r="B62" s="789" t="s">
        <v>1912</v>
      </c>
      <c r="C62" s="794" t="s">
        <v>1913</v>
      </c>
      <c r="D62" s="806">
        <v>321.31697000000003</v>
      </c>
      <c r="E62" s="806">
        <v>74.8</v>
      </c>
      <c r="F62" s="806">
        <v>299.80430999999999</v>
      </c>
      <c r="G62" s="806">
        <v>79</v>
      </c>
    </row>
    <row r="63" spans="1:7" x14ac:dyDescent="0.2">
      <c r="A63" s="789" t="s">
        <v>1481</v>
      </c>
      <c r="B63" s="789" t="s">
        <v>1836</v>
      </c>
      <c r="C63" s="794" t="s">
        <v>1914</v>
      </c>
      <c r="D63" s="806">
        <v>103.52723</v>
      </c>
      <c r="E63" s="806"/>
      <c r="F63" s="806">
        <v>42.298999999999999</v>
      </c>
      <c r="G63" s="806">
        <v>2.8959199999999998</v>
      </c>
    </row>
    <row r="64" spans="1:7" x14ac:dyDescent="0.2">
      <c r="A64" s="789" t="s">
        <v>1484</v>
      </c>
      <c r="B64" s="789" t="s">
        <v>1839</v>
      </c>
      <c r="C64" s="794" t="s">
        <v>1915</v>
      </c>
      <c r="D64" s="806">
        <v>37.226999999999997</v>
      </c>
      <c r="E64" s="806">
        <v>10.48531</v>
      </c>
      <c r="F64" s="806">
        <v>12.53</v>
      </c>
      <c r="G64" s="806">
        <v>13.197369999999999</v>
      </c>
    </row>
    <row r="65" spans="1:7" x14ac:dyDescent="0.2">
      <c r="A65" s="789" t="s">
        <v>1916</v>
      </c>
      <c r="B65" s="789" t="s">
        <v>1917</v>
      </c>
      <c r="C65" s="794" t="s">
        <v>1918</v>
      </c>
      <c r="D65" s="806">
        <v>41.918080000000003</v>
      </c>
      <c r="E65" s="806">
        <v>1.6854</v>
      </c>
      <c r="F65" s="806">
        <v>47.629060000000003</v>
      </c>
      <c r="G65" s="806">
        <v>8.6103000000000005</v>
      </c>
    </row>
    <row r="66" spans="1:7" x14ac:dyDescent="0.2">
      <c r="A66" s="789" t="s">
        <v>1919</v>
      </c>
      <c r="B66" s="789" t="s">
        <v>1920</v>
      </c>
      <c r="C66" s="794" t="s">
        <v>1921</v>
      </c>
      <c r="D66" s="806">
        <v>1180.1983399999999</v>
      </c>
      <c r="E66" s="806">
        <v>475.18096000000003</v>
      </c>
      <c r="F66" s="806">
        <v>689.34380999999996</v>
      </c>
      <c r="G66" s="806">
        <v>401.65591999999998</v>
      </c>
    </row>
    <row r="67" spans="1:7" x14ac:dyDescent="0.2">
      <c r="A67" s="789" t="s">
        <v>1922</v>
      </c>
      <c r="B67" s="789" t="s">
        <v>1923</v>
      </c>
      <c r="C67" s="794" t="s">
        <v>1924</v>
      </c>
      <c r="D67" s="806"/>
      <c r="E67" s="806"/>
      <c r="F67" s="806"/>
      <c r="G67" s="806"/>
    </row>
    <row r="68" spans="1:7" x14ac:dyDescent="0.2">
      <c r="A68" s="789" t="s">
        <v>1925</v>
      </c>
      <c r="B68" s="789" t="s">
        <v>1926</v>
      </c>
      <c r="C68" s="794" t="s">
        <v>1927</v>
      </c>
      <c r="D68" s="806">
        <v>644.38373000000001</v>
      </c>
      <c r="E68" s="806">
        <v>460</v>
      </c>
      <c r="F68" s="806">
        <v>1022.02309</v>
      </c>
      <c r="G68" s="806">
        <v>95.35454</v>
      </c>
    </row>
    <row r="69" spans="1:7" x14ac:dyDescent="0.2">
      <c r="A69" s="789" t="s">
        <v>1928</v>
      </c>
      <c r="B69" s="789" t="s">
        <v>1929</v>
      </c>
      <c r="C69" s="794" t="s">
        <v>1930</v>
      </c>
      <c r="D69" s="806"/>
      <c r="E69" s="806"/>
      <c r="F69" s="806"/>
      <c r="G69" s="806"/>
    </row>
    <row r="70" spans="1:7" x14ac:dyDescent="0.2">
      <c r="A70" s="789" t="s">
        <v>1931</v>
      </c>
      <c r="B70" s="789" t="s">
        <v>1932</v>
      </c>
      <c r="C70" s="794" t="s">
        <v>1933</v>
      </c>
      <c r="D70" s="806">
        <v>34555.759169999998</v>
      </c>
      <c r="E70" s="806">
        <v>2877</v>
      </c>
      <c r="F70" s="806">
        <v>38920.270219999999</v>
      </c>
      <c r="G70" s="806">
        <v>3555</v>
      </c>
    </row>
    <row r="71" spans="1:7" x14ac:dyDescent="0.2">
      <c r="A71" s="789" t="s">
        <v>1934</v>
      </c>
      <c r="B71" s="789" t="s">
        <v>1935</v>
      </c>
      <c r="C71" s="794" t="s">
        <v>1936</v>
      </c>
      <c r="D71" s="806">
        <v>38234.883560000002</v>
      </c>
      <c r="E71" s="806">
        <v>615.78633000000002</v>
      </c>
      <c r="F71" s="806">
        <v>24909.399689999998</v>
      </c>
      <c r="G71" s="806">
        <v>1375.4064499999999</v>
      </c>
    </row>
    <row r="72" spans="1:7" x14ac:dyDescent="0.2">
      <c r="A72" s="274" t="s">
        <v>1487</v>
      </c>
      <c r="B72" s="274" t="s">
        <v>1937</v>
      </c>
      <c r="C72" s="288" t="s">
        <v>65</v>
      </c>
      <c r="D72" s="295">
        <v>5639.9861499999997</v>
      </c>
      <c r="E72" s="295">
        <v>31.74794</v>
      </c>
      <c r="F72" s="295">
        <v>5163.8618699999997</v>
      </c>
      <c r="G72" s="295">
        <v>99.765249999999995</v>
      </c>
    </row>
    <row r="73" spans="1:7" x14ac:dyDescent="0.2">
      <c r="A73" s="789" t="s">
        <v>1489</v>
      </c>
      <c r="B73" s="789" t="s">
        <v>1938</v>
      </c>
      <c r="C73" s="794" t="s">
        <v>1939</v>
      </c>
      <c r="D73" s="806"/>
      <c r="E73" s="806"/>
      <c r="F73" s="806"/>
      <c r="G73" s="806"/>
    </row>
    <row r="74" spans="1:7" x14ac:dyDescent="0.2">
      <c r="A74" s="789" t="s">
        <v>1492</v>
      </c>
      <c r="B74" s="789" t="s">
        <v>1883</v>
      </c>
      <c r="C74" s="794" t="s">
        <v>1940</v>
      </c>
      <c r="D74" s="806">
        <v>3057.8242300000002</v>
      </c>
      <c r="E74" s="806">
        <v>31.745090000000001</v>
      </c>
      <c r="F74" s="806">
        <v>3280.2230199999999</v>
      </c>
      <c r="G74" s="806">
        <v>96.548349999999999</v>
      </c>
    </row>
    <row r="75" spans="1:7" x14ac:dyDescent="0.2">
      <c r="A75" s="789" t="s">
        <v>1495</v>
      </c>
      <c r="B75" s="789" t="s">
        <v>1941</v>
      </c>
      <c r="C75" s="794" t="s">
        <v>1942</v>
      </c>
      <c r="D75" s="806">
        <v>1637.3510699999999</v>
      </c>
      <c r="E75" s="806"/>
      <c r="F75" s="806">
        <v>1462.2144900000001</v>
      </c>
      <c r="G75" s="806">
        <v>0.14315</v>
      </c>
    </row>
    <row r="76" spans="1:7" x14ac:dyDescent="0.2">
      <c r="A76" s="789" t="s">
        <v>1498</v>
      </c>
      <c r="B76" s="789" t="s">
        <v>1943</v>
      </c>
      <c r="C76" s="794" t="s">
        <v>1944</v>
      </c>
      <c r="D76" s="806"/>
      <c r="E76" s="806"/>
      <c r="F76" s="806"/>
      <c r="G76" s="806"/>
    </row>
    <row r="77" spans="1:7" x14ac:dyDescent="0.2">
      <c r="A77" s="789" t="s">
        <v>1504</v>
      </c>
      <c r="B77" s="789" t="s">
        <v>1945</v>
      </c>
      <c r="C77" s="794" t="s">
        <v>1946</v>
      </c>
      <c r="D77" s="806">
        <v>944.81084999999996</v>
      </c>
      <c r="E77" s="806"/>
      <c r="F77" s="806">
        <v>421.42435999999998</v>
      </c>
      <c r="G77" s="806">
        <v>3.07375</v>
      </c>
    </row>
    <row r="78" spans="1:7" x14ac:dyDescent="0.2">
      <c r="A78" s="274" t="s">
        <v>1947</v>
      </c>
      <c r="B78" s="274" t="s">
        <v>1948</v>
      </c>
      <c r="C78" s="288" t="s">
        <v>65</v>
      </c>
      <c r="D78" s="295">
        <v>6882824.4498600001</v>
      </c>
      <c r="E78" s="295">
        <v>4097.8591800000004</v>
      </c>
      <c r="F78" s="295">
        <v>6363245.7254299996</v>
      </c>
      <c r="G78" s="295">
        <v>4856.7720300000001</v>
      </c>
    </row>
    <row r="79" spans="1:7" x14ac:dyDescent="0.2">
      <c r="A79" s="789" t="s">
        <v>1949</v>
      </c>
      <c r="B79" s="789" t="s">
        <v>1950</v>
      </c>
      <c r="C79" s="794" t="s">
        <v>1951</v>
      </c>
      <c r="D79" s="806"/>
      <c r="E79" s="806"/>
      <c r="F79" s="806"/>
      <c r="G79" s="806"/>
    </row>
    <row r="80" spans="1:7" x14ac:dyDescent="0.2">
      <c r="A80" s="789" t="s">
        <v>1952</v>
      </c>
      <c r="B80" s="789" t="s">
        <v>1953</v>
      </c>
      <c r="C80" s="794" t="s">
        <v>1954</v>
      </c>
      <c r="D80" s="806">
        <v>6882824.4498600001</v>
      </c>
      <c r="E80" s="806">
        <v>4097.8591800000004</v>
      </c>
      <c r="F80" s="806">
        <v>6363245.7254299996</v>
      </c>
      <c r="G80" s="806">
        <v>4856.7720300000001</v>
      </c>
    </row>
    <row r="81" spans="1:7" x14ac:dyDescent="0.2">
      <c r="A81" s="274" t="s">
        <v>1614</v>
      </c>
      <c r="B81" s="274" t="s">
        <v>1955</v>
      </c>
      <c r="C81" s="288" t="s">
        <v>65</v>
      </c>
      <c r="D81" s="296">
        <v>0</v>
      </c>
      <c r="E81" s="296">
        <v>0</v>
      </c>
      <c r="F81" s="296">
        <v>0</v>
      </c>
      <c r="G81" s="296">
        <v>0</v>
      </c>
    </row>
    <row r="82" spans="1:7" x14ac:dyDescent="0.2">
      <c r="A82" s="274" t="s">
        <v>1956</v>
      </c>
      <c r="B82" s="274" t="s">
        <v>1957</v>
      </c>
      <c r="C82" s="288" t="s">
        <v>65</v>
      </c>
      <c r="D82" s="295">
        <v>-1908.9540099999999</v>
      </c>
      <c r="E82" s="295">
        <v>17325.36404</v>
      </c>
      <c r="F82" s="295">
        <v>4550.5608599999996</v>
      </c>
      <c r="G82" s="295">
        <v>16837.027020000001</v>
      </c>
    </row>
    <row r="83" spans="1:7" x14ac:dyDescent="0.2">
      <c r="A83" s="274" t="s">
        <v>1958</v>
      </c>
      <c r="B83" s="274" t="s">
        <v>1659</v>
      </c>
      <c r="C83" s="288" t="s">
        <v>65</v>
      </c>
      <c r="D83" s="295">
        <v>-2559.18127</v>
      </c>
      <c r="E83" s="295">
        <v>17014.455259999999</v>
      </c>
      <c r="F83" s="295">
        <v>3776.4076799999998</v>
      </c>
      <c r="G83" s="295">
        <v>16113.45744</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06" orientation="portrait" useFirstPageNumber="1" r:id="rId1"/>
  <headerFooter>
    <oddHeader>&amp;L&amp;"Tahoma,Kurzíva"Závěrečný účet za rok 2021&amp;R&amp;"Tahoma,Kurzíva"Tabulka č. 45</oddHeader>
    <oddFooter>&amp;C&amp;"Tahoma,Obyčejné"&amp;P&amp;L&amp;1#&amp;"Calibri"&amp;9&amp;K000000Klasifikace informací: Veřejná</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B2EB-EDFF-45C1-A9FF-B085AC8D759B}">
  <dimension ref="A1:G208"/>
  <sheetViews>
    <sheetView showGridLines="0" zoomScaleNormal="100" zoomScaleSheetLayoutView="100" workbookViewId="0">
      <selection activeCell="H10" sqref="H10"/>
    </sheetView>
  </sheetViews>
  <sheetFormatPr defaultColWidth="9.140625" defaultRowHeight="12.75" x14ac:dyDescent="0.2"/>
  <cols>
    <col min="1" max="1" width="7" style="292" customWidth="1"/>
    <col min="2" max="2" width="45.42578125" style="272" customWidth="1"/>
    <col min="3" max="3" width="8.7109375" style="155" customWidth="1"/>
    <col min="4" max="7" width="13.85546875" style="429" customWidth="1"/>
    <col min="8" max="16384" width="9.140625" style="272"/>
  </cols>
  <sheetData>
    <row r="1" spans="1:7" s="297" customFormat="1" ht="18" customHeight="1" x14ac:dyDescent="0.2">
      <c r="A1" s="1286" t="s">
        <v>4050</v>
      </c>
      <c r="B1" s="1286"/>
      <c r="C1" s="1286"/>
      <c r="D1" s="1286"/>
      <c r="E1" s="1286"/>
      <c r="F1" s="1286"/>
      <c r="G1" s="1286"/>
    </row>
    <row r="2" spans="1:7" s="297" customFormat="1" ht="18" customHeight="1" x14ac:dyDescent="0.2">
      <c r="A2" s="1225" t="s">
        <v>1962</v>
      </c>
      <c r="B2" s="1225"/>
      <c r="C2" s="1225"/>
      <c r="D2" s="1225"/>
      <c r="E2" s="1225"/>
      <c r="F2" s="1225"/>
      <c r="G2" s="1225"/>
    </row>
    <row r="3" spans="1:7" x14ac:dyDescent="0.2">
      <c r="A3" s="272"/>
      <c r="D3" s="418"/>
      <c r="E3" s="418"/>
      <c r="F3" s="418"/>
      <c r="G3" s="418"/>
    </row>
    <row r="4" spans="1:7" x14ac:dyDescent="0.2">
      <c r="A4" s="269"/>
      <c r="B4" s="269"/>
      <c r="C4" s="270"/>
      <c r="D4" s="271">
        <v>1</v>
      </c>
      <c r="E4" s="271">
        <v>2</v>
      </c>
      <c r="F4" s="271">
        <v>3</v>
      </c>
      <c r="G4" s="271">
        <v>4</v>
      </c>
    </row>
    <row r="5" spans="1:7" s="290" customFormat="1" ht="12.75" customHeight="1" x14ac:dyDescent="0.2">
      <c r="A5" s="1287" t="s">
        <v>1336</v>
      </c>
      <c r="B5" s="1288"/>
      <c r="C5" s="1293" t="s">
        <v>1337</v>
      </c>
      <c r="D5" s="1299" t="s">
        <v>1338</v>
      </c>
      <c r="E5" s="1300"/>
      <c r="F5" s="1300"/>
      <c r="G5" s="1301"/>
    </row>
    <row r="6" spans="1:7" s="273" customFormat="1" x14ac:dyDescent="0.2">
      <c r="A6" s="1289"/>
      <c r="B6" s="1290"/>
      <c r="C6" s="1294"/>
      <c r="D6" s="1302" t="s">
        <v>1339</v>
      </c>
      <c r="E6" s="1303"/>
      <c r="F6" s="1304"/>
      <c r="G6" s="1305" t="s">
        <v>1340</v>
      </c>
    </row>
    <row r="7" spans="1:7" s="273" customFormat="1" x14ac:dyDescent="0.2">
      <c r="A7" s="1291"/>
      <c r="B7" s="1292"/>
      <c r="C7" s="1298"/>
      <c r="D7" s="282" t="s">
        <v>1341</v>
      </c>
      <c r="E7" s="282" t="s">
        <v>1342</v>
      </c>
      <c r="F7" s="282" t="s">
        <v>1343</v>
      </c>
      <c r="G7" s="1306"/>
    </row>
    <row r="8" spans="1:7" s="273" customFormat="1" x14ac:dyDescent="0.2">
      <c r="A8" s="283"/>
      <c r="B8" s="283" t="s">
        <v>1344</v>
      </c>
      <c r="C8" s="284" t="s">
        <v>65</v>
      </c>
      <c r="D8" s="276">
        <v>15157579.38311</v>
      </c>
      <c r="E8" s="276">
        <v>5657349.3507300001</v>
      </c>
      <c r="F8" s="276">
        <v>9500230.0323799998</v>
      </c>
      <c r="G8" s="276">
        <v>8714852.82914</v>
      </c>
    </row>
    <row r="9" spans="1:7" s="291" customFormat="1" x14ac:dyDescent="0.2">
      <c r="A9" s="283" t="s">
        <v>1345</v>
      </c>
      <c r="B9" s="283" t="s">
        <v>1346</v>
      </c>
      <c r="C9" s="284" t="s">
        <v>65</v>
      </c>
      <c r="D9" s="276">
        <v>12527739.539790001</v>
      </c>
      <c r="E9" s="276">
        <v>5651616.3367299996</v>
      </c>
      <c r="F9" s="276">
        <v>6876123.2030600002</v>
      </c>
      <c r="G9" s="276">
        <v>6759282.0474100001</v>
      </c>
    </row>
    <row r="10" spans="1:7" s="291" customFormat="1" x14ac:dyDescent="0.2">
      <c r="A10" s="283" t="s">
        <v>1347</v>
      </c>
      <c r="B10" s="283" t="s">
        <v>1348</v>
      </c>
      <c r="C10" s="284" t="s">
        <v>65</v>
      </c>
      <c r="D10" s="276">
        <v>262622.72918999998</v>
      </c>
      <c r="E10" s="276">
        <v>194691.78863</v>
      </c>
      <c r="F10" s="276">
        <v>67930.940560000003</v>
      </c>
      <c r="G10" s="276">
        <v>83134.712360000005</v>
      </c>
    </row>
    <row r="11" spans="1:7" x14ac:dyDescent="0.2">
      <c r="A11" s="789" t="s">
        <v>1349</v>
      </c>
      <c r="B11" s="789" t="s">
        <v>1350</v>
      </c>
      <c r="C11" s="794" t="s">
        <v>1351</v>
      </c>
      <c r="D11" s="817">
        <v>205.25</v>
      </c>
      <c r="E11" s="817">
        <v>203.19749999999999</v>
      </c>
      <c r="F11" s="817">
        <v>2.0525000000000002</v>
      </c>
      <c r="G11" s="817">
        <v>6.1574999999999998</v>
      </c>
    </row>
    <row r="12" spans="1:7" x14ac:dyDescent="0.2">
      <c r="A12" s="789" t="s">
        <v>1352</v>
      </c>
      <c r="B12" s="789" t="s">
        <v>1353</v>
      </c>
      <c r="C12" s="794" t="s">
        <v>1354</v>
      </c>
      <c r="D12" s="790">
        <v>246210.62864000001</v>
      </c>
      <c r="E12" s="817">
        <v>178785.58458</v>
      </c>
      <c r="F12" s="790">
        <v>67425.04406</v>
      </c>
      <c r="G12" s="817">
        <v>83128.554860000004</v>
      </c>
    </row>
    <row r="13" spans="1:7" x14ac:dyDescent="0.2">
      <c r="A13" s="789" t="s">
        <v>1355</v>
      </c>
      <c r="B13" s="789" t="s">
        <v>1356</v>
      </c>
      <c r="C13" s="794" t="s">
        <v>1357</v>
      </c>
      <c r="D13" s="790"/>
      <c r="E13" s="817">
        <v>0</v>
      </c>
      <c r="F13" s="790"/>
      <c r="G13" s="817">
        <v>0</v>
      </c>
    </row>
    <row r="14" spans="1:7" x14ac:dyDescent="0.2">
      <c r="A14" s="789" t="s">
        <v>1358</v>
      </c>
      <c r="B14" s="789" t="s">
        <v>1359</v>
      </c>
      <c r="C14" s="794" t="s">
        <v>1360</v>
      </c>
      <c r="D14" s="790"/>
      <c r="E14" s="817">
        <v>0</v>
      </c>
      <c r="F14" s="790"/>
      <c r="G14" s="817">
        <v>0</v>
      </c>
    </row>
    <row r="15" spans="1:7" x14ac:dyDescent="0.2">
      <c r="A15" s="789" t="s">
        <v>1361</v>
      </c>
      <c r="B15" s="789" t="s">
        <v>1362</v>
      </c>
      <c r="C15" s="794" t="s">
        <v>1363</v>
      </c>
      <c r="D15" s="790">
        <v>13739.17655</v>
      </c>
      <c r="E15" s="817">
        <v>13739.17655</v>
      </c>
      <c r="F15" s="790"/>
      <c r="G15" s="817">
        <v>0</v>
      </c>
    </row>
    <row r="16" spans="1:7" x14ac:dyDescent="0.2">
      <c r="A16" s="789" t="s">
        <v>1364</v>
      </c>
      <c r="B16" s="789" t="s">
        <v>1365</v>
      </c>
      <c r="C16" s="794" t="s">
        <v>1366</v>
      </c>
      <c r="D16" s="790"/>
      <c r="E16" s="817">
        <v>0</v>
      </c>
      <c r="F16" s="790"/>
      <c r="G16" s="817">
        <v>0</v>
      </c>
    </row>
    <row r="17" spans="1:7" x14ac:dyDescent="0.2">
      <c r="A17" s="789" t="s">
        <v>1367</v>
      </c>
      <c r="B17" s="789" t="s">
        <v>1368</v>
      </c>
      <c r="C17" s="794" t="s">
        <v>1369</v>
      </c>
      <c r="D17" s="790">
        <v>2467.674</v>
      </c>
      <c r="E17" s="817">
        <v>1963.83</v>
      </c>
      <c r="F17" s="790">
        <v>503.84399999999999</v>
      </c>
      <c r="G17" s="817">
        <v>0</v>
      </c>
    </row>
    <row r="18" spans="1:7" x14ac:dyDescent="0.2">
      <c r="A18" s="789" t="s">
        <v>1370</v>
      </c>
      <c r="B18" s="789" t="s">
        <v>1371</v>
      </c>
      <c r="C18" s="794" t="s">
        <v>1372</v>
      </c>
      <c r="D18" s="790"/>
      <c r="E18" s="817">
        <v>0</v>
      </c>
      <c r="F18" s="790"/>
      <c r="G18" s="817">
        <v>0</v>
      </c>
    </row>
    <row r="19" spans="1:7" x14ac:dyDescent="0.2">
      <c r="A19" s="791" t="s">
        <v>1373</v>
      </c>
      <c r="B19" s="789" t="s">
        <v>1374</v>
      </c>
      <c r="C19" s="794" t="s">
        <v>1375</v>
      </c>
      <c r="D19" s="790"/>
      <c r="E19" s="817">
        <v>0</v>
      </c>
      <c r="F19" s="790"/>
      <c r="G19" s="817">
        <v>0</v>
      </c>
    </row>
    <row r="20" spans="1:7" s="291" customFormat="1" x14ac:dyDescent="0.2">
      <c r="A20" s="283" t="s">
        <v>1376</v>
      </c>
      <c r="B20" s="283" t="s">
        <v>1377</v>
      </c>
      <c r="C20" s="284" t="s">
        <v>65</v>
      </c>
      <c r="D20" s="276">
        <v>12264929.4486</v>
      </c>
      <c r="E20" s="276">
        <v>5456924.5481000002</v>
      </c>
      <c r="F20" s="276">
        <v>6808004.9005000005</v>
      </c>
      <c r="G20" s="276">
        <v>6675935.9730500001</v>
      </c>
    </row>
    <row r="21" spans="1:7" x14ac:dyDescent="0.2">
      <c r="A21" s="789" t="s">
        <v>1378</v>
      </c>
      <c r="B21" s="789" t="s">
        <v>341</v>
      </c>
      <c r="C21" s="794" t="s">
        <v>1379</v>
      </c>
      <c r="D21" s="817">
        <v>78136.313169999994</v>
      </c>
      <c r="E21" s="817">
        <v>0</v>
      </c>
      <c r="F21" s="817">
        <v>78136.313169999994</v>
      </c>
      <c r="G21" s="817">
        <v>78177.415819999995</v>
      </c>
    </row>
    <row r="22" spans="1:7" x14ac:dyDescent="0.2">
      <c r="A22" s="789" t="s">
        <v>1380</v>
      </c>
      <c r="B22" s="789" t="s">
        <v>1381</v>
      </c>
      <c r="C22" s="794" t="s">
        <v>1382</v>
      </c>
      <c r="D22" s="790">
        <v>3687.5390000000002</v>
      </c>
      <c r="E22" s="817">
        <v>0</v>
      </c>
      <c r="F22" s="790">
        <v>3687.5390000000002</v>
      </c>
      <c r="G22" s="817">
        <v>3571.54</v>
      </c>
    </row>
    <row r="23" spans="1:7" x14ac:dyDescent="0.2">
      <c r="A23" s="789" t="s">
        <v>1383</v>
      </c>
      <c r="B23" s="789" t="s">
        <v>1384</v>
      </c>
      <c r="C23" s="794" t="s">
        <v>1385</v>
      </c>
      <c r="D23" s="790">
        <v>7070940.7141199997</v>
      </c>
      <c r="E23" s="817">
        <v>1874686.63258</v>
      </c>
      <c r="F23" s="790">
        <v>5196254.0815399997</v>
      </c>
      <c r="G23" s="817">
        <v>4910695.6083199997</v>
      </c>
    </row>
    <row r="24" spans="1:7" ht="21" x14ac:dyDescent="0.2">
      <c r="A24" s="789" t="s">
        <v>1386</v>
      </c>
      <c r="B24" s="789" t="s">
        <v>1387</v>
      </c>
      <c r="C24" s="794" t="s">
        <v>1388</v>
      </c>
      <c r="D24" s="790">
        <v>4198875.4359200001</v>
      </c>
      <c r="E24" s="817">
        <v>2805201.33641</v>
      </c>
      <c r="F24" s="790">
        <v>1393674.0995100001</v>
      </c>
      <c r="G24" s="817">
        <v>1451598.24921</v>
      </c>
    </row>
    <row r="25" spans="1:7" x14ac:dyDescent="0.2">
      <c r="A25" s="789" t="s">
        <v>1389</v>
      </c>
      <c r="B25" s="789" t="s">
        <v>1390</v>
      </c>
      <c r="C25" s="794" t="s">
        <v>1391</v>
      </c>
      <c r="D25" s="790"/>
      <c r="E25" s="817">
        <v>0</v>
      </c>
      <c r="F25" s="790"/>
      <c r="G25" s="817">
        <v>0</v>
      </c>
    </row>
    <row r="26" spans="1:7" x14ac:dyDescent="0.2">
      <c r="A26" s="789" t="s">
        <v>1392</v>
      </c>
      <c r="B26" s="789" t="s">
        <v>1393</v>
      </c>
      <c r="C26" s="794" t="s">
        <v>1394</v>
      </c>
      <c r="D26" s="790">
        <v>777036.57911000005</v>
      </c>
      <c r="E26" s="817">
        <v>777036.57911000005</v>
      </c>
      <c r="F26" s="790"/>
      <c r="G26" s="817">
        <v>0</v>
      </c>
    </row>
    <row r="27" spans="1:7" x14ac:dyDescent="0.2">
      <c r="A27" s="789" t="s">
        <v>1395</v>
      </c>
      <c r="B27" s="789" t="s">
        <v>1396</v>
      </c>
      <c r="C27" s="794" t="s">
        <v>1397</v>
      </c>
      <c r="D27" s="790"/>
      <c r="E27" s="817">
        <v>0</v>
      </c>
      <c r="F27" s="790"/>
      <c r="G27" s="817">
        <v>0</v>
      </c>
    </row>
    <row r="28" spans="1:7" x14ac:dyDescent="0.2">
      <c r="A28" s="789" t="s">
        <v>1398</v>
      </c>
      <c r="B28" s="789" t="s">
        <v>1399</v>
      </c>
      <c r="C28" s="794" t="s">
        <v>1400</v>
      </c>
      <c r="D28" s="790">
        <v>136252.86728000001</v>
      </c>
      <c r="E28" s="817">
        <v>0</v>
      </c>
      <c r="F28" s="790">
        <v>136252.86728000001</v>
      </c>
      <c r="G28" s="817">
        <v>231855.96470000001</v>
      </c>
    </row>
    <row r="29" spans="1:7" x14ac:dyDescent="0.2">
      <c r="A29" s="789" t="s">
        <v>1401</v>
      </c>
      <c r="B29" s="789" t="s">
        <v>1402</v>
      </c>
      <c r="C29" s="794" t="s">
        <v>1403</v>
      </c>
      <c r="D29" s="790"/>
      <c r="E29" s="817">
        <v>0</v>
      </c>
      <c r="F29" s="790"/>
      <c r="G29" s="817">
        <v>37.195</v>
      </c>
    </row>
    <row r="30" spans="1:7" x14ac:dyDescent="0.2">
      <c r="A30" s="791" t="s">
        <v>1404</v>
      </c>
      <c r="B30" s="789" t="s">
        <v>1405</v>
      </c>
      <c r="C30" s="794" t="s">
        <v>1406</v>
      </c>
      <c r="D30" s="790"/>
      <c r="E30" s="790"/>
      <c r="F30" s="790"/>
      <c r="G30" s="790"/>
    </row>
    <row r="31" spans="1:7" s="291" customFormat="1" x14ac:dyDescent="0.2">
      <c r="A31" s="283" t="s">
        <v>1407</v>
      </c>
      <c r="B31" s="283" t="s">
        <v>1408</v>
      </c>
      <c r="C31" s="284" t="s">
        <v>65</v>
      </c>
      <c r="D31" s="276">
        <v>137.36199999999999</v>
      </c>
      <c r="E31" s="276">
        <v>0</v>
      </c>
      <c r="F31" s="276">
        <v>137.36199999999999</v>
      </c>
      <c r="G31" s="276">
        <v>137.36199999999999</v>
      </c>
    </row>
    <row r="32" spans="1:7" x14ac:dyDescent="0.2">
      <c r="A32" s="789" t="s">
        <v>1409</v>
      </c>
      <c r="B32" s="789" t="s">
        <v>1410</v>
      </c>
      <c r="C32" s="794" t="s">
        <v>1411</v>
      </c>
      <c r="D32" s="817">
        <v>0</v>
      </c>
      <c r="E32" s="817">
        <v>0</v>
      </c>
      <c r="F32" s="817">
        <v>0</v>
      </c>
      <c r="G32" s="817">
        <v>0</v>
      </c>
    </row>
    <row r="33" spans="1:7" x14ac:dyDescent="0.2">
      <c r="A33" s="789" t="s">
        <v>1412</v>
      </c>
      <c r="B33" s="789" t="s">
        <v>1413</v>
      </c>
      <c r="C33" s="794" t="s">
        <v>1414</v>
      </c>
      <c r="D33" s="817">
        <v>0</v>
      </c>
      <c r="E33" s="817">
        <v>0</v>
      </c>
      <c r="F33" s="817">
        <v>0</v>
      </c>
      <c r="G33" s="817">
        <v>0</v>
      </c>
    </row>
    <row r="34" spans="1:7" x14ac:dyDescent="0.2">
      <c r="A34" s="789" t="s">
        <v>1415</v>
      </c>
      <c r="B34" s="789" t="s">
        <v>1416</v>
      </c>
      <c r="C34" s="794" t="s">
        <v>1417</v>
      </c>
      <c r="D34" s="817">
        <v>0</v>
      </c>
      <c r="E34" s="817">
        <v>0</v>
      </c>
      <c r="F34" s="817">
        <v>0</v>
      </c>
      <c r="G34" s="817">
        <v>0</v>
      </c>
    </row>
    <row r="35" spans="1:7" x14ac:dyDescent="0.2">
      <c r="A35" s="789" t="s">
        <v>1421</v>
      </c>
      <c r="B35" s="789" t="s">
        <v>1422</v>
      </c>
      <c r="C35" s="794" t="s">
        <v>1423</v>
      </c>
      <c r="D35" s="790"/>
      <c r="E35" s="817">
        <v>0</v>
      </c>
      <c r="F35" s="790"/>
      <c r="G35" s="817">
        <v>0</v>
      </c>
    </row>
    <row r="36" spans="1:7" x14ac:dyDescent="0.2">
      <c r="A36" s="789" t="s">
        <v>1424</v>
      </c>
      <c r="B36" s="789" t="s">
        <v>1425</v>
      </c>
      <c r="C36" s="794" t="s">
        <v>1426</v>
      </c>
      <c r="D36" s="790">
        <v>137.36199999999999</v>
      </c>
      <c r="E36" s="817">
        <v>0</v>
      </c>
      <c r="F36" s="790">
        <v>137.36199999999999</v>
      </c>
      <c r="G36" s="817">
        <v>137.36199999999999</v>
      </c>
    </row>
    <row r="37" spans="1:7" s="291" customFormat="1" x14ac:dyDescent="0.2">
      <c r="A37" s="283" t="s">
        <v>1433</v>
      </c>
      <c r="B37" s="283" t="s">
        <v>1434</v>
      </c>
      <c r="C37" s="284" t="s">
        <v>65</v>
      </c>
      <c r="D37" s="276">
        <v>50</v>
      </c>
      <c r="E37" s="276">
        <v>0</v>
      </c>
      <c r="F37" s="276">
        <v>50</v>
      </c>
      <c r="G37" s="276">
        <v>74</v>
      </c>
    </row>
    <row r="38" spans="1:7" x14ac:dyDescent="0.2">
      <c r="A38" s="789" t="s">
        <v>1435</v>
      </c>
      <c r="B38" s="789" t="s">
        <v>1436</v>
      </c>
      <c r="C38" s="794" t="s">
        <v>1437</v>
      </c>
      <c r="D38" s="790"/>
      <c r="E38" s="817">
        <v>0</v>
      </c>
      <c r="F38" s="790"/>
      <c r="G38" s="817">
        <v>0</v>
      </c>
    </row>
    <row r="39" spans="1:7" x14ac:dyDescent="0.2">
      <c r="A39" s="789" t="s">
        <v>1438</v>
      </c>
      <c r="B39" s="789" t="s">
        <v>1439</v>
      </c>
      <c r="C39" s="794" t="s">
        <v>1440</v>
      </c>
      <c r="D39" s="790"/>
      <c r="E39" s="817">
        <v>0</v>
      </c>
      <c r="F39" s="790"/>
      <c r="G39" s="817">
        <v>0</v>
      </c>
    </row>
    <row r="40" spans="1:7" x14ac:dyDescent="0.2">
      <c r="A40" s="789" t="s">
        <v>1441</v>
      </c>
      <c r="B40" s="789" t="s">
        <v>1442</v>
      </c>
      <c r="C40" s="794" t="s">
        <v>1443</v>
      </c>
      <c r="D40" s="790">
        <v>50</v>
      </c>
      <c r="E40" s="817">
        <v>0</v>
      </c>
      <c r="F40" s="790">
        <v>50</v>
      </c>
      <c r="G40" s="817">
        <v>74</v>
      </c>
    </row>
    <row r="41" spans="1:7" x14ac:dyDescent="0.2">
      <c r="A41" s="789" t="s">
        <v>1447</v>
      </c>
      <c r="B41" s="789" t="s">
        <v>1448</v>
      </c>
      <c r="C41" s="794" t="s">
        <v>1449</v>
      </c>
      <c r="D41" s="790"/>
      <c r="E41" s="817">
        <v>0</v>
      </c>
      <c r="F41" s="790"/>
      <c r="G41" s="817">
        <v>0</v>
      </c>
    </row>
    <row r="42" spans="1:7" x14ac:dyDescent="0.2">
      <c r="A42" s="789" t="s">
        <v>1450</v>
      </c>
      <c r="B42" s="793" t="s">
        <v>1451</v>
      </c>
      <c r="C42" s="808" t="s">
        <v>1452</v>
      </c>
      <c r="D42" s="790"/>
      <c r="E42" s="817">
        <v>0</v>
      </c>
      <c r="F42" s="790"/>
      <c r="G42" s="817">
        <v>0</v>
      </c>
    </row>
    <row r="43" spans="1:7" s="291" customFormat="1" x14ac:dyDescent="0.2">
      <c r="A43" s="283" t="s">
        <v>1453</v>
      </c>
      <c r="B43" s="283" t="s">
        <v>1454</v>
      </c>
      <c r="C43" s="284" t="s">
        <v>65</v>
      </c>
      <c r="D43" s="276">
        <v>2629839.84332</v>
      </c>
      <c r="E43" s="276">
        <v>5733.0140000000001</v>
      </c>
      <c r="F43" s="276">
        <v>2624106.82932</v>
      </c>
      <c r="G43" s="276">
        <v>1955570.7817299999</v>
      </c>
    </row>
    <row r="44" spans="1:7" s="291" customFormat="1" x14ac:dyDescent="0.2">
      <c r="A44" s="274" t="s">
        <v>1455</v>
      </c>
      <c r="B44" s="274" t="s">
        <v>1456</v>
      </c>
      <c r="C44" s="288" t="s">
        <v>65</v>
      </c>
      <c r="D44" s="276">
        <v>288876.14156999998</v>
      </c>
      <c r="E44" s="276">
        <v>0</v>
      </c>
      <c r="F44" s="276">
        <v>288876.14156999998</v>
      </c>
      <c r="G44" s="276">
        <v>250300.15471</v>
      </c>
    </row>
    <row r="45" spans="1:7" x14ac:dyDescent="0.2">
      <c r="A45" s="789" t="s">
        <v>1457</v>
      </c>
      <c r="B45" s="789" t="s">
        <v>1458</v>
      </c>
      <c r="C45" s="794" t="s">
        <v>1459</v>
      </c>
      <c r="D45" s="790"/>
      <c r="E45" s="817">
        <v>0</v>
      </c>
      <c r="F45" s="790"/>
      <c r="G45" s="817">
        <v>0</v>
      </c>
    </row>
    <row r="46" spans="1:7" x14ac:dyDescent="0.2">
      <c r="A46" s="789" t="s">
        <v>1460</v>
      </c>
      <c r="B46" s="789" t="s">
        <v>1461</v>
      </c>
      <c r="C46" s="794" t="s">
        <v>1462</v>
      </c>
      <c r="D46" s="790">
        <v>245218.96015</v>
      </c>
      <c r="E46" s="817">
        <v>0</v>
      </c>
      <c r="F46" s="790">
        <v>245218.96015</v>
      </c>
      <c r="G46" s="817">
        <v>206806.31409</v>
      </c>
    </row>
    <row r="47" spans="1:7" x14ac:dyDescent="0.2">
      <c r="A47" s="789" t="s">
        <v>1463</v>
      </c>
      <c r="B47" s="789" t="s">
        <v>1464</v>
      </c>
      <c r="C47" s="794" t="s">
        <v>1465</v>
      </c>
      <c r="D47" s="790">
        <v>1949.53513</v>
      </c>
      <c r="E47" s="817">
        <v>0</v>
      </c>
      <c r="F47" s="790">
        <v>1949.53513</v>
      </c>
      <c r="G47" s="817">
        <v>4439.8495499999999</v>
      </c>
    </row>
    <row r="48" spans="1:7" x14ac:dyDescent="0.2">
      <c r="A48" s="789" t="s">
        <v>1466</v>
      </c>
      <c r="B48" s="789" t="s">
        <v>1467</v>
      </c>
      <c r="C48" s="794" t="s">
        <v>1468</v>
      </c>
      <c r="D48" s="790"/>
      <c r="E48" s="817">
        <v>0</v>
      </c>
      <c r="F48" s="790"/>
      <c r="G48" s="817">
        <v>0</v>
      </c>
    </row>
    <row r="49" spans="1:7" x14ac:dyDescent="0.2">
      <c r="A49" s="789" t="s">
        <v>1469</v>
      </c>
      <c r="B49" s="789" t="s">
        <v>1470</v>
      </c>
      <c r="C49" s="794" t="s">
        <v>1471</v>
      </c>
      <c r="D49" s="790"/>
      <c r="E49" s="817">
        <v>0</v>
      </c>
      <c r="F49" s="790"/>
      <c r="G49" s="817">
        <v>0</v>
      </c>
    </row>
    <row r="50" spans="1:7" x14ac:dyDescent="0.2">
      <c r="A50" s="789" t="s">
        <v>1472</v>
      </c>
      <c r="B50" s="789" t="s">
        <v>1473</v>
      </c>
      <c r="C50" s="794" t="s">
        <v>1474</v>
      </c>
      <c r="D50" s="790">
        <v>3494.355</v>
      </c>
      <c r="E50" s="817">
        <v>0</v>
      </c>
      <c r="F50" s="790">
        <v>3494.355</v>
      </c>
      <c r="G50" s="817">
        <v>3225.4927899999998</v>
      </c>
    </row>
    <row r="51" spans="1:7" x14ac:dyDescent="0.2">
      <c r="A51" s="789" t="s">
        <v>1475</v>
      </c>
      <c r="B51" s="789" t="s">
        <v>1476</v>
      </c>
      <c r="C51" s="794" t="s">
        <v>1477</v>
      </c>
      <c r="D51" s="790"/>
      <c r="E51" s="817">
        <v>0</v>
      </c>
      <c r="F51" s="790"/>
      <c r="G51" s="817">
        <v>0</v>
      </c>
    </row>
    <row r="52" spans="1:7" x14ac:dyDescent="0.2">
      <c r="A52" s="789" t="s">
        <v>1478</v>
      </c>
      <c r="B52" s="789" t="s">
        <v>1479</v>
      </c>
      <c r="C52" s="794" t="s">
        <v>1480</v>
      </c>
      <c r="D52" s="790">
        <v>38205.97984</v>
      </c>
      <c r="E52" s="817">
        <v>0</v>
      </c>
      <c r="F52" s="790">
        <v>38205.97984</v>
      </c>
      <c r="G52" s="817">
        <v>35704.230029999999</v>
      </c>
    </row>
    <row r="53" spans="1:7" x14ac:dyDescent="0.2">
      <c r="A53" s="789" t="s">
        <v>1481</v>
      </c>
      <c r="B53" s="789" t="s">
        <v>1482</v>
      </c>
      <c r="C53" s="794" t="s">
        <v>1483</v>
      </c>
      <c r="D53" s="790">
        <v>7.3114499999999998</v>
      </c>
      <c r="E53" s="817">
        <v>0</v>
      </c>
      <c r="F53" s="790">
        <v>7.3114499999999998</v>
      </c>
      <c r="G53" s="817">
        <v>124.26824999999999</v>
      </c>
    </row>
    <row r="54" spans="1:7" x14ac:dyDescent="0.2">
      <c r="A54" s="793" t="s">
        <v>1484</v>
      </c>
      <c r="B54" s="793" t="s">
        <v>1485</v>
      </c>
      <c r="C54" s="808" t="s">
        <v>1486</v>
      </c>
      <c r="D54" s="790"/>
      <c r="E54" s="817">
        <v>0</v>
      </c>
      <c r="F54" s="790"/>
      <c r="G54" s="817">
        <v>0</v>
      </c>
    </row>
    <row r="55" spans="1:7" s="291" customFormat="1" x14ac:dyDescent="0.2">
      <c r="A55" s="274" t="s">
        <v>1487</v>
      </c>
      <c r="B55" s="274" t="s">
        <v>1488</v>
      </c>
      <c r="C55" s="288" t="s">
        <v>65</v>
      </c>
      <c r="D55" s="276">
        <v>1096124.33745</v>
      </c>
      <c r="E55" s="276">
        <v>5733.0140000000001</v>
      </c>
      <c r="F55" s="276">
        <v>1090391.32345</v>
      </c>
      <c r="G55" s="276">
        <v>888093.84591000003</v>
      </c>
    </row>
    <row r="56" spans="1:7" x14ac:dyDescent="0.2">
      <c r="A56" s="798" t="s">
        <v>1489</v>
      </c>
      <c r="B56" s="798" t="s">
        <v>1490</v>
      </c>
      <c r="C56" s="813" t="s">
        <v>1491</v>
      </c>
      <c r="D56" s="790">
        <v>667017.29802999995</v>
      </c>
      <c r="E56" s="817">
        <v>2902.35</v>
      </c>
      <c r="F56" s="790">
        <v>664114.94802999997</v>
      </c>
      <c r="G56" s="817">
        <v>608502.11202</v>
      </c>
    </row>
    <row r="57" spans="1:7" x14ac:dyDescent="0.2">
      <c r="A57" s="789" t="s">
        <v>1498</v>
      </c>
      <c r="B57" s="789" t="s">
        <v>1499</v>
      </c>
      <c r="C57" s="794" t="s">
        <v>1500</v>
      </c>
      <c r="D57" s="790">
        <v>2965.9291400000002</v>
      </c>
      <c r="E57" s="817">
        <v>0</v>
      </c>
      <c r="F57" s="790">
        <v>2965.9291400000002</v>
      </c>
      <c r="G57" s="817">
        <v>3179.4153099999999</v>
      </c>
    </row>
    <row r="58" spans="1:7" x14ac:dyDescent="0.2">
      <c r="A58" s="789" t="s">
        <v>1501</v>
      </c>
      <c r="B58" s="789" t="s">
        <v>1502</v>
      </c>
      <c r="C58" s="794" t="s">
        <v>1503</v>
      </c>
      <c r="D58" s="790">
        <v>17617.805230000002</v>
      </c>
      <c r="E58" s="817">
        <v>0</v>
      </c>
      <c r="F58" s="790">
        <v>17617.805230000002</v>
      </c>
      <c r="G58" s="817">
        <v>5927.0090099999998</v>
      </c>
    </row>
    <row r="59" spans="1:7" x14ac:dyDescent="0.2">
      <c r="A59" s="789" t="s">
        <v>1504</v>
      </c>
      <c r="B59" s="789" t="s">
        <v>1505</v>
      </c>
      <c r="C59" s="794" t="s">
        <v>1506</v>
      </c>
      <c r="D59" s="790"/>
      <c r="E59" s="817">
        <v>0</v>
      </c>
      <c r="F59" s="790"/>
      <c r="G59" s="817">
        <v>0</v>
      </c>
    </row>
    <row r="60" spans="1:7" x14ac:dyDescent="0.2">
      <c r="A60" s="789" t="s">
        <v>1513</v>
      </c>
      <c r="B60" s="789" t="s">
        <v>1514</v>
      </c>
      <c r="C60" s="794" t="s">
        <v>1515</v>
      </c>
      <c r="D60" s="790">
        <v>1513.20894</v>
      </c>
      <c r="E60" s="817">
        <v>0</v>
      </c>
      <c r="F60" s="790">
        <v>1513.20894</v>
      </c>
      <c r="G60" s="817">
        <v>1496.84564</v>
      </c>
    </row>
    <row r="61" spans="1:7" x14ac:dyDescent="0.2">
      <c r="A61" s="789" t="s">
        <v>1516</v>
      </c>
      <c r="B61" s="789" t="s">
        <v>1517</v>
      </c>
      <c r="C61" s="794" t="s">
        <v>1518</v>
      </c>
      <c r="D61" s="817">
        <v>0</v>
      </c>
      <c r="E61" s="817">
        <v>0</v>
      </c>
      <c r="F61" s="817">
        <v>0</v>
      </c>
      <c r="G61" s="817">
        <v>0</v>
      </c>
    </row>
    <row r="62" spans="1:7" x14ac:dyDescent="0.2">
      <c r="A62" s="789" t="s">
        <v>1519</v>
      </c>
      <c r="B62" s="789" t="s">
        <v>1520</v>
      </c>
      <c r="C62" s="794" t="s">
        <v>1521</v>
      </c>
      <c r="D62" s="817">
        <v>0</v>
      </c>
      <c r="E62" s="817">
        <v>0</v>
      </c>
      <c r="F62" s="817">
        <v>0</v>
      </c>
      <c r="G62" s="817">
        <v>0</v>
      </c>
    </row>
    <row r="63" spans="1:7" x14ac:dyDescent="0.2">
      <c r="A63" s="789" t="s">
        <v>1522</v>
      </c>
      <c r="B63" s="789" t="s">
        <v>1523</v>
      </c>
      <c r="C63" s="794" t="s">
        <v>1524</v>
      </c>
      <c r="D63" s="817">
        <v>0</v>
      </c>
      <c r="E63" s="817">
        <v>0</v>
      </c>
      <c r="F63" s="817">
        <v>0</v>
      </c>
      <c r="G63" s="817">
        <v>0</v>
      </c>
    </row>
    <row r="64" spans="1:7" x14ac:dyDescent="0.2">
      <c r="A64" s="789" t="s">
        <v>1525</v>
      </c>
      <c r="B64" s="789" t="s">
        <v>1526</v>
      </c>
      <c r="C64" s="794" t="s">
        <v>1527</v>
      </c>
      <c r="D64" s="817">
        <v>1090</v>
      </c>
      <c r="E64" s="817">
        <v>0</v>
      </c>
      <c r="F64" s="817">
        <v>1090</v>
      </c>
      <c r="G64" s="817">
        <v>368.92</v>
      </c>
    </row>
    <row r="65" spans="1:7" x14ac:dyDescent="0.2">
      <c r="A65" s="789" t="s">
        <v>1528</v>
      </c>
      <c r="B65" s="789" t="s">
        <v>1529</v>
      </c>
      <c r="C65" s="794" t="s">
        <v>1530</v>
      </c>
      <c r="D65" s="817">
        <v>0</v>
      </c>
      <c r="E65" s="817">
        <v>0</v>
      </c>
      <c r="F65" s="817">
        <v>0</v>
      </c>
      <c r="G65" s="817">
        <v>0</v>
      </c>
    </row>
    <row r="66" spans="1:7" x14ac:dyDescent="0.2">
      <c r="A66" s="789" t="s">
        <v>1531</v>
      </c>
      <c r="B66" s="789" t="s">
        <v>71</v>
      </c>
      <c r="C66" s="794" t="s">
        <v>1532</v>
      </c>
      <c r="D66" s="817">
        <v>3539.5907499999998</v>
      </c>
      <c r="E66" s="817">
        <v>0</v>
      </c>
      <c r="F66" s="817">
        <v>3539.5907499999998</v>
      </c>
      <c r="G66" s="817">
        <v>4.3252600000000001</v>
      </c>
    </row>
    <row r="67" spans="1:7" x14ac:dyDescent="0.2">
      <c r="A67" s="789" t="s">
        <v>1533</v>
      </c>
      <c r="B67" s="789" t="s">
        <v>1534</v>
      </c>
      <c r="C67" s="794" t="s">
        <v>1535</v>
      </c>
      <c r="D67" s="817">
        <v>15.066000000000001</v>
      </c>
      <c r="E67" s="817">
        <v>0</v>
      </c>
      <c r="F67" s="817">
        <v>15.066000000000001</v>
      </c>
      <c r="G67" s="817">
        <v>29.515999999999998</v>
      </c>
    </row>
    <row r="68" spans="1:7" x14ac:dyDescent="0.2">
      <c r="A68" s="789" t="s">
        <v>1536</v>
      </c>
      <c r="B68" s="789" t="s">
        <v>1537</v>
      </c>
      <c r="C68" s="794" t="s">
        <v>1538</v>
      </c>
      <c r="D68" s="817">
        <v>0</v>
      </c>
      <c r="E68" s="817">
        <v>0</v>
      </c>
      <c r="F68" s="817">
        <v>0</v>
      </c>
      <c r="G68" s="817">
        <v>0</v>
      </c>
    </row>
    <row r="69" spans="1:7" x14ac:dyDescent="0.2">
      <c r="A69" s="789" t="s">
        <v>1539</v>
      </c>
      <c r="B69" s="789" t="s">
        <v>1540</v>
      </c>
      <c r="C69" s="794" t="s">
        <v>1541</v>
      </c>
      <c r="D69" s="817">
        <v>0</v>
      </c>
      <c r="E69" s="817">
        <v>0</v>
      </c>
      <c r="F69" s="817">
        <v>0</v>
      </c>
      <c r="G69" s="817">
        <v>21064.717499999999</v>
      </c>
    </row>
    <row r="70" spans="1:7" x14ac:dyDescent="0.2">
      <c r="A70" s="789" t="s">
        <v>1557</v>
      </c>
      <c r="B70" s="789" t="s">
        <v>1558</v>
      </c>
      <c r="C70" s="794" t="s">
        <v>1559</v>
      </c>
      <c r="D70" s="817">
        <v>0</v>
      </c>
      <c r="E70" s="817">
        <v>0</v>
      </c>
      <c r="F70" s="817">
        <v>0</v>
      </c>
      <c r="G70" s="817">
        <v>0</v>
      </c>
    </row>
    <row r="71" spans="1:7" x14ac:dyDescent="0.2">
      <c r="A71" s="789" t="s">
        <v>1563</v>
      </c>
      <c r="B71" s="789" t="s">
        <v>1564</v>
      </c>
      <c r="C71" s="794" t="s">
        <v>1565</v>
      </c>
      <c r="D71" s="817">
        <v>11472.95254</v>
      </c>
      <c r="E71" s="817">
        <v>0</v>
      </c>
      <c r="F71" s="817">
        <v>11472.95254</v>
      </c>
      <c r="G71" s="817">
        <v>10533.903340000001</v>
      </c>
    </row>
    <row r="72" spans="1:7" x14ac:dyDescent="0.2">
      <c r="A72" s="789" t="s">
        <v>1566</v>
      </c>
      <c r="B72" s="789" t="s">
        <v>1567</v>
      </c>
      <c r="C72" s="794" t="s">
        <v>1568</v>
      </c>
      <c r="D72" s="817">
        <v>781.85790999999995</v>
      </c>
      <c r="E72" s="817">
        <v>0</v>
      </c>
      <c r="F72" s="817">
        <v>781.85790999999995</v>
      </c>
      <c r="G72" s="817">
        <v>588.7441</v>
      </c>
    </row>
    <row r="73" spans="1:7" x14ac:dyDescent="0.2">
      <c r="A73" s="789" t="s">
        <v>1569</v>
      </c>
      <c r="B73" s="789" t="s">
        <v>1570</v>
      </c>
      <c r="C73" s="794" t="s">
        <v>1571</v>
      </c>
      <c r="D73" s="817">
        <v>373451.68591</v>
      </c>
      <c r="E73" s="817">
        <v>0</v>
      </c>
      <c r="F73" s="817">
        <v>373451.68591</v>
      </c>
      <c r="G73" s="817">
        <v>221897.89249</v>
      </c>
    </row>
    <row r="74" spans="1:7" x14ac:dyDescent="0.2">
      <c r="A74" s="818" t="s">
        <v>1572</v>
      </c>
      <c r="B74" s="818" t="s">
        <v>1573</v>
      </c>
      <c r="C74" s="819" t="s">
        <v>1574</v>
      </c>
      <c r="D74" s="820">
        <v>16658.942999999999</v>
      </c>
      <c r="E74" s="820">
        <v>2830.6640000000002</v>
      </c>
      <c r="F74" s="820">
        <v>13828.279</v>
      </c>
      <c r="G74" s="820">
        <v>14500.445239999999</v>
      </c>
    </row>
    <row r="75" spans="1:7" s="291" customFormat="1" x14ac:dyDescent="0.2">
      <c r="A75" s="283" t="s">
        <v>1575</v>
      </c>
      <c r="B75" s="283" t="s">
        <v>1576</v>
      </c>
      <c r="C75" s="284" t="s">
        <v>65</v>
      </c>
      <c r="D75" s="276">
        <v>1244839.3643</v>
      </c>
      <c r="E75" s="276">
        <v>0</v>
      </c>
      <c r="F75" s="276">
        <v>1244839.3643</v>
      </c>
      <c r="G75" s="276">
        <v>817176.78110999998</v>
      </c>
    </row>
    <row r="76" spans="1:7" x14ac:dyDescent="0.2">
      <c r="A76" s="793" t="s">
        <v>1577</v>
      </c>
      <c r="B76" s="793" t="s">
        <v>1578</v>
      </c>
      <c r="C76" s="808" t="s">
        <v>1579</v>
      </c>
      <c r="D76" s="790"/>
      <c r="E76" s="790"/>
      <c r="F76" s="790"/>
      <c r="G76" s="790"/>
    </row>
    <row r="77" spans="1:7" x14ac:dyDescent="0.2">
      <c r="A77" s="789" t="s">
        <v>1580</v>
      </c>
      <c r="B77" s="789" t="s">
        <v>1581</v>
      </c>
      <c r="C77" s="794" t="s">
        <v>1582</v>
      </c>
      <c r="D77" s="790"/>
      <c r="E77" s="790"/>
      <c r="F77" s="790"/>
      <c r="G77" s="790"/>
    </row>
    <row r="78" spans="1:7" x14ac:dyDescent="0.2">
      <c r="A78" s="789" t="s">
        <v>1583</v>
      </c>
      <c r="B78" s="789" t="s">
        <v>1584</v>
      </c>
      <c r="C78" s="794" t="s">
        <v>1585</v>
      </c>
      <c r="D78" s="790"/>
      <c r="E78" s="790"/>
      <c r="F78" s="790"/>
      <c r="G78" s="790"/>
    </row>
    <row r="79" spans="1:7" x14ac:dyDescent="0.2">
      <c r="A79" s="789" t="s">
        <v>1586</v>
      </c>
      <c r="B79" s="789" t="s">
        <v>1587</v>
      </c>
      <c r="C79" s="794" t="s">
        <v>1588</v>
      </c>
      <c r="D79" s="790">
        <v>202.83317</v>
      </c>
      <c r="E79" s="790"/>
      <c r="F79" s="790">
        <v>202.83317</v>
      </c>
      <c r="G79" s="790">
        <v>202.81283999999999</v>
      </c>
    </row>
    <row r="80" spans="1:7" x14ac:dyDescent="0.2">
      <c r="A80" s="789" t="s">
        <v>1589</v>
      </c>
      <c r="B80" s="789" t="s">
        <v>1590</v>
      </c>
      <c r="C80" s="794" t="s">
        <v>1591</v>
      </c>
      <c r="D80" s="790">
        <v>5964.4469600000002</v>
      </c>
      <c r="E80" s="790"/>
      <c r="F80" s="790">
        <v>5964.4469600000002</v>
      </c>
      <c r="G80" s="790">
        <v>5457.9808599999997</v>
      </c>
    </row>
    <row r="81" spans="1:7" x14ac:dyDescent="0.2">
      <c r="A81" s="789" t="s">
        <v>1592</v>
      </c>
      <c r="B81" s="789" t="s">
        <v>1593</v>
      </c>
      <c r="C81" s="794" t="s">
        <v>1594</v>
      </c>
      <c r="D81" s="790">
        <v>1202219.71046</v>
      </c>
      <c r="E81" s="790"/>
      <c r="F81" s="790">
        <v>1202219.71046</v>
      </c>
      <c r="G81" s="790">
        <v>781465.76465999999</v>
      </c>
    </row>
    <row r="82" spans="1:7" x14ac:dyDescent="0.2">
      <c r="A82" s="789" t="s">
        <v>1595</v>
      </c>
      <c r="B82" s="789" t="s">
        <v>1596</v>
      </c>
      <c r="C82" s="794" t="s">
        <v>1597</v>
      </c>
      <c r="D82" s="790">
        <v>33858.402990000002</v>
      </c>
      <c r="E82" s="790"/>
      <c r="F82" s="790">
        <v>33858.402990000002</v>
      </c>
      <c r="G82" s="790">
        <v>26605.412929999999</v>
      </c>
    </row>
    <row r="83" spans="1:7" x14ac:dyDescent="0.2">
      <c r="A83" s="789" t="s">
        <v>1604</v>
      </c>
      <c r="B83" s="789" t="s">
        <v>1605</v>
      </c>
      <c r="C83" s="794" t="s">
        <v>1606</v>
      </c>
      <c r="D83" s="790">
        <v>658.94043999999997</v>
      </c>
      <c r="E83" s="790"/>
      <c r="F83" s="790">
        <v>658.94043999999997</v>
      </c>
      <c r="G83" s="790">
        <v>1600.60744</v>
      </c>
    </row>
    <row r="84" spans="1:7" x14ac:dyDescent="0.2">
      <c r="A84" s="789" t="s">
        <v>1607</v>
      </c>
      <c r="B84" s="789" t="s">
        <v>1608</v>
      </c>
      <c r="C84" s="794" t="s">
        <v>1609</v>
      </c>
      <c r="D84" s="790"/>
      <c r="E84" s="790"/>
      <c r="F84" s="790"/>
      <c r="G84" s="790"/>
    </row>
    <row r="85" spans="1:7" x14ac:dyDescent="0.2">
      <c r="A85" s="795" t="s">
        <v>1610</v>
      </c>
      <c r="B85" s="795" t="s">
        <v>1611</v>
      </c>
      <c r="C85" s="796" t="s">
        <v>1612</v>
      </c>
      <c r="D85" s="797">
        <v>1935.0302799999999</v>
      </c>
      <c r="E85" s="797"/>
      <c r="F85" s="797">
        <v>1935.0302799999999</v>
      </c>
      <c r="G85" s="797">
        <v>1844.2023799999999</v>
      </c>
    </row>
    <row r="86" spans="1:7" x14ac:dyDescent="0.2">
      <c r="A86" s="434"/>
      <c r="B86" s="434"/>
      <c r="C86" s="434"/>
      <c r="D86" s="435"/>
      <c r="E86" s="436"/>
      <c r="F86" s="435"/>
      <c r="G86" s="435"/>
    </row>
    <row r="87" spans="1:7" x14ac:dyDescent="0.2">
      <c r="A87" s="434"/>
      <c r="B87" s="434"/>
      <c r="C87" s="434"/>
      <c r="D87" s="435"/>
      <c r="E87" s="436"/>
      <c r="F87" s="435"/>
      <c r="G87" s="435"/>
    </row>
    <row r="88" spans="1:7" x14ac:dyDescent="0.2">
      <c r="A88" s="815"/>
      <c r="B88" s="432"/>
      <c r="C88" s="433"/>
      <c r="D88" s="279">
        <v>1</v>
      </c>
      <c r="E88" s="279">
        <v>2</v>
      </c>
      <c r="F88" s="426"/>
      <c r="G88" s="427"/>
    </row>
    <row r="89" spans="1:7" ht="12.75" customHeight="1" x14ac:dyDescent="0.2">
      <c r="A89" s="1287" t="s">
        <v>1336</v>
      </c>
      <c r="B89" s="1288"/>
      <c r="C89" s="1293" t="s">
        <v>1337</v>
      </c>
      <c r="D89" s="1307" t="s">
        <v>1338</v>
      </c>
      <c r="E89" s="1307"/>
      <c r="F89" s="426"/>
      <c r="G89" s="427"/>
    </row>
    <row r="90" spans="1:7" s="273" customFormat="1" ht="12.75" customHeight="1" x14ac:dyDescent="0.2">
      <c r="A90" s="1291"/>
      <c r="B90" s="1292"/>
      <c r="C90" s="1298"/>
      <c r="D90" s="746" t="s">
        <v>1339</v>
      </c>
      <c r="E90" s="280" t="s">
        <v>1340</v>
      </c>
      <c r="F90" s="426"/>
      <c r="G90" s="427"/>
    </row>
    <row r="91" spans="1:7" s="273" customFormat="1" x14ac:dyDescent="0.2">
      <c r="A91" s="283"/>
      <c r="B91" s="283" t="s">
        <v>1613</v>
      </c>
      <c r="C91" s="284" t="s">
        <v>65</v>
      </c>
      <c r="D91" s="276">
        <v>9500230.0323799998</v>
      </c>
      <c r="E91" s="276">
        <v>8714852.82914</v>
      </c>
      <c r="F91" s="424"/>
      <c r="G91" s="425"/>
    </row>
    <row r="92" spans="1:7" s="291" customFormat="1" x14ac:dyDescent="0.2">
      <c r="A92" s="283" t="s">
        <v>1614</v>
      </c>
      <c r="B92" s="283" t="s">
        <v>1615</v>
      </c>
      <c r="C92" s="284" t="s">
        <v>65</v>
      </c>
      <c r="D92" s="276">
        <v>7507490.8687500004</v>
      </c>
      <c r="E92" s="276">
        <v>7056415.5346100004</v>
      </c>
      <c r="F92" s="424"/>
      <c r="G92" s="425"/>
    </row>
    <row r="93" spans="1:7" s="291" customFormat="1" ht="12.75" customHeight="1" x14ac:dyDescent="0.2">
      <c r="A93" s="283" t="s">
        <v>1616</v>
      </c>
      <c r="B93" s="283" t="s">
        <v>1617</v>
      </c>
      <c r="C93" s="284" t="s">
        <v>65</v>
      </c>
      <c r="D93" s="276">
        <v>7524558.1251699999</v>
      </c>
      <c r="E93" s="276">
        <v>7325845.9539999999</v>
      </c>
      <c r="F93" s="424"/>
      <c r="G93" s="425"/>
    </row>
    <row r="94" spans="1:7" s="291" customFormat="1" x14ac:dyDescent="0.2">
      <c r="A94" s="789" t="s">
        <v>1618</v>
      </c>
      <c r="B94" s="789" t="s">
        <v>1619</v>
      </c>
      <c r="C94" s="794" t="s">
        <v>1620</v>
      </c>
      <c r="D94" s="790">
        <v>6051272.7144499999</v>
      </c>
      <c r="E94" s="790">
        <v>5908167.9047999997</v>
      </c>
      <c r="F94" s="426"/>
      <c r="G94" s="427"/>
    </row>
    <row r="95" spans="1:7" x14ac:dyDescent="0.2">
      <c r="A95" s="789" t="s">
        <v>1621</v>
      </c>
      <c r="B95" s="789" t="s">
        <v>1622</v>
      </c>
      <c r="C95" s="794" t="s">
        <v>1623</v>
      </c>
      <c r="D95" s="817">
        <v>1449619.7971900001</v>
      </c>
      <c r="E95" s="817">
        <v>1394012.43567</v>
      </c>
      <c r="F95" s="426"/>
      <c r="G95" s="420"/>
    </row>
    <row r="96" spans="1:7" x14ac:dyDescent="0.2">
      <c r="A96" s="789" t="s">
        <v>1624</v>
      </c>
      <c r="B96" s="789" t="s">
        <v>1625</v>
      </c>
      <c r="C96" s="794" t="s">
        <v>1626</v>
      </c>
      <c r="D96" s="817">
        <v>0</v>
      </c>
      <c r="E96" s="817">
        <v>0</v>
      </c>
      <c r="F96" s="428"/>
      <c r="G96" s="420"/>
    </row>
    <row r="97" spans="1:7" x14ac:dyDescent="0.2">
      <c r="A97" s="789" t="s">
        <v>1627</v>
      </c>
      <c r="B97" s="789" t="s">
        <v>1628</v>
      </c>
      <c r="C97" s="794" t="s">
        <v>1629</v>
      </c>
      <c r="D97" s="817">
        <v>0</v>
      </c>
      <c r="E97" s="817">
        <v>0</v>
      </c>
      <c r="F97" s="428"/>
      <c r="G97" s="420"/>
    </row>
    <row r="98" spans="1:7" x14ac:dyDescent="0.2">
      <c r="A98" s="789" t="s">
        <v>1630</v>
      </c>
      <c r="B98" s="789" t="s">
        <v>1631</v>
      </c>
      <c r="C98" s="794" t="s">
        <v>1632</v>
      </c>
      <c r="D98" s="817">
        <v>0</v>
      </c>
      <c r="E98" s="817">
        <v>0</v>
      </c>
      <c r="F98" s="428"/>
      <c r="G98" s="420"/>
    </row>
    <row r="99" spans="1:7" x14ac:dyDescent="0.2">
      <c r="A99" s="789" t="s">
        <v>1633</v>
      </c>
      <c r="B99" s="789" t="s">
        <v>1634</v>
      </c>
      <c r="C99" s="794" t="s">
        <v>1635</v>
      </c>
      <c r="D99" s="817">
        <v>23665.613529999999</v>
      </c>
      <c r="E99" s="817">
        <v>23665.613529999999</v>
      </c>
      <c r="F99" s="428"/>
      <c r="G99" s="420"/>
    </row>
    <row r="100" spans="1:7" x14ac:dyDescent="0.2">
      <c r="A100" s="283" t="s">
        <v>1636</v>
      </c>
      <c r="B100" s="283" t="s">
        <v>1637</v>
      </c>
      <c r="C100" s="284" t="s">
        <v>65</v>
      </c>
      <c r="D100" s="276">
        <v>167723.06404</v>
      </c>
      <c r="E100" s="276">
        <v>138574.39017</v>
      </c>
      <c r="F100" s="424"/>
      <c r="G100" s="425"/>
    </row>
    <row r="101" spans="1:7" s="291" customFormat="1" x14ac:dyDescent="0.2">
      <c r="A101" s="789" t="s">
        <v>1638</v>
      </c>
      <c r="B101" s="789" t="s">
        <v>1639</v>
      </c>
      <c r="C101" s="794" t="s">
        <v>1640</v>
      </c>
      <c r="D101" s="790">
        <v>3324.5850300000002</v>
      </c>
      <c r="E101" s="790">
        <v>3324.5850300000002</v>
      </c>
      <c r="F101" s="426"/>
      <c r="G101" s="427"/>
    </row>
    <row r="102" spans="1:7" x14ac:dyDescent="0.2">
      <c r="A102" s="789" t="s">
        <v>1641</v>
      </c>
      <c r="B102" s="789" t="s">
        <v>1642</v>
      </c>
      <c r="C102" s="794" t="s">
        <v>1643</v>
      </c>
      <c r="D102" s="817">
        <v>38002.517370000001</v>
      </c>
      <c r="E102" s="817">
        <v>28862.78743</v>
      </c>
      <c r="F102" s="426"/>
      <c r="G102" s="427"/>
    </row>
    <row r="103" spans="1:7" ht="12.75" customHeight="1" x14ac:dyDescent="0.2">
      <c r="A103" s="789" t="s">
        <v>1644</v>
      </c>
      <c r="B103" s="789" t="s">
        <v>1645</v>
      </c>
      <c r="C103" s="794" t="s">
        <v>1646</v>
      </c>
      <c r="D103" s="817">
        <v>34894.024700000002</v>
      </c>
      <c r="E103" s="817">
        <v>13322.24595</v>
      </c>
      <c r="F103" s="426"/>
      <c r="G103" s="427"/>
    </row>
    <row r="104" spans="1:7" ht="13.5" customHeight="1" x14ac:dyDescent="0.2">
      <c r="A104" s="789" t="s">
        <v>1647</v>
      </c>
      <c r="B104" s="789" t="s">
        <v>1648</v>
      </c>
      <c r="C104" s="794" t="s">
        <v>1649</v>
      </c>
      <c r="D104" s="817">
        <v>13995.525320000001</v>
      </c>
      <c r="E104" s="817">
        <v>10016.367609999999</v>
      </c>
      <c r="F104" s="428"/>
      <c r="G104" s="420"/>
    </row>
    <row r="105" spans="1:7" x14ac:dyDescent="0.2">
      <c r="A105" s="789" t="s">
        <v>1650</v>
      </c>
      <c r="B105" s="789" t="s">
        <v>1651</v>
      </c>
      <c r="C105" s="794" t="s">
        <v>1652</v>
      </c>
      <c r="D105" s="817">
        <v>77506.411619999999</v>
      </c>
      <c r="E105" s="817">
        <v>83048.404150000002</v>
      </c>
      <c r="F105" s="426"/>
      <c r="G105" s="427"/>
    </row>
    <row r="106" spans="1:7" x14ac:dyDescent="0.2">
      <c r="A106" s="283" t="s">
        <v>1656</v>
      </c>
      <c r="B106" s="283" t="s">
        <v>1657</v>
      </c>
      <c r="C106" s="284" t="s">
        <v>65</v>
      </c>
      <c r="D106" s="276">
        <v>-184790.32045999999</v>
      </c>
      <c r="E106" s="276">
        <v>-408004.80956000002</v>
      </c>
      <c r="F106" s="424"/>
      <c r="G106" s="425"/>
    </row>
    <row r="107" spans="1:7" x14ac:dyDescent="0.2">
      <c r="A107" s="789" t="s">
        <v>1658</v>
      </c>
      <c r="B107" s="789" t="s">
        <v>1659</v>
      </c>
      <c r="C107" s="794" t="s">
        <v>65</v>
      </c>
      <c r="D107" s="790">
        <v>244826.03406999999</v>
      </c>
      <c r="E107" s="790">
        <v>117498.66191</v>
      </c>
      <c r="F107" s="426"/>
      <c r="G107" s="420"/>
    </row>
    <row r="108" spans="1:7" s="291" customFormat="1" x14ac:dyDescent="0.2">
      <c r="A108" s="789" t="s">
        <v>1660</v>
      </c>
      <c r="B108" s="789" t="s">
        <v>1661</v>
      </c>
      <c r="C108" s="794" t="s">
        <v>1662</v>
      </c>
      <c r="D108" s="817">
        <v>0</v>
      </c>
      <c r="E108" s="817">
        <v>0</v>
      </c>
      <c r="F108" s="428"/>
      <c r="G108" s="427"/>
    </row>
    <row r="109" spans="1:7" x14ac:dyDescent="0.2">
      <c r="A109" s="789" t="s">
        <v>1663</v>
      </c>
      <c r="B109" s="789" t="s">
        <v>1664</v>
      </c>
      <c r="C109" s="794" t="s">
        <v>1665</v>
      </c>
      <c r="D109" s="817">
        <v>-429616.35453000001</v>
      </c>
      <c r="E109" s="817">
        <v>-525503.47146999999</v>
      </c>
      <c r="F109" s="428"/>
      <c r="G109" s="420"/>
    </row>
    <row r="110" spans="1:7" x14ac:dyDescent="0.2">
      <c r="A110" s="283" t="s">
        <v>1666</v>
      </c>
      <c r="B110" s="283" t="s">
        <v>1667</v>
      </c>
      <c r="C110" s="284" t="s">
        <v>65</v>
      </c>
      <c r="D110" s="276">
        <v>1992739.1636300001</v>
      </c>
      <c r="E110" s="276">
        <v>1658437.2945300001</v>
      </c>
      <c r="F110" s="424"/>
      <c r="G110" s="425"/>
    </row>
    <row r="111" spans="1:7" x14ac:dyDescent="0.2">
      <c r="A111" s="283" t="s">
        <v>1668</v>
      </c>
      <c r="B111" s="283" t="s">
        <v>1669</v>
      </c>
      <c r="C111" s="284" t="s">
        <v>65</v>
      </c>
      <c r="D111" s="276">
        <v>19414.29135</v>
      </c>
      <c r="E111" s="276">
        <v>18441.03</v>
      </c>
      <c r="F111" s="424"/>
      <c r="G111" s="425"/>
    </row>
    <row r="112" spans="1:7" s="291" customFormat="1" x14ac:dyDescent="0.2">
      <c r="A112" s="789" t="s">
        <v>1670</v>
      </c>
      <c r="B112" s="789" t="s">
        <v>1669</v>
      </c>
      <c r="C112" s="794" t="s">
        <v>1671</v>
      </c>
      <c r="D112" s="790">
        <v>19414.29135</v>
      </c>
      <c r="E112" s="790">
        <v>18441.03</v>
      </c>
      <c r="F112" s="428"/>
      <c r="G112" s="420"/>
    </row>
    <row r="113" spans="1:7" s="291" customFormat="1" x14ac:dyDescent="0.2">
      <c r="A113" s="283" t="s">
        <v>1672</v>
      </c>
      <c r="B113" s="283" t="s">
        <v>1673</v>
      </c>
      <c r="C113" s="284" t="s">
        <v>65</v>
      </c>
      <c r="D113" s="276">
        <v>137549.06234</v>
      </c>
      <c r="E113" s="276">
        <v>146859.63211000001</v>
      </c>
      <c r="F113" s="424"/>
      <c r="G113" s="425"/>
    </row>
    <row r="114" spans="1:7" x14ac:dyDescent="0.2">
      <c r="A114" s="789" t="s">
        <v>1674</v>
      </c>
      <c r="B114" s="789" t="s">
        <v>1675</v>
      </c>
      <c r="C114" s="794" t="s">
        <v>1676</v>
      </c>
      <c r="D114" s="790">
        <v>29557.57114</v>
      </c>
      <c r="E114" s="790">
        <v>16983</v>
      </c>
      <c r="F114" s="428"/>
      <c r="G114" s="420"/>
    </row>
    <row r="115" spans="1:7" s="291" customFormat="1" x14ac:dyDescent="0.2">
      <c r="A115" s="789" t="s">
        <v>1677</v>
      </c>
      <c r="B115" s="789" t="s">
        <v>1678</v>
      </c>
      <c r="C115" s="794" t="s">
        <v>1679</v>
      </c>
      <c r="D115" s="817">
        <v>106039.6951</v>
      </c>
      <c r="E115" s="817">
        <v>118971.97901</v>
      </c>
      <c r="F115" s="428"/>
      <c r="G115" s="420"/>
    </row>
    <row r="116" spans="1:7" x14ac:dyDescent="0.2">
      <c r="A116" s="789" t="s">
        <v>1683</v>
      </c>
      <c r="B116" s="789" t="s">
        <v>1684</v>
      </c>
      <c r="C116" s="794" t="s">
        <v>1685</v>
      </c>
      <c r="D116" s="817">
        <v>0</v>
      </c>
      <c r="E116" s="817">
        <v>6497.3270000000002</v>
      </c>
      <c r="F116" s="428"/>
      <c r="G116" s="420"/>
    </row>
    <row r="117" spans="1:7" x14ac:dyDescent="0.2">
      <c r="A117" s="789" t="s">
        <v>1692</v>
      </c>
      <c r="B117" s="789" t="s">
        <v>1693</v>
      </c>
      <c r="C117" s="794" t="s">
        <v>1694</v>
      </c>
      <c r="D117" s="817">
        <v>1951.7961</v>
      </c>
      <c r="E117" s="817">
        <v>2416.2260999999999</v>
      </c>
      <c r="F117" s="428"/>
      <c r="G117" s="420"/>
    </row>
    <row r="118" spans="1:7" x14ac:dyDescent="0.2">
      <c r="A118" s="789" t="s">
        <v>1695</v>
      </c>
      <c r="B118" s="789" t="s">
        <v>1696</v>
      </c>
      <c r="C118" s="794" t="s">
        <v>1697</v>
      </c>
      <c r="D118" s="817">
        <v>0</v>
      </c>
      <c r="E118" s="817">
        <v>1991.1</v>
      </c>
      <c r="F118" s="428"/>
      <c r="G118" s="420"/>
    </row>
    <row r="119" spans="1:7" x14ac:dyDescent="0.2">
      <c r="A119" s="283" t="s">
        <v>1698</v>
      </c>
      <c r="B119" s="283" t="s">
        <v>1699</v>
      </c>
      <c r="C119" s="284" t="s">
        <v>65</v>
      </c>
      <c r="D119" s="276">
        <v>1835775.8099400001</v>
      </c>
      <c r="E119" s="276">
        <v>1493136.6324199999</v>
      </c>
      <c r="F119" s="424"/>
      <c r="G119" s="425"/>
    </row>
    <row r="120" spans="1:7" x14ac:dyDescent="0.2">
      <c r="A120" s="789" t="s">
        <v>1700</v>
      </c>
      <c r="B120" s="789" t="s">
        <v>1701</v>
      </c>
      <c r="C120" s="794" t="s">
        <v>1702</v>
      </c>
      <c r="D120" s="790">
        <v>16000</v>
      </c>
      <c r="E120" s="790">
        <v>39300</v>
      </c>
      <c r="F120" s="428"/>
      <c r="G120" s="420"/>
    </row>
    <row r="121" spans="1:7" x14ac:dyDescent="0.2">
      <c r="A121" s="789" t="s">
        <v>1709</v>
      </c>
      <c r="B121" s="789" t="s">
        <v>1710</v>
      </c>
      <c r="C121" s="794" t="s">
        <v>1711</v>
      </c>
      <c r="D121" s="817">
        <v>0</v>
      </c>
      <c r="E121" s="817">
        <v>0</v>
      </c>
      <c r="F121" s="428"/>
      <c r="G121" s="420"/>
    </row>
    <row r="122" spans="1:7" s="291" customFormat="1" x14ac:dyDescent="0.2">
      <c r="A122" s="789" t="s">
        <v>1712</v>
      </c>
      <c r="B122" s="789" t="s">
        <v>1713</v>
      </c>
      <c r="C122" s="794" t="s">
        <v>1714</v>
      </c>
      <c r="D122" s="817">
        <v>619129.26991999999</v>
      </c>
      <c r="E122" s="817">
        <v>510697.14600000001</v>
      </c>
      <c r="F122" s="426"/>
      <c r="G122" s="427"/>
    </row>
    <row r="123" spans="1:7" x14ac:dyDescent="0.2">
      <c r="A123" s="789" t="s">
        <v>1718</v>
      </c>
      <c r="B123" s="789" t="s">
        <v>1719</v>
      </c>
      <c r="C123" s="794" t="s">
        <v>1720</v>
      </c>
      <c r="D123" s="817">
        <v>132722.65301000001</v>
      </c>
      <c r="E123" s="817">
        <v>71097.46802</v>
      </c>
      <c r="F123" s="426"/>
      <c r="G123" s="427"/>
    </row>
    <row r="124" spans="1:7" ht="12.75" customHeight="1" x14ac:dyDescent="0.2">
      <c r="A124" s="789" t="s">
        <v>1724</v>
      </c>
      <c r="B124" s="789" t="s">
        <v>1725</v>
      </c>
      <c r="C124" s="794" t="s">
        <v>1726</v>
      </c>
      <c r="D124" s="817">
        <v>5071.6023500000001</v>
      </c>
      <c r="E124" s="817">
        <v>0</v>
      </c>
      <c r="F124" s="428"/>
      <c r="G124" s="420"/>
    </row>
    <row r="125" spans="1:7" ht="12.75" customHeight="1" x14ac:dyDescent="0.2">
      <c r="A125" s="789" t="s">
        <v>1727</v>
      </c>
      <c r="B125" s="789" t="s">
        <v>1728</v>
      </c>
      <c r="C125" s="794" t="s">
        <v>1729</v>
      </c>
      <c r="D125" s="817">
        <v>300349.67468</v>
      </c>
      <c r="E125" s="817">
        <v>261770.78</v>
      </c>
      <c r="F125" s="426"/>
      <c r="G125" s="427"/>
    </row>
    <row r="126" spans="1:7" ht="12.75" customHeight="1" x14ac:dyDescent="0.2">
      <c r="A126" s="789" t="s">
        <v>1730</v>
      </c>
      <c r="B126" s="789" t="s">
        <v>1731</v>
      </c>
      <c r="C126" s="794" t="s">
        <v>1732</v>
      </c>
      <c r="D126" s="817">
        <v>948.41700000000003</v>
      </c>
      <c r="E126" s="817">
        <v>1067.5112999999999</v>
      </c>
      <c r="F126" s="426"/>
      <c r="G126" s="427"/>
    </row>
    <row r="127" spans="1:7" ht="12.75" customHeight="1" x14ac:dyDescent="0.2">
      <c r="A127" s="789" t="s">
        <v>1733</v>
      </c>
      <c r="B127" s="789" t="s">
        <v>1517</v>
      </c>
      <c r="C127" s="794" t="s">
        <v>1518</v>
      </c>
      <c r="D127" s="817">
        <v>107758.503</v>
      </c>
      <c r="E127" s="817">
        <v>101027.935</v>
      </c>
      <c r="F127" s="426"/>
      <c r="G127" s="427"/>
    </row>
    <row r="128" spans="1:7" ht="12.75" customHeight="1" x14ac:dyDescent="0.2">
      <c r="A128" s="789" t="s">
        <v>1734</v>
      </c>
      <c r="B128" s="789" t="s">
        <v>1520</v>
      </c>
      <c r="C128" s="794" t="s">
        <v>1521</v>
      </c>
      <c r="D128" s="817">
        <v>50642.386859999999</v>
      </c>
      <c r="E128" s="817">
        <v>46726.896000000001</v>
      </c>
      <c r="F128" s="426"/>
      <c r="G128" s="427"/>
    </row>
    <row r="129" spans="1:7" ht="12.75" customHeight="1" x14ac:dyDescent="0.2">
      <c r="A129" s="789" t="s">
        <v>1735</v>
      </c>
      <c r="B129" s="789" t="s">
        <v>1523</v>
      </c>
      <c r="C129" s="794" t="s">
        <v>1524</v>
      </c>
      <c r="D129" s="817">
        <v>0</v>
      </c>
      <c r="E129" s="817">
        <v>0</v>
      </c>
      <c r="F129" s="426"/>
      <c r="G129" s="427"/>
    </row>
    <row r="130" spans="1:7" ht="12.75" customHeight="1" x14ac:dyDescent="0.2">
      <c r="A130" s="789" t="s">
        <v>1736</v>
      </c>
      <c r="B130" s="789" t="s">
        <v>1526</v>
      </c>
      <c r="C130" s="794" t="s">
        <v>1527</v>
      </c>
      <c r="D130" s="817">
        <v>25215.01</v>
      </c>
      <c r="E130" s="817">
        <v>9223.7999999999993</v>
      </c>
      <c r="F130" s="428"/>
      <c r="G130" s="420"/>
    </row>
    <row r="131" spans="1:7" ht="12.75" customHeight="1" x14ac:dyDescent="0.2">
      <c r="A131" s="789" t="s">
        <v>1737</v>
      </c>
      <c r="B131" s="789" t="s">
        <v>1529</v>
      </c>
      <c r="C131" s="794" t="s">
        <v>1530</v>
      </c>
      <c r="D131" s="817">
        <v>37870.972999999998</v>
      </c>
      <c r="E131" s="817">
        <v>52621.453999999998</v>
      </c>
      <c r="F131" s="426"/>
      <c r="G131" s="427"/>
    </row>
    <row r="132" spans="1:7" ht="12.75" customHeight="1" x14ac:dyDescent="0.2">
      <c r="A132" s="789" t="s">
        <v>1738</v>
      </c>
      <c r="B132" s="789" t="s">
        <v>71</v>
      </c>
      <c r="C132" s="794" t="s">
        <v>1532</v>
      </c>
      <c r="D132" s="817">
        <v>4023.8104899999998</v>
      </c>
      <c r="E132" s="817">
        <v>5642.9699499999997</v>
      </c>
      <c r="F132" s="428"/>
      <c r="G132" s="420"/>
    </row>
    <row r="133" spans="1:7" ht="12.75" customHeight="1" x14ac:dyDescent="0.2">
      <c r="A133" s="789" t="s">
        <v>1739</v>
      </c>
      <c r="B133" s="789" t="s">
        <v>1740</v>
      </c>
      <c r="C133" s="794" t="s">
        <v>1741</v>
      </c>
      <c r="D133" s="817">
        <v>72.242000000000004</v>
      </c>
      <c r="E133" s="817">
        <v>0</v>
      </c>
      <c r="F133" s="426"/>
      <c r="G133" s="427"/>
    </row>
    <row r="134" spans="1:7" ht="12.75" customHeight="1" x14ac:dyDescent="0.2">
      <c r="A134" s="789" t="s">
        <v>1742</v>
      </c>
      <c r="B134" s="789" t="s">
        <v>1743</v>
      </c>
      <c r="C134" s="794" t="s">
        <v>1744</v>
      </c>
      <c r="D134" s="817">
        <v>14253.316000000001</v>
      </c>
      <c r="E134" s="817">
        <v>1826.06089</v>
      </c>
      <c r="F134" s="428"/>
      <c r="G134" s="420"/>
    </row>
    <row r="135" spans="1:7" ht="12.75" customHeight="1" x14ac:dyDescent="0.2">
      <c r="A135" s="789" t="s">
        <v>1745</v>
      </c>
      <c r="B135" s="789" t="s">
        <v>1746</v>
      </c>
      <c r="C135" s="794" t="s">
        <v>1747</v>
      </c>
      <c r="D135" s="817">
        <v>23730.013559999999</v>
      </c>
      <c r="E135" s="817">
        <v>3585.9359800000002</v>
      </c>
      <c r="F135" s="426"/>
      <c r="G135" s="427"/>
    </row>
    <row r="136" spans="1:7" ht="12.75" customHeight="1" x14ac:dyDescent="0.2">
      <c r="A136" s="789" t="s">
        <v>1761</v>
      </c>
      <c r="B136" s="789" t="s">
        <v>1762</v>
      </c>
      <c r="C136" s="794" t="s">
        <v>1763</v>
      </c>
      <c r="D136" s="817">
        <v>80993.433600000004</v>
      </c>
      <c r="E136" s="817">
        <v>64175.370439999999</v>
      </c>
      <c r="F136" s="428"/>
      <c r="G136" s="420"/>
    </row>
    <row r="137" spans="1:7" ht="12.75" customHeight="1" x14ac:dyDescent="0.2">
      <c r="A137" s="791" t="s">
        <v>1765</v>
      </c>
      <c r="B137" s="789" t="s">
        <v>1766</v>
      </c>
      <c r="C137" s="794" t="s">
        <v>1767</v>
      </c>
      <c r="D137" s="817">
        <v>32572.409530000001</v>
      </c>
      <c r="E137" s="817">
        <v>8951.7352499999997</v>
      </c>
      <c r="F137" s="426"/>
      <c r="G137" s="427"/>
    </row>
    <row r="138" spans="1:7" ht="12.75" customHeight="1" x14ac:dyDescent="0.2">
      <c r="A138" s="789" t="s">
        <v>1768</v>
      </c>
      <c r="B138" s="789" t="s">
        <v>1769</v>
      </c>
      <c r="C138" s="794" t="s">
        <v>1770</v>
      </c>
      <c r="D138" s="817">
        <v>317.15911</v>
      </c>
      <c r="E138" s="817">
        <v>331.06551000000002</v>
      </c>
      <c r="F138" s="428"/>
      <c r="G138" s="420"/>
    </row>
    <row r="139" spans="1:7" ht="12.75" customHeight="1" x14ac:dyDescent="0.2">
      <c r="A139" s="789" t="s">
        <v>1771</v>
      </c>
      <c r="B139" s="789" t="s">
        <v>1772</v>
      </c>
      <c r="C139" s="794" t="s">
        <v>1773</v>
      </c>
      <c r="D139" s="817">
        <v>364096.47778999998</v>
      </c>
      <c r="E139" s="817">
        <v>295001.42786</v>
      </c>
      <c r="F139" s="426"/>
      <c r="G139" s="427"/>
    </row>
    <row r="140" spans="1:7" ht="12.75" customHeight="1" x14ac:dyDescent="0.2">
      <c r="A140" s="795" t="s">
        <v>1774</v>
      </c>
      <c r="B140" s="795" t="s">
        <v>1775</v>
      </c>
      <c r="C140" s="796" t="s">
        <v>1776</v>
      </c>
      <c r="D140" s="797">
        <v>20008.458040000001</v>
      </c>
      <c r="E140" s="797">
        <v>20089.076219999999</v>
      </c>
      <c r="F140" s="428"/>
      <c r="G140" s="420"/>
    </row>
    <row r="141" spans="1:7" x14ac:dyDescent="0.2">
      <c r="A141" s="272"/>
      <c r="D141" s="418"/>
      <c r="E141" s="418"/>
      <c r="F141" s="418"/>
      <c r="G141" s="418"/>
    </row>
    <row r="142" spans="1:7" x14ac:dyDescent="0.2">
      <c r="A142" s="272"/>
      <c r="D142" s="418"/>
      <c r="E142" s="418"/>
      <c r="F142" s="418"/>
      <c r="G142" s="418"/>
    </row>
    <row r="143" spans="1:7" x14ac:dyDescent="0.2">
      <c r="A143" s="272"/>
      <c r="D143" s="418"/>
      <c r="E143" s="418"/>
      <c r="F143" s="418"/>
      <c r="G143" s="418"/>
    </row>
    <row r="144" spans="1:7" x14ac:dyDescent="0.2">
      <c r="A144" s="272"/>
      <c r="D144" s="418"/>
      <c r="E144" s="418"/>
      <c r="F144" s="418"/>
      <c r="G144" s="418"/>
    </row>
    <row r="145" spans="1:7" x14ac:dyDescent="0.2">
      <c r="A145" s="272"/>
      <c r="D145" s="418"/>
      <c r="E145" s="418"/>
      <c r="F145" s="418"/>
      <c r="G145" s="418"/>
    </row>
    <row r="146" spans="1:7" ht="12.75" customHeight="1" x14ac:dyDescent="0.2">
      <c r="A146" s="272"/>
      <c r="D146" s="418"/>
      <c r="E146" s="418"/>
      <c r="F146" s="418"/>
      <c r="G146" s="418"/>
    </row>
    <row r="147" spans="1:7" x14ac:dyDescent="0.2">
      <c r="A147" s="272"/>
      <c r="D147" s="418"/>
      <c r="E147" s="418"/>
      <c r="F147" s="418"/>
      <c r="G147" s="418"/>
    </row>
    <row r="148" spans="1:7" x14ac:dyDescent="0.2">
      <c r="A148" s="272"/>
      <c r="D148" s="418"/>
      <c r="E148" s="418"/>
      <c r="F148" s="418"/>
      <c r="G148" s="418"/>
    </row>
    <row r="149" spans="1:7" x14ac:dyDescent="0.2">
      <c r="A149" s="272"/>
      <c r="D149" s="418"/>
      <c r="E149" s="418"/>
      <c r="F149" s="418"/>
      <c r="G149" s="418"/>
    </row>
    <row r="150" spans="1:7" x14ac:dyDescent="0.2">
      <c r="A150" s="272"/>
      <c r="D150" s="418"/>
      <c r="E150" s="418"/>
      <c r="F150" s="418"/>
      <c r="G150" s="418"/>
    </row>
    <row r="151" spans="1:7" x14ac:dyDescent="0.2">
      <c r="A151" s="272"/>
      <c r="D151" s="418"/>
      <c r="E151" s="418"/>
      <c r="F151" s="418"/>
      <c r="G151" s="418"/>
    </row>
    <row r="152" spans="1:7" x14ac:dyDescent="0.2">
      <c r="A152" s="272"/>
      <c r="D152" s="418"/>
      <c r="E152" s="418"/>
      <c r="F152" s="418"/>
      <c r="G152" s="418"/>
    </row>
    <row r="153" spans="1:7" x14ac:dyDescent="0.2">
      <c r="A153" s="272"/>
      <c r="D153" s="418"/>
      <c r="E153" s="418"/>
      <c r="F153" s="418"/>
      <c r="G153" s="418"/>
    </row>
    <row r="154" spans="1:7" x14ac:dyDescent="0.2">
      <c r="A154" s="272"/>
      <c r="D154" s="418"/>
      <c r="E154" s="418"/>
      <c r="F154" s="418"/>
      <c r="G154" s="418"/>
    </row>
    <row r="155" spans="1:7" x14ac:dyDescent="0.2">
      <c r="A155" s="272"/>
      <c r="D155" s="418"/>
      <c r="E155" s="418"/>
      <c r="F155" s="418"/>
      <c r="G155" s="418"/>
    </row>
    <row r="156" spans="1:7" x14ac:dyDescent="0.2">
      <c r="A156" s="272"/>
      <c r="D156" s="418"/>
      <c r="E156" s="418"/>
      <c r="F156" s="418"/>
      <c r="G156" s="418"/>
    </row>
    <row r="157" spans="1:7" x14ac:dyDescent="0.2">
      <c r="A157" s="272"/>
      <c r="D157" s="418"/>
      <c r="E157" s="418"/>
      <c r="F157" s="418"/>
      <c r="G157" s="418"/>
    </row>
    <row r="158" spans="1:7" x14ac:dyDescent="0.2">
      <c r="A158" s="272"/>
      <c r="D158" s="418"/>
      <c r="E158" s="418"/>
      <c r="F158" s="418"/>
      <c r="G158" s="418"/>
    </row>
    <row r="159" spans="1:7" x14ac:dyDescent="0.2">
      <c r="A159" s="272"/>
      <c r="D159" s="418"/>
      <c r="E159" s="418"/>
      <c r="F159" s="418"/>
      <c r="G159" s="418"/>
    </row>
    <row r="160" spans="1:7" x14ac:dyDescent="0.2">
      <c r="A160" s="272"/>
      <c r="D160" s="418"/>
      <c r="E160" s="418"/>
      <c r="F160" s="418"/>
      <c r="G160" s="418"/>
    </row>
    <row r="161" spans="1:7" x14ac:dyDescent="0.2">
      <c r="A161" s="272"/>
      <c r="D161" s="418"/>
      <c r="E161" s="418"/>
      <c r="F161" s="418"/>
      <c r="G161" s="418"/>
    </row>
    <row r="162" spans="1:7" x14ac:dyDescent="0.2">
      <c r="A162" s="272"/>
      <c r="D162" s="418"/>
      <c r="E162" s="418"/>
      <c r="F162" s="418"/>
      <c r="G162" s="418"/>
    </row>
    <row r="163" spans="1:7" x14ac:dyDescent="0.2">
      <c r="A163" s="272"/>
      <c r="D163" s="418"/>
      <c r="E163" s="418"/>
      <c r="F163" s="418"/>
      <c r="G163" s="418"/>
    </row>
    <row r="164" spans="1:7" x14ac:dyDescent="0.2">
      <c r="A164" s="272"/>
      <c r="D164" s="418"/>
      <c r="E164" s="418"/>
      <c r="F164" s="418"/>
      <c r="G164" s="418"/>
    </row>
    <row r="165" spans="1:7" x14ac:dyDescent="0.2">
      <c r="A165" s="272"/>
      <c r="D165" s="418"/>
      <c r="E165" s="418"/>
      <c r="F165" s="418"/>
      <c r="G165" s="418"/>
    </row>
    <row r="166" spans="1:7" x14ac:dyDescent="0.2">
      <c r="A166" s="272"/>
      <c r="D166" s="418"/>
      <c r="E166" s="418"/>
      <c r="F166" s="418"/>
      <c r="G166" s="418"/>
    </row>
    <row r="167" spans="1:7" x14ac:dyDescent="0.2">
      <c r="A167" s="272"/>
      <c r="D167" s="418"/>
      <c r="E167" s="418"/>
      <c r="F167" s="418"/>
      <c r="G167" s="418"/>
    </row>
    <row r="168" spans="1:7" x14ac:dyDescent="0.2">
      <c r="A168" s="272"/>
      <c r="D168" s="418"/>
      <c r="E168" s="418"/>
      <c r="F168" s="418"/>
      <c r="G168" s="418"/>
    </row>
    <row r="169" spans="1:7" x14ac:dyDescent="0.2">
      <c r="A169" s="272"/>
      <c r="D169" s="418"/>
      <c r="E169" s="418"/>
      <c r="F169" s="418"/>
      <c r="G169" s="418"/>
    </row>
    <row r="170" spans="1:7" x14ac:dyDescent="0.2">
      <c r="A170" s="272"/>
      <c r="D170" s="418"/>
      <c r="E170" s="418"/>
      <c r="F170" s="418"/>
      <c r="G170" s="418"/>
    </row>
    <row r="171" spans="1:7" x14ac:dyDescent="0.2">
      <c r="A171" s="272"/>
      <c r="D171" s="418"/>
      <c r="E171" s="418"/>
      <c r="F171" s="418"/>
      <c r="G171" s="418"/>
    </row>
    <row r="172" spans="1:7" x14ac:dyDescent="0.2">
      <c r="A172" s="272"/>
      <c r="D172" s="418"/>
      <c r="E172" s="418"/>
      <c r="F172" s="418"/>
      <c r="G172" s="418"/>
    </row>
    <row r="173" spans="1:7" x14ac:dyDescent="0.2">
      <c r="A173" s="272"/>
      <c r="D173" s="418"/>
      <c r="E173" s="418"/>
      <c r="F173" s="418"/>
      <c r="G173" s="418"/>
    </row>
    <row r="174" spans="1:7" x14ac:dyDescent="0.2">
      <c r="A174" s="272"/>
      <c r="D174" s="418"/>
      <c r="E174" s="418"/>
      <c r="F174" s="418"/>
      <c r="G174" s="418"/>
    </row>
    <row r="175" spans="1:7" x14ac:dyDescent="0.2">
      <c r="A175" s="272"/>
      <c r="D175" s="418"/>
      <c r="E175" s="418"/>
      <c r="F175" s="418"/>
      <c r="G175" s="418"/>
    </row>
    <row r="176" spans="1:7" x14ac:dyDescent="0.2">
      <c r="A176" s="272"/>
      <c r="D176" s="418"/>
      <c r="E176" s="418"/>
      <c r="F176" s="418"/>
      <c r="G176" s="418"/>
    </row>
    <row r="177" spans="1:7" x14ac:dyDescent="0.2">
      <c r="A177" s="272"/>
      <c r="D177" s="418"/>
      <c r="E177" s="418"/>
      <c r="F177" s="418"/>
      <c r="G177" s="418"/>
    </row>
    <row r="178" spans="1:7" x14ac:dyDescent="0.2">
      <c r="A178" s="272"/>
      <c r="D178" s="418"/>
      <c r="E178" s="418"/>
      <c r="F178" s="418"/>
      <c r="G178" s="418"/>
    </row>
    <row r="179" spans="1:7" x14ac:dyDescent="0.2">
      <c r="A179" s="272"/>
      <c r="D179" s="418"/>
      <c r="E179" s="418"/>
      <c r="F179" s="418"/>
      <c r="G179" s="418"/>
    </row>
    <row r="180" spans="1:7" x14ac:dyDescent="0.2">
      <c r="A180" s="272"/>
      <c r="D180" s="418"/>
      <c r="E180" s="418"/>
      <c r="F180" s="418"/>
      <c r="G180" s="418"/>
    </row>
    <row r="181" spans="1:7" x14ac:dyDescent="0.2">
      <c r="A181" s="272"/>
      <c r="D181" s="418"/>
      <c r="E181" s="418"/>
      <c r="F181" s="418"/>
      <c r="G181" s="418"/>
    </row>
    <row r="182" spans="1:7" x14ac:dyDescent="0.2">
      <c r="A182" s="272"/>
      <c r="D182" s="418"/>
      <c r="E182" s="418"/>
      <c r="F182" s="418"/>
      <c r="G182" s="418"/>
    </row>
    <row r="183" spans="1:7" x14ac:dyDescent="0.2">
      <c r="A183" s="272"/>
      <c r="D183" s="418"/>
      <c r="E183" s="418"/>
      <c r="F183" s="418"/>
      <c r="G183" s="418"/>
    </row>
    <row r="184" spans="1:7" x14ac:dyDescent="0.2">
      <c r="A184" s="272"/>
      <c r="D184" s="418"/>
      <c r="E184" s="418"/>
      <c r="F184" s="418"/>
      <c r="G184" s="418"/>
    </row>
    <row r="185" spans="1:7" x14ac:dyDescent="0.2">
      <c r="A185" s="272"/>
      <c r="D185" s="418"/>
      <c r="E185" s="418"/>
      <c r="F185" s="418"/>
      <c r="G185" s="418"/>
    </row>
    <row r="186" spans="1:7" x14ac:dyDescent="0.2">
      <c r="A186" s="272"/>
      <c r="D186" s="418"/>
      <c r="E186" s="418"/>
      <c r="F186" s="418"/>
      <c r="G186" s="418"/>
    </row>
    <row r="187" spans="1:7" x14ac:dyDescent="0.2">
      <c r="A187" s="272"/>
      <c r="D187" s="418"/>
      <c r="E187" s="418"/>
      <c r="F187" s="418"/>
      <c r="G187" s="418"/>
    </row>
    <row r="188" spans="1:7" x14ac:dyDescent="0.2">
      <c r="A188" s="272"/>
      <c r="D188" s="418"/>
      <c r="E188" s="418"/>
      <c r="F188" s="418"/>
      <c r="G188" s="418"/>
    </row>
    <row r="189" spans="1:7" x14ac:dyDescent="0.2">
      <c r="A189" s="272"/>
      <c r="D189" s="418"/>
      <c r="E189" s="418"/>
      <c r="F189" s="418"/>
      <c r="G189" s="418"/>
    </row>
    <row r="190" spans="1:7" x14ac:dyDescent="0.2">
      <c r="A190" s="272"/>
      <c r="D190" s="418"/>
      <c r="E190" s="418"/>
      <c r="F190" s="418"/>
      <c r="G190" s="418"/>
    </row>
    <row r="191" spans="1:7" x14ac:dyDescent="0.2">
      <c r="A191" s="272"/>
      <c r="D191" s="418"/>
      <c r="E191" s="418"/>
      <c r="F191" s="418"/>
      <c r="G191" s="418"/>
    </row>
    <row r="192" spans="1:7" x14ac:dyDescent="0.2">
      <c r="A192" s="272"/>
      <c r="D192" s="418"/>
      <c r="E192" s="418"/>
      <c r="F192" s="418"/>
      <c r="G192" s="418"/>
    </row>
    <row r="193" spans="1:7" x14ac:dyDescent="0.2">
      <c r="A193" s="272"/>
      <c r="D193" s="418"/>
      <c r="E193" s="418"/>
      <c r="F193" s="418"/>
      <c r="G193" s="418"/>
    </row>
    <row r="194" spans="1:7" x14ac:dyDescent="0.2">
      <c r="A194" s="272"/>
      <c r="D194" s="418"/>
      <c r="E194" s="418"/>
      <c r="F194" s="418"/>
      <c r="G194" s="418"/>
    </row>
    <row r="195" spans="1:7" x14ac:dyDescent="0.2">
      <c r="A195" s="272"/>
      <c r="D195" s="418"/>
      <c r="E195" s="418"/>
      <c r="F195" s="418"/>
      <c r="G195" s="418"/>
    </row>
    <row r="196" spans="1:7" x14ac:dyDescent="0.2">
      <c r="A196" s="272"/>
      <c r="D196" s="418"/>
      <c r="E196" s="418"/>
      <c r="F196" s="418"/>
      <c r="G196" s="418"/>
    </row>
    <row r="197" spans="1:7" x14ac:dyDescent="0.2">
      <c r="A197" s="272"/>
      <c r="D197" s="418"/>
      <c r="E197" s="418"/>
      <c r="F197" s="418"/>
      <c r="G197" s="418"/>
    </row>
    <row r="198" spans="1:7" x14ac:dyDescent="0.2">
      <c r="A198" s="272"/>
      <c r="D198" s="418"/>
      <c r="E198" s="418"/>
      <c r="F198" s="418"/>
      <c r="G198" s="418"/>
    </row>
    <row r="199" spans="1:7" x14ac:dyDescent="0.2">
      <c r="A199" s="272"/>
      <c r="D199" s="418"/>
      <c r="E199" s="418"/>
      <c r="F199" s="418"/>
      <c r="G199" s="418"/>
    </row>
    <row r="200" spans="1:7" x14ac:dyDescent="0.2">
      <c r="A200" s="272"/>
      <c r="D200" s="418"/>
      <c r="E200" s="418"/>
      <c r="F200" s="418"/>
      <c r="G200" s="418"/>
    </row>
    <row r="201" spans="1:7" x14ac:dyDescent="0.2">
      <c r="A201" s="272"/>
      <c r="D201" s="418"/>
      <c r="E201" s="418"/>
      <c r="F201" s="418"/>
      <c r="G201" s="418"/>
    </row>
    <row r="202" spans="1:7" x14ac:dyDescent="0.2">
      <c r="A202" s="272"/>
      <c r="D202" s="418"/>
      <c r="E202" s="418"/>
      <c r="F202" s="418"/>
      <c r="G202" s="418"/>
    </row>
    <row r="203" spans="1:7" x14ac:dyDescent="0.2">
      <c r="A203" s="272"/>
      <c r="D203" s="418"/>
      <c r="E203" s="418"/>
      <c r="F203" s="418"/>
      <c r="G203" s="418"/>
    </row>
    <row r="204" spans="1:7" x14ac:dyDescent="0.2">
      <c r="A204" s="272"/>
      <c r="D204" s="418"/>
      <c r="E204" s="418"/>
      <c r="F204" s="418"/>
      <c r="G204" s="418"/>
    </row>
    <row r="205" spans="1:7" x14ac:dyDescent="0.2">
      <c r="A205" s="272"/>
      <c r="D205" s="418"/>
      <c r="E205" s="418"/>
      <c r="F205" s="418"/>
      <c r="G205" s="418"/>
    </row>
    <row r="206" spans="1:7" x14ac:dyDescent="0.2">
      <c r="A206" s="272"/>
      <c r="D206" s="418"/>
      <c r="E206" s="418"/>
      <c r="F206" s="418"/>
      <c r="G206" s="418"/>
    </row>
    <row r="207" spans="1:7" x14ac:dyDescent="0.2">
      <c r="A207" s="272"/>
      <c r="D207" s="418"/>
      <c r="E207" s="418"/>
      <c r="F207" s="418"/>
      <c r="G207" s="418"/>
    </row>
    <row r="208" spans="1:7" x14ac:dyDescent="0.2">
      <c r="A208" s="272"/>
      <c r="D208" s="418"/>
      <c r="E208" s="418"/>
      <c r="F208" s="418"/>
      <c r="G208" s="418"/>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78" firstPageNumber="507" fitToHeight="2" orientation="portrait" useFirstPageNumber="1" r:id="rId1"/>
  <headerFooter>
    <oddHeader>&amp;L&amp;"Tahoma,Kurzíva"Závěrečný účet za rok 2021&amp;R&amp;"Tahoma,Kurzíva"Tabulka č. 46</oddHeader>
    <oddFooter>&amp;C&amp;"Tahoma,Obyčejné"&amp;P&amp;L&amp;1#&amp;"Calibri"&amp;9&amp;K000000Klasifikace informací: Veřejná</oddFooter>
  </headerFooter>
  <rowBreaks count="1" manualBreakCount="1">
    <brk id="74" max="6"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7E855-BD78-43CE-99EC-121D006C0A25}">
  <sheetPr>
    <pageSetUpPr fitToPage="1"/>
  </sheetPr>
  <dimension ref="A1:G83"/>
  <sheetViews>
    <sheetView showGridLines="0" zoomScaleNormal="100" zoomScaleSheetLayoutView="100" workbookViewId="0">
      <selection activeCell="H12" sqref="H12"/>
    </sheetView>
  </sheetViews>
  <sheetFormatPr defaultColWidth="9.140625" defaultRowHeight="12.75" x14ac:dyDescent="0.2"/>
  <cols>
    <col min="1" max="1" width="6.7109375" style="107" customWidth="1"/>
    <col min="2" max="2" width="54.7109375" style="107" customWidth="1"/>
    <col min="3" max="3" width="8.5703125" style="106" customWidth="1"/>
    <col min="4" max="7" width="15.42578125" style="107" customWidth="1"/>
    <col min="8" max="16384" width="9.140625" style="107"/>
  </cols>
  <sheetData>
    <row r="1" spans="1:7" s="437" customFormat="1" ht="18" customHeight="1" x14ac:dyDescent="0.2">
      <c r="A1" s="1286" t="s">
        <v>4050</v>
      </c>
      <c r="B1" s="1286"/>
      <c r="C1" s="1286"/>
      <c r="D1" s="1286"/>
      <c r="E1" s="1286"/>
      <c r="F1" s="1286"/>
      <c r="G1" s="1286"/>
    </row>
    <row r="2" spans="1:7" s="268" customFormat="1" ht="18" customHeight="1" x14ac:dyDescent="0.2">
      <c r="A2" s="1286" t="s">
        <v>1963</v>
      </c>
      <c r="B2" s="1286"/>
      <c r="C2" s="1286"/>
      <c r="D2" s="1286"/>
      <c r="E2" s="1286"/>
      <c r="F2" s="1286"/>
      <c r="G2" s="1286"/>
    </row>
    <row r="4" spans="1:7" ht="12.75" customHeight="1" x14ac:dyDescent="0.2">
      <c r="A4" s="821"/>
      <c r="B4" s="822"/>
      <c r="C4" s="438"/>
      <c r="D4" s="293">
        <v>1</v>
      </c>
      <c r="E4" s="293">
        <v>2</v>
      </c>
      <c r="F4" s="293">
        <v>3</v>
      </c>
      <c r="G4" s="293">
        <v>4</v>
      </c>
    </row>
    <row r="5" spans="1:7" s="294" customFormat="1" ht="12.75" customHeight="1" x14ac:dyDescent="0.2">
      <c r="A5" s="1308" t="s">
        <v>1336</v>
      </c>
      <c r="B5" s="1309"/>
      <c r="C5" s="1312" t="s">
        <v>1337</v>
      </c>
      <c r="D5" s="1314" t="s">
        <v>1780</v>
      </c>
      <c r="E5" s="1314"/>
      <c r="F5" s="1314" t="s">
        <v>1781</v>
      </c>
      <c r="G5" s="1314"/>
    </row>
    <row r="6" spans="1:7" s="294" customFormat="1" ht="21" x14ac:dyDescent="0.2">
      <c r="A6" s="1310"/>
      <c r="B6" s="1311"/>
      <c r="C6" s="1313"/>
      <c r="D6" s="823" t="s">
        <v>1782</v>
      </c>
      <c r="E6" s="823" t="s">
        <v>1783</v>
      </c>
      <c r="F6" s="824" t="s">
        <v>1782</v>
      </c>
      <c r="G6" s="824" t="s">
        <v>1783</v>
      </c>
    </row>
    <row r="7" spans="1:7" s="294" customFormat="1" x14ac:dyDescent="0.2">
      <c r="A7" s="283" t="s">
        <v>1345</v>
      </c>
      <c r="B7" s="283" t="s">
        <v>1784</v>
      </c>
      <c r="C7" s="284" t="s">
        <v>65</v>
      </c>
      <c r="D7" s="295">
        <v>9669403.5229800008</v>
      </c>
      <c r="E7" s="295">
        <v>50313.3508</v>
      </c>
      <c r="F7" s="295">
        <v>8486028.0108400006</v>
      </c>
      <c r="G7" s="295">
        <v>41424.45147</v>
      </c>
    </row>
    <row r="8" spans="1:7" x14ac:dyDescent="0.2">
      <c r="A8" s="274" t="s">
        <v>1347</v>
      </c>
      <c r="B8" s="274" t="s">
        <v>1785</v>
      </c>
      <c r="C8" s="288" t="s">
        <v>65</v>
      </c>
      <c r="D8" s="295">
        <v>9637328.4347300008</v>
      </c>
      <c r="E8" s="295">
        <v>49933.249940000002</v>
      </c>
      <c r="F8" s="295">
        <v>8475219.8987399992</v>
      </c>
      <c r="G8" s="295">
        <v>41368.431080000002</v>
      </c>
    </row>
    <row r="9" spans="1:7" x14ac:dyDescent="0.2">
      <c r="A9" s="798" t="s">
        <v>1349</v>
      </c>
      <c r="B9" s="798" t="s">
        <v>1786</v>
      </c>
      <c r="C9" s="813" t="s">
        <v>1787</v>
      </c>
      <c r="D9" s="806">
        <v>1541272.3468299999</v>
      </c>
      <c r="E9" s="806">
        <v>10618.67526</v>
      </c>
      <c r="F9" s="806">
        <v>1253837.94523</v>
      </c>
      <c r="G9" s="806">
        <v>8496.1954100000003</v>
      </c>
    </row>
    <row r="10" spans="1:7" x14ac:dyDescent="0.2">
      <c r="A10" s="789" t="s">
        <v>1352</v>
      </c>
      <c r="B10" s="789" t="s">
        <v>1788</v>
      </c>
      <c r="C10" s="794" t="s">
        <v>1789</v>
      </c>
      <c r="D10" s="806">
        <v>148308.05606</v>
      </c>
      <c r="E10" s="806">
        <v>10308.72478</v>
      </c>
      <c r="F10" s="806">
        <v>147017.92567</v>
      </c>
      <c r="G10" s="806">
        <v>10716.860280000001</v>
      </c>
    </row>
    <row r="11" spans="1:7" x14ac:dyDescent="0.2">
      <c r="A11" s="789" t="s">
        <v>1355</v>
      </c>
      <c r="B11" s="789" t="s">
        <v>1790</v>
      </c>
      <c r="C11" s="794" t="s">
        <v>1791</v>
      </c>
      <c r="D11" s="806"/>
      <c r="E11" s="806"/>
      <c r="F11" s="806"/>
      <c r="G11" s="806"/>
    </row>
    <row r="12" spans="1:7" x14ac:dyDescent="0.2">
      <c r="A12" s="789" t="s">
        <v>1358</v>
      </c>
      <c r="B12" s="789" t="s">
        <v>1792</v>
      </c>
      <c r="C12" s="794" t="s">
        <v>1793</v>
      </c>
      <c r="D12" s="806">
        <v>498988.97564999998</v>
      </c>
      <c r="E12" s="806">
        <v>5792.8162000000002</v>
      </c>
      <c r="F12" s="806">
        <v>448616.66706000001</v>
      </c>
      <c r="G12" s="806">
        <v>2963.2682300000001</v>
      </c>
    </row>
    <row r="13" spans="1:7" x14ac:dyDescent="0.2">
      <c r="A13" s="789" t="s">
        <v>1361</v>
      </c>
      <c r="B13" s="789" t="s">
        <v>1794</v>
      </c>
      <c r="C13" s="794" t="s">
        <v>1795</v>
      </c>
      <c r="D13" s="806"/>
      <c r="E13" s="806"/>
      <c r="F13" s="806"/>
      <c r="G13" s="806"/>
    </row>
    <row r="14" spans="1:7" x14ac:dyDescent="0.2">
      <c r="A14" s="789" t="s">
        <v>1364</v>
      </c>
      <c r="B14" s="789" t="s">
        <v>1796</v>
      </c>
      <c r="C14" s="794" t="s">
        <v>1797</v>
      </c>
      <c r="D14" s="806">
        <v>-49089.845970000002</v>
      </c>
      <c r="E14" s="806">
        <v>-1049.46127</v>
      </c>
      <c r="F14" s="806">
        <v>-41437.028769999997</v>
      </c>
      <c r="G14" s="806">
        <v>-114.91061000000001</v>
      </c>
    </row>
    <row r="15" spans="1:7" x14ac:dyDescent="0.2">
      <c r="A15" s="789" t="s">
        <v>1367</v>
      </c>
      <c r="B15" s="789" t="s">
        <v>1798</v>
      </c>
      <c r="C15" s="794" t="s">
        <v>1799</v>
      </c>
      <c r="D15" s="806">
        <v>-314.26596000000001</v>
      </c>
      <c r="E15" s="806"/>
      <c r="F15" s="806">
        <v>-4328.9820600000003</v>
      </c>
      <c r="G15" s="806"/>
    </row>
    <row r="16" spans="1:7" x14ac:dyDescent="0.2">
      <c r="A16" s="789" t="s">
        <v>1370</v>
      </c>
      <c r="B16" s="789" t="s">
        <v>195</v>
      </c>
      <c r="C16" s="794" t="s">
        <v>1800</v>
      </c>
      <c r="D16" s="806">
        <v>105187.18121</v>
      </c>
      <c r="E16" s="806">
        <v>2552.7927300000001</v>
      </c>
      <c r="F16" s="806">
        <v>81561.262329999998</v>
      </c>
      <c r="G16" s="806">
        <v>555.18286000000001</v>
      </c>
    </row>
    <row r="17" spans="1:7" x14ac:dyDescent="0.2">
      <c r="A17" s="789" t="s">
        <v>1373</v>
      </c>
      <c r="B17" s="789" t="s">
        <v>178</v>
      </c>
      <c r="C17" s="794" t="s">
        <v>1801</v>
      </c>
      <c r="D17" s="806">
        <v>3414.7876299999998</v>
      </c>
      <c r="E17" s="806">
        <v>0.17086000000000001</v>
      </c>
      <c r="F17" s="806">
        <v>2857.4401800000001</v>
      </c>
      <c r="G17" s="806">
        <v>3.6531899999999999</v>
      </c>
    </row>
    <row r="18" spans="1:7" x14ac:dyDescent="0.2">
      <c r="A18" s="789" t="s">
        <v>1802</v>
      </c>
      <c r="B18" s="789" t="s">
        <v>1803</v>
      </c>
      <c r="C18" s="794" t="s">
        <v>1804</v>
      </c>
      <c r="D18" s="806">
        <v>1742.8160800000001</v>
      </c>
      <c r="E18" s="806">
        <v>2.8981499999999998</v>
      </c>
      <c r="F18" s="806">
        <v>1649.82422</v>
      </c>
      <c r="G18" s="806">
        <v>3.5878899999999998</v>
      </c>
    </row>
    <row r="19" spans="1:7" x14ac:dyDescent="0.2">
      <c r="A19" s="789" t="s">
        <v>1805</v>
      </c>
      <c r="B19" s="789" t="s">
        <v>1806</v>
      </c>
      <c r="C19" s="794" t="s">
        <v>1807</v>
      </c>
      <c r="D19" s="806">
        <v>-2070.0093900000002</v>
      </c>
      <c r="E19" s="806">
        <v>-110.0902</v>
      </c>
      <c r="F19" s="806">
        <v>-1949.7626299999999</v>
      </c>
      <c r="G19" s="806">
        <v>-50.42606</v>
      </c>
    </row>
    <row r="20" spans="1:7" x14ac:dyDescent="0.2">
      <c r="A20" s="789" t="s">
        <v>1808</v>
      </c>
      <c r="B20" s="789" t="s">
        <v>1809</v>
      </c>
      <c r="C20" s="794" t="s">
        <v>1810</v>
      </c>
      <c r="D20" s="806">
        <v>472087.27036000002</v>
      </c>
      <c r="E20" s="806">
        <v>2528.4960900000001</v>
      </c>
      <c r="F20" s="806">
        <v>429189.68271000002</v>
      </c>
      <c r="G20" s="806">
        <v>2058.0707200000002</v>
      </c>
    </row>
    <row r="21" spans="1:7" x14ac:dyDescent="0.2">
      <c r="A21" s="789" t="s">
        <v>1811</v>
      </c>
      <c r="B21" s="789" t="s">
        <v>1812</v>
      </c>
      <c r="C21" s="794" t="s">
        <v>1813</v>
      </c>
      <c r="D21" s="806">
        <v>4565352.5308400001</v>
      </c>
      <c r="E21" s="806">
        <v>8973.9179399999994</v>
      </c>
      <c r="F21" s="806">
        <v>4065777.9829500001</v>
      </c>
      <c r="G21" s="806">
        <v>8966.6581600000009</v>
      </c>
    </row>
    <row r="22" spans="1:7" x14ac:dyDescent="0.2">
      <c r="A22" s="789" t="s">
        <v>1814</v>
      </c>
      <c r="B22" s="789" t="s">
        <v>1815</v>
      </c>
      <c r="C22" s="794" t="s">
        <v>1816</v>
      </c>
      <c r="D22" s="806">
        <v>1515014.6536300001</v>
      </c>
      <c r="E22" s="806">
        <v>2973.9837900000002</v>
      </c>
      <c r="F22" s="806">
        <v>1356459.4808400001</v>
      </c>
      <c r="G22" s="806">
        <v>3015.4476599999998</v>
      </c>
    </row>
    <row r="23" spans="1:7" x14ac:dyDescent="0.2">
      <c r="A23" s="789" t="s">
        <v>1817</v>
      </c>
      <c r="B23" s="789" t="s">
        <v>1818</v>
      </c>
      <c r="C23" s="794" t="s">
        <v>1819</v>
      </c>
      <c r="D23" s="806">
        <v>19558.158650000001</v>
      </c>
      <c r="E23" s="806">
        <v>45.306199999999997</v>
      </c>
      <c r="F23" s="806">
        <v>15844.41401</v>
      </c>
      <c r="G23" s="806">
        <v>39.964669999999998</v>
      </c>
    </row>
    <row r="24" spans="1:7" x14ac:dyDescent="0.2">
      <c r="A24" s="789" t="s">
        <v>1820</v>
      </c>
      <c r="B24" s="789" t="s">
        <v>1821</v>
      </c>
      <c r="C24" s="794" t="s">
        <v>1822</v>
      </c>
      <c r="D24" s="806">
        <v>269456.40477999998</v>
      </c>
      <c r="E24" s="806">
        <v>299.06205</v>
      </c>
      <c r="F24" s="806">
        <v>218701.84979000001</v>
      </c>
      <c r="G24" s="806">
        <v>345.82344999999998</v>
      </c>
    </row>
    <row r="25" spans="1:7" x14ac:dyDescent="0.2">
      <c r="A25" s="789" t="s">
        <v>1823</v>
      </c>
      <c r="B25" s="789" t="s">
        <v>1824</v>
      </c>
      <c r="C25" s="794" t="s">
        <v>1825</v>
      </c>
      <c r="D25" s="806">
        <v>3721.1452199999999</v>
      </c>
      <c r="E25" s="806"/>
      <c r="F25" s="806">
        <v>42.117980000000003</v>
      </c>
      <c r="G25" s="806"/>
    </row>
    <row r="26" spans="1:7" x14ac:dyDescent="0.2">
      <c r="A26" s="789" t="s">
        <v>1826</v>
      </c>
      <c r="B26" s="789" t="s">
        <v>1827</v>
      </c>
      <c r="C26" s="794" t="s">
        <v>1828</v>
      </c>
      <c r="D26" s="806">
        <v>232.53196</v>
      </c>
      <c r="E26" s="806">
        <v>2.3233799999999998</v>
      </c>
      <c r="F26" s="806">
        <v>232.21895000000001</v>
      </c>
      <c r="G26" s="806">
        <v>2.18825</v>
      </c>
    </row>
    <row r="27" spans="1:7" x14ac:dyDescent="0.2">
      <c r="A27" s="789" t="s">
        <v>1829</v>
      </c>
      <c r="B27" s="789" t="s">
        <v>1830</v>
      </c>
      <c r="C27" s="794" t="s">
        <v>1831</v>
      </c>
      <c r="D27" s="806">
        <v>1.0640000000000001</v>
      </c>
      <c r="E27" s="806"/>
      <c r="F27" s="806">
        <v>1.0640000000000001</v>
      </c>
      <c r="G27" s="806"/>
    </row>
    <row r="28" spans="1:7" x14ac:dyDescent="0.2">
      <c r="A28" s="789" t="s">
        <v>1832</v>
      </c>
      <c r="B28" s="789" t="s">
        <v>1833</v>
      </c>
      <c r="C28" s="794" t="s">
        <v>1834</v>
      </c>
      <c r="D28" s="806">
        <v>485.47863000000001</v>
      </c>
      <c r="E28" s="806">
        <v>1.69604</v>
      </c>
      <c r="F28" s="806">
        <v>392.19682999999998</v>
      </c>
      <c r="G28" s="806">
        <v>3.6543000000000001</v>
      </c>
    </row>
    <row r="29" spans="1:7" x14ac:dyDescent="0.2">
      <c r="A29" s="789" t="s">
        <v>1835</v>
      </c>
      <c r="B29" s="789" t="s">
        <v>1836</v>
      </c>
      <c r="C29" s="794" t="s">
        <v>1837</v>
      </c>
      <c r="D29" s="806">
        <v>37.565890000000003</v>
      </c>
      <c r="E29" s="806"/>
      <c r="F29" s="806">
        <v>1342.134</v>
      </c>
      <c r="G29" s="806"/>
    </row>
    <row r="30" spans="1:7" x14ac:dyDescent="0.2">
      <c r="A30" s="789" t="s">
        <v>1838</v>
      </c>
      <c r="B30" s="789" t="s">
        <v>1839</v>
      </c>
      <c r="C30" s="794" t="s">
        <v>1840</v>
      </c>
      <c r="D30" s="806">
        <v>57.603999999999999</v>
      </c>
      <c r="E30" s="806">
        <v>1.4999999999999999E-2</v>
      </c>
      <c r="F30" s="806">
        <v>-189.77699999999999</v>
      </c>
      <c r="G30" s="806">
        <v>2</v>
      </c>
    </row>
    <row r="31" spans="1:7" x14ac:dyDescent="0.2">
      <c r="A31" s="789" t="s">
        <v>1841</v>
      </c>
      <c r="B31" s="789" t="s">
        <v>1842</v>
      </c>
      <c r="C31" s="794" t="s">
        <v>1843</v>
      </c>
      <c r="D31" s="806"/>
      <c r="E31" s="806"/>
      <c r="F31" s="806"/>
      <c r="G31" s="806"/>
    </row>
    <row r="32" spans="1:7" x14ac:dyDescent="0.2">
      <c r="A32" s="789" t="s">
        <v>1844</v>
      </c>
      <c r="B32" s="789" t="s">
        <v>1845</v>
      </c>
      <c r="C32" s="794" t="s">
        <v>1846</v>
      </c>
      <c r="D32" s="806">
        <v>24613.622080000001</v>
      </c>
      <c r="E32" s="806">
        <v>3060.0130899999999</v>
      </c>
      <c r="F32" s="806">
        <v>22866.804970000001</v>
      </c>
      <c r="G32" s="806">
        <v>426.57263999999998</v>
      </c>
    </row>
    <row r="33" spans="1:7" x14ac:dyDescent="0.2">
      <c r="A33" s="789" t="s">
        <v>1847</v>
      </c>
      <c r="B33" s="789" t="s">
        <v>1848</v>
      </c>
      <c r="C33" s="794" t="s">
        <v>1849</v>
      </c>
      <c r="D33" s="806">
        <v>1464.1961200000001</v>
      </c>
      <c r="E33" s="806">
        <v>40.061320000000002</v>
      </c>
      <c r="F33" s="806">
        <v>1281.5063</v>
      </c>
      <c r="G33" s="806">
        <v>21.550889999999999</v>
      </c>
    </row>
    <row r="34" spans="1:7" x14ac:dyDescent="0.2">
      <c r="A34" s="789" t="s">
        <v>1850</v>
      </c>
      <c r="B34" s="789" t="s">
        <v>1851</v>
      </c>
      <c r="C34" s="794" t="s">
        <v>1852</v>
      </c>
      <c r="D34" s="806">
        <v>1250.24694</v>
      </c>
      <c r="E34" s="806">
        <v>1.0604800000000001</v>
      </c>
      <c r="F34" s="806">
        <v>997.82762000000002</v>
      </c>
      <c r="G34" s="806"/>
    </row>
    <row r="35" spans="1:7" x14ac:dyDescent="0.2">
      <c r="A35" s="789" t="s">
        <v>1853</v>
      </c>
      <c r="B35" s="789" t="s">
        <v>1854</v>
      </c>
      <c r="C35" s="794" t="s">
        <v>1855</v>
      </c>
      <c r="D35" s="806">
        <v>398596.21987999999</v>
      </c>
      <c r="E35" s="806">
        <v>3483.3334</v>
      </c>
      <c r="F35" s="806">
        <v>359864.61333000002</v>
      </c>
      <c r="G35" s="806">
        <v>3750.4057299999999</v>
      </c>
    </row>
    <row r="36" spans="1:7" x14ac:dyDescent="0.2">
      <c r="A36" s="789" t="s">
        <v>1856</v>
      </c>
      <c r="B36" s="789" t="s">
        <v>1857</v>
      </c>
      <c r="C36" s="794" t="s">
        <v>1858</v>
      </c>
      <c r="D36" s="806"/>
      <c r="E36" s="806"/>
      <c r="F36" s="806"/>
      <c r="G36" s="806"/>
    </row>
    <row r="37" spans="1:7" x14ac:dyDescent="0.2">
      <c r="A37" s="789" t="s">
        <v>1859</v>
      </c>
      <c r="B37" s="789" t="s">
        <v>1860</v>
      </c>
      <c r="C37" s="794" t="s">
        <v>1861</v>
      </c>
      <c r="D37" s="806">
        <v>272.59762000000001</v>
      </c>
      <c r="E37" s="806"/>
      <c r="F37" s="806">
        <v>85.433530000000005</v>
      </c>
      <c r="G37" s="806"/>
    </row>
    <row r="38" spans="1:7" x14ac:dyDescent="0.2">
      <c r="A38" s="789" t="s">
        <v>1862</v>
      </c>
      <c r="B38" s="789" t="s">
        <v>1863</v>
      </c>
      <c r="C38" s="794" t="s">
        <v>1864</v>
      </c>
      <c r="D38" s="806"/>
      <c r="E38" s="806"/>
      <c r="F38" s="806"/>
      <c r="G38" s="806"/>
    </row>
    <row r="39" spans="1:7" x14ac:dyDescent="0.2">
      <c r="A39" s="789" t="s">
        <v>1865</v>
      </c>
      <c r="B39" s="789" t="s">
        <v>1866</v>
      </c>
      <c r="C39" s="794" t="s">
        <v>1867</v>
      </c>
      <c r="D39" s="806">
        <v>973.26134999999999</v>
      </c>
      <c r="E39" s="806"/>
      <c r="F39" s="806">
        <v>18341.03</v>
      </c>
      <c r="G39" s="806"/>
    </row>
    <row r="40" spans="1:7" x14ac:dyDescent="0.2">
      <c r="A40" s="789" t="s">
        <v>1868</v>
      </c>
      <c r="B40" s="789" t="s">
        <v>1869</v>
      </c>
      <c r="C40" s="794" t="s">
        <v>1870</v>
      </c>
      <c r="D40" s="806">
        <v>-604.88207999999997</v>
      </c>
      <c r="E40" s="806">
        <v>-12.34343</v>
      </c>
      <c r="F40" s="806">
        <v>300.24988999999999</v>
      </c>
      <c r="G40" s="806">
        <v>-1.8533500000000001</v>
      </c>
    </row>
    <row r="41" spans="1:7" x14ac:dyDescent="0.2">
      <c r="A41" s="789" t="s">
        <v>1871</v>
      </c>
      <c r="B41" s="789" t="s">
        <v>1872</v>
      </c>
      <c r="C41" s="794" t="s">
        <v>1873</v>
      </c>
      <c r="D41" s="806">
        <v>8228.6076499999999</v>
      </c>
      <c r="E41" s="806"/>
      <c r="F41" s="806">
        <v>6917.1081400000003</v>
      </c>
      <c r="G41" s="806">
        <v>42.399000000000001</v>
      </c>
    </row>
    <row r="42" spans="1:7" x14ac:dyDescent="0.2">
      <c r="A42" s="789" t="s">
        <v>1874</v>
      </c>
      <c r="B42" s="789" t="s">
        <v>1875</v>
      </c>
      <c r="C42" s="794" t="s">
        <v>1876</v>
      </c>
      <c r="D42" s="806">
        <v>74603.258690000002</v>
      </c>
      <c r="E42" s="806">
        <v>396.44671</v>
      </c>
      <c r="F42" s="806">
        <v>51438.048499999997</v>
      </c>
      <c r="G42" s="806">
        <v>120.18871</v>
      </c>
    </row>
    <row r="43" spans="1:7" x14ac:dyDescent="0.2">
      <c r="A43" s="789" t="s">
        <v>1877</v>
      </c>
      <c r="B43" s="789" t="s">
        <v>1878</v>
      </c>
      <c r="C43" s="794" t="s">
        <v>1879</v>
      </c>
      <c r="D43" s="806">
        <v>34486.856379999997</v>
      </c>
      <c r="E43" s="806">
        <v>23.351369999999999</v>
      </c>
      <c r="F43" s="806">
        <v>37508.620170000002</v>
      </c>
      <c r="G43" s="806">
        <v>1.94906</v>
      </c>
    </row>
    <row r="44" spans="1:7" x14ac:dyDescent="0.2">
      <c r="A44" s="274" t="s">
        <v>1376</v>
      </c>
      <c r="B44" s="274" t="s">
        <v>1880</v>
      </c>
      <c r="C44" s="288" t="s">
        <v>65</v>
      </c>
      <c r="D44" s="295">
        <v>1691.34509</v>
      </c>
      <c r="E44" s="295">
        <v>19.744019999999999</v>
      </c>
      <c r="F44" s="295">
        <v>1631.26134</v>
      </c>
      <c r="G44" s="295">
        <v>9.0711499999999994</v>
      </c>
    </row>
    <row r="45" spans="1:7" x14ac:dyDescent="0.2">
      <c r="A45" s="789" t="s">
        <v>1378</v>
      </c>
      <c r="B45" s="789" t="s">
        <v>1881</v>
      </c>
      <c r="C45" s="794" t="s">
        <v>1882</v>
      </c>
      <c r="D45" s="806"/>
      <c r="E45" s="806"/>
      <c r="F45" s="806"/>
      <c r="G45" s="806"/>
    </row>
    <row r="46" spans="1:7" x14ac:dyDescent="0.2">
      <c r="A46" s="789" t="s">
        <v>1380</v>
      </c>
      <c r="B46" s="789" t="s">
        <v>1883</v>
      </c>
      <c r="C46" s="794" t="s">
        <v>1884</v>
      </c>
      <c r="D46" s="806">
        <v>1132.24605</v>
      </c>
      <c r="E46" s="806"/>
      <c r="F46" s="806">
        <v>1218.8938900000001</v>
      </c>
      <c r="G46" s="806"/>
    </row>
    <row r="47" spans="1:7" x14ac:dyDescent="0.2">
      <c r="A47" s="789" t="s">
        <v>1383</v>
      </c>
      <c r="B47" s="789" t="s">
        <v>1885</v>
      </c>
      <c r="C47" s="794" t="s">
        <v>1886</v>
      </c>
      <c r="D47" s="806">
        <v>83.516450000000006</v>
      </c>
      <c r="E47" s="806"/>
      <c r="F47" s="806">
        <v>115.90971</v>
      </c>
      <c r="G47" s="806"/>
    </row>
    <row r="48" spans="1:7" x14ac:dyDescent="0.2">
      <c r="A48" s="789" t="s">
        <v>1386</v>
      </c>
      <c r="B48" s="789" t="s">
        <v>1887</v>
      </c>
      <c r="C48" s="794" t="s">
        <v>1888</v>
      </c>
      <c r="D48" s="806"/>
      <c r="E48" s="806"/>
      <c r="F48" s="806"/>
      <c r="G48" s="806"/>
    </row>
    <row r="49" spans="1:7" x14ac:dyDescent="0.2">
      <c r="A49" s="789" t="s">
        <v>1389</v>
      </c>
      <c r="B49" s="789" t="s">
        <v>1889</v>
      </c>
      <c r="C49" s="794" t="s">
        <v>1890</v>
      </c>
      <c r="D49" s="806">
        <v>475.58258999999998</v>
      </c>
      <c r="E49" s="806">
        <v>19.744019999999999</v>
      </c>
      <c r="F49" s="806">
        <v>296.45774</v>
      </c>
      <c r="G49" s="806">
        <v>9.0711499999999994</v>
      </c>
    </row>
    <row r="50" spans="1:7" x14ac:dyDescent="0.2">
      <c r="A50" s="274" t="s">
        <v>1407</v>
      </c>
      <c r="B50" s="274" t="s">
        <v>1891</v>
      </c>
      <c r="C50" s="288" t="s">
        <v>65</v>
      </c>
      <c r="D50" s="295">
        <v>0</v>
      </c>
      <c r="E50" s="295">
        <v>0</v>
      </c>
      <c r="F50" s="295">
        <v>0</v>
      </c>
      <c r="G50" s="295">
        <v>0</v>
      </c>
    </row>
    <row r="51" spans="1:7" x14ac:dyDescent="0.2">
      <c r="A51" s="789" t="s">
        <v>1409</v>
      </c>
      <c r="B51" s="789" t="s">
        <v>1892</v>
      </c>
      <c r="C51" s="794" t="s">
        <v>1893</v>
      </c>
      <c r="D51" s="806"/>
      <c r="E51" s="806"/>
      <c r="F51" s="806"/>
      <c r="G51" s="806"/>
    </row>
    <row r="52" spans="1:7" x14ac:dyDescent="0.2">
      <c r="A52" s="789" t="s">
        <v>1412</v>
      </c>
      <c r="B52" s="789" t="s">
        <v>1894</v>
      </c>
      <c r="C52" s="794" t="s">
        <v>1895</v>
      </c>
      <c r="D52" s="806"/>
      <c r="E52" s="806"/>
      <c r="F52" s="806"/>
      <c r="G52" s="806"/>
    </row>
    <row r="53" spans="1:7" x14ac:dyDescent="0.2">
      <c r="A53" s="274" t="s">
        <v>1896</v>
      </c>
      <c r="B53" s="274" t="s">
        <v>1526</v>
      </c>
      <c r="C53" s="288" t="s">
        <v>65</v>
      </c>
      <c r="D53" s="295">
        <v>30383.743160000002</v>
      </c>
      <c r="E53" s="295">
        <v>360.35683999999998</v>
      </c>
      <c r="F53" s="295">
        <v>9176.8507599999994</v>
      </c>
      <c r="G53" s="295">
        <v>46.949240000000003</v>
      </c>
    </row>
    <row r="54" spans="1:7" x14ac:dyDescent="0.2">
      <c r="A54" s="789" t="s">
        <v>1897</v>
      </c>
      <c r="B54" s="789" t="s">
        <v>1526</v>
      </c>
      <c r="C54" s="794" t="s">
        <v>1898</v>
      </c>
      <c r="D54" s="806">
        <v>30383.743160000002</v>
      </c>
      <c r="E54" s="806">
        <v>360.35683999999998</v>
      </c>
      <c r="F54" s="806">
        <v>9176.8507599999994</v>
      </c>
      <c r="G54" s="806">
        <v>46.949240000000003</v>
      </c>
    </row>
    <row r="55" spans="1:7" x14ac:dyDescent="0.2">
      <c r="A55" s="789" t="s">
        <v>1899</v>
      </c>
      <c r="B55" s="789" t="s">
        <v>1900</v>
      </c>
      <c r="C55" s="794" t="s">
        <v>1901</v>
      </c>
      <c r="D55" s="806"/>
      <c r="E55" s="806"/>
      <c r="F55" s="806"/>
      <c r="G55" s="806"/>
    </row>
    <row r="56" spans="1:7" x14ac:dyDescent="0.2">
      <c r="A56" s="274" t="s">
        <v>1453</v>
      </c>
      <c r="B56" s="274" t="s">
        <v>1902</v>
      </c>
      <c r="C56" s="288" t="s">
        <v>65</v>
      </c>
      <c r="D56" s="295">
        <v>9895981.9038600009</v>
      </c>
      <c r="E56" s="295">
        <v>68561.003989999997</v>
      </c>
      <c r="F56" s="295">
        <v>8584532.3240200002</v>
      </c>
      <c r="G56" s="295">
        <v>60418.800199999998</v>
      </c>
    </row>
    <row r="57" spans="1:7" x14ac:dyDescent="0.2">
      <c r="A57" s="274" t="s">
        <v>1455</v>
      </c>
      <c r="B57" s="274" t="s">
        <v>1903</v>
      </c>
      <c r="C57" s="288" t="s">
        <v>65</v>
      </c>
      <c r="D57" s="295">
        <v>8454428.6148700006</v>
      </c>
      <c r="E57" s="295">
        <v>67839.032940000005</v>
      </c>
      <c r="F57" s="295">
        <v>6927466.8294900004</v>
      </c>
      <c r="G57" s="295">
        <v>59361.922610000001</v>
      </c>
    </row>
    <row r="58" spans="1:7" x14ac:dyDescent="0.2">
      <c r="A58" s="789" t="s">
        <v>1457</v>
      </c>
      <c r="B58" s="789" t="s">
        <v>1904</v>
      </c>
      <c r="C58" s="794" t="s">
        <v>1905</v>
      </c>
      <c r="D58" s="806">
        <v>7950.5150100000001</v>
      </c>
      <c r="E58" s="806">
        <v>11.11553</v>
      </c>
      <c r="F58" s="806">
        <v>7083.06621</v>
      </c>
      <c r="G58" s="806">
        <v>61.975580000000001</v>
      </c>
    </row>
    <row r="59" spans="1:7" x14ac:dyDescent="0.2">
      <c r="A59" s="789" t="s">
        <v>1460</v>
      </c>
      <c r="B59" s="789" t="s">
        <v>1906</v>
      </c>
      <c r="C59" s="794" t="s">
        <v>1907</v>
      </c>
      <c r="D59" s="806">
        <v>7758872.9583799997</v>
      </c>
      <c r="E59" s="806">
        <v>21810.464230000001</v>
      </c>
      <c r="F59" s="806">
        <v>6257311.2586899996</v>
      </c>
      <c r="G59" s="806">
        <v>18994.316879999998</v>
      </c>
    </row>
    <row r="60" spans="1:7" x14ac:dyDescent="0.2">
      <c r="A60" s="789" t="s">
        <v>1463</v>
      </c>
      <c r="B60" s="789" t="s">
        <v>1908</v>
      </c>
      <c r="C60" s="794" t="s">
        <v>1909</v>
      </c>
      <c r="D60" s="806">
        <v>506.27235000000002</v>
      </c>
      <c r="E60" s="806">
        <v>24178.60065</v>
      </c>
      <c r="F60" s="806">
        <v>403.91102999999998</v>
      </c>
      <c r="G60" s="806">
        <v>25899.331480000001</v>
      </c>
    </row>
    <row r="61" spans="1:7" x14ac:dyDescent="0.2">
      <c r="A61" s="789" t="s">
        <v>1466</v>
      </c>
      <c r="B61" s="789" t="s">
        <v>1910</v>
      </c>
      <c r="C61" s="794" t="s">
        <v>1911</v>
      </c>
      <c r="D61" s="806">
        <v>597576.22329999995</v>
      </c>
      <c r="E61" s="806">
        <v>9266.3195799999994</v>
      </c>
      <c r="F61" s="806">
        <v>536476.09332999995</v>
      </c>
      <c r="G61" s="806">
        <v>4556.4833099999996</v>
      </c>
    </row>
    <row r="62" spans="1:7" x14ac:dyDescent="0.2">
      <c r="A62" s="789" t="s">
        <v>1478</v>
      </c>
      <c r="B62" s="789" t="s">
        <v>1912</v>
      </c>
      <c r="C62" s="794" t="s">
        <v>1913</v>
      </c>
      <c r="D62" s="806"/>
      <c r="E62" s="806"/>
      <c r="F62" s="806"/>
      <c r="G62" s="806"/>
    </row>
    <row r="63" spans="1:7" x14ac:dyDescent="0.2">
      <c r="A63" s="789" t="s">
        <v>1481</v>
      </c>
      <c r="B63" s="789" t="s">
        <v>1836</v>
      </c>
      <c r="C63" s="794" t="s">
        <v>1914</v>
      </c>
      <c r="D63" s="806">
        <v>471.94443999999999</v>
      </c>
      <c r="E63" s="806"/>
      <c r="F63" s="806">
        <v>837.0752</v>
      </c>
      <c r="G63" s="806"/>
    </row>
    <row r="64" spans="1:7" x14ac:dyDescent="0.2">
      <c r="A64" s="789" t="s">
        <v>1484</v>
      </c>
      <c r="B64" s="789" t="s">
        <v>1839</v>
      </c>
      <c r="C64" s="794" t="s">
        <v>1915</v>
      </c>
      <c r="D64" s="806"/>
      <c r="E64" s="806"/>
      <c r="F64" s="806">
        <v>1</v>
      </c>
      <c r="G64" s="806"/>
    </row>
    <row r="65" spans="1:7" x14ac:dyDescent="0.2">
      <c r="A65" s="789" t="s">
        <v>1916</v>
      </c>
      <c r="B65" s="789" t="s">
        <v>1917</v>
      </c>
      <c r="C65" s="794" t="s">
        <v>1918</v>
      </c>
      <c r="D65" s="806">
        <v>159.28032999999999</v>
      </c>
      <c r="E65" s="806"/>
      <c r="F65" s="806">
        <v>299.52479</v>
      </c>
      <c r="G65" s="806"/>
    </row>
    <row r="66" spans="1:7" x14ac:dyDescent="0.2">
      <c r="A66" s="789" t="s">
        <v>1919</v>
      </c>
      <c r="B66" s="789" t="s">
        <v>1920</v>
      </c>
      <c r="C66" s="794" t="s">
        <v>1921</v>
      </c>
      <c r="D66" s="806">
        <v>36002.43288</v>
      </c>
      <c r="E66" s="806">
        <v>3194.4645399999999</v>
      </c>
      <c r="F66" s="806">
        <v>33775.947639999999</v>
      </c>
      <c r="G66" s="806">
        <v>642.41435999999999</v>
      </c>
    </row>
    <row r="67" spans="1:7" x14ac:dyDescent="0.2">
      <c r="A67" s="789" t="s">
        <v>1922</v>
      </c>
      <c r="B67" s="789" t="s">
        <v>1923</v>
      </c>
      <c r="C67" s="794" t="s">
        <v>1924</v>
      </c>
      <c r="D67" s="806"/>
      <c r="E67" s="806"/>
      <c r="F67" s="806"/>
      <c r="G67" s="806"/>
    </row>
    <row r="68" spans="1:7" x14ac:dyDescent="0.2">
      <c r="A68" s="789" t="s">
        <v>1925</v>
      </c>
      <c r="B68" s="789" t="s">
        <v>1926</v>
      </c>
      <c r="C68" s="794" t="s">
        <v>1927</v>
      </c>
      <c r="D68" s="806">
        <v>1496.4935399999999</v>
      </c>
      <c r="E68" s="806">
        <v>18.181819999999998</v>
      </c>
      <c r="F68" s="806">
        <v>1149.30854</v>
      </c>
      <c r="G68" s="806">
        <v>55.206600000000002</v>
      </c>
    </row>
    <row r="69" spans="1:7" x14ac:dyDescent="0.2">
      <c r="A69" s="789" t="s">
        <v>1928</v>
      </c>
      <c r="B69" s="789" t="s">
        <v>1929</v>
      </c>
      <c r="C69" s="794" t="s">
        <v>1930</v>
      </c>
      <c r="D69" s="806"/>
      <c r="E69" s="806"/>
      <c r="F69" s="806"/>
      <c r="G69" s="806"/>
    </row>
    <row r="70" spans="1:7" x14ac:dyDescent="0.2">
      <c r="A70" s="789" t="s">
        <v>1931</v>
      </c>
      <c r="B70" s="789" t="s">
        <v>1932</v>
      </c>
      <c r="C70" s="794" t="s">
        <v>1933</v>
      </c>
      <c r="D70" s="806">
        <v>10211.31156</v>
      </c>
      <c r="E70" s="806"/>
      <c r="F70" s="806">
        <v>14643.88502</v>
      </c>
      <c r="G70" s="806"/>
    </row>
    <row r="71" spans="1:7" x14ac:dyDescent="0.2">
      <c r="A71" s="789" t="s">
        <v>1934</v>
      </c>
      <c r="B71" s="789" t="s">
        <v>1935</v>
      </c>
      <c r="C71" s="794" t="s">
        <v>1936</v>
      </c>
      <c r="D71" s="806">
        <v>41181.183080000003</v>
      </c>
      <c r="E71" s="806">
        <v>9359.8865900000001</v>
      </c>
      <c r="F71" s="806">
        <v>75485.759040000004</v>
      </c>
      <c r="G71" s="806">
        <v>9152.1944000000003</v>
      </c>
    </row>
    <row r="72" spans="1:7" x14ac:dyDescent="0.2">
      <c r="A72" s="274" t="s">
        <v>1487</v>
      </c>
      <c r="B72" s="274" t="s">
        <v>1937</v>
      </c>
      <c r="C72" s="288" t="s">
        <v>65</v>
      </c>
      <c r="D72" s="295">
        <v>94797.485249999998</v>
      </c>
      <c r="E72" s="295">
        <v>78.507909999999995</v>
      </c>
      <c r="F72" s="295">
        <v>82995.783979999993</v>
      </c>
      <c r="G72" s="295">
        <v>32.057009999999998</v>
      </c>
    </row>
    <row r="73" spans="1:7" x14ac:dyDescent="0.2">
      <c r="A73" s="789" t="s">
        <v>1489</v>
      </c>
      <c r="B73" s="789" t="s">
        <v>1938</v>
      </c>
      <c r="C73" s="794" t="s">
        <v>1939</v>
      </c>
      <c r="D73" s="806"/>
      <c r="E73" s="806"/>
      <c r="F73" s="806"/>
      <c r="G73" s="806"/>
    </row>
    <row r="74" spans="1:7" x14ac:dyDescent="0.2">
      <c r="A74" s="789" t="s">
        <v>1492</v>
      </c>
      <c r="B74" s="789" t="s">
        <v>1883</v>
      </c>
      <c r="C74" s="794" t="s">
        <v>1940</v>
      </c>
      <c r="D74" s="806">
        <v>3116.6362100000001</v>
      </c>
      <c r="E74" s="806"/>
      <c r="F74" s="806">
        <v>1910.51234</v>
      </c>
      <c r="G74" s="806"/>
    </row>
    <row r="75" spans="1:7" x14ac:dyDescent="0.2">
      <c r="A75" s="789" t="s">
        <v>1495</v>
      </c>
      <c r="B75" s="789" t="s">
        <v>1941</v>
      </c>
      <c r="C75" s="794" t="s">
        <v>1942</v>
      </c>
      <c r="D75" s="806">
        <v>2.4043800000000002</v>
      </c>
      <c r="E75" s="806"/>
      <c r="F75" s="806">
        <v>49.511920000000003</v>
      </c>
      <c r="G75" s="806"/>
    </row>
    <row r="76" spans="1:7" x14ac:dyDescent="0.2">
      <c r="A76" s="789" t="s">
        <v>1498</v>
      </c>
      <c r="B76" s="789" t="s">
        <v>1943</v>
      </c>
      <c r="C76" s="794" t="s">
        <v>1944</v>
      </c>
      <c r="D76" s="806"/>
      <c r="E76" s="806"/>
      <c r="F76" s="806"/>
      <c r="G76" s="806"/>
    </row>
    <row r="77" spans="1:7" x14ac:dyDescent="0.2">
      <c r="A77" s="789" t="s">
        <v>1504</v>
      </c>
      <c r="B77" s="789" t="s">
        <v>1945</v>
      </c>
      <c r="C77" s="794" t="s">
        <v>1946</v>
      </c>
      <c r="D77" s="806">
        <v>91678.444659999994</v>
      </c>
      <c r="E77" s="806">
        <v>78.507909999999995</v>
      </c>
      <c r="F77" s="806">
        <v>81035.759720000002</v>
      </c>
      <c r="G77" s="806">
        <v>32.057009999999998</v>
      </c>
    </row>
    <row r="78" spans="1:7" x14ac:dyDescent="0.2">
      <c r="A78" s="274" t="s">
        <v>1947</v>
      </c>
      <c r="B78" s="274" t="s">
        <v>1948</v>
      </c>
      <c r="C78" s="288" t="s">
        <v>65</v>
      </c>
      <c r="D78" s="295">
        <v>1346755.8037399999</v>
      </c>
      <c r="E78" s="295">
        <v>643.46313999999995</v>
      </c>
      <c r="F78" s="295">
        <v>1574069.71055</v>
      </c>
      <c r="G78" s="295">
        <v>1024.8205800000001</v>
      </c>
    </row>
    <row r="79" spans="1:7" x14ac:dyDescent="0.2">
      <c r="A79" s="789" t="s">
        <v>1949</v>
      </c>
      <c r="B79" s="789" t="s">
        <v>1950</v>
      </c>
      <c r="C79" s="794" t="s">
        <v>1951</v>
      </c>
      <c r="D79" s="806"/>
      <c r="E79" s="806"/>
      <c r="F79" s="806"/>
      <c r="G79" s="806"/>
    </row>
    <row r="80" spans="1:7" x14ac:dyDescent="0.2">
      <c r="A80" s="789" t="s">
        <v>1952</v>
      </c>
      <c r="B80" s="789" t="s">
        <v>1953</v>
      </c>
      <c r="C80" s="794" t="s">
        <v>1954</v>
      </c>
      <c r="D80" s="806">
        <v>1346755.8037399999</v>
      </c>
      <c r="E80" s="806">
        <v>643.46313999999995</v>
      </c>
      <c r="F80" s="806">
        <v>1574069.71055</v>
      </c>
      <c r="G80" s="806">
        <v>1024.8205800000001</v>
      </c>
    </row>
    <row r="81" spans="1:7" x14ac:dyDescent="0.2">
      <c r="A81" s="274" t="s">
        <v>1614</v>
      </c>
      <c r="B81" s="274" t="s">
        <v>1955</v>
      </c>
      <c r="C81" s="288" t="s">
        <v>65</v>
      </c>
      <c r="D81" s="296">
        <v>0</v>
      </c>
      <c r="E81" s="296">
        <v>0</v>
      </c>
      <c r="F81" s="296">
        <v>0</v>
      </c>
      <c r="G81" s="296">
        <v>0</v>
      </c>
    </row>
    <row r="82" spans="1:7" x14ac:dyDescent="0.2">
      <c r="A82" s="274" t="s">
        <v>1956</v>
      </c>
      <c r="B82" s="274" t="s">
        <v>1957</v>
      </c>
      <c r="C82" s="288" t="s">
        <v>65</v>
      </c>
      <c r="D82" s="295">
        <v>256962.12404</v>
      </c>
      <c r="E82" s="295">
        <v>18608.010030000001</v>
      </c>
      <c r="F82" s="295">
        <v>107681.16394</v>
      </c>
      <c r="G82" s="295">
        <v>19041.29797</v>
      </c>
    </row>
    <row r="83" spans="1:7" x14ac:dyDescent="0.2">
      <c r="A83" s="274" t="s">
        <v>1958</v>
      </c>
      <c r="B83" s="274" t="s">
        <v>1659</v>
      </c>
      <c r="C83" s="288" t="s">
        <v>65</v>
      </c>
      <c r="D83" s="295">
        <v>226578.38088000001</v>
      </c>
      <c r="E83" s="295">
        <v>18247.653190000001</v>
      </c>
      <c r="F83" s="295">
        <v>98504.313179999997</v>
      </c>
      <c r="G83" s="295">
        <v>18994.348730000002</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509" orientation="portrait" useFirstPageNumber="1" r:id="rId1"/>
  <headerFooter>
    <oddHeader>&amp;L&amp;"Tahoma,Kurzíva"Závěrečný účet za rok 2021&amp;R&amp;"Tahoma,Kurzíva"Tabulka č. 47</oddHeader>
    <oddFooter>&amp;C&amp;"Tahoma,Obyčejné"&amp;P&amp;L&amp;1#&amp;"Calibri"&amp;9&amp;K000000Klasifikace informací: Veřejná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2:Y74"/>
  <sheetViews>
    <sheetView topLeftCell="A52" zoomScaleNormal="100" workbookViewId="0">
      <selection activeCell="F79" sqref="F79"/>
    </sheetView>
  </sheetViews>
  <sheetFormatPr defaultColWidth="9.140625" defaultRowHeight="12.75" x14ac:dyDescent="0.2"/>
  <cols>
    <col min="1" max="1" width="15.140625" style="43" bestFit="1" customWidth="1"/>
    <col min="2" max="2" width="14.5703125" style="43" customWidth="1"/>
    <col min="3" max="3" width="10.140625" style="43" bestFit="1" customWidth="1"/>
    <col min="4" max="4" width="10.85546875" style="43" bestFit="1" customWidth="1"/>
    <col min="5" max="5" width="8.140625" style="43" bestFit="1" customWidth="1"/>
    <col min="6" max="6" width="10.85546875" style="43" bestFit="1" customWidth="1"/>
    <col min="7" max="7" width="8.140625" style="43" bestFit="1" customWidth="1"/>
    <col min="8" max="8" width="10.85546875" style="43" bestFit="1" customWidth="1"/>
    <col min="9" max="9" width="8.140625" style="43" bestFit="1" customWidth="1"/>
    <col min="10" max="10" width="10.85546875" style="43" bestFit="1" customWidth="1"/>
    <col min="11" max="11" width="8.140625" style="43" bestFit="1" customWidth="1"/>
    <col min="12" max="12" width="10.85546875" style="43" bestFit="1" customWidth="1"/>
    <col min="13" max="13" width="6.5703125" style="43" bestFit="1" customWidth="1"/>
    <col min="14" max="14" width="10.85546875" style="43" bestFit="1" customWidth="1"/>
    <col min="15" max="15" width="6.5703125" style="43" bestFit="1" customWidth="1"/>
    <col min="16" max="16" width="10.85546875" style="43" bestFit="1" customWidth="1"/>
    <col min="17" max="17" width="6.5703125" style="43" bestFit="1" customWidth="1"/>
    <col min="18" max="18" width="10.85546875" style="43" bestFit="1" customWidth="1"/>
    <col min="19" max="19" width="6.5703125" style="43" bestFit="1" customWidth="1"/>
    <col min="20" max="20" width="10.85546875" style="43" bestFit="1" customWidth="1"/>
    <col min="21" max="21" width="6.5703125" style="43" bestFit="1" customWidth="1"/>
    <col min="22" max="22" width="10.85546875" style="43" bestFit="1" customWidth="1"/>
    <col min="23" max="23" width="6.5703125" style="43" bestFit="1" customWidth="1"/>
    <col min="24" max="24" width="10.85546875" style="43" bestFit="1" customWidth="1"/>
    <col min="25" max="25" width="6.42578125" style="43" customWidth="1"/>
    <col min="26" max="16384" width="9.140625" style="43"/>
  </cols>
  <sheetData>
    <row r="2" spans="1:12" x14ac:dyDescent="0.2">
      <c r="A2" s="43" t="s">
        <v>21</v>
      </c>
    </row>
    <row r="3" spans="1:12" ht="15.75" x14ac:dyDescent="0.25">
      <c r="A3" s="44"/>
      <c r="B3" s="45">
        <v>2011</v>
      </c>
      <c r="C3" s="3">
        <v>2012</v>
      </c>
      <c r="D3" s="3">
        <v>2013</v>
      </c>
      <c r="E3" s="3">
        <v>2014</v>
      </c>
      <c r="F3" s="3">
        <v>2015</v>
      </c>
      <c r="G3" s="3">
        <v>2016</v>
      </c>
      <c r="H3" s="3">
        <v>2017</v>
      </c>
      <c r="I3" s="3">
        <v>2018</v>
      </c>
      <c r="J3" s="3">
        <v>2019</v>
      </c>
      <c r="K3" s="3">
        <v>2020</v>
      </c>
      <c r="L3" s="3">
        <v>2021</v>
      </c>
    </row>
    <row r="4" spans="1:12" x14ac:dyDescent="0.2">
      <c r="A4" s="44" t="s">
        <v>22</v>
      </c>
      <c r="B4" s="12">
        <v>11790.804</v>
      </c>
      <c r="C4" s="12">
        <v>11574.909</v>
      </c>
      <c r="D4" s="12">
        <v>11415.745999999999</v>
      </c>
      <c r="E4" s="12">
        <v>12137.583000000001</v>
      </c>
      <c r="F4" s="12">
        <v>13726.48</v>
      </c>
      <c r="G4" s="12">
        <v>14534.133</v>
      </c>
      <c r="H4" s="12">
        <v>14651.603999999999</v>
      </c>
      <c r="I4" s="12">
        <v>16584.9666</v>
      </c>
      <c r="J4" s="12">
        <v>19656.418000000001</v>
      </c>
      <c r="K4" s="12">
        <v>22521.791000000001</v>
      </c>
      <c r="L4" s="12">
        <v>24944.617999999999</v>
      </c>
    </row>
    <row r="5" spans="1:12" x14ac:dyDescent="0.2">
      <c r="A5" s="44" t="s">
        <v>23</v>
      </c>
      <c r="B5" s="12">
        <v>5006.0230000000001</v>
      </c>
      <c r="C5" s="12">
        <v>4827.9070000000002</v>
      </c>
      <c r="D5" s="12">
        <v>4951.1000000000004</v>
      </c>
      <c r="E5" s="12">
        <v>5259.0230000000001</v>
      </c>
      <c r="F5" s="12">
        <v>5360.3950000000004</v>
      </c>
      <c r="G5" s="12">
        <v>6116.0690000000004</v>
      </c>
      <c r="H5" s="12">
        <v>6723.5209999999997</v>
      </c>
      <c r="I5" s="12">
        <v>7499.8827000000001</v>
      </c>
      <c r="J5" s="12">
        <v>8223.0540000000001</v>
      </c>
      <c r="K5" s="12">
        <v>7678.5339999999997</v>
      </c>
      <c r="L5" s="12">
        <v>8799.4830000000002</v>
      </c>
    </row>
    <row r="6" spans="1:12" x14ac:dyDescent="0.2">
      <c r="A6" s="44" t="s">
        <v>22</v>
      </c>
      <c r="B6" s="10"/>
      <c r="C6" s="10"/>
      <c r="D6" s="10"/>
      <c r="E6" s="10"/>
      <c r="F6" s="1044"/>
      <c r="G6" s="10">
        <f>'graf 1'!D25*100/'graf 1'!D27</f>
        <v>70.382522166126989</v>
      </c>
      <c r="H6" s="10">
        <f>'graf 1'!E25*100/'graf 1'!E27</f>
        <v>68.545114940848293</v>
      </c>
      <c r="I6" s="10">
        <f>'graf 1'!F25*100/'graf 1'!F27</f>
        <v>68.860578670924042</v>
      </c>
      <c r="J6" s="10">
        <f>'graf 1'!G25*100/'graf 1'!G27</f>
        <v>70.504986608067753</v>
      </c>
      <c r="K6" s="10">
        <f>'graf 1'!H25*100/'graf 1'!H27</f>
        <v>74.574664345499599</v>
      </c>
      <c r="L6" s="10">
        <f>'graf 1'!I25*100/'graf 1'!I27</f>
        <v>73.922899887005443</v>
      </c>
    </row>
    <row r="7" spans="1:12" x14ac:dyDescent="0.2">
      <c r="A7" s="44" t="s">
        <v>23</v>
      </c>
      <c r="B7" s="10"/>
      <c r="C7" s="10"/>
      <c r="D7" s="10"/>
      <c r="E7" s="10"/>
      <c r="F7" s="1044"/>
      <c r="G7" s="10">
        <f>'graf 1'!D26*100/'graf 1'!D27</f>
        <v>29.617477833873004</v>
      </c>
      <c r="H7" s="10">
        <f>'graf 1'!E26*100/'graf 1'!E27</f>
        <v>31.4548850591517</v>
      </c>
      <c r="I7" s="10">
        <f>'graf 1'!F26*100/'graf 1'!F27</f>
        <v>31.139421329075951</v>
      </c>
      <c r="J7" s="10">
        <f>'graf 1'!G26*100/'graf 1'!G27</f>
        <v>29.495013391932243</v>
      </c>
      <c r="K7" s="10">
        <f>'graf 1'!H26*100/'graf 1'!H27</f>
        <v>25.425335654500405</v>
      </c>
      <c r="L7" s="10">
        <f>'graf 1'!I26*100/'graf 1'!I27</f>
        <v>26.077100112994568</v>
      </c>
    </row>
    <row r="11" spans="1:12" ht="13.5" thickBot="1" x14ac:dyDescent="0.25">
      <c r="A11" s="43" t="s">
        <v>24</v>
      </c>
    </row>
    <row r="12" spans="1:12" x14ac:dyDescent="0.2">
      <c r="A12" s="16"/>
      <c r="B12" s="8">
        <v>2011</v>
      </c>
      <c r="C12" s="4">
        <v>2012</v>
      </c>
      <c r="D12" s="4">
        <v>2013</v>
      </c>
      <c r="E12" s="4">
        <v>2014</v>
      </c>
      <c r="F12" s="4">
        <v>2015</v>
      </c>
      <c r="G12" s="4">
        <v>2016</v>
      </c>
      <c r="H12" s="4">
        <v>2017</v>
      </c>
      <c r="I12" s="4">
        <v>2018</v>
      </c>
      <c r="J12" s="4">
        <v>2019</v>
      </c>
      <c r="K12" s="4">
        <v>2020</v>
      </c>
      <c r="L12" s="4">
        <v>2021</v>
      </c>
    </row>
    <row r="13" spans="1:12" x14ac:dyDescent="0.2">
      <c r="A13" s="44" t="s">
        <v>25</v>
      </c>
      <c r="B13" s="12">
        <v>14769.003000000001</v>
      </c>
      <c r="C13" s="12">
        <v>14909.261</v>
      </c>
      <c r="D13" s="12">
        <v>14904.712</v>
      </c>
      <c r="E13" s="12">
        <v>15138.14</v>
      </c>
      <c r="F13" s="12">
        <v>16356.737999999999</v>
      </c>
      <c r="G13" s="12">
        <v>16889.752</v>
      </c>
      <c r="H13" s="12">
        <v>18636.111000000001</v>
      </c>
      <c r="I13" s="12">
        <v>21071.899700000002</v>
      </c>
      <c r="J13" s="12">
        <v>24267.163</v>
      </c>
      <c r="K13" s="12">
        <v>27856.287</v>
      </c>
      <c r="L13" s="12">
        <v>29914.915000000001</v>
      </c>
    </row>
    <row r="14" spans="1:12" x14ac:dyDescent="0.2">
      <c r="A14" s="44" t="s">
        <v>26</v>
      </c>
      <c r="B14" s="12">
        <v>2062.2800000000002</v>
      </c>
      <c r="C14" s="12">
        <v>1912.375</v>
      </c>
      <c r="D14" s="12">
        <v>2009.296</v>
      </c>
      <c r="E14" s="12">
        <v>2299.4070000000002</v>
      </c>
      <c r="F14" s="12">
        <v>4409.991</v>
      </c>
      <c r="G14" s="12">
        <v>1192.5619999999999</v>
      </c>
      <c r="H14" s="12">
        <v>1361.5730000000001</v>
      </c>
      <c r="I14" s="12">
        <v>3075.1028999999999</v>
      </c>
      <c r="J14" s="12">
        <v>3013.68</v>
      </c>
      <c r="K14" s="12">
        <v>2762.4029999999998</v>
      </c>
      <c r="L14" s="12">
        <v>2528.19</v>
      </c>
    </row>
    <row r="15" spans="1:12" x14ac:dyDescent="0.2">
      <c r="A15" s="44" t="s">
        <v>25</v>
      </c>
      <c r="B15" s="10"/>
      <c r="C15" s="10"/>
      <c r="D15" s="1044"/>
      <c r="E15" s="10"/>
      <c r="F15" s="1044"/>
      <c r="G15" s="10">
        <f>'graf 2'!D34*100/'graf 2'!D36</f>
        <v>93.404815335028474</v>
      </c>
      <c r="H15" s="10">
        <f>'graf 2'!E34*100/'graf 2'!E36</f>
        <v>93.191346557931411</v>
      </c>
      <c r="I15" s="10">
        <f>'graf 2'!F34*100/'graf 2'!F36</f>
        <v>87.265074051054285</v>
      </c>
      <c r="J15" s="10">
        <f>'graf 2'!G34*100/'graf 2'!G36</f>
        <v>88.953127291557664</v>
      </c>
      <c r="K15" s="10">
        <f>'graf 2'!H34*100/'graf 2'!H36</f>
        <v>90.978049681420089</v>
      </c>
      <c r="L15" s="10">
        <f>'graf 2'!I34*100/'graf 2'!I36</f>
        <v>92.207311846384613</v>
      </c>
    </row>
    <row r="16" spans="1:12" x14ac:dyDescent="0.2">
      <c r="A16" s="44" t="s">
        <v>26</v>
      </c>
      <c r="B16" s="10"/>
      <c r="C16" s="10"/>
      <c r="D16" s="1044"/>
      <c r="E16" s="10"/>
      <c r="F16" s="1044"/>
      <c r="G16" s="10">
        <f>'graf 2'!D35*100/'graf 2'!D36</f>
        <v>6.5951846649715291</v>
      </c>
      <c r="H16" s="10">
        <f>'graf 2'!E35*100/'graf 2'!E36</f>
        <v>6.808653442068592</v>
      </c>
      <c r="I16" s="10">
        <f>'graf 2'!F35*100/'graf 2'!F36</f>
        <v>12.73492594894573</v>
      </c>
      <c r="J16" s="10">
        <f>'graf 2'!G35*100/'graf 2'!G36</f>
        <v>11.046872708442331</v>
      </c>
      <c r="K16" s="10">
        <f>'graf 2'!H35*100/'graf 2'!H36</f>
        <v>9.0219503185799255</v>
      </c>
      <c r="L16" s="10">
        <f>'graf 2'!I35*100/'graf 2'!I36</f>
        <v>7.7926881536153827</v>
      </c>
    </row>
    <row r="20" spans="1:21" x14ac:dyDescent="0.2">
      <c r="A20" s="23" t="s">
        <v>27</v>
      </c>
      <c r="B20" s="23"/>
      <c r="C20" s="16"/>
    </row>
    <row r="21" spans="1:21" x14ac:dyDescent="0.2">
      <c r="A21" s="46"/>
      <c r="B21" s="47"/>
      <c r="C21" s="16"/>
    </row>
    <row r="22" spans="1:21" x14ac:dyDescent="0.2">
      <c r="A22" s="47" t="s">
        <v>28</v>
      </c>
      <c r="B22" s="48" t="s">
        <v>16</v>
      </c>
      <c r="C22" s="16"/>
      <c r="R22" s="84"/>
      <c r="S22" s="86"/>
      <c r="T22" s="85"/>
      <c r="U22" s="89"/>
    </row>
    <row r="23" spans="1:21" x14ac:dyDescent="0.2">
      <c r="A23" s="47" t="s">
        <v>29</v>
      </c>
      <c r="B23" s="48" t="s">
        <v>17</v>
      </c>
      <c r="C23" s="16"/>
      <c r="R23" s="84"/>
      <c r="S23" s="86"/>
      <c r="T23" s="85"/>
      <c r="U23" s="87"/>
    </row>
    <row r="24" spans="1:21" x14ac:dyDescent="0.2">
      <c r="A24" s="47" t="s">
        <v>30</v>
      </c>
      <c r="B24" s="48" t="s">
        <v>18</v>
      </c>
      <c r="C24" s="16"/>
      <c r="R24" s="84"/>
      <c r="S24" s="86"/>
      <c r="T24" s="85"/>
      <c r="U24" s="87"/>
    </row>
    <row r="25" spans="1:21" x14ac:dyDescent="0.2">
      <c r="A25" s="47" t="s">
        <v>7</v>
      </c>
      <c r="B25" s="48" t="s">
        <v>15</v>
      </c>
      <c r="C25" s="16"/>
      <c r="R25" s="84"/>
      <c r="S25" s="86"/>
      <c r="T25" s="85"/>
      <c r="U25" s="87"/>
    </row>
    <row r="26" spans="1:21" x14ac:dyDescent="0.2">
      <c r="A26" s="47" t="s">
        <v>6</v>
      </c>
      <c r="B26" s="48" t="s">
        <v>19</v>
      </c>
      <c r="C26" s="16"/>
      <c r="O26" s="83"/>
      <c r="P26" s="83"/>
      <c r="R26" s="84"/>
      <c r="S26" s="86"/>
      <c r="T26" s="85"/>
      <c r="U26" s="87"/>
    </row>
    <row r="27" spans="1:21" x14ac:dyDescent="0.2">
      <c r="A27" s="47" t="s">
        <v>10</v>
      </c>
      <c r="B27" s="48"/>
      <c r="C27" s="16"/>
      <c r="O27" s="84"/>
      <c r="P27" s="85"/>
      <c r="R27" s="84"/>
      <c r="S27" s="86"/>
      <c r="T27" s="85"/>
      <c r="U27" s="87"/>
    </row>
    <row r="28" spans="1:21" x14ac:dyDescent="0.2">
      <c r="A28" s="23"/>
      <c r="B28" s="23"/>
      <c r="C28" s="16"/>
      <c r="O28" s="84"/>
      <c r="P28" s="86"/>
      <c r="R28" s="84"/>
      <c r="S28" s="86"/>
      <c r="T28" s="85"/>
      <c r="U28" s="89"/>
    </row>
    <row r="29" spans="1:21" x14ac:dyDescent="0.2">
      <c r="A29" s="23"/>
      <c r="B29" s="1">
        <v>2020</v>
      </c>
      <c r="C29" s="23"/>
      <c r="O29" s="84"/>
      <c r="P29" s="86"/>
      <c r="R29" s="84"/>
      <c r="S29" s="86"/>
      <c r="T29" s="85"/>
      <c r="U29" s="89"/>
    </row>
    <row r="30" spans="1:21" x14ac:dyDescent="0.2">
      <c r="A30" s="49" t="s">
        <v>31</v>
      </c>
      <c r="B30" s="1" t="s">
        <v>32</v>
      </c>
      <c r="C30" s="23"/>
      <c r="O30" s="84"/>
      <c r="P30" s="87"/>
      <c r="R30" s="84"/>
      <c r="S30" s="86"/>
      <c r="T30" s="85"/>
      <c r="U30" s="87"/>
    </row>
    <row r="31" spans="1:21" x14ac:dyDescent="0.2">
      <c r="A31" s="47" t="s">
        <v>7</v>
      </c>
      <c r="B31" s="82">
        <v>115714.35759</v>
      </c>
      <c r="C31" s="97">
        <f>B31/B36*100</f>
        <v>0.3429172899387754</v>
      </c>
      <c r="O31" s="84"/>
      <c r="P31" s="86"/>
      <c r="R31" s="84"/>
      <c r="S31" s="86"/>
      <c r="T31" s="85"/>
      <c r="U31" s="89"/>
    </row>
    <row r="32" spans="1:21" x14ac:dyDescent="0.2">
      <c r="A32" s="47" t="s">
        <v>5</v>
      </c>
      <c r="B32" s="91">
        <v>7979079.0210499996</v>
      </c>
      <c r="C32" s="97">
        <f>B32/B36*100</f>
        <v>23.645848372598675</v>
      </c>
      <c r="O32" s="84"/>
      <c r="P32" s="86"/>
      <c r="R32" s="84"/>
      <c r="S32" s="86"/>
      <c r="T32" s="85"/>
      <c r="U32" s="87"/>
    </row>
    <row r="33" spans="1:25" x14ac:dyDescent="0.2">
      <c r="A33" s="47" t="s">
        <v>29</v>
      </c>
      <c r="B33" s="50">
        <v>1218847.4678100001</v>
      </c>
      <c r="C33" s="97">
        <f>B33/B36*100</f>
        <v>3.6120312052466019</v>
      </c>
      <c r="O33" s="84"/>
      <c r="P33" s="85"/>
      <c r="R33" s="88"/>
      <c r="S33" s="86"/>
      <c r="T33" s="85"/>
      <c r="U33" s="89"/>
    </row>
    <row r="34" spans="1:25" x14ac:dyDescent="0.2">
      <c r="A34" s="47" t="s">
        <v>30</v>
      </c>
      <c r="B34" s="50">
        <v>23725770.66866</v>
      </c>
      <c r="C34" s="97">
        <f>B34/B36*100</f>
        <v>70.310868494238449</v>
      </c>
      <c r="O34" s="84"/>
      <c r="P34" s="85"/>
      <c r="R34" s="84"/>
      <c r="S34" s="86"/>
      <c r="T34" s="85"/>
      <c r="U34" s="87"/>
    </row>
    <row r="35" spans="1:25" x14ac:dyDescent="0.2">
      <c r="A35" s="47" t="s">
        <v>6</v>
      </c>
      <c r="B35" s="91">
        <v>704689.75509999995</v>
      </c>
      <c r="C35" s="97">
        <f>B35/B36*100</f>
        <v>2.0883346379774972</v>
      </c>
      <c r="O35" s="84"/>
      <c r="P35" s="87"/>
    </row>
    <row r="36" spans="1:25" x14ac:dyDescent="0.2">
      <c r="A36" s="47" t="s">
        <v>10</v>
      </c>
      <c r="B36" s="50">
        <f>SUM(B31:B35)</f>
        <v>33744101.270209998</v>
      </c>
      <c r="C36" s="97">
        <f>SUM(C31:C35)</f>
        <v>100</v>
      </c>
      <c r="O36" s="84"/>
      <c r="P36" s="85"/>
    </row>
    <row r="37" spans="1:25" x14ac:dyDescent="0.2">
      <c r="O37" s="84"/>
      <c r="P37" s="86"/>
    </row>
    <row r="38" spans="1:25" x14ac:dyDescent="0.2">
      <c r="O38" s="88"/>
      <c r="P38" s="89"/>
    </row>
    <row r="39" spans="1:25" x14ac:dyDescent="0.2">
      <c r="A39" s="47" t="s">
        <v>33</v>
      </c>
      <c r="O39" s="84"/>
      <c r="P39" s="86"/>
    </row>
    <row r="40" spans="1:25" x14ac:dyDescent="0.2">
      <c r="O40" s="84"/>
      <c r="P40" s="86"/>
    </row>
    <row r="41" spans="1:25" ht="15" x14ac:dyDescent="0.2">
      <c r="A41" s="24"/>
      <c r="B41" s="24"/>
      <c r="C41" s="24"/>
      <c r="D41" s="40"/>
      <c r="E41" s="30"/>
      <c r="F41" s="24"/>
      <c r="G41" s="24"/>
      <c r="H41" s="24"/>
      <c r="I41" s="24"/>
      <c r="O41" s="88"/>
      <c r="P41" s="86"/>
    </row>
    <row r="42" spans="1:25" x14ac:dyDescent="0.2">
      <c r="A42" s="51" t="s">
        <v>2</v>
      </c>
      <c r="B42" s="1126">
        <v>2010</v>
      </c>
      <c r="C42" s="1127"/>
      <c r="D42" s="1128">
        <v>2011</v>
      </c>
      <c r="E42" s="1128"/>
      <c r="F42" s="1128">
        <v>2012</v>
      </c>
      <c r="G42" s="1128"/>
      <c r="H42" s="1128">
        <v>2013</v>
      </c>
      <c r="I42" s="1128"/>
      <c r="J42" s="1128">
        <v>2014</v>
      </c>
      <c r="K42" s="1128"/>
      <c r="L42" s="1128">
        <v>2015</v>
      </c>
      <c r="M42" s="1128"/>
      <c r="N42" s="1128">
        <v>2016</v>
      </c>
      <c r="O42" s="1128"/>
      <c r="P42" s="1128">
        <v>2017</v>
      </c>
      <c r="Q42" s="1128"/>
      <c r="R42" s="1128">
        <v>2018</v>
      </c>
      <c r="S42" s="1128"/>
      <c r="T42" s="1125">
        <v>2019</v>
      </c>
      <c r="U42" s="1125"/>
      <c r="V42" s="1125">
        <v>2020</v>
      </c>
      <c r="W42" s="1125"/>
      <c r="X42" s="1125">
        <v>2021</v>
      </c>
      <c r="Y42" s="1125"/>
    </row>
    <row r="43" spans="1:25" ht="25.5" x14ac:dyDescent="0.2">
      <c r="A43" s="52" t="s">
        <v>34</v>
      </c>
      <c r="B43" s="53">
        <v>83174.53138</v>
      </c>
      <c r="C43" s="54">
        <f>B43*100/B56</f>
        <v>0.4977271057541624</v>
      </c>
      <c r="D43" s="55">
        <v>50249.629439999997</v>
      </c>
      <c r="E43" s="56">
        <f t="shared" ref="E43:E54" si="0">D43/$D$56*100</f>
        <v>0.29854901314190779</v>
      </c>
      <c r="F43" s="24"/>
      <c r="G43" s="55"/>
      <c r="H43" s="24"/>
      <c r="I43" s="55"/>
      <c r="J43" s="24"/>
      <c r="K43" s="55"/>
      <c r="L43" s="24"/>
      <c r="M43" s="55"/>
      <c r="N43" s="24"/>
      <c r="O43" s="55"/>
      <c r="P43" s="24"/>
      <c r="Q43" s="55"/>
      <c r="R43" s="24"/>
      <c r="S43" s="55"/>
      <c r="T43" s="99"/>
      <c r="U43" s="100"/>
      <c r="V43" s="99"/>
      <c r="W43" s="100"/>
      <c r="X43" s="99"/>
      <c r="Y43" s="100"/>
    </row>
    <row r="44" spans="1:25" x14ac:dyDescent="0.2">
      <c r="A44" s="57" t="s">
        <v>35</v>
      </c>
      <c r="B44" s="58">
        <v>193322.11895999999</v>
      </c>
      <c r="C44" s="59">
        <f t="shared" ref="C44:C55" si="1">B44/$B$56*100</f>
        <v>1.1568644529972063</v>
      </c>
      <c r="D44" s="60">
        <f>162931.94504+50249.62944</f>
        <v>213181.57447999998</v>
      </c>
      <c r="E44" s="30">
        <f t="shared" si="0"/>
        <v>1.2665794631786664</v>
      </c>
      <c r="F44" s="60">
        <v>170629.92</v>
      </c>
      <c r="G44" s="30">
        <f t="shared" ref="G44:G54" si="2">F44/$F$56*100</f>
        <v>1.0143479305618779</v>
      </c>
      <c r="H44" s="60">
        <v>152934.28</v>
      </c>
      <c r="I44" s="30">
        <f t="shared" ref="I44:I54" si="3">H44/$H$56*100</f>
        <v>0.90418709538929842</v>
      </c>
      <c r="J44" s="60">
        <v>136507.53864000004</v>
      </c>
      <c r="K44" s="30">
        <f t="shared" ref="K44:K54" si="4">J44/$H$56*100</f>
        <v>0.8070679435744823</v>
      </c>
      <c r="L44" s="60">
        <v>102520.63812</v>
      </c>
      <c r="M44" s="90">
        <f t="shared" ref="M44:M54" si="5">L44/$L$56*100</f>
        <v>0.4936773399203403</v>
      </c>
      <c r="N44" s="60">
        <v>150763.94</v>
      </c>
      <c r="O44" s="90">
        <f t="shared" ref="O44:O54" si="6">N44/$N$56*100</f>
        <v>0.83376461661892298</v>
      </c>
      <c r="P44" s="60">
        <v>160334.31792999999</v>
      </c>
      <c r="Q44" s="90">
        <f t="shared" ref="Q44:Q54" si="7">P44/$P$56*100</f>
        <v>0.80176443201973213</v>
      </c>
      <c r="R44" s="60">
        <v>185849.80342000004</v>
      </c>
      <c r="S44" s="90">
        <f t="shared" ref="S44:S54" si="8">R44/$R$56*100</f>
        <v>0.7696599308414197</v>
      </c>
      <c r="T44" s="101">
        <v>202777.63847000001</v>
      </c>
      <c r="U44" s="102">
        <f t="shared" ref="U44:U54" si="9">T44/$T$56*100</f>
        <v>0.7432968148385638</v>
      </c>
      <c r="V44" s="101">
        <v>226989.53388999999</v>
      </c>
      <c r="W44" s="102">
        <f t="shared" ref="W44:W54" si="10">V44/$V$56*100</f>
        <v>0.74134306156302343</v>
      </c>
      <c r="X44" s="101">
        <v>215162.17833999998</v>
      </c>
      <c r="Y44" s="102">
        <f t="shared" ref="Y44:Y55" si="11">X44/$X$56*100</f>
        <v>0.66319847464699044</v>
      </c>
    </row>
    <row r="45" spans="1:25" x14ac:dyDescent="0.2">
      <c r="A45" s="57" t="s">
        <v>4908</v>
      </c>
      <c r="B45" s="58">
        <v>2894007.1503900001</v>
      </c>
      <c r="C45" s="59">
        <f t="shared" si="1"/>
        <v>17.318111435032719</v>
      </c>
      <c r="D45" s="60">
        <v>3160888.4401600002</v>
      </c>
      <c r="E45" s="30">
        <f t="shared" si="0"/>
        <v>18.77984245810654</v>
      </c>
      <c r="F45" s="60">
        <v>3205307.55</v>
      </c>
      <c r="G45" s="30">
        <f t="shared" si="2"/>
        <v>19.054671538009647</v>
      </c>
      <c r="H45" s="60">
        <v>3020238.37</v>
      </c>
      <c r="I45" s="30">
        <f t="shared" si="3"/>
        <v>17.8564319206499</v>
      </c>
      <c r="J45" s="60">
        <v>3424360.5140899993</v>
      </c>
      <c r="K45" s="30">
        <f t="shared" si="4"/>
        <v>20.245706762413509</v>
      </c>
      <c r="L45" s="60">
        <v>3703631.5427000001</v>
      </c>
      <c r="M45" s="90">
        <f t="shared" si="5"/>
        <v>17.83444779094204</v>
      </c>
      <c r="N45" s="60">
        <v>2365106.6800000002</v>
      </c>
      <c r="O45" s="90">
        <f t="shared" si="6"/>
        <v>13.079667885523913</v>
      </c>
      <c r="P45" s="60">
        <v>2678202.1603299994</v>
      </c>
      <c r="Q45" s="90">
        <f t="shared" si="7"/>
        <v>13.39256162768897</v>
      </c>
      <c r="R45" s="60">
        <v>3246553.3547900007</v>
      </c>
      <c r="S45" s="90">
        <f t="shared" si="8"/>
        <v>13.444953852728968</v>
      </c>
      <c r="T45" s="101">
        <v>3593030.4164900002</v>
      </c>
      <c r="U45" s="102">
        <f t="shared" si="9"/>
        <v>13.170525529077068</v>
      </c>
      <c r="V45" s="101">
        <v>3589743.5419000001</v>
      </c>
      <c r="W45" s="102">
        <f t="shared" si="10"/>
        <v>11.724027191790617</v>
      </c>
      <c r="X45" s="101">
        <v>3597149.7530000005</v>
      </c>
      <c r="Y45" s="102">
        <f t="shared" si="11"/>
        <v>11.08756310087467</v>
      </c>
    </row>
    <row r="46" spans="1:25" x14ac:dyDescent="0.2">
      <c r="A46" s="57" t="s">
        <v>36</v>
      </c>
      <c r="B46" s="58">
        <v>10967763.668959999</v>
      </c>
      <c r="C46" s="59">
        <f t="shared" si="1"/>
        <v>65.632510060162048</v>
      </c>
      <c r="D46" s="60">
        <v>11128361.640380001</v>
      </c>
      <c r="E46" s="30">
        <f t="shared" si="0"/>
        <v>66.117132059426226</v>
      </c>
      <c r="F46" s="60">
        <v>11225454</v>
      </c>
      <c r="G46" s="30">
        <f t="shared" si="2"/>
        <v>66.732235674244905</v>
      </c>
      <c r="H46" s="60">
        <v>11254915.52</v>
      </c>
      <c r="I46" s="30">
        <f t="shared" si="3"/>
        <v>66.541977200145936</v>
      </c>
      <c r="J46" s="60">
        <v>11269262.00909997</v>
      </c>
      <c r="K46" s="30">
        <f t="shared" si="4"/>
        <v>66.626797361514178</v>
      </c>
      <c r="L46" s="60">
        <v>11831940.61582</v>
      </c>
      <c r="M46" s="90">
        <f t="shared" si="5"/>
        <v>56.975464417968169</v>
      </c>
      <c r="N46" s="60">
        <v>11706822.68</v>
      </c>
      <c r="O46" s="90">
        <f t="shared" si="6"/>
        <v>64.741837627856583</v>
      </c>
      <c r="P46" s="60">
        <v>12783550.443320023</v>
      </c>
      <c r="Q46" s="90">
        <f t="shared" si="7"/>
        <v>63.925154593908182</v>
      </c>
      <c r="R46" s="60">
        <v>14697233.332829975</v>
      </c>
      <c r="S46" s="90">
        <f t="shared" si="8"/>
        <v>60.865663467733377</v>
      </c>
      <c r="T46" s="101">
        <v>17062378.578159999</v>
      </c>
      <c r="U46" s="102">
        <f t="shared" si="9"/>
        <v>62.543442888513432</v>
      </c>
      <c r="V46" s="101">
        <v>18903080.660780001</v>
      </c>
      <c r="W46" s="102">
        <f t="shared" si="10"/>
        <v>61.737065361024548</v>
      </c>
      <c r="X46" s="101">
        <v>20815927.305050012</v>
      </c>
      <c r="Y46" s="102">
        <f t="shared" si="11"/>
        <v>64.161328647904639</v>
      </c>
    </row>
    <row r="47" spans="1:25" x14ac:dyDescent="0.2">
      <c r="A47" s="57" t="s">
        <v>37</v>
      </c>
      <c r="B47" s="58">
        <v>248565.56529999999</v>
      </c>
      <c r="C47" s="59">
        <f t="shared" si="1"/>
        <v>1.4874483493232549</v>
      </c>
      <c r="D47" s="60">
        <v>236770.85819999999</v>
      </c>
      <c r="E47" s="30">
        <f t="shared" si="0"/>
        <v>1.4067308922302888</v>
      </c>
      <c r="F47" s="60">
        <v>234957.19</v>
      </c>
      <c r="G47" s="30">
        <f t="shared" si="2"/>
        <v>1.3967558529426372</v>
      </c>
      <c r="H47" s="60">
        <v>275024.78000000003</v>
      </c>
      <c r="I47" s="30">
        <f t="shared" si="3"/>
        <v>1.6260177704323771</v>
      </c>
      <c r="J47" s="60">
        <v>241199.77121000001</v>
      </c>
      <c r="K47" s="30">
        <f t="shared" si="4"/>
        <v>1.4260355529115725</v>
      </c>
      <c r="L47" s="60">
        <v>293797.01584000001</v>
      </c>
      <c r="M47" s="90">
        <f t="shared" si="5"/>
        <v>1.4147486000492453</v>
      </c>
      <c r="N47" s="60">
        <v>284089.3</v>
      </c>
      <c r="O47" s="90">
        <f t="shared" si="6"/>
        <v>1.5710892558262819</v>
      </c>
      <c r="P47" s="60">
        <v>342982.99139999988</v>
      </c>
      <c r="Q47" s="90">
        <f t="shared" si="7"/>
        <v>1.7151135629760033</v>
      </c>
      <c r="R47" s="60">
        <v>421572.51356999989</v>
      </c>
      <c r="S47" s="90">
        <f t="shared" si="8"/>
        <v>1.7458585678762808</v>
      </c>
      <c r="T47" s="101">
        <v>600387.53191999998</v>
      </c>
      <c r="U47" s="102">
        <f t="shared" si="9"/>
        <v>2.2007660386623229</v>
      </c>
      <c r="V47" s="101">
        <v>723281.56709999999</v>
      </c>
      <c r="W47" s="102">
        <f t="shared" si="10"/>
        <v>2.3622224431980192</v>
      </c>
      <c r="X47" s="101">
        <v>558724.8990199999</v>
      </c>
      <c r="Y47" s="102">
        <f t="shared" si="11"/>
        <v>1.7221683831059775</v>
      </c>
    </row>
    <row r="48" spans="1:25" x14ac:dyDescent="0.2">
      <c r="A48" s="57" t="s">
        <v>38</v>
      </c>
      <c r="B48" s="58">
        <v>766615.17020000005</v>
      </c>
      <c r="C48" s="59">
        <f t="shared" si="1"/>
        <v>4.587523891750247</v>
      </c>
      <c r="D48" s="60">
        <v>865105.31169999996</v>
      </c>
      <c r="E48" s="30">
        <f t="shared" si="0"/>
        <v>5.1398655064760126</v>
      </c>
      <c r="F48" s="60">
        <v>788177.4</v>
      </c>
      <c r="G48" s="30">
        <f t="shared" si="2"/>
        <v>4.6854977990122801</v>
      </c>
      <c r="H48" s="60">
        <v>936978.72</v>
      </c>
      <c r="I48" s="30">
        <f t="shared" si="3"/>
        <v>5.5396610052264457</v>
      </c>
      <c r="J48" s="60">
        <v>915316.71375999972</v>
      </c>
      <c r="K48" s="30">
        <f t="shared" si="4"/>
        <v>5.4115896107526194</v>
      </c>
      <c r="L48" s="60">
        <v>1179862.43521</v>
      </c>
      <c r="M48" s="90">
        <f t="shared" si="5"/>
        <v>5.6815033457422226</v>
      </c>
      <c r="N48" s="60">
        <v>873728.39</v>
      </c>
      <c r="O48" s="90">
        <f t="shared" si="6"/>
        <v>4.8319499750233303</v>
      </c>
      <c r="P48" s="60">
        <v>903239.35944999999</v>
      </c>
      <c r="Q48" s="90">
        <f t="shared" si="7"/>
        <v>4.5167198224117335</v>
      </c>
      <c r="R48" s="60">
        <v>1409885.7809699995</v>
      </c>
      <c r="S48" s="90">
        <f t="shared" si="8"/>
        <v>5.8387610463240094</v>
      </c>
      <c r="T48" s="101">
        <v>1420948.2523399999</v>
      </c>
      <c r="U48" s="102">
        <f t="shared" si="9"/>
        <v>5.2085936002800599</v>
      </c>
      <c r="V48" s="101">
        <v>2161827.0943700001</v>
      </c>
      <c r="W48" s="102">
        <f t="shared" si="10"/>
        <v>7.0604819933539495</v>
      </c>
      <c r="X48" s="101">
        <v>1746465.7994000001</v>
      </c>
      <c r="Y48" s="102">
        <f t="shared" si="11"/>
        <v>5.3831647509858405</v>
      </c>
    </row>
    <row r="49" spans="1:25" x14ac:dyDescent="0.2">
      <c r="A49" s="57" t="s">
        <v>39</v>
      </c>
      <c r="B49" s="58">
        <v>213775.03271</v>
      </c>
      <c r="C49" s="59">
        <f t="shared" si="1"/>
        <v>1.2792573224985413</v>
      </c>
      <c r="D49" s="60">
        <v>121887.85522</v>
      </c>
      <c r="E49" s="30">
        <f t="shared" si="0"/>
        <v>0.72417447243795507</v>
      </c>
      <c r="F49" s="60">
        <v>112075.19</v>
      </c>
      <c r="G49" s="30">
        <f t="shared" si="2"/>
        <v>0.66625617033536244</v>
      </c>
      <c r="H49" s="60">
        <v>105883.17</v>
      </c>
      <c r="I49" s="30">
        <f t="shared" si="3"/>
        <v>0.62600874004775975</v>
      </c>
      <c r="J49" s="60">
        <v>105517.00181999995</v>
      </c>
      <c r="K49" s="30">
        <f t="shared" si="4"/>
        <v>0.62384385887724503</v>
      </c>
      <c r="L49" s="60">
        <v>104008.06471000001</v>
      </c>
      <c r="M49" s="90">
        <f t="shared" si="5"/>
        <v>0.50083988607439833</v>
      </c>
      <c r="N49" s="60">
        <v>356383.01</v>
      </c>
      <c r="O49" s="90">
        <f t="shared" si="6"/>
        <v>1.9708926663905693</v>
      </c>
      <c r="P49" s="60">
        <v>371824.37521000026</v>
      </c>
      <c r="Q49" s="90">
        <f t="shared" si="7"/>
        <v>1.859337182770137</v>
      </c>
      <c r="R49" s="60">
        <v>690805.45177000004</v>
      </c>
      <c r="S49" s="90">
        <f t="shared" si="8"/>
        <v>2.8608331375665967</v>
      </c>
      <c r="T49" s="101">
        <v>489877.91125</v>
      </c>
      <c r="U49" s="102">
        <f t="shared" si="9"/>
        <v>1.7956846417548362</v>
      </c>
      <c r="V49" s="101">
        <v>509416.22888000001</v>
      </c>
      <c r="W49" s="102">
        <f t="shared" si="10"/>
        <v>1.6637427297013649</v>
      </c>
      <c r="X49" s="101">
        <v>423504.61832999997</v>
      </c>
      <c r="Y49" s="102">
        <f t="shared" si="11"/>
        <v>1.3053763400674627</v>
      </c>
    </row>
    <row r="50" spans="1:25" x14ac:dyDescent="0.2">
      <c r="A50" s="57" t="s">
        <v>40</v>
      </c>
      <c r="B50" s="58">
        <v>381553.26222999999</v>
      </c>
      <c r="C50" s="59">
        <f t="shared" si="1"/>
        <v>2.2832638519254962</v>
      </c>
      <c r="D50" s="60">
        <v>315243.35417000001</v>
      </c>
      <c r="E50" s="30">
        <f t="shared" si="0"/>
        <v>1.8729609220178645</v>
      </c>
      <c r="F50" s="60">
        <v>359355.38</v>
      </c>
      <c r="G50" s="30">
        <f t="shared" si="2"/>
        <v>2.1362688679645236</v>
      </c>
      <c r="H50" s="60">
        <v>399369.52</v>
      </c>
      <c r="I50" s="30">
        <f t="shared" si="3"/>
        <v>2.3611760965286419</v>
      </c>
      <c r="J50" s="60">
        <v>438171.60368000006</v>
      </c>
      <c r="K50" s="30">
        <f t="shared" si="4"/>
        <v>2.5905840705791405</v>
      </c>
      <c r="L50" s="60">
        <v>1607572.18295</v>
      </c>
      <c r="M50" s="90">
        <f t="shared" si="5"/>
        <v>7.7410946084802879</v>
      </c>
      <c r="N50" s="60">
        <v>1419728.21</v>
      </c>
      <c r="O50" s="90">
        <f t="shared" si="6"/>
        <v>7.8514739447225894</v>
      </c>
      <c r="P50" s="60">
        <v>1789027.1574599994</v>
      </c>
      <c r="Q50" s="90">
        <f t="shared" si="7"/>
        <v>8.9461717322115941</v>
      </c>
      <c r="R50" s="60">
        <v>2342195.1815199992</v>
      </c>
      <c r="S50" s="90">
        <f t="shared" si="8"/>
        <v>9.6997346688169497</v>
      </c>
      <c r="T50" s="101">
        <v>2722076.4213100001</v>
      </c>
      <c r="U50" s="102">
        <f t="shared" si="9"/>
        <v>9.9779775964114439</v>
      </c>
      <c r="V50" s="101">
        <v>3330352.53144</v>
      </c>
      <c r="W50" s="102">
        <f t="shared" si="10"/>
        <v>10.87686158665954</v>
      </c>
      <c r="X50" s="101">
        <v>3764099.6663600001</v>
      </c>
      <c r="Y50" s="102">
        <f t="shared" si="11"/>
        <v>11.602155994184372</v>
      </c>
    </row>
    <row r="51" spans="1:25" x14ac:dyDescent="0.2">
      <c r="A51" s="57" t="s">
        <v>41</v>
      </c>
      <c r="B51" s="58">
        <v>399929.06897999998</v>
      </c>
      <c r="C51" s="59">
        <f t="shared" si="1"/>
        <v>2.3932270456799554</v>
      </c>
      <c r="D51" s="60">
        <v>139976.92131999999</v>
      </c>
      <c r="E51" s="30">
        <f t="shared" si="0"/>
        <v>0.83164736115372384</v>
      </c>
      <c r="F51" s="60">
        <v>102493.72</v>
      </c>
      <c r="G51" s="30">
        <f t="shared" si="2"/>
        <v>0.60929696724694327</v>
      </c>
      <c r="H51" s="60">
        <v>95560.13</v>
      </c>
      <c r="I51" s="30">
        <f t="shared" si="3"/>
        <v>0.56497625241197569</v>
      </c>
      <c r="J51" s="60">
        <v>85425.741780000026</v>
      </c>
      <c r="K51" s="30">
        <f t="shared" si="4"/>
        <v>0.50505912298756339</v>
      </c>
      <c r="L51" s="60">
        <v>1123194.92481</v>
      </c>
      <c r="M51" s="90">
        <f t="shared" si="5"/>
        <v>5.4086269151309052</v>
      </c>
      <c r="N51" s="60">
        <v>129961.47</v>
      </c>
      <c r="O51" s="90">
        <f t="shared" si="6"/>
        <v>0.71872143438133584</v>
      </c>
      <c r="P51" s="60">
        <v>192331.81790000017</v>
      </c>
      <c r="Q51" s="90">
        <f t="shared" si="7"/>
        <v>0.961770460178339</v>
      </c>
      <c r="R51" s="60">
        <v>268164.53679000016</v>
      </c>
      <c r="S51" s="90">
        <f t="shared" si="8"/>
        <v>1.1105499981266154</v>
      </c>
      <c r="T51" s="101">
        <v>211180.37865</v>
      </c>
      <c r="U51" s="102">
        <f t="shared" si="9"/>
        <v>0.77409769633040559</v>
      </c>
      <c r="V51" s="101">
        <v>236659.60907999999</v>
      </c>
      <c r="W51" s="102">
        <f t="shared" si="10"/>
        <v>0.77292532451605134</v>
      </c>
      <c r="X51" s="101">
        <v>218836.48074999996</v>
      </c>
      <c r="Y51" s="102">
        <f t="shared" si="11"/>
        <v>0.67452384684996713</v>
      </c>
    </row>
    <row r="52" spans="1:25" x14ac:dyDescent="0.2">
      <c r="A52" s="57" t="s">
        <v>0</v>
      </c>
      <c r="B52" s="58">
        <v>76871.565239999996</v>
      </c>
      <c r="C52" s="59">
        <f t="shared" si="1"/>
        <v>0.46000934477038308</v>
      </c>
      <c r="D52" s="60">
        <v>51297.90137</v>
      </c>
      <c r="E52" s="30">
        <f t="shared" si="0"/>
        <v>0.30477712972094745</v>
      </c>
      <c r="F52" s="60">
        <v>52372.1</v>
      </c>
      <c r="G52" s="30">
        <f t="shared" si="2"/>
        <v>0.31133772584655561</v>
      </c>
      <c r="H52" s="60">
        <v>52603.28</v>
      </c>
      <c r="I52" s="30">
        <f t="shared" si="3"/>
        <v>0.31100422319410648</v>
      </c>
      <c r="J52" s="60">
        <v>69100.06084000002</v>
      </c>
      <c r="K52" s="30">
        <f t="shared" si="4"/>
        <v>0.40853746656500706</v>
      </c>
      <c r="L52" s="60">
        <v>59088.62081</v>
      </c>
      <c r="M52" s="90">
        <f t="shared" si="5"/>
        <v>0.2845350329062355</v>
      </c>
      <c r="N52" s="60">
        <v>71723.259999999995</v>
      </c>
      <c r="O52" s="90">
        <f t="shared" si="6"/>
        <v>0.3966486706075692</v>
      </c>
      <c r="P52" s="60">
        <v>94450.725099999996</v>
      </c>
      <c r="Q52" s="90">
        <f t="shared" si="7"/>
        <v>0.47230831765358522</v>
      </c>
      <c r="R52" s="60">
        <v>98110.852129999912</v>
      </c>
      <c r="S52" s="90">
        <f t="shared" si="8"/>
        <v>0.40630654579988829</v>
      </c>
      <c r="T52" s="101">
        <v>95463.443610000002</v>
      </c>
      <c r="U52" s="102">
        <f t="shared" si="9"/>
        <v>0.3499284936160833</v>
      </c>
      <c r="V52" s="101">
        <v>107537.17107</v>
      </c>
      <c r="W52" s="102">
        <f t="shared" si="10"/>
        <v>0.35121414748353091</v>
      </c>
      <c r="X52" s="101">
        <v>86002.397209999996</v>
      </c>
      <c r="Y52" s="102">
        <f t="shared" si="11"/>
        <v>0.26508682467197869</v>
      </c>
    </row>
    <row r="53" spans="1:25" ht="38.25" x14ac:dyDescent="0.2">
      <c r="A53" s="57" t="s">
        <v>42</v>
      </c>
      <c r="B53" s="58">
        <f>430349.32014+35823.68138</f>
        <v>466173.00152000005</v>
      </c>
      <c r="C53" s="59">
        <f t="shared" si="1"/>
        <v>2.7896392679054296</v>
      </c>
      <c r="D53" s="60">
        <f>451273.4481+32994.27057</f>
        <v>484267.71866999997</v>
      </c>
      <c r="E53" s="30">
        <f t="shared" si="0"/>
        <v>2.8771883716683488</v>
      </c>
      <c r="F53" s="60">
        <f>31321.99+386401.55+9323.81</f>
        <v>427047.35</v>
      </c>
      <c r="G53" s="30">
        <f t="shared" si="2"/>
        <v>2.5386790061463662</v>
      </c>
      <c r="H53" s="60">
        <f>39550.96+422326.06+9783.82</f>
        <v>471660.84</v>
      </c>
      <c r="I53" s="30">
        <f t="shared" si="3"/>
        <v>2.7885811142438222</v>
      </c>
      <c r="J53" s="60">
        <v>489313.23398000002</v>
      </c>
      <c r="K53" s="30">
        <f t="shared" si="4"/>
        <v>2.8929466419688277</v>
      </c>
      <c r="L53" s="60">
        <v>507481.09860999999</v>
      </c>
      <c r="M53" s="90">
        <f t="shared" si="5"/>
        <v>2.4437218048564047</v>
      </c>
      <c r="N53" s="60">
        <v>499079.58</v>
      </c>
      <c r="O53" s="90">
        <f t="shared" si="6"/>
        <v>2.7600425849910337</v>
      </c>
      <c r="P53" s="60">
        <v>521930.58658999961</v>
      </c>
      <c r="Q53" s="90">
        <f t="shared" si="7"/>
        <v>2.6099551594048229</v>
      </c>
      <c r="R53" s="60">
        <v>589166.3865299992</v>
      </c>
      <c r="S53" s="90">
        <f t="shared" si="8"/>
        <v>2.4399152001576447</v>
      </c>
      <c r="T53" s="101">
        <v>625576.73152000003</v>
      </c>
      <c r="U53" s="102">
        <f t="shared" si="9"/>
        <v>2.293098960439508</v>
      </c>
      <c r="V53" s="101">
        <v>599238.56732999999</v>
      </c>
      <c r="W53" s="102">
        <f t="shared" si="10"/>
        <v>1.9571006050276452</v>
      </c>
      <c r="X53" s="101">
        <v>628327.26066999987</v>
      </c>
      <c r="Y53" s="102">
        <f t="shared" si="11"/>
        <v>1.9367050662453613</v>
      </c>
    </row>
    <row r="54" spans="1:25" x14ac:dyDescent="0.2">
      <c r="A54" s="57" t="s">
        <v>43</v>
      </c>
      <c r="B54" s="58">
        <f>75957.46069+132.36893+15458.24245+9484.2016+1262.48</f>
        <v>102294.75367000001</v>
      </c>
      <c r="C54" s="59">
        <f t="shared" si="1"/>
        <v>0.61214497795471778</v>
      </c>
      <c r="D54" s="60">
        <f>87484.79424+28.97847+15664.34798+8819.592+2303.76</f>
        <v>114301.47269000001</v>
      </c>
      <c r="E54" s="30">
        <f t="shared" si="0"/>
        <v>0.6791013635834332</v>
      </c>
      <c r="F54" s="60">
        <f>16528.64+4146+122995.86+96.03</f>
        <v>143766.53</v>
      </c>
      <c r="G54" s="30">
        <f t="shared" si="2"/>
        <v>0.8546524676889149</v>
      </c>
      <c r="H54" s="60">
        <f>130268.94+17209.7+1230.7+130.31</f>
        <v>148839.65000000002</v>
      </c>
      <c r="I54" s="30">
        <f t="shared" si="3"/>
        <v>0.87997858172974563</v>
      </c>
      <c r="J54" s="60">
        <v>263372.63772</v>
      </c>
      <c r="K54" s="30">
        <f t="shared" si="4"/>
        <v>1.557127285688106</v>
      </c>
      <c r="L54" s="60">
        <v>253632.42847000001</v>
      </c>
      <c r="M54" s="90">
        <f t="shared" si="5"/>
        <v>1.2213402579297716</v>
      </c>
      <c r="N54" s="60">
        <v>224927.96</v>
      </c>
      <c r="O54" s="90">
        <f t="shared" si="6"/>
        <v>1.2439113380578701</v>
      </c>
      <c r="P54" s="60">
        <v>159810.11399000001</v>
      </c>
      <c r="Q54" s="90">
        <f t="shared" si="7"/>
        <v>0.79914310877688099</v>
      </c>
      <c r="R54" s="60">
        <v>197465.39379999999</v>
      </c>
      <c r="S54" s="90">
        <f t="shared" si="8"/>
        <v>0.81776358402823257</v>
      </c>
      <c r="T54" s="101">
        <v>257145.88326999999</v>
      </c>
      <c r="U54" s="102">
        <f t="shared" si="9"/>
        <v>0.94258774007626944</v>
      </c>
      <c r="V54" s="101">
        <v>230563.49867999999</v>
      </c>
      <c r="W54" s="102">
        <f t="shared" si="10"/>
        <v>0.75301555568172152</v>
      </c>
      <c r="X54" s="101">
        <v>352604.44253</v>
      </c>
      <c r="Y54" s="102">
        <f t="shared" si="11"/>
        <v>1.0868393796893199</v>
      </c>
    </row>
    <row r="55" spans="1:25" x14ac:dyDescent="0.2">
      <c r="A55" s="57" t="s">
        <v>4907</v>
      </c>
      <c r="B55" s="58"/>
      <c r="C55" s="59">
        <f t="shared" si="1"/>
        <v>0</v>
      </c>
      <c r="D55" s="60"/>
      <c r="E55" s="30"/>
      <c r="F55" s="60"/>
      <c r="G55" s="30"/>
      <c r="H55" s="60"/>
      <c r="I55" s="30"/>
      <c r="J55" s="60"/>
      <c r="K55" s="30"/>
      <c r="L55" s="60"/>
      <c r="M55" s="30"/>
      <c r="N55" s="60"/>
      <c r="O55" s="30"/>
      <c r="P55" s="60"/>
      <c r="Q55" s="30"/>
      <c r="R55" s="60"/>
      <c r="S55" s="30"/>
      <c r="T55" s="101"/>
      <c r="U55" s="103"/>
      <c r="V55" s="101"/>
      <c r="W55" s="103"/>
      <c r="X55" s="101">
        <v>36300.327790000003</v>
      </c>
      <c r="Y55" s="102">
        <f t="shared" si="11"/>
        <v>0.1118891907734427</v>
      </c>
    </row>
    <row r="56" spans="1:25" x14ac:dyDescent="0.2">
      <c r="A56" s="61" t="s">
        <v>44</v>
      </c>
      <c r="B56" s="62">
        <f>SUM(B44:B54)</f>
        <v>16710870.35816</v>
      </c>
      <c r="C56" s="63">
        <f>SUM(C44:C55)</f>
        <v>99.999999999999986</v>
      </c>
      <c r="D56" s="64">
        <f>SUM(D44:D54)</f>
        <v>16831283.048360001</v>
      </c>
      <c r="E56" s="65">
        <f>SUM(E44:E55)</f>
        <v>100</v>
      </c>
      <c r="F56" s="64">
        <f>SUM(F44:F54)</f>
        <v>16821636.329999998</v>
      </c>
      <c r="G56" s="65">
        <f>SUM(G44:G55)</f>
        <v>100</v>
      </c>
      <c r="H56" s="64">
        <f>SUM(H44:H54)</f>
        <v>16914008.259999998</v>
      </c>
      <c r="I56" s="65">
        <f>SUM(I44:I55)</f>
        <v>100.00000000000003</v>
      </c>
      <c r="J56" s="64">
        <f>SUM(J44:J54)</f>
        <v>17437546.826619968</v>
      </c>
      <c r="K56" s="65">
        <f>SUM(K44:K55)</f>
        <v>103.09529567783225</v>
      </c>
      <c r="L56" s="64">
        <f>SUM(L44:L54)</f>
        <v>20766729.568049997</v>
      </c>
      <c r="M56" s="65">
        <f>SUM(M44:M55)</f>
        <v>100.00000000000003</v>
      </c>
      <c r="N56" s="64">
        <f>SUM(N44:N54)</f>
        <v>18082314.48</v>
      </c>
      <c r="O56" s="65">
        <f>SUM(O44:O55)</f>
        <v>100</v>
      </c>
      <c r="P56" s="64">
        <f>SUM(P44:P54)</f>
        <v>19997684.048680026</v>
      </c>
      <c r="Q56" s="65">
        <f>SUM(Q44:Q55)</f>
        <v>99.999999999999972</v>
      </c>
      <c r="R56" s="64">
        <f>SUM(R44:R54)</f>
        <v>24147002.588119976</v>
      </c>
      <c r="S56" s="65">
        <f>SUM(S44:S55)</f>
        <v>99.999999999999986</v>
      </c>
      <c r="T56" s="104">
        <f>SUM(T44:T54)</f>
        <v>27280843.18699</v>
      </c>
      <c r="U56" s="105">
        <f>SUM(U44:U55)</f>
        <v>99.999999999999972</v>
      </c>
      <c r="V56" s="104">
        <f>SUM(V44:V54)</f>
        <v>30618690.004519999</v>
      </c>
      <c r="W56" s="105">
        <f>SUM(W44:W55)</f>
        <v>100.00000000000003</v>
      </c>
      <c r="X56" s="104">
        <f>SUM(X44:X55)</f>
        <v>32443105.128450006</v>
      </c>
      <c r="Y56" s="105">
        <f>SUM(Y44:Y55)</f>
        <v>100.00000000000004</v>
      </c>
    </row>
    <row r="57" spans="1:25" ht="38.25" x14ac:dyDescent="0.2">
      <c r="A57" s="57" t="s">
        <v>45</v>
      </c>
      <c r="B57" s="57" t="s">
        <v>46</v>
      </c>
      <c r="C57" s="26"/>
      <c r="D57" s="66"/>
      <c r="E57" s="67"/>
      <c r="F57" s="68"/>
      <c r="G57" s="69"/>
      <c r="H57" s="68"/>
      <c r="I57" s="69"/>
    </row>
    <row r="58" spans="1:25" x14ac:dyDescent="0.2">
      <c r="P58" s="92"/>
      <c r="Q58" s="93"/>
      <c r="X58" s="1114"/>
    </row>
    <row r="59" spans="1:25" x14ac:dyDescent="0.2">
      <c r="P59" s="84"/>
      <c r="Q59" s="85"/>
      <c r="X59" s="1114"/>
    </row>
    <row r="60" spans="1:25" x14ac:dyDescent="0.2">
      <c r="P60" s="84"/>
      <c r="Q60" s="86"/>
      <c r="X60" s="1114"/>
    </row>
    <row r="61" spans="1:25" x14ac:dyDescent="0.2">
      <c r="P61" s="84"/>
      <c r="Q61" s="86"/>
    </row>
    <row r="62" spans="1:25" ht="14.25" x14ac:dyDescent="0.2">
      <c r="A62" s="41" t="s">
        <v>47</v>
      </c>
      <c r="B62" s="41"/>
      <c r="C62" s="41"/>
      <c r="D62" s="42"/>
      <c r="E62" s="42"/>
      <c r="F62" s="42"/>
      <c r="G62" s="42"/>
      <c r="P62" s="84"/>
      <c r="Q62" s="87"/>
    </row>
    <row r="63" spans="1:25" ht="14.25" x14ac:dyDescent="0.2">
      <c r="A63" s="70" t="s">
        <v>2</v>
      </c>
      <c r="B63" s="71">
        <v>2021</v>
      </c>
      <c r="C63" s="41"/>
      <c r="D63" s="71"/>
      <c r="E63" s="71"/>
      <c r="F63" s="41"/>
      <c r="G63" s="71"/>
      <c r="H63" s="41"/>
      <c r="P63" s="84"/>
      <c r="Q63" s="86"/>
    </row>
    <row r="64" spans="1:25" ht="25.5" x14ac:dyDescent="0.2">
      <c r="A64" s="72" t="s">
        <v>9</v>
      </c>
      <c r="B64" s="73" t="s">
        <v>1</v>
      </c>
      <c r="C64" s="73" t="s">
        <v>48</v>
      </c>
      <c r="D64" s="73"/>
      <c r="E64" s="73"/>
      <c r="F64" s="73"/>
      <c r="G64" s="73"/>
      <c r="H64" s="73"/>
      <c r="P64" s="84"/>
      <c r="Q64" s="86"/>
    </row>
    <row r="65" spans="1:17" x14ac:dyDescent="0.2">
      <c r="A65" s="74" t="s">
        <v>41</v>
      </c>
      <c r="B65" s="75">
        <v>7062.8383900000008</v>
      </c>
      <c r="C65" s="98">
        <f t="shared" ref="C65:C72" si="12">B65/$B$73*100</f>
        <v>0.22077408874564994</v>
      </c>
      <c r="D65" s="73"/>
      <c r="E65" s="73"/>
      <c r="F65" s="73"/>
      <c r="G65" s="73"/>
      <c r="H65" s="73"/>
      <c r="P65" s="84"/>
      <c r="Q65" s="86"/>
    </row>
    <row r="66" spans="1:17" x14ac:dyDescent="0.2">
      <c r="A66" s="74" t="s">
        <v>37</v>
      </c>
      <c r="B66" s="96">
        <v>23170.91216</v>
      </c>
      <c r="C66" s="98">
        <f t="shared" si="12"/>
        <v>0.72428912217110752</v>
      </c>
      <c r="D66" s="75"/>
      <c r="E66" s="75"/>
      <c r="F66" s="75"/>
      <c r="G66" s="75"/>
      <c r="H66" s="75"/>
      <c r="P66" s="84"/>
      <c r="Q66" s="85"/>
    </row>
    <row r="67" spans="1:17" x14ac:dyDescent="0.2">
      <c r="A67" s="74" t="s">
        <v>35</v>
      </c>
      <c r="B67" s="75">
        <v>79396.788009999989</v>
      </c>
      <c r="C67" s="98">
        <f t="shared" si="12"/>
        <v>2.4818284879712915</v>
      </c>
      <c r="D67" s="75"/>
      <c r="E67" s="75"/>
      <c r="F67" s="75"/>
      <c r="G67" s="75"/>
      <c r="H67" s="75"/>
      <c r="P67" s="84"/>
      <c r="Q67" s="85"/>
    </row>
    <row r="68" spans="1:17" x14ac:dyDescent="0.2">
      <c r="A68" s="74" t="s">
        <v>0</v>
      </c>
      <c r="B68" s="75">
        <v>29332.01743</v>
      </c>
      <c r="C68" s="98">
        <f t="shared" si="12"/>
        <v>0.91687634087005765</v>
      </c>
      <c r="D68" s="75"/>
      <c r="E68" s="75"/>
      <c r="F68" s="75"/>
      <c r="G68" s="75"/>
      <c r="H68" s="75"/>
      <c r="P68" s="84"/>
      <c r="Q68" s="85"/>
    </row>
    <row r="69" spans="1:17" x14ac:dyDescent="0.2">
      <c r="A69" s="74" t="s">
        <v>50</v>
      </c>
      <c r="B69" s="75">
        <v>2783445.3459999999</v>
      </c>
      <c r="C69" s="98">
        <f t="shared" si="12"/>
        <v>87.006466225609074</v>
      </c>
      <c r="D69" s="75"/>
      <c r="E69" s="75"/>
      <c r="F69" s="75"/>
      <c r="G69" s="75"/>
      <c r="H69" s="75"/>
      <c r="P69" s="84"/>
      <c r="Q69" s="86"/>
    </row>
    <row r="70" spans="1:17" x14ac:dyDescent="0.2">
      <c r="A70" s="74" t="s">
        <v>36</v>
      </c>
      <c r="B70" s="75">
        <v>40349.453000000009</v>
      </c>
      <c r="C70" s="98">
        <f t="shared" si="12"/>
        <v>1.2612654042987994</v>
      </c>
      <c r="D70" s="75"/>
      <c r="E70" s="75"/>
      <c r="F70" s="75"/>
      <c r="G70" s="75"/>
      <c r="H70" s="75"/>
      <c r="P70" s="84"/>
      <c r="Q70" s="87"/>
    </row>
    <row r="71" spans="1:17" x14ac:dyDescent="0.2">
      <c r="A71" s="74" t="s">
        <v>38</v>
      </c>
      <c r="B71" s="75">
        <v>5000</v>
      </c>
      <c r="C71" s="98">
        <f t="shared" si="12"/>
        <v>0.15629275126713604</v>
      </c>
      <c r="D71" s="75"/>
      <c r="E71" s="75"/>
      <c r="F71" s="75"/>
      <c r="G71" s="75"/>
      <c r="H71" s="75"/>
      <c r="P71" s="84"/>
      <c r="Q71" s="86"/>
    </row>
    <row r="72" spans="1:17" x14ac:dyDescent="0.2">
      <c r="A72" s="74" t="s">
        <v>49</v>
      </c>
      <c r="B72" s="75">
        <v>231367.33854999999</v>
      </c>
      <c r="C72" s="98">
        <f t="shared" si="12"/>
        <v>7.2322075790668805</v>
      </c>
      <c r="D72" s="75"/>
      <c r="E72" s="75"/>
      <c r="F72" s="75"/>
      <c r="G72" s="75"/>
      <c r="H72" s="75"/>
      <c r="P72" s="88"/>
      <c r="Q72" s="89"/>
    </row>
    <row r="73" spans="1:17" x14ac:dyDescent="0.2">
      <c r="A73" s="76" t="s">
        <v>11</v>
      </c>
      <c r="B73" s="77">
        <f>SUM(B65:B72)</f>
        <v>3199124.6935399999</v>
      </c>
      <c r="C73" s="77">
        <f>SUM(C65:C72)</f>
        <v>99.999999999999986</v>
      </c>
      <c r="D73" s="78"/>
      <c r="E73" s="77"/>
      <c r="F73" s="77"/>
      <c r="G73" s="77"/>
      <c r="H73" s="77"/>
      <c r="P73" s="94"/>
      <c r="Q73" s="95"/>
    </row>
    <row r="74" spans="1:17" ht="14.25" x14ac:dyDescent="0.2">
      <c r="A74" s="41"/>
      <c r="B74" s="41"/>
      <c r="C74" s="41"/>
      <c r="D74" s="42"/>
      <c r="E74" s="42"/>
      <c r="F74" s="42"/>
      <c r="G74" s="42"/>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12">
    <mergeCell ref="X42:Y42"/>
    <mergeCell ref="V42:W42"/>
    <mergeCell ref="B42:C42"/>
    <mergeCell ref="D42:E42"/>
    <mergeCell ref="F42:G42"/>
    <mergeCell ref="H42:I42"/>
    <mergeCell ref="J42:K42"/>
    <mergeCell ref="T42:U42"/>
    <mergeCell ref="R42:S42"/>
    <mergeCell ref="P42:Q42"/>
    <mergeCell ref="N42:O42"/>
    <mergeCell ref="L42:M42"/>
  </mergeCells>
  <pageMargins left="0.7" right="0.7" top="0.78740157499999996" bottom="0.78740157499999996" header="0.3" footer="0.3"/>
  <pageSetup paperSize="9" orientation="portrait" r:id="rId2"/>
  <headerFooter>
    <oddFooter>&amp;L&amp;1#&amp;"Calibri"&amp;9&amp;K000000Klasifikace informací: Veřejná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6"/>
  <sheetViews>
    <sheetView showGridLines="0" zoomScaleNormal="100" zoomScaleSheetLayoutView="100" workbookViewId="0">
      <selection activeCell="Q32" sqref="Q32"/>
    </sheetView>
  </sheetViews>
  <sheetFormatPr defaultRowHeight="12.75" x14ac:dyDescent="0.2"/>
  <cols>
    <col min="1" max="1" width="17.28515625" style="16" customWidth="1"/>
    <col min="2" max="256" width="9.140625" style="16"/>
    <col min="257" max="257" width="17.28515625" style="16" customWidth="1"/>
    <col min="258" max="512" width="9.140625" style="16"/>
    <col min="513" max="513" width="17.28515625" style="16" customWidth="1"/>
    <col min="514" max="768" width="9.140625" style="16"/>
    <col min="769" max="769" width="17.28515625" style="16" customWidth="1"/>
    <col min="770" max="1024" width="9.140625" style="16"/>
    <col min="1025" max="1025" width="17.28515625" style="16" customWidth="1"/>
    <col min="1026" max="1280" width="9.140625" style="16"/>
    <col min="1281" max="1281" width="17.28515625" style="16" customWidth="1"/>
    <col min="1282" max="1536" width="9.140625" style="16"/>
    <col min="1537" max="1537" width="17.28515625" style="16" customWidth="1"/>
    <col min="1538" max="1792" width="9.140625" style="16"/>
    <col min="1793" max="1793" width="17.28515625" style="16" customWidth="1"/>
    <col min="1794" max="2048" width="9.140625" style="16"/>
    <col min="2049" max="2049" width="17.28515625" style="16" customWidth="1"/>
    <col min="2050" max="2304" width="9.140625" style="16"/>
    <col min="2305" max="2305" width="17.28515625" style="16" customWidth="1"/>
    <col min="2306" max="2560" width="9.140625" style="16"/>
    <col min="2561" max="2561" width="17.28515625" style="16" customWidth="1"/>
    <col min="2562" max="2816" width="9.140625" style="16"/>
    <col min="2817" max="2817" width="17.28515625" style="16" customWidth="1"/>
    <col min="2818" max="3072" width="9.140625" style="16"/>
    <col min="3073" max="3073" width="17.28515625" style="16" customWidth="1"/>
    <col min="3074" max="3328" width="9.140625" style="16"/>
    <col min="3329" max="3329" width="17.28515625" style="16" customWidth="1"/>
    <col min="3330" max="3584" width="9.140625" style="16"/>
    <col min="3585" max="3585" width="17.28515625" style="16" customWidth="1"/>
    <col min="3586" max="3840" width="9.140625" style="16"/>
    <col min="3841" max="3841" width="17.28515625" style="16" customWidth="1"/>
    <col min="3842" max="4096" width="9.140625" style="16"/>
    <col min="4097" max="4097" width="17.28515625" style="16" customWidth="1"/>
    <col min="4098" max="4352" width="9.140625" style="16"/>
    <col min="4353" max="4353" width="17.28515625" style="16" customWidth="1"/>
    <col min="4354" max="4608" width="9.140625" style="16"/>
    <col min="4609" max="4609" width="17.28515625" style="16" customWidth="1"/>
    <col min="4610" max="4864" width="9.140625" style="16"/>
    <col min="4865" max="4865" width="17.28515625" style="16" customWidth="1"/>
    <col min="4866" max="5120" width="9.140625" style="16"/>
    <col min="5121" max="5121" width="17.28515625" style="16" customWidth="1"/>
    <col min="5122" max="5376" width="9.140625" style="16"/>
    <col min="5377" max="5377" width="17.28515625" style="16" customWidth="1"/>
    <col min="5378" max="5632" width="9.140625" style="16"/>
    <col min="5633" max="5633" width="17.28515625" style="16" customWidth="1"/>
    <col min="5634" max="5888" width="9.140625" style="16"/>
    <col min="5889" max="5889" width="17.28515625" style="16" customWidth="1"/>
    <col min="5890" max="6144" width="9.140625" style="16"/>
    <col min="6145" max="6145" width="17.28515625" style="16" customWidth="1"/>
    <col min="6146" max="6400" width="9.140625" style="16"/>
    <col min="6401" max="6401" width="17.28515625" style="16" customWidth="1"/>
    <col min="6402" max="6656" width="9.140625" style="16"/>
    <col min="6657" max="6657" width="17.28515625" style="16" customWidth="1"/>
    <col min="6658" max="6912" width="9.140625" style="16"/>
    <col min="6913" max="6913" width="17.28515625" style="16" customWidth="1"/>
    <col min="6914" max="7168" width="9.140625" style="16"/>
    <col min="7169" max="7169" width="17.28515625" style="16" customWidth="1"/>
    <col min="7170" max="7424" width="9.140625" style="16"/>
    <col min="7425" max="7425" width="17.28515625" style="16" customWidth="1"/>
    <col min="7426" max="7680" width="9.140625" style="16"/>
    <col min="7681" max="7681" width="17.28515625" style="16" customWidth="1"/>
    <col min="7682" max="7936" width="9.140625" style="16"/>
    <col min="7937" max="7937" width="17.28515625" style="16" customWidth="1"/>
    <col min="7938" max="8192" width="9.140625" style="16"/>
    <col min="8193" max="8193" width="17.28515625" style="16" customWidth="1"/>
    <col min="8194" max="8448" width="9.140625" style="16"/>
    <col min="8449" max="8449" width="17.28515625" style="16" customWidth="1"/>
    <col min="8450" max="8704" width="9.140625" style="16"/>
    <col min="8705" max="8705" width="17.28515625" style="16" customWidth="1"/>
    <col min="8706" max="8960" width="9.140625" style="16"/>
    <col min="8961" max="8961" width="17.28515625" style="16" customWidth="1"/>
    <col min="8962" max="9216" width="9.140625" style="16"/>
    <col min="9217" max="9217" width="17.28515625" style="16" customWidth="1"/>
    <col min="9218" max="9472" width="9.140625" style="16"/>
    <col min="9473" max="9473" width="17.28515625" style="16" customWidth="1"/>
    <col min="9474" max="9728" width="9.140625" style="16"/>
    <col min="9729" max="9729" width="17.28515625" style="16" customWidth="1"/>
    <col min="9730" max="9984" width="9.140625" style="16"/>
    <col min="9985" max="9985" width="17.28515625" style="16" customWidth="1"/>
    <col min="9986" max="10240" width="9.140625" style="16"/>
    <col min="10241" max="10241" width="17.28515625" style="16" customWidth="1"/>
    <col min="10242" max="10496" width="9.140625" style="16"/>
    <col min="10497" max="10497" width="17.28515625" style="16" customWidth="1"/>
    <col min="10498" max="10752" width="9.140625" style="16"/>
    <col min="10753" max="10753" width="17.28515625" style="16" customWidth="1"/>
    <col min="10754" max="11008" width="9.140625" style="16"/>
    <col min="11009" max="11009" width="17.28515625" style="16" customWidth="1"/>
    <col min="11010" max="11264" width="9.140625" style="16"/>
    <col min="11265" max="11265" width="17.28515625" style="16" customWidth="1"/>
    <col min="11266" max="11520" width="9.140625" style="16"/>
    <col min="11521" max="11521" width="17.28515625" style="16" customWidth="1"/>
    <col min="11522" max="11776" width="9.140625" style="16"/>
    <col min="11777" max="11777" width="17.28515625" style="16" customWidth="1"/>
    <col min="11778" max="12032" width="9.140625" style="16"/>
    <col min="12033" max="12033" width="17.28515625" style="16" customWidth="1"/>
    <col min="12034" max="12288" width="9.140625" style="16"/>
    <col min="12289" max="12289" width="17.28515625" style="16" customWidth="1"/>
    <col min="12290" max="12544" width="9.140625" style="16"/>
    <col min="12545" max="12545" width="17.28515625" style="16" customWidth="1"/>
    <col min="12546" max="12800" width="9.140625" style="16"/>
    <col min="12801" max="12801" width="17.28515625" style="16" customWidth="1"/>
    <col min="12802" max="13056" width="9.140625" style="16"/>
    <col min="13057" max="13057" width="17.28515625" style="16" customWidth="1"/>
    <col min="13058" max="13312" width="9.140625" style="16"/>
    <col min="13313" max="13313" width="17.28515625" style="16" customWidth="1"/>
    <col min="13314" max="13568" width="9.140625" style="16"/>
    <col min="13569" max="13569" width="17.28515625" style="16" customWidth="1"/>
    <col min="13570" max="13824" width="9.140625" style="16"/>
    <col min="13825" max="13825" width="17.28515625" style="16" customWidth="1"/>
    <col min="13826" max="14080" width="9.140625" style="16"/>
    <col min="14081" max="14081" width="17.28515625" style="16" customWidth="1"/>
    <col min="14082" max="14336" width="9.140625" style="16"/>
    <col min="14337" max="14337" width="17.28515625" style="16" customWidth="1"/>
    <col min="14338" max="14592" width="9.140625" style="16"/>
    <col min="14593" max="14593" width="17.28515625" style="16" customWidth="1"/>
    <col min="14594" max="14848" width="9.140625" style="16"/>
    <col min="14849" max="14849" width="17.28515625" style="16" customWidth="1"/>
    <col min="14850" max="15104" width="9.140625" style="16"/>
    <col min="15105" max="15105" width="17.28515625" style="16" customWidth="1"/>
    <col min="15106" max="15360" width="9.140625" style="16"/>
    <col min="15361" max="15361" width="17.28515625" style="16" customWidth="1"/>
    <col min="15362" max="15616" width="9.140625" style="16"/>
    <col min="15617" max="15617" width="17.28515625" style="16" customWidth="1"/>
    <col min="15618" max="15872" width="9.140625" style="16"/>
    <col min="15873" max="15873" width="17.28515625" style="16" customWidth="1"/>
    <col min="15874" max="16128" width="9.140625" style="16"/>
    <col min="16129" max="16129" width="17.28515625" style="16" customWidth="1"/>
    <col min="16130" max="16384" width="9.140625" style="16"/>
  </cols>
  <sheetData>
    <row r="2" spans="1:14" ht="18" customHeight="1" x14ac:dyDescent="0.2">
      <c r="A2" s="79" t="s">
        <v>51</v>
      </c>
    </row>
    <row r="3" spans="1:14" ht="23.25" customHeight="1" x14ac:dyDescent="0.2"/>
    <row r="4" spans="1:14" x14ac:dyDescent="0.2">
      <c r="A4" s="80" t="s">
        <v>52</v>
      </c>
    </row>
    <row r="5" spans="1:14" ht="15" customHeight="1" x14ac:dyDescent="0.2">
      <c r="A5" s="1129" t="s">
        <v>53</v>
      </c>
      <c r="B5" s="1129"/>
      <c r="C5" s="1129"/>
      <c r="D5" s="1129"/>
      <c r="E5" s="1129"/>
      <c r="F5" s="1129"/>
      <c r="G5" s="1129"/>
      <c r="H5" s="1129"/>
      <c r="I5" s="1129"/>
      <c r="J5" s="1129"/>
      <c r="K5" s="1129"/>
      <c r="L5" s="1129"/>
      <c r="M5" s="1129"/>
      <c r="N5" s="1129"/>
    </row>
    <row r="6" spans="1:14" ht="52.5" customHeight="1" x14ac:dyDescent="0.2">
      <c r="A6" s="1129"/>
      <c r="B6" s="1129"/>
      <c r="C6" s="1129"/>
      <c r="D6" s="1129"/>
      <c r="E6" s="1129"/>
      <c r="F6" s="1129"/>
      <c r="G6" s="1129"/>
      <c r="H6" s="1129"/>
      <c r="I6" s="1129"/>
      <c r="J6" s="1129"/>
      <c r="K6" s="1129"/>
      <c r="L6" s="1129"/>
      <c r="M6" s="1129"/>
      <c r="N6" s="1129"/>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184" orientation="landscape" useFirstPageNumber="1" r:id="rId2"/>
  <headerFooter alignWithMargins="0">
    <oddHeader>&amp;L&amp;"Tahoma,Kurzíva"&amp;9Závěrečný účet za rok 2021</oddHeader>
    <oddFooter>&amp;C&amp;"Tahoma,Obyčejné"&amp;P&amp;L&amp;1#&amp;"Calibri"&amp;9&amp;K000000Klasifikace informací: Veřejná</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5F921-1236-4729-B889-BEEEE9C6DC8C}">
  <sheetPr>
    <pageSetUpPr fitToPage="1"/>
  </sheetPr>
  <dimension ref="A1:O271"/>
  <sheetViews>
    <sheetView zoomScaleNormal="100" zoomScaleSheetLayoutView="100" workbookViewId="0">
      <selection activeCell="F20" sqref="F20"/>
    </sheetView>
  </sheetViews>
  <sheetFormatPr defaultRowHeight="14.25" x14ac:dyDescent="0.2"/>
  <cols>
    <col min="1" max="1" width="8.140625" style="515" customWidth="1"/>
    <col min="2" max="2" width="10" style="515" customWidth="1"/>
    <col min="3" max="3" width="80.7109375" style="515" customWidth="1"/>
    <col min="4" max="6" width="15.7109375" style="515" customWidth="1"/>
    <col min="7" max="7" width="9.85546875" style="548" customWidth="1"/>
    <col min="8" max="16384" width="9.140625" style="515"/>
  </cols>
  <sheetData>
    <row r="1" spans="1:8" s="463" customFormat="1" ht="12.75" x14ac:dyDescent="0.2">
      <c r="A1" s="456"/>
      <c r="B1" s="457"/>
      <c r="C1" s="458"/>
      <c r="D1" s="459"/>
      <c r="E1" s="459"/>
      <c r="F1" s="460"/>
      <c r="G1" s="461"/>
      <c r="H1" s="462"/>
    </row>
    <row r="2" spans="1:8" s="463" customFormat="1" ht="18" customHeight="1" x14ac:dyDescent="0.2">
      <c r="A2" s="1130" t="s">
        <v>3614</v>
      </c>
      <c r="B2" s="1130"/>
      <c r="C2" s="1130"/>
      <c r="D2" s="1130"/>
      <c r="E2" s="1130"/>
      <c r="F2" s="1130"/>
      <c r="G2" s="1130"/>
      <c r="H2" s="464"/>
    </row>
    <row r="3" spans="1:8" s="463" customFormat="1" ht="12.75" x14ac:dyDescent="0.2">
      <c r="A3" s="464"/>
      <c r="B3" s="464"/>
      <c r="C3" s="464"/>
      <c r="D3" s="460"/>
      <c r="E3" s="460"/>
      <c r="F3" s="460"/>
      <c r="G3" s="465"/>
      <c r="H3" s="464"/>
    </row>
    <row r="4" spans="1:8" s="463" customFormat="1" ht="18" customHeight="1" x14ac:dyDescent="0.2">
      <c r="A4" s="1131" t="s">
        <v>58</v>
      </c>
      <c r="B4" s="1131"/>
      <c r="C4" s="1131"/>
      <c r="D4" s="1131"/>
      <c r="E4" s="1131"/>
      <c r="F4" s="1131"/>
      <c r="G4" s="1131"/>
      <c r="H4" s="464"/>
    </row>
    <row r="5" spans="1:8" s="463" customFormat="1" ht="15" x14ac:dyDescent="0.2">
      <c r="A5" s="466"/>
      <c r="B5" s="466"/>
      <c r="C5" s="466"/>
      <c r="D5" s="466"/>
      <c r="E5" s="466"/>
      <c r="F5" s="467"/>
      <c r="G5" s="468"/>
      <c r="H5" s="464"/>
    </row>
    <row r="6" spans="1:8" s="463" customFormat="1" ht="16.5" customHeight="1" x14ac:dyDescent="0.2">
      <c r="A6" s="469" t="s">
        <v>5</v>
      </c>
      <c r="B6" s="466"/>
      <c r="C6" s="466"/>
      <c r="D6" s="466"/>
      <c r="E6" s="466"/>
      <c r="F6" s="467"/>
      <c r="G6" s="468"/>
      <c r="H6" s="464"/>
    </row>
    <row r="7" spans="1:8" s="463" customFormat="1" ht="12.75" customHeight="1" thickBot="1" x14ac:dyDescent="0.25">
      <c r="A7" s="469"/>
      <c r="B7" s="470"/>
      <c r="C7" s="470"/>
      <c r="D7" s="471"/>
      <c r="E7" s="471"/>
      <c r="F7" s="471"/>
      <c r="G7" s="472" t="s">
        <v>2</v>
      </c>
      <c r="H7" s="464"/>
    </row>
    <row r="8" spans="1:8" s="463" customFormat="1" ht="36.75" customHeight="1" thickBot="1" x14ac:dyDescent="0.25">
      <c r="A8" s="473" t="s">
        <v>59</v>
      </c>
      <c r="B8" s="474" t="s">
        <v>60</v>
      </c>
      <c r="C8" s="474" t="s">
        <v>61</v>
      </c>
      <c r="D8" s="475" t="s">
        <v>62</v>
      </c>
      <c r="E8" s="475" t="s">
        <v>63</v>
      </c>
      <c r="F8" s="475" t="s">
        <v>1</v>
      </c>
      <c r="G8" s="476" t="s">
        <v>64</v>
      </c>
      <c r="H8" s="464"/>
    </row>
    <row r="9" spans="1:8" s="482" customFormat="1" ht="12.75" customHeight="1" x14ac:dyDescent="0.2">
      <c r="A9" s="477" t="s">
        <v>65</v>
      </c>
      <c r="B9" s="478">
        <v>1111</v>
      </c>
      <c r="C9" s="479" t="s">
        <v>66</v>
      </c>
      <c r="D9" s="480">
        <v>1150000</v>
      </c>
      <c r="E9" s="480">
        <v>1128816.82</v>
      </c>
      <c r="F9" s="480">
        <v>1316727.27404</v>
      </c>
      <c r="G9" s="481">
        <f t="shared" ref="G9:G18" si="0">F9/E9*100</f>
        <v>116.64667381905241</v>
      </c>
    </row>
    <row r="10" spans="1:8" s="482" customFormat="1" ht="12.75" customHeight="1" x14ac:dyDescent="0.2">
      <c r="A10" s="477" t="s">
        <v>65</v>
      </c>
      <c r="B10" s="478">
        <v>1112</v>
      </c>
      <c r="C10" s="479" t="s">
        <v>67</v>
      </c>
      <c r="D10" s="480">
        <v>10000</v>
      </c>
      <c r="E10" s="480">
        <v>35901</v>
      </c>
      <c r="F10" s="480">
        <v>87886.232439999992</v>
      </c>
      <c r="G10" s="481">
        <f t="shared" si="0"/>
        <v>244.80162792122781</v>
      </c>
    </row>
    <row r="11" spans="1:8" s="482" customFormat="1" ht="12.75" customHeight="1" x14ac:dyDescent="0.2">
      <c r="A11" s="477" t="s">
        <v>65</v>
      </c>
      <c r="B11" s="478">
        <v>1113</v>
      </c>
      <c r="C11" s="479" t="s">
        <v>68</v>
      </c>
      <c r="D11" s="480">
        <v>170000</v>
      </c>
      <c r="E11" s="480">
        <v>200000</v>
      </c>
      <c r="F11" s="480">
        <v>227898.30888</v>
      </c>
      <c r="G11" s="481">
        <f t="shared" si="0"/>
        <v>113.94915444</v>
      </c>
    </row>
    <row r="12" spans="1:8" s="482" customFormat="1" ht="12.75" customHeight="1" x14ac:dyDescent="0.2">
      <c r="A12" s="477" t="s">
        <v>65</v>
      </c>
      <c r="B12" s="478">
        <v>1121</v>
      </c>
      <c r="C12" s="479" t="s">
        <v>69</v>
      </c>
      <c r="D12" s="480">
        <v>1100000</v>
      </c>
      <c r="E12" s="480">
        <v>1600000</v>
      </c>
      <c r="F12" s="480">
        <v>1922942.0052499999</v>
      </c>
      <c r="G12" s="481">
        <f t="shared" si="0"/>
        <v>120.183875328125</v>
      </c>
    </row>
    <row r="13" spans="1:8" s="482" customFormat="1" ht="12.75" customHeight="1" x14ac:dyDescent="0.2">
      <c r="A13" s="477" t="s">
        <v>65</v>
      </c>
      <c r="B13" s="478">
        <v>1123</v>
      </c>
      <c r="C13" s="479" t="s">
        <v>70</v>
      </c>
      <c r="D13" s="480">
        <v>57000</v>
      </c>
      <c r="E13" s="480">
        <v>93716.36</v>
      </c>
      <c r="F13" s="480">
        <v>93716.36</v>
      </c>
      <c r="G13" s="481">
        <f t="shared" si="0"/>
        <v>100</v>
      </c>
    </row>
    <row r="14" spans="1:8" s="482" customFormat="1" ht="12.75" customHeight="1" x14ac:dyDescent="0.2">
      <c r="A14" s="477" t="s">
        <v>65</v>
      </c>
      <c r="B14" s="478">
        <v>1211</v>
      </c>
      <c r="C14" s="479" t="s">
        <v>71</v>
      </c>
      <c r="D14" s="480">
        <v>3800000</v>
      </c>
      <c r="E14" s="480">
        <v>3990000</v>
      </c>
      <c r="F14" s="480">
        <v>4299655.8284400003</v>
      </c>
      <c r="G14" s="481">
        <f t="shared" si="0"/>
        <v>107.76079770526317</v>
      </c>
    </row>
    <row r="15" spans="1:8" s="482" customFormat="1" ht="12.75" customHeight="1" x14ac:dyDescent="0.2">
      <c r="A15" s="477" t="s">
        <v>65</v>
      </c>
      <c r="B15" s="478">
        <v>1332</v>
      </c>
      <c r="C15" s="479" t="s">
        <v>72</v>
      </c>
      <c r="D15" s="480">
        <v>3500</v>
      </c>
      <c r="E15" s="480">
        <v>4500</v>
      </c>
      <c r="F15" s="480">
        <v>9362.3250000000007</v>
      </c>
      <c r="G15" s="481">
        <f t="shared" si="0"/>
        <v>208.0516666666667</v>
      </c>
    </row>
    <row r="16" spans="1:8" s="482" customFormat="1" ht="12.75" customHeight="1" x14ac:dyDescent="0.2">
      <c r="A16" s="477" t="s">
        <v>65</v>
      </c>
      <c r="B16" s="478">
        <v>1357</v>
      </c>
      <c r="C16" s="479" t="s">
        <v>3187</v>
      </c>
      <c r="D16" s="480">
        <v>15000</v>
      </c>
      <c r="E16" s="480">
        <v>15000</v>
      </c>
      <c r="F16" s="480">
        <v>18605.927</v>
      </c>
      <c r="G16" s="481">
        <f t="shared" si="0"/>
        <v>124.03951333333335</v>
      </c>
    </row>
    <row r="17" spans="1:8" s="482" customFormat="1" ht="12.75" customHeight="1" x14ac:dyDescent="0.2">
      <c r="A17" s="477" t="s">
        <v>65</v>
      </c>
      <c r="B17" s="478">
        <v>1361</v>
      </c>
      <c r="C17" s="479" t="s">
        <v>73</v>
      </c>
      <c r="D17" s="480">
        <v>1700</v>
      </c>
      <c r="E17" s="480">
        <v>2083.81</v>
      </c>
      <c r="F17" s="480">
        <v>2284.7600000000002</v>
      </c>
      <c r="G17" s="481">
        <f t="shared" si="0"/>
        <v>109.64339359154627</v>
      </c>
    </row>
    <row r="18" spans="1:8" s="482" customFormat="1" ht="13.5" customHeight="1" thickBot="1" x14ac:dyDescent="0.25">
      <c r="A18" s="483" t="s">
        <v>3191</v>
      </c>
      <c r="B18" s="484"/>
      <c r="C18" s="485" t="s">
        <v>5</v>
      </c>
      <c r="D18" s="486">
        <v>6307200</v>
      </c>
      <c r="E18" s="486">
        <v>7070017.9900000002</v>
      </c>
      <c r="F18" s="486">
        <v>7979079.0210500006</v>
      </c>
      <c r="G18" s="487">
        <f t="shared" si="0"/>
        <v>112.85797337907482</v>
      </c>
    </row>
    <row r="19" spans="1:8" s="463" customFormat="1" ht="12.75" x14ac:dyDescent="0.2">
      <c r="A19" s="462"/>
      <c r="B19" s="462"/>
      <c r="C19" s="488"/>
      <c r="D19" s="489"/>
      <c r="E19" s="489"/>
      <c r="F19" s="489"/>
      <c r="G19" s="490"/>
      <c r="H19" s="464"/>
    </row>
    <row r="20" spans="1:8" s="463" customFormat="1" ht="12.75" x14ac:dyDescent="0.2">
      <c r="A20" s="462"/>
      <c r="B20" s="462"/>
      <c r="C20" s="488"/>
      <c r="D20" s="489"/>
      <c r="E20" s="489"/>
      <c r="F20" s="489"/>
      <c r="G20" s="490"/>
      <c r="H20" s="464"/>
    </row>
    <row r="21" spans="1:8" s="463" customFormat="1" ht="16.5" customHeight="1" x14ac:dyDescent="0.2">
      <c r="A21" s="469" t="s">
        <v>6</v>
      </c>
      <c r="B21" s="462"/>
      <c r="C21" s="488"/>
      <c r="D21" s="489"/>
      <c r="E21" s="489"/>
      <c r="F21" s="489"/>
      <c r="G21" s="490"/>
      <c r="H21" s="464"/>
    </row>
    <row r="22" spans="1:8" s="463" customFormat="1" ht="12.75" customHeight="1" thickBot="1" x14ac:dyDescent="0.25">
      <c r="A22" s="469"/>
      <c r="B22" s="470"/>
      <c r="C22" s="470"/>
      <c r="D22" s="471"/>
      <c r="E22" s="471"/>
      <c r="F22" s="471"/>
      <c r="G22" s="472" t="s">
        <v>2</v>
      </c>
      <c r="H22" s="464"/>
    </row>
    <row r="23" spans="1:8" s="463" customFormat="1" ht="36" customHeight="1" thickBot="1" x14ac:dyDescent="0.25">
      <c r="A23" s="473" t="s">
        <v>59</v>
      </c>
      <c r="B23" s="474" t="s">
        <v>60</v>
      </c>
      <c r="C23" s="474" t="s">
        <v>61</v>
      </c>
      <c r="D23" s="475" t="s">
        <v>62</v>
      </c>
      <c r="E23" s="475" t="s">
        <v>63</v>
      </c>
      <c r="F23" s="475" t="s">
        <v>1</v>
      </c>
      <c r="G23" s="476" t="s">
        <v>64</v>
      </c>
      <c r="H23" s="464"/>
    </row>
    <row r="24" spans="1:8" s="482" customFormat="1" ht="12.75" customHeight="1" x14ac:dyDescent="0.2">
      <c r="A24" s="477">
        <v>2115</v>
      </c>
      <c r="B24" s="478">
        <v>2122</v>
      </c>
      <c r="C24" s="479" t="s">
        <v>90</v>
      </c>
      <c r="D24" s="480">
        <v>0</v>
      </c>
      <c r="E24" s="480">
        <v>200</v>
      </c>
      <c r="F24" s="480">
        <v>200</v>
      </c>
      <c r="G24" s="481">
        <f t="shared" ref="G24:G25" si="1">F24/E24*100</f>
        <v>100</v>
      </c>
    </row>
    <row r="25" spans="1:8" s="482" customFormat="1" ht="12.75" customHeight="1" x14ac:dyDescent="0.2">
      <c r="A25" s="491">
        <v>2115</v>
      </c>
      <c r="B25" s="492"/>
      <c r="C25" s="493" t="s">
        <v>173</v>
      </c>
      <c r="D25" s="494">
        <v>0</v>
      </c>
      <c r="E25" s="494">
        <v>200</v>
      </c>
      <c r="F25" s="494">
        <v>200</v>
      </c>
      <c r="G25" s="495">
        <f t="shared" si="1"/>
        <v>100</v>
      </c>
    </row>
    <row r="26" spans="1:8" s="482" customFormat="1" ht="12.75" customHeight="1" x14ac:dyDescent="0.2">
      <c r="A26" s="496"/>
      <c r="B26" s="497"/>
      <c r="C26" s="497"/>
      <c r="D26" s="498"/>
      <c r="E26" s="498"/>
      <c r="F26" s="498"/>
      <c r="G26" s="499"/>
    </row>
    <row r="27" spans="1:8" s="482" customFormat="1" ht="12.75" customHeight="1" x14ac:dyDescent="0.2">
      <c r="A27" s="477">
        <v>2143</v>
      </c>
      <c r="B27" s="478">
        <v>2212</v>
      </c>
      <c r="C27" s="479" t="s">
        <v>75</v>
      </c>
      <c r="D27" s="480">
        <v>0</v>
      </c>
      <c r="E27" s="480">
        <v>52.56</v>
      </c>
      <c r="F27" s="480">
        <v>56.875</v>
      </c>
      <c r="G27" s="481">
        <f t="shared" ref="G27:G29" si="2">F27/E27*100</f>
        <v>108.20966514459664</v>
      </c>
    </row>
    <row r="28" spans="1:8" s="482" customFormat="1" ht="12.75" customHeight="1" x14ac:dyDescent="0.2">
      <c r="A28" s="477">
        <v>2143</v>
      </c>
      <c r="B28" s="478">
        <v>2324</v>
      </c>
      <c r="C28" s="479" t="s">
        <v>76</v>
      </c>
      <c r="D28" s="480">
        <v>772</v>
      </c>
      <c r="E28" s="480">
        <v>9.85</v>
      </c>
      <c r="F28" s="480">
        <v>9.85182</v>
      </c>
      <c r="G28" s="481">
        <f t="shared" si="2"/>
        <v>100.01847715736041</v>
      </c>
    </row>
    <row r="29" spans="1:8" s="482" customFormat="1" ht="12.75" customHeight="1" x14ac:dyDescent="0.2">
      <c r="A29" s="491">
        <v>2143</v>
      </c>
      <c r="B29" s="492"/>
      <c r="C29" s="493" t="s">
        <v>0</v>
      </c>
      <c r="D29" s="494">
        <v>772</v>
      </c>
      <c r="E29" s="494">
        <v>62.41</v>
      </c>
      <c r="F29" s="494">
        <v>66.726820000000004</v>
      </c>
      <c r="G29" s="495">
        <f t="shared" si="2"/>
        <v>106.9168722961064</v>
      </c>
    </row>
    <row r="30" spans="1:8" s="482" customFormat="1" ht="12.75" customHeight="1" x14ac:dyDescent="0.2">
      <c r="A30" s="496"/>
      <c r="B30" s="497"/>
      <c r="C30" s="497"/>
      <c r="D30" s="498"/>
      <c r="E30" s="498"/>
      <c r="F30" s="498"/>
      <c r="G30" s="499"/>
    </row>
    <row r="31" spans="1:8" s="482" customFormat="1" ht="12.75" customHeight="1" x14ac:dyDescent="0.2">
      <c r="A31" s="477">
        <v>2212</v>
      </c>
      <c r="B31" s="478">
        <v>2310</v>
      </c>
      <c r="C31" s="479" t="s">
        <v>78</v>
      </c>
      <c r="D31" s="480">
        <v>0</v>
      </c>
      <c r="E31" s="480">
        <v>2271.88</v>
      </c>
      <c r="F31" s="480">
        <v>2271.7873999999997</v>
      </c>
      <c r="G31" s="481">
        <f t="shared" ref="G31:G34" si="3">F31/E31*100</f>
        <v>99.99592408049719</v>
      </c>
    </row>
    <row r="32" spans="1:8" s="482" customFormat="1" ht="12.75" customHeight="1" x14ac:dyDescent="0.2">
      <c r="A32" s="477">
        <v>2212</v>
      </c>
      <c r="B32" s="478">
        <v>2324</v>
      </c>
      <c r="C32" s="479" t="s">
        <v>76</v>
      </c>
      <c r="D32" s="480">
        <v>0</v>
      </c>
      <c r="E32" s="480">
        <v>4308.63</v>
      </c>
      <c r="F32" s="480">
        <v>4308.6072299999996</v>
      </c>
      <c r="G32" s="481">
        <f t="shared" si="3"/>
        <v>99.999471525751787</v>
      </c>
    </row>
    <row r="33" spans="1:7" s="482" customFormat="1" ht="12.75" customHeight="1" x14ac:dyDescent="0.2">
      <c r="A33" s="477">
        <v>2212</v>
      </c>
      <c r="B33" s="478">
        <v>2329</v>
      </c>
      <c r="C33" s="479" t="s">
        <v>77</v>
      </c>
      <c r="D33" s="480">
        <v>0</v>
      </c>
      <c r="E33" s="480">
        <v>12184.32</v>
      </c>
      <c r="F33" s="480">
        <v>12184.313539999999</v>
      </c>
      <c r="G33" s="481">
        <f t="shared" si="3"/>
        <v>99.999946981037922</v>
      </c>
    </row>
    <row r="34" spans="1:7" s="482" customFormat="1" ht="12.75" customHeight="1" x14ac:dyDescent="0.2">
      <c r="A34" s="491">
        <v>2212</v>
      </c>
      <c r="B34" s="492"/>
      <c r="C34" s="493" t="s">
        <v>79</v>
      </c>
      <c r="D34" s="494">
        <v>0</v>
      </c>
      <c r="E34" s="494">
        <v>18764.830000000002</v>
      </c>
      <c r="F34" s="494">
        <v>18764.708170000002</v>
      </c>
      <c r="G34" s="495">
        <f t="shared" si="3"/>
        <v>99.999350753510683</v>
      </c>
    </row>
    <row r="35" spans="1:7" s="482" customFormat="1" ht="12.75" customHeight="1" x14ac:dyDescent="0.2">
      <c r="A35" s="496"/>
      <c r="B35" s="497"/>
      <c r="C35" s="497"/>
      <c r="D35" s="498"/>
      <c r="E35" s="498"/>
      <c r="F35" s="498"/>
      <c r="G35" s="499"/>
    </row>
    <row r="36" spans="1:7" s="482" customFormat="1" ht="12.75" customHeight="1" x14ac:dyDescent="0.2">
      <c r="A36" s="477">
        <v>2229</v>
      </c>
      <c r="B36" s="478">
        <v>2212</v>
      </c>
      <c r="C36" s="479" t="s">
        <v>75</v>
      </c>
      <c r="D36" s="480">
        <v>5000</v>
      </c>
      <c r="E36" s="480">
        <v>4419.2700000000004</v>
      </c>
      <c r="F36" s="480">
        <v>5525.53089</v>
      </c>
      <c r="G36" s="481">
        <f t="shared" ref="G36:G39" si="4">F36/E36*100</f>
        <v>125.03266127663618</v>
      </c>
    </row>
    <row r="37" spans="1:7" s="482" customFormat="1" ht="12.75" customHeight="1" x14ac:dyDescent="0.2">
      <c r="A37" s="477">
        <v>2229</v>
      </c>
      <c r="B37" s="478">
        <v>2324</v>
      </c>
      <c r="C37" s="479" t="s">
        <v>76</v>
      </c>
      <c r="D37" s="480">
        <v>0</v>
      </c>
      <c r="E37" s="480">
        <v>20.02</v>
      </c>
      <c r="F37" s="480">
        <v>23.02</v>
      </c>
      <c r="G37" s="481">
        <f t="shared" si="4"/>
        <v>114.98501498501498</v>
      </c>
    </row>
    <row r="38" spans="1:7" s="482" customFormat="1" ht="12.75" customHeight="1" x14ac:dyDescent="0.2">
      <c r="A38" s="477">
        <v>2229</v>
      </c>
      <c r="B38" s="478">
        <v>2329</v>
      </c>
      <c r="C38" s="479" t="s">
        <v>77</v>
      </c>
      <c r="D38" s="480">
        <v>0</v>
      </c>
      <c r="E38" s="480">
        <v>25</v>
      </c>
      <c r="F38" s="480">
        <v>55</v>
      </c>
      <c r="G38" s="481">
        <f t="shared" si="4"/>
        <v>220.00000000000003</v>
      </c>
    </row>
    <row r="39" spans="1:7" s="482" customFormat="1" ht="12.75" customHeight="1" x14ac:dyDescent="0.2">
      <c r="A39" s="491">
        <v>2229</v>
      </c>
      <c r="B39" s="492"/>
      <c r="C39" s="493" t="s">
        <v>80</v>
      </c>
      <c r="D39" s="494">
        <v>5000</v>
      </c>
      <c r="E39" s="494">
        <v>4464.29</v>
      </c>
      <c r="F39" s="494">
        <v>5603.5508899999995</v>
      </c>
      <c r="G39" s="495">
        <f t="shared" si="4"/>
        <v>125.51941943735734</v>
      </c>
    </row>
    <row r="40" spans="1:7" s="482" customFormat="1" ht="12.75" customHeight="1" x14ac:dyDescent="0.2">
      <c r="A40" s="496"/>
      <c r="B40" s="497"/>
      <c r="C40" s="497"/>
      <c r="D40" s="498"/>
      <c r="E40" s="498"/>
      <c r="F40" s="498"/>
      <c r="G40" s="499"/>
    </row>
    <row r="41" spans="1:7" s="482" customFormat="1" ht="12.75" customHeight="1" x14ac:dyDescent="0.2">
      <c r="A41" s="477">
        <v>2251</v>
      </c>
      <c r="B41" s="478">
        <v>2132</v>
      </c>
      <c r="C41" s="479" t="s">
        <v>81</v>
      </c>
      <c r="D41" s="480">
        <v>8954</v>
      </c>
      <c r="E41" s="480">
        <v>1554</v>
      </c>
      <c r="F41" s="480">
        <v>1569.7380000000001</v>
      </c>
      <c r="G41" s="481">
        <f t="shared" ref="G41:G42" si="5">F41/E41*100</f>
        <v>101.01274131274131</v>
      </c>
    </row>
    <row r="42" spans="1:7" s="482" customFormat="1" ht="12.75" customHeight="1" x14ac:dyDescent="0.2">
      <c r="A42" s="491">
        <v>2251</v>
      </c>
      <c r="B42" s="492"/>
      <c r="C42" s="493" t="s">
        <v>82</v>
      </c>
      <c r="D42" s="494">
        <v>8954</v>
      </c>
      <c r="E42" s="494">
        <v>1554</v>
      </c>
      <c r="F42" s="494">
        <v>1569.7380000000001</v>
      </c>
      <c r="G42" s="495">
        <f t="shared" si="5"/>
        <v>101.01274131274131</v>
      </c>
    </row>
    <row r="43" spans="1:7" s="482" customFormat="1" ht="12.75" customHeight="1" x14ac:dyDescent="0.2">
      <c r="A43" s="496"/>
      <c r="B43" s="497"/>
      <c r="C43" s="497"/>
      <c r="D43" s="498"/>
      <c r="E43" s="498"/>
      <c r="F43" s="498"/>
      <c r="G43" s="499"/>
    </row>
    <row r="44" spans="1:7" s="482" customFormat="1" ht="12.75" customHeight="1" x14ac:dyDescent="0.2">
      <c r="A44" s="477">
        <v>2292</v>
      </c>
      <c r="B44" s="478">
        <v>2212</v>
      </c>
      <c r="C44" s="479" t="s">
        <v>75</v>
      </c>
      <c r="D44" s="480">
        <v>0</v>
      </c>
      <c r="E44" s="480">
        <v>3400.33</v>
      </c>
      <c r="F44" s="480">
        <v>4418.24</v>
      </c>
      <c r="G44" s="481">
        <f t="shared" ref="G44:G45" si="6">F44/E44*100</f>
        <v>129.93562389532781</v>
      </c>
    </row>
    <row r="45" spans="1:7" s="482" customFormat="1" ht="12.75" customHeight="1" x14ac:dyDescent="0.2">
      <c r="A45" s="491">
        <v>2292</v>
      </c>
      <c r="B45" s="492"/>
      <c r="C45" s="493" t="s">
        <v>3188</v>
      </c>
      <c r="D45" s="494">
        <v>0</v>
      </c>
      <c r="E45" s="494">
        <v>3400.33</v>
      </c>
      <c r="F45" s="494">
        <v>4418.24</v>
      </c>
      <c r="G45" s="495">
        <f t="shared" si="6"/>
        <v>129.93562389532781</v>
      </c>
    </row>
    <row r="46" spans="1:7" s="482" customFormat="1" ht="12.75" customHeight="1" x14ac:dyDescent="0.2">
      <c r="A46" s="496"/>
      <c r="B46" s="497"/>
      <c r="C46" s="497"/>
      <c r="D46" s="498"/>
      <c r="E46" s="498"/>
      <c r="F46" s="498"/>
      <c r="G46" s="499"/>
    </row>
    <row r="47" spans="1:7" s="482" customFormat="1" ht="12.75" customHeight="1" x14ac:dyDescent="0.2">
      <c r="A47" s="477">
        <v>2294</v>
      </c>
      <c r="B47" s="478">
        <v>2212</v>
      </c>
      <c r="C47" s="479" t="s">
        <v>75</v>
      </c>
      <c r="D47" s="480">
        <v>0</v>
      </c>
      <c r="E47" s="480">
        <v>1153.18</v>
      </c>
      <c r="F47" s="480">
        <v>1153.18</v>
      </c>
      <c r="G47" s="481">
        <f t="shared" ref="G47:G49" si="7">F47/E47*100</f>
        <v>100</v>
      </c>
    </row>
    <row r="48" spans="1:7" s="482" customFormat="1" ht="12.75" customHeight="1" x14ac:dyDescent="0.2">
      <c r="A48" s="477">
        <v>2294</v>
      </c>
      <c r="B48" s="478">
        <v>2324</v>
      </c>
      <c r="C48" s="479" t="s">
        <v>76</v>
      </c>
      <c r="D48" s="480">
        <v>0</v>
      </c>
      <c r="E48" s="480">
        <v>1183.24</v>
      </c>
      <c r="F48" s="480">
        <v>1183.2458300000001</v>
      </c>
      <c r="G48" s="481">
        <f t="shared" si="7"/>
        <v>100.00049271491835</v>
      </c>
    </row>
    <row r="49" spans="1:7" s="482" customFormat="1" ht="12.75" customHeight="1" x14ac:dyDescent="0.2">
      <c r="A49" s="491">
        <v>2294</v>
      </c>
      <c r="B49" s="492"/>
      <c r="C49" s="493" t="s">
        <v>3189</v>
      </c>
      <c r="D49" s="494">
        <v>0</v>
      </c>
      <c r="E49" s="494">
        <v>2336.42</v>
      </c>
      <c r="F49" s="494">
        <v>2336.4258300000001</v>
      </c>
      <c r="G49" s="495">
        <f t="shared" si="7"/>
        <v>100.00024952705422</v>
      </c>
    </row>
    <row r="50" spans="1:7" s="482" customFormat="1" ht="12.75" customHeight="1" x14ac:dyDescent="0.2">
      <c r="A50" s="496"/>
      <c r="B50" s="497"/>
      <c r="C50" s="497"/>
      <c r="D50" s="498"/>
      <c r="E50" s="498"/>
      <c r="F50" s="498"/>
      <c r="G50" s="499"/>
    </row>
    <row r="51" spans="1:7" s="482" customFormat="1" ht="12.75" customHeight="1" x14ac:dyDescent="0.2">
      <c r="A51" s="477">
        <v>2299</v>
      </c>
      <c r="B51" s="478">
        <v>2212</v>
      </c>
      <c r="C51" s="479" t="s">
        <v>75</v>
      </c>
      <c r="D51" s="480">
        <v>0</v>
      </c>
      <c r="E51" s="480">
        <v>22.18</v>
      </c>
      <c r="F51" s="480">
        <v>22.184999999999999</v>
      </c>
      <c r="G51" s="481">
        <f t="shared" ref="G51:G52" si="8">F51/E51*100</f>
        <v>100.02254283137961</v>
      </c>
    </row>
    <row r="52" spans="1:7" s="482" customFormat="1" ht="12.75" customHeight="1" x14ac:dyDescent="0.2">
      <c r="A52" s="491">
        <v>2299</v>
      </c>
      <c r="B52" s="492"/>
      <c r="C52" s="493" t="s">
        <v>83</v>
      </c>
      <c r="D52" s="494">
        <v>0</v>
      </c>
      <c r="E52" s="494">
        <v>22.18</v>
      </c>
      <c r="F52" s="494">
        <v>22.184999999999999</v>
      </c>
      <c r="G52" s="495">
        <f t="shared" si="8"/>
        <v>100.02254283137961</v>
      </c>
    </row>
    <row r="53" spans="1:7" s="482" customFormat="1" ht="12.75" customHeight="1" x14ac:dyDescent="0.2">
      <c r="A53" s="496"/>
      <c r="B53" s="497"/>
      <c r="C53" s="497"/>
      <c r="D53" s="498"/>
      <c r="E53" s="498"/>
      <c r="F53" s="498"/>
      <c r="G53" s="499"/>
    </row>
    <row r="54" spans="1:7" s="482" customFormat="1" ht="12.75" customHeight="1" x14ac:dyDescent="0.2">
      <c r="A54" s="477">
        <v>3122</v>
      </c>
      <c r="B54" s="478">
        <v>2123</v>
      </c>
      <c r="C54" s="479" t="s">
        <v>116</v>
      </c>
      <c r="D54" s="480">
        <v>0</v>
      </c>
      <c r="E54" s="480">
        <v>215.96100000000001</v>
      </c>
      <c r="F54" s="480">
        <v>215.96885999999998</v>
      </c>
      <c r="G54" s="481">
        <f t="shared" ref="G54:G57" si="9">F54/E54*100</f>
        <v>100.00363954602913</v>
      </c>
    </row>
    <row r="55" spans="1:7" s="482" customFormat="1" ht="12.75" customHeight="1" x14ac:dyDescent="0.2">
      <c r="A55" s="477">
        <v>3122</v>
      </c>
      <c r="B55" s="478">
        <v>2212</v>
      </c>
      <c r="C55" s="479" t="s">
        <v>75</v>
      </c>
      <c r="D55" s="480">
        <v>0</v>
      </c>
      <c r="E55" s="480">
        <v>1.5</v>
      </c>
      <c r="F55" s="480">
        <v>12.5</v>
      </c>
      <c r="G55" s="481">
        <f t="shared" si="9"/>
        <v>833.33333333333337</v>
      </c>
    </row>
    <row r="56" spans="1:7" s="482" customFormat="1" ht="12.75" customHeight="1" x14ac:dyDescent="0.2">
      <c r="A56" s="477">
        <v>3122</v>
      </c>
      <c r="B56" s="478">
        <v>2324</v>
      </c>
      <c r="C56" s="479" t="s">
        <v>76</v>
      </c>
      <c r="D56" s="480">
        <v>0</v>
      </c>
      <c r="E56" s="480">
        <v>4.7</v>
      </c>
      <c r="F56" s="480">
        <v>4.6993199999999993</v>
      </c>
      <c r="G56" s="481">
        <f t="shared" si="9"/>
        <v>99.985531914893599</v>
      </c>
    </row>
    <row r="57" spans="1:7" s="482" customFormat="1" ht="12.75" customHeight="1" x14ac:dyDescent="0.2">
      <c r="A57" s="491">
        <v>3122</v>
      </c>
      <c r="B57" s="492"/>
      <c r="C57" s="493" t="s">
        <v>87</v>
      </c>
      <c r="D57" s="494">
        <v>0</v>
      </c>
      <c r="E57" s="494">
        <v>222.161</v>
      </c>
      <c r="F57" s="494">
        <v>233.16818000000001</v>
      </c>
      <c r="G57" s="495">
        <f t="shared" si="9"/>
        <v>104.95459599119559</v>
      </c>
    </row>
    <row r="58" spans="1:7" s="482" customFormat="1" ht="12.75" customHeight="1" x14ac:dyDescent="0.2">
      <c r="A58" s="496"/>
      <c r="B58" s="497"/>
      <c r="C58" s="497"/>
      <c r="D58" s="498"/>
      <c r="E58" s="498"/>
      <c r="F58" s="498"/>
      <c r="G58" s="499"/>
    </row>
    <row r="59" spans="1:7" s="482" customFormat="1" ht="12.75" customHeight="1" x14ac:dyDescent="0.2">
      <c r="A59" s="477">
        <v>3127</v>
      </c>
      <c r="B59" s="478">
        <v>2321</v>
      </c>
      <c r="C59" s="479" t="s">
        <v>88</v>
      </c>
      <c r="D59" s="480">
        <v>0</v>
      </c>
      <c r="E59" s="480">
        <v>100</v>
      </c>
      <c r="F59" s="480">
        <v>100</v>
      </c>
      <c r="G59" s="481">
        <f t="shared" ref="G59:G60" si="10">F59/E59*100</f>
        <v>100</v>
      </c>
    </row>
    <row r="60" spans="1:7" s="482" customFormat="1" ht="12.75" customHeight="1" x14ac:dyDescent="0.2">
      <c r="A60" s="491">
        <v>3127</v>
      </c>
      <c r="B60" s="492"/>
      <c r="C60" s="493" t="s">
        <v>3190</v>
      </c>
      <c r="D60" s="494">
        <v>0</v>
      </c>
      <c r="E60" s="494">
        <v>100</v>
      </c>
      <c r="F60" s="494">
        <v>100</v>
      </c>
      <c r="G60" s="495">
        <f t="shared" si="10"/>
        <v>100</v>
      </c>
    </row>
    <row r="61" spans="1:7" s="482" customFormat="1" ht="12.75" customHeight="1" x14ac:dyDescent="0.2">
      <c r="A61" s="496"/>
      <c r="B61" s="497"/>
      <c r="C61" s="497"/>
      <c r="D61" s="498"/>
      <c r="E61" s="498"/>
      <c r="F61" s="498"/>
      <c r="G61" s="499"/>
    </row>
    <row r="62" spans="1:7" s="482" customFormat="1" ht="12.75" customHeight="1" x14ac:dyDescent="0.2">
      <c r="A62" s="477">
        <v>3233</v>
      </c>
      <c r="B62" s="478">
        <v>2212</v>
      </c>
      <c r="C62" s="479" t="s">
        <v>75</v>
      </c>
      <c r="D62" s="480">
        <v>0</v>
      </c>
      <c r="E62" s="480">
        <v>0</v>
      </c>
      <c r="F62" s="480">
        <v>126.289</v>
      </c>
      <c r="G62" s="500" t="s">
        <v>3615</v>
      </c>
    </row>
    <row r="63" spans="1:7" s="482" customFormat="1" ht="12.75" customHeight="1" x14ac:dyDescent="0.2">
      <c r="A63" s="491">
        <v>3233</v>
      </c>
      <c r="B63" s="492"/>
      <c r="C63" s="493" t="s">
        <v>236</v>
      </c>
      <c r="D63" s="494">
        <v>0</v>
      </c>
      <c r="E63" s="494">
        <v>0</v>
      </c>
      <c r="F63" s="494">
        <v>126.289</v>
      </c>
      <c r="G63" s="495" t="s">
        <v>3615</v>
      </c>
    </row>
    <row r="64" spans="1:7" s="482" customFormat="1" ht="12.75" customHeight="1" x14ac:dyDescent="0.2">
      <c r="A64" s="496"/>
      <c r="B64" s="497"/>
      <c r="C64" s="497"/>
      <c r="D64" s="498"/>
      <c r="E64" s="498"/>
      <c r="F64" s="498"/>
      <c r="G64" s="499"/>
    </row>
    <row r="65" spans="1:7" s="482" customFormat="1" ht="12.75" customHeight="1" x14ac:dyDescent="0.2">
      <c r="A65" s="477">
        <v>3299</v>
      </c>
      <c r="B65" s="478">
        <v>2122</v>
      </c>
      <c r="C65" s="479" t="s">
        <v>90</v>
      </c>
      <c r="D65" s="480">
        <v>34870</v>
      </c>
      <c r="E65" s="480">
        <v>34870</v>
      </c>
      <c r="F65" s="480">
        <v>34654</v>
      </c>
      <c r="G65" s="481">
        <f t="shared" ref="G65:G66" si="11">F65/E65*100</f>
        <v>99.380556352165186</v>
      </c>
    </row>
    <row r="66" spans="1:7" s="482" customFormat="1" ht="12.75" customHeight="1" x14ac:dyDescent="0.2">
      <c r="A66" s="491">
        <v>3299</v>
      </c>
      <c r="B66" s="492"/>
      <c r="C66" s="493" t="s">
        <v>91</v>
      </c>
      <c r="D66" s="494">
        <v>34870</v>
      </c>
      <c r="E66" s="494">
        <v>34870</v>
      </c>
      <c r="F66" s="494">
        <v>34654</v>
      </c>
      <c r="G66" s="495">
        <f t="shared" si="11"/>
        <v>99.380556352165186</v>
      </c>
    </row>
    <row r="67" spans="1:7" s="482" customFormat="1" ht="12.75" customHeight="1" x14ac:dyDescent="0.2">
      <c r="A67" s="496"/>
      <c r="B67" s="497"/>
      <c r="C67" s="497"/>
      <c r="D67" s="498"/>
      <c r="E67" s="498"/>
      <c r="F67" s="498"/>
      <c r="G67" s="499"/>
    </row>
    <row r="68" spans="1:7" s="482" customFormat="1" ht="12.75" customHeight="1" x14ac:dyDescent="0.2">
      <c r="A68" s="477">
        <v>3311</v>
      </c>
      <c r="B68" s="478">
        <v>2212</v>
      </c>
      <c r="C68" s="479" t="s">
        <v>75</v>
      </c>
      <c r="D68" s="480">
        <v>0</v>
      </c>
      <c r="E68" s="480">
        <v>1.21</v>
      </c>
      <c r="F68" s="480">
        <v>1.9830000000000001</v>
      </c>
      <c r="G68" s="481">
        <f t="shared" ref="G68:G69" si="12">F68/E68*100</f>
        <v>163.88429752066116</v>
      </c>
    </row>
    <row r="69" spans="1:7" s="482" customFormat="1" ht="12.75" customHeight="1" x14ac:dyDescent="0.2">
      <c r="A69" s="491">
        <v>3311</v>
      </c>
      <c r="B69" s="492"/>
      <c r="C69" s="493" t="s">
        <v>92</v>
      </c>
      <c r="D69" s="494">
        <v>0</v>
      </c>
      <c r="E69" s="494">
        <v>1.21</v>
      </c>
      <c r="F69" s="494">
        <v>1.9830000000000001</v>
      </c>
      <c r="G69" s="495">
        <f t="shared" si="12"/>
        <v>163.88429752066116</v>
      </c>
    </row>
    <row r="70" spans="1:7" s="482" customFormat="1" ht="12.75" customHeight="1" x14ac:dyDescent="0.2">
      <c r="A70" s="496"/>
      <c r="B70" s="497"/>
      <c r="C70" s="497"/>
      <c r="D70" s="498"/>
      <c r="E70" s="498"/>
      <c r="F70" s="498"/>
      <c r="G70" s="499"/>
    </row>
    <row r="71" spans="1:7" s="482" customFormat="1" ht="12.75" customHeight="1" x14ac:dyDescent="0.2">
      <c r="A71" s="477">
        <v>3312</v>
      </c>
      <c r="B71" s="478">
        <v>2212</v>
      </c>
      <c r="C71" s="479" t="s">
        <v>75</v>
      </c>
      <c r="D71" s="480">
        <v>0</v>
      </c>
      <c r="E71" s="480">
        <v>3</v>
      </c>
      <c r="F71" s="480">
        <v>4.2350000000000003</v>
      </c>
      <c r="G71" s="481">
        <f t="shared" ref="G71:G72" si="13">F71/E71*100</f>
        <v>141.16666666666669</v>
      </c>
    </row>
    <row r="72" spans="1:7" s="482" customFormat="1" ht="12.75" customHeight="1" x14ac:dyDescent="0.2">
      <c r="A72" s="491">
        <v>3312</v>
      </c>
      <c r="B72" s="492"/>
      <c r="C72" s="493" t="s">
        <v>242</v>
      </c>
      <c r="D72" s="494">
        <v>0</v>
      </c>
      <c r="E72" s="494">
        <v>3</v>
      </c>
      <c r="F72" s="494">
        <v>4.2350000000000003</v>
      </c>
      <c r="G72" s="495">
        <f t="shared" si="13"/>
        <v>141.16666666666669</v>
      </c>
    </row>
    <row r="73" spans="1:7" s="482" customFormat="1" ht="12.75" customHeight="1" x14ac:dyDescent="0.2">
      <c r="A73" s="496"/>
      <c r="B73" s="497"/>
      <c r="C73" s="497"/>
      <c r="D73" s="498"/>
      <c r="E73" s="498"/>
      <c r="F73" s="498"/>
      <c r="G73" s="499"/>
    </row>
    <row r="74" spans="1:7" s="482" customFormat="1" ht="12.75" customHeight="1" x14ac:dyDescent="0.2">
      <c r="A74" s="477">
        <v>3313</v>
      </c>
      <c r="B74" s="478">
        <v>2212</v>
      </c>
      <c r="C74" s="479" t="s">
        <v>75</v>
      </c>
      <c r="D74" s="480">
        <v>0</v>
      </c>
      <c r="E74" s="480">
        <v>14.87</v>
      </c>
      <c r="F74" s="480">
        <v>14.87</v>
      </c>
      <c r="G74" s="481">
        <f t="shared" ref="G74:G75" si="14">F74/E74*100</f>
        <v>100</v>
      </c>
    </row>
    <row r="75" spans="1:7" s="482" customFormat="1" ht="12.75" customHeight="1" x14ac:dyDescent="0.2">
      <c r="A75" s="491">
        <v>3313</v>
      </c>
      <c r="B75" s="492"/>
      <c r="C75" s="493" t="s">
        <v>243</v>
      </c>
      <c r="D75" s="494">
        <v>0</v>
      </c>
      <c r="E75" s="494">
        <v>14.87</v>
      </c>
      <c r="F75" s="494">
        <v>14.87</v>
      </c>
      <c r="G75" s="495">
        <f t="shared" si="14"/>
        <v>100</v>
      </c>
    </row>
    <row r="76" spans="1:7" s="482" customFormat="1" ht="12.75" customHeight="1" x14ac:dyDescent="0.2">
      <c r="A76" s="496"/>
      <c r="B76" s="497"/>
      <c r="C76" s="497"/>
      <c r="D76" s="498"/>
      <c r="E76" s="498"/>
      <c r="F76" s="498"/>
      <c r="G76" s="499"/>
    </row>
    <row r="77" spans="1:7" s="482" customFormat="1" ht="12.75" customHeight="1" x14ac:dyDescent="0.2">
      <c r="A77" s="477">
        <v>3315</v>
      </c>
      <c r="B77" s="478">
        <v>2212</v>
      </c>
      <c r="C77" s="479" t="s">
        <v>75</v>
      </c>
      <c r="D77" s="480">
        <v>0</v>
      </c>
      <c r="E77" s="480">
        <v>93.73</v>
      </c>
      <c r="F77" s="480">
        <v>204.72200000000001</v>
      </c>
      <c r="G77" s="481">
        <f t="shared" ref="G77:G79" si="15">F77/E77*100</f>
        <v>218.4167289021658</v>
      </c>
    </row>
    <row r="78" spans="1:7" s="482" customFormat="1" ht="12.75" customHeight="1" x14ac:dyDescent="0.2">
      <c r="A78" s="477">
        <v>3315</v>
      </c>
      <c r="B78" s="478">
        <v>2324</v>
      </c>
      <c r="C78" s="479" t="s">
        <v>76</v>
      </c>
      <c r="D78" s="480">
        <v>0</v>
      </c>
      <c r="E78" s="480">
        <v>188.77</v>
      </c>
      <c r="F78" s="480">
        <v>188.76</v>
      </c>
      <c r="G78" s="481">
        <f t="shared" si="15"/>
        <v>99.994702548074372</v>
      </c>
    </row>
    <row r="79" spans="1:7" s="482" customFormat="1" ht="12.75" customHeight="1" x14ac:dyDescent="0.2">
      <c r="A79" s="491">
        <v>3315</v>
      </c>
      <c r="B79" s="492"/>
      <c r="C79" s="493" t="s">
        <v>245</v>
      </c>
      <c r="D79" s="494">
        <v>0</v>
      </c>
      <c r="E79" s="494">
        <v>282.5</v>
      </c>
      <c r="F79" s="494">
        <v>393.48200000000003</v>
      </c>
      <c r="G79" s="495">
        <f t="shared" si="15"/>
        <v>139.28566371681416</v>
      </c>
    </row>
    <row r="80" spans="1:7" s="482" customFormat="1" ht="12.75" customHeight="1" x14ac:dyDescent="0.2">
      <c r="A80" s="496"/>
      <c r="B80" s="497"/>
      <c r="C80" s="497"/>
      <c r="D80" s="498"/>
      <c r="E80" s="498"/>
      <c r="F80" s="498"/>
      <c r="G80" s="499"/>
    </row>
    <row r="81" spans="1:7" s="482" customFormat="1" ht="12.75" customHeight="1" x14ac:dyDescent="0.2">
      <c r="A81" s="477">
        <v>3319</v>
      </c>
      <c r="B81" s="478">
        <v>2111</v>
      </c>
      <c r="C81" s="479" t="s">
        <v>74</v>
      </c>
      <c r="D81" s="480">
        <v>242</v>
      </c>
      <c r="E81" s="480">
        <v>363</v>
      </c>
      <c r="F81" s="480">
        <v>363</v>
      </c>
      <c r="G81" s="481">
        <f t="shared" ref="G81:G84" si="16">F81/E81*100</f>
        <v>100</v>
      </c>
    </row>
    <row r="82" spans="1:7" s="482" customFormat="1" ht="12.75" customHeight="1" x14ac:dyDescent="0.2">
      <c r="A82" s="477">
        <v>3319</v>
      </c>
      <c r="B82" s="478">
        <v>2212</v>
      </c>
      <c r="C82" s="479" t="s">
        <v>75</v>
      </c>
      <c r="D82" s="480">
        <v>0</v>
      </c>
      <c r="E82" s="480">
        <v>12.78</v>
      </c>
      <c r="F82" s="480">
        <v>12.782</v>
      </c>
      <c r="G82" s="481">
        <f t="shared" si="16"/>
        <v>100.01564945226917</v>
      </c>
    </row>
    <row r="83" spans="1:7" s="482" customFormat="1" ht="12.75" customHeight="1" x14ac:dyDescent="0.2">
      <c r="A83" s="477">
        <v>3319</v>
      </c>
      <c r="B83" s="478">
        <v>2324</v>
      </c>
      <c r="C83" s="479" t="s">
        <v>76</v>
      </c>
      <c r="D83" s="480">
        <v>0</v>
      </c>
      <c r="E83" s="480">
        <v>0.5</v>
      </c>
      <c r="F83" s="480">
        <v>0.5</v>
      </c>
      <c r="G83" s="481">
        <f t="shared" si="16"/>
        <v>100</v>
      </c>
    </row>
    <row r="84" spans="1:7" s="482" customFormat="1" ht="12.75" customHeight="1" x14ac:dyDescent="0.2">
      <c r="A84" s="491">
        <v>3319</v>
      </c>
      <c r="B84" s="492"/>
      <c r="C84" s="493" t="s">
        <v>94</v>
      </c>
      <c r="D84" s="494">
        <v>242</v>
      </c>
      <c r="E84" s="494">
        <v>376.28</v>
      </c>
      <c r="F84" s="494">
        <v>376.28199999999998</v>
      </c>
      <c r="G84" s="495">
        <f t="shared" si="16"/>
        <v>100.00053151908155</v>
      </c>
    </row>
    <row r="85" spans="1:7" s="482" customFormat="1" ht="12.75" customHeight="1" x14ac:dyDescent="0.2">
      <c r="A85" s="496"/>
      <c r="B85" s="497"/>
      <c r="C85" s="497"/>
      <c r="D85" s="498"/>
      <c r="E85" s="498"/>
      <c r="F85" s="498"/>
      <c r="G85" s="499"/>
    </row>
    <row r="86" spans="1:7" s="482" customFormat="1" ht="12.75" customHeight="1" x14ac:dyDescent="0.2">
      <c r="A86" s="477">
        <v>3322</v>
      </c>
      <c r="B86" s="478">
        <v>2212</v>
      </c>
      <c r="C86" s="479" t="s">
        <v>75</v>
      </c>
      <c r="D86" s="480">
        <v>0</v>
      </c>
      <c r="E86" s="480">
        <v>0</v>
      </c>
      <c r="F86" s="480">
        <v>0.37297000000000002</v>
      </c>
      <c r="G86" s="500" t="s">
        <v>3615</v>
      </c>
    </row>
    <row r="87" spans="1:7" s="482" customFormat="1" ht="12.75" customHeight="1" x14ac:dyDescent="0.2">
      <c r="A87" s="477">
        <v>3322</v>
      </c>
      <c r="B87" s="478">
        <v>2324</v>
      </c>
      <c r="C87" s="479" t="s">
        <v>76</v>
      </c>
      <c r="D87" s="480">
        <v>0</v>
      </c>
      <c r="E87" s="480">
        <v>1.71</v>
      </c>
      <c r="F87" s="480">
        <v>1.70852</v>
      </c>
      <c r="G87" s="481">
        <f t="shared" ref="G87:G88" si="17">F87/E87*100</f>
        <v>99.91345029239767</v>
      </c>
    </row>
    <row r="88" spans="1:7" s="482" customFormat="1" ht="12.75" customHeight="1" x14ac:dyDescent="0.2">
      <c r="A88" s="491">
        <v>3322</v>
      </c>
      <c r="B88" s="492"/>
      <c r="C88" s="493" t="s">
        <v>95</v>
      </c>
      <c r="D88" s="494">
        <v>0</v>
      </c>
      <c r="E88" s="494">
        <v>1.71</v>
      </c>
      <c r="F88" s="494">
        <v>2.0814899999999996</v>
      </c>
      <c r="G88" s="495">
        <f t="shared" si="17"/>
        <v>121.72456140350876</v>
      </c>
    </row>
    <row r="89" spans="1:7" s="482" customFormat="1" ht="12.75" customHeight="1" x14ac:dyDescent="0.2">
      <c r="A89" s="496"/>
      <c r="B89" s="497"/>
      <c r="C89" s="497"/>
      <c r="D89" s="498"/>
      <c r="E89" s="498"/>
      <c r="F89" s="498"/>
      <c r="G89" s="499"/>
    </row>
    <row r="90" spans="1:7" s="482" customFormat="1" ht="12.75" customHeight="1" x14ac:dyDescent="0.2">
      <c r="A90" s="477">
        <v>3329</v>
      </c>
      <c r="B90" s="478">
        <v>2212</v>
      </c>
      <c r="C90" s="479" t="s">
        <v>75</v>
      </c>
      <c r="D90" s="480">
        <v>0</v>
      </c>
      <c r="E90" s="480">
        <v>0</v>
      </c>
      <c r="F90" s="480">
        <v>23</v>
      </c>
      <c r="G90" s="500" t="s">
        <v>3615</v>
      </c>
    </row>
    <row r="91" spans="1:7" s="482" customFormat="1" ht="12.75" customHeight="1" x14ac:dyDescent="0.2">
      <c r="A91" s="477">
        <v>3329</v>
      </c>
      <c r="B91" s="478">
        <v>2324</v>
      </c>
      <c r="C91" s="479" t="s">
        <v>76</v>
      </c>
      <c r="D91" s="480">
        <v>0</v>
      </c>
      <c r="E91" s="480">
        <v>0</v>
      </c>
      <c r="F91" s="480">
        <v>1</v>
      </c>
      <c r="G91" s="500" t="s">
        <v>3615</v>
      </c>
    </row>
    <row r="92" spans="1:7" s="482" customFormat="1" ht="12.75" customHeight="1" x14ac:dyDescent="0.2">
      <c r="A92" s="491">
        <v>3329</v>
      </c>
      <c r="B92" s="492"/>
      <c r="C92" s="493" t="s">
        <v>247</v>
      </c>
      <c r="D92" s="494">
        <v>0</v>
      </c>
      <c r="E92" s="494">
        <v>0</v>
      </c>
      <c r="F92" s="494">
        <v>24</v>
      </c>
      <c r="G92" s="495" t="s">
        <v>3615</v>
      </c>
    </row>
    <row r="93" spans="1:7" s="482" customFormat="1" ht="12.75" customHeight="1" x14ac:dyDescent="0.2">
      <c r="A93" s="496"/>
      <c r="B93" s="497"/>
      <c r="C93" s="497"/>
      <c r="D93" s="498"/>
      <c r="E93" s="498"/>
      <c r="F93" s="498"/>
      <c r="G93" s="499"/>
    </row>
    <row r="94" spans="1:7" s="482" customFormat="1" ht="12.75" customHeight="1" x14ac:dyDescent="0.2">
      <c r="A94" s="477">
        <v>3419</v>
      </c>
      <c r="B94" s="478">
        <v>2111</v>
      </c>
      <c r="C94" s="479" t="s">
        <v>74</v>
      </c>
      <c r="D94" s="480">
        <v>0</v>
      </c>
      <c r="E94" s="480">
        <v>786.5</v>
      </c>
      <c r="F94" s="480">
        <v>786.5</v>
      </c>
      <c r="G94" s="481">
        <f t="shared" ref="G94:G97" si="18">F94/E94*100</f>
        <v>100</v>
      </c>
    </row>
    <row r="95" spans="1:7" s="482" customFormat="1" ht="12.75" customHeight="1" x14ac:dyDescent="0.2">
      <c r="A95" s="477">
        <v>3419</v>
      </c>
      <c r="B95" s="478">
        <v>2212</v>
      </c>
      <c r="C95" s="479" t="s">
        <v>75</v>
      </c>
      <c r="D95" s="480">
        <v>0</v>
      </c>
      <c r="E95" s="480">
        <v>142.44999999999999</v>
      </c>
      <c r="F95" s="480">
        <v>224.62595000000002</v>
      </c>
      <c r="G95" s="481">
        <f t="shared" si="18"/>
        <v>157.6875745875746</v>
      </c>
    </row>
    <row r="96" spans="1:7" s="482" customFormat="1" ht="12.75" customHeight="1" x14ac:dyDescent="0.2">
      <c r="A96" s="477">
        <v>3419</v>
      </c>
      <c r="B96" s="478">
        <v>2324</v>
      </c>
      <c r="C96" s="479" t="s">
        <v>76</v>
      </c>
      <c r="D96" s="480">
        <v>0</v>
      </c>
      <c r="E96" s="480">
        <v>1.03</v>
      </c>
      <c r="F96" s="480">
        <v>1.032</v>
      </c>
      <c r="G96" s="481">
        <f t="shared" si="18"/>
        <v>100.19417475728156</v>
      </c>
    </row>
    <row r="97" spans="1:7" s="482" customFormat="1" ht="12.75" customHeight="1" x14ac:dyDescent="0.2">
      <c r="A97" s="491">
        <v>3419</v>
      </c>
      <c r="B97" s="492"/>
      <c r="C97" s="493" t="s">
        <v>97</v>
      </c>
      <c r="D97" s="494">
        <v>0</v>
      </c>
      <c r="E97" s="494">
        <v>929.98</v>
      </c>
      <c r="F97" s="494">
        <v>1012.1579499999999</v>
      </c>
      <c r="G97" s="495">
        <f t="shared" si="18"/>
        <v>108.83652874255358</v>
      </c>
    </row>
    <row r="98" spans="1:7" s="482" customFormat="1" ht="12.75" customHeight="1" x14ac:dyDescent="0.2">
      <c r="A98" s="496"/>
      <c r="B98" s="497"/>
      <c r="C98" s="497"/>
      <c r="D98" s="498"/>
      <c r="E98" s="498"/>
      <c r="F98" s="498"/>
      <c r="G98" s="499"/>
    </row>
    <row r="99" spans="1:7" s="482" customFormat="1" ht="12.75" customHeight="1" x14ac:dyDescent="0.2">
      <c r="A99" s="477">
        <v>3421</v>
      </c>
      <c r="B99" s="478">
        <v>2212</v>
      </c>
      <c r="C99" s="479" t="s">
        <v>75</v>
      </c>
      <c r="D99" s="480">
        <v>0</v>
      </c>
      <c r="E99" s="480">
        <v>1.83</v>
      </c>
      <c r="F99" s="480">
        <v>22.22</v>
      </c>
      <c r="G99" s="481">
        <f t="shared" ref="G99:G101" si="19">F99/E99*100</f>
        <v>1214.2076502732239</v>
      </c>
    </row>
    <row r="100" spans="1:7" s="482" customFormat="1" ht="12.75" customHeight="1" x14ac:dyDescent="0.2">
      <c r="A100" s="477">
        <v>3421</v>
      </c>
      <c r="B100" s="478">
        <v>2324</v>
      </c>
      <c r="C100" s="479" t="s">
        <v>76</v>
      </c>
      <c r="D100" s="480">
        <v>0</v>
      </c>
      <c r="E100" s="480">
        <v>16.52</v>
      </c>
      <c r="F100" s="480">
        <v>18.045999999999999</v>
      </c>
      <c r="G100" s="481">
        <f t="shared" si="19"/>
        <v>109.23728813559322</v>
      </c>
    </row>
    <row r="101" spans="1:7" s="482" customFormat="1" ht="12.75" customHeight="1" x14ac:dyDescent="0.2">
      <c r="A101" s="491">
        <v>3421</v>
      </c>
      <c r="B101" s="492"/>
      <c r="C101" s="493" t="s">
        <v>98</v>
      </c>
      <c r="D101" s="494">
        <v>0</v>
      </c>
      <c r="E101" s="494">
        <v>18.350000000000001</v>
      </c>
      <c r="F101" s="494">
        <v>40.265999999999998</v>
      </c>
      <c r="G101" s="495">
        <f t="shared" si="19"/>
        <v>219.43324250681195</v>
      </c>
    </row>
    <row r="102" spans="1:7" s="482" customFormat="1" ht="12.75" customHeight="1" x14ac:dyDescent="0.2">
      <c r="A102" s="496"/>
      <c r="B102" s="497"/>
      <c r="C102" s="497"/>
      <c r="D102" s="498"/>
      <c r="E102" s="498"/>
      <c r="F102" s="498"/>
      <c r="G102" s="499"/>
    </row>
    <row r="103" spans="1:7" s="482" customFormat="1" ht="12.75" customHeight="1" x14ac:dyDescent="0.2">
      <c r="A103" s="477">
        <v>3522</v>
      </c>
      <c r="B103" s="478">
        <v>2122</v>
      </c>
      <c r="C103" s="479" t="s">
        <v>90</v>
      </c>
      <c r="D103" s="480">
        <v>0</v>
      </c>
      <c r="E103" s="480">
        <v>5000</v>
      </c>
      <c r="F103" s="480">
        <v>5000</v>
      </c>
      <c r="G103" s="481">
        <f t="shared" ref="G103:G106" si="20">F103/E103*100</f>
        <v>100</v>
      </c>
    </row>
    <row r="104" spans="1:7" s="482" customFormat="1" ht="12.75" customHeight="1" x14ac:dyDescent="0.2">
      <c r="A104" s="477">
        <v>3522</v>
      </c>
      <c r="B104" s="478">
        <v>2132</v>
      </c>
      <c r="C104" s="479" t="s">
        <v>81</v>
      </c>
      <c r="D104" s="480">
        <v>17876</v>
      </c>
      <c r="E104" s="480">
        <v>17876</v>
      </c>
      <c r="F104" s="480">
        <v>17875.35212</v>
      </c>
      <c r="G104" s="481">
        <f t="shared" si="20"/>
        <v>99.996375699261577</v>
      </c>
    </row>
    <row r="105" spans="1:7" s="482" customFormat="1" ht="12.75" customHeight="1" x14ac:dyDescent="0.2">
      <c r="A105" s="477">
        <v>3522</v>
      </c>
      <c r="B105" s="478">
        <v>2212</v>
      </c>
      <c r="C105" s="479" t="s">
        <v>75</v>
      </c>
      <c r="D105" s="480">
        <v>0</v>
      </c>
      <c r="E105" s="480">
        <v>0</v>
      </c>
      <c r="F105" s="480">
        <v>26.716799999999999</v>
      </c>
      <c r="G105" s="500" t="s">
        <v>3615</v>
      </c>
    </row>
    <row r="106" spans="1:7" s="482" customFormat="1" ht="12.75" customHeight="1" x14ac:dyDescent="0.2">
      <c r="A106" s="491">
        <v>3522</v>
      </c>
      <c r="B106" s="492"/>
      <c r="C106" s="493" t="s">
        <v>99</v>
      </c>
      <c r="D106" s="494">
        <v>17876</v>
      </c>
      <c r="E106" s="494">
        <v>22876</v>
      </c>
      <c r="F106" s="494">
        <v>22902.068920000002</v>
      </c>
      <c r="G106" s="495">
        <f t="shared" si="20"/>
        <v>100.11395751005421</v>
      </c>
    </row>
    <row r="107" spans="1:7" s="482" customFormat="1" ht="12.75" customHeight="1" x14ac:dyDescent="0.2">
      <c r="A107" s="496"/>
      <c r="B107" s="497"/>
      <c r="C107" s="497"/>
      <c r="D107" s="498"/>
      <c r="E107" s="498"/>
      <c r="F107" s="498"/>
      <c r="G107" s="499"/>
    </row>
    <row r="108" spans="1:7" s="482" customFormat="1" ht="12.75" customHeight="1" x14ac:dyDescent="0.2">
      <c r="A108" s="477">
        <v>3541</v>
      </c>
      <c r="B108" s="478">
        <v>2212</v>
      </c>
      <c r="C108" s="479" t="s">
        <v>75</v>
      </c>
      <c r="D108" s="480">
        <v>0</v>
      </c>
      <c r="E108" s="480">
        <v>3.06</v>
      </c>
      <c r="F108" s="480">
        <v>3.06</v>
      </c>
      <c r="G108" s="481">
        <f t="shared" ref="G108:G109" si="21">F108/E108*100</f>
        <v>100</v>
      </c>
    </row>
    <row r="109" spans="1:7" s="482" customFormat="1" ht="12.75" customHeight="1" x14ac:dyDescent="0.2">
      <c r="A109" s="491">
        <v>3541</v>
      </c>
      <c r="B109" s="492"/>
      <c r="C109" s="493" t="s">
        <v>101</v>
      </c>
      <c r="D109" s="494">
        <v>0</v>
      </c>
      <c r="E109" s="494">
        <v>3.06</v>
      </c>
      <c r="F109" s="494">
        <v>3.06</v>
      </c>
      <c r="G109" s="495">
        <f t="shared" si="21"/>
        <v>100</v>
      </c>
    </row>
    <row r="110" spans="1:7" s="482" customFormat="1" ht="12.75" customHeight="1" x14ac:dyDescent="0.2">
      <c r="A110" s="496"/>
      <c r="B110" s="497"/>
      <c r="C110" s="497"/>
      <c r="D110" s="498"/>
      <c r="E110" s="498"/>
      <c r="F110" s="498"/>
      <c r="G110" s="499"/>
    </row>
    <row r="111" spans="1:7" s="482" customFormat="1" ht="12.75" customHeight="1" x14ac:dyDescent="0.2">
      <c r="A111" s="477">
        <v>3599</v>
      </c>
      <c r="B111" s="478">
        <v>2212</v>
      </c>
      <c r="C111" s="479" t="s">
        <v>75</v>
      </c>
      <c r="D111" s="480">
        <v>0</v>
      </c>
      <c r="E111" s="480">
        <v>289.14999999999998</v>
      </c>
      <c r="F111" s="480">
        <v>294.15019000000001</v>
      </c>
      <c r="G111" s="481">
        <f t="shared" ref="G111:G113" si="22">F111/E111*100</f>
        <v>101.72927200415009</v>
      </c>
    </row>
    <row r="112" spans="1:7" s="482" customFormat="1" ht="12.75" customHeight="1" x14ac:dyDescent="0.2">
      <c r="A112" s="477">
        <v>3599</v>
      </c>
      <c r="B112" s="478">
        <v>2324</v>
      </c>
      <c r="C112" s="479" t="s">
        <v>76</v>
      </c>
      <c r="D112" s="480">
        <v>0</v>
      </c>
      <c r="E112" s="480">
        <v>4.5</v>
      </c>
      <c r="F112" s="480">
        <v>3.5</v>
      </c>
      <c r="G112" s="481">
        <f t="shared" si="22"/>
        <v>77.777777777777786</v>
      </c>
    </row>
    <row r="113" spans="1:7" s="482" customFormat="1" ht="12.75" customHeight="1" x14ac:dyDescent="0.2">
      <c r="A113" s="491">
        <v>3599</v>
      </c>
      <c r="B113" s="492"/>
      <c r="C113" s="493" t="s">
        <v>102</v>
      </c>
      <c r="D113" s="494">
        <v>0</v>
      </c>
      <c r="E113" s="494">
        <v>293.64999999999998</v>
      </c>
      <c r="F113" s="494">
        <v>297.65019000000001</v>
      </c>
      <c r="G113" s="495">
        <f t="shared" si="22"/>
        <v>101.36223054656905</v>
      </c>
    </row>
    <row r="114" spans="1:7" s="482" customFormat="1" ht="12.75" customHeight="1" x14ac:dyDescent="0.2">
      <c r="A114" s="496"/>
      <c r="B114" s="497"/>
      <c r="C114" s="497"/>
      <c r="D114" s="498"/>
      <c r="E114" s="498"/>
      <c r="F114" s="498"/>
      <c r="G114" s="499"/>
    </row>
    <row r="115" spans="1:7" s="482" customFormat="1" ht="12.75" customHeight="1" x14ac:dyDescent="0.2">
      <c r="A115" s="477">
        <v>3635</v>
      </c>
      <c r="B115" s="478">
        <v>2324</v>
      </c>
      <c r="C115" s="479" t="s">
        <v>76</v>
      </c>
      <c r="D115" s="480">
        <v>0</v>
      </c>
      <c r="E115" s="480">
        <v>5.66</v>
      </c>
      <c r="F115" s="480">
        <v>5.6630000000000003</v>
      </c>
      <c r="G115" s="481">
        <f t="shared" ref="G115:G117" si="23">F115/E115*100</f>
        <v>100.0530035335689</v>
      </c>
    </row>
    <row r="116" spans="1:7" s="482" customFormat="1" ht="12.75" customHeight="1" x14ac:dyDescent="0.2">
      <c r="A116" s="477">
        <v>3635</v>
      </c>
      <c r="B116" s="478">
        <v>2329</v>
      </c>
      <c r="C116" s="479" t="s">
        <v>77</v>
      </c>
      <c r="D116" s="480">
        <v>519</v>
      </c>
      <c r="E116" s="480">
        <v>519</v>
      </c>
      <c r="F116" s="480">
        <v>313.14800000000002</v>
      </c>
      <c r="G116" s="481">
        <f t="shared" si="23"/>
        <v>60.336801541425821</v>
      </c>
    </row>
    <row r="117" spans="1:7" s="482" customFormat="1" ht="12.75" customHeight="1" x14ac:dyDescent="0.2">
      <c r="A117" s="491">
        <v>3635</v>
      </c>
      <c r="B117" s="492"/>
      <c r="C117" s="493" t="s">
        <v>255</v>
      </c>
      <c r="D117" s="494">
        <v>519</v>
      </c>
      <c r="E117" s="494">
        <v>524.66</v>
      </c>
      <c r="F117" s="494">
        <v>318.81099999999998</v>
      </c>
      <c r="G117" s="495">
        <f t="shared" si="23"/>
        <v>60.765257500095302</v>
      </c>
    </row>
    <row r="118" spans="1:7" s="482" customFormat="1" ht="12.75" customHeight="1" x14ac:dyDescent="0.2">
      <c r="A118" s="496"/>
      <c r="B118" s="497"/>
      <c r="C118" s="497"/>
      <c r="D118" s="498"/>
      <c r="E118" s="498"/>
      <c r="F118" s="498"/>
      <c r="G118" s="499"/>
    </row>
    <row r="119" spans="1:7" s="482" customFormat="1" ht="12.75" customHeight="1" x14ac:dyDescent="0.2">
      <c r="A119" s="477">
        <v>3636</v>
      </c>
      <c r="B119" s="478">
        <v>2329</v>
      </c>
      <c r="C119" s="479" t="s">
        <v>77</v>
      </c>
      <c r="D119" s="480">
        <v>0</v>
      </c>
      <c r="E119" s="480">
        <v>0</v>
      </c>
      <c r="F119" s="480">
        <v>0.49</v>
      </c>
      <c r="G119" s="500" t="s">
        <v>3615</v>
      </c>
    </row>
    <row r="120" spans="1:7" s="482" customFormat="1" ht="12.75" customHeight="1" x14ac:dyDescent="0.2">
      <c r="A120" s="491">
        <v>3636</v>
      </c>
      <c r="B120" s="492"/>
      <c r="C120" s="493" t="s">
        <v>103</v>
      </c>
      <c r="D120" s="494">
        <v>0</v>
      </c>
      <c r="E120" s="494">
        <v>0</v>
      </c>
      <c r="F120" s="494">
        <v>0.49</v>
      </c>
      <c r="G120" s="495" t="s">
        <v>3615</v>
      </c>
    </row>
    <row r="121" spans="1:7" s="482" customFormat="1" ht="12.75" customHeight="1" x14ac:dyDescent="0.2">
      <c r="A121" s="496"/>
      <c r="B121" s="497"/>
      <c r="C121" s="497"/>
      <c r="D121" s="498"/>
      <c r="E121" s="498"/>
      <c r="F121" s="498"/>
      <c r="G121" s="499"/>
    </row>
    <row r="122" spans="1:7" s="482" customFormat="1" ht="12.75" customHeight="1" x14ac:dyDescent="0.2">
      <c r="A122" s="477">
        <v>3639</v>
      </c>
      <c r="B122" s="478">
        <v>2111</v>
      </c>
      <c r="C122" s="479" t="s">
        <v>74</v>
      </c>
      <c r="D122" s="480">
        <v>1769</v>
      </c>
      <c r="E122" s="480">
        <v>2140.4760000000001</v>
      </c>
      <c r="F122" s="480">
        <v>1528.1264199999998</v>
      </c>
      <c r="G122" s="481">
        <f t="shared" ref="G122:G128" si="24">F122/E122*100</f>
        <v>71.391896942549209</v>
      </c>
    </row>
    <row r="123" spans="1:7" s="482" customFormat="1" ht="12.75" customHeight="1" x14ac:dyDescent="0.2">
      <c r="A123" s="477">
        <v>3639</v>
      </c>
      <c r="B123" s="478">
        <v>2119</v>
      </c>
      <c r="C123" s="479" t="s">
        <v>96</v>
      </c>
      <c r="D123" s="480">
        <v>2500</v>
      </c>
      <c r="E123" s="480">
        <v>2965.31</v>
      </c>
      <c r="F123" s="480">
        <v>3158.4673400000001</v>
      </c>
      <c r="G123" s="481">
        <f t="shared" si="24"/>
        <v>106.51390040164435</v>
      </c>
    </row>
    <row r="124" spans="1:7" s="482" customFormat="1" ht="12.75" customHeight="1" x14ac:dyDescent="0.2">
      <c r="A124" s="477">
        <v>3639</v>
      </c>
      <c r="B124" s="478">
        <v>2131</v>
      </c>
      <c r="C124" s="479" t="s">
        <v>104</v>
      </c>
      <c r="D124" s="480">
        <v>55</v>
      </c>
      <c r="E124" s="480">
        <v>93.17</v>
      </c>
      <c r="F124" s="480">
        <v>92.881899999999987</v>
      </c>
      <c r="G124" s="481">
        <f t="shared" si="24"/>
        <v>99.690780294086068</v>
      </c>
    </row>
    <row r="125" spans="1:7" s="482" customFormat="1" ht="12.75" customHeight="1" x14ac:dyDescent="0.2">
      <c r="A125" s="477">
        <v>3639</v>
      </c>
      <c r="B125" s="478">
        <v>2132</v>
      </c>
      <c r="C125" s="479" t="s">
        <v>81</v>
      </c>
      <c r="D125" s="480">
        <v>0</v>
      </c>
      <c r="E125" s="480">
        <v>451.98</v>
      </c>
      <c r="F125" s="480">
        <v>492.05860000000001</v>
      </c>
      <c r="G125" s="481">
        <f t="shared" si="24"/>
        <v>108.86733926279923</v>
      </c>
    </row>
    <row r="126" spans="1:7" s="482" customFormat="1" ht="12.75" customHeight="1" x14ac:dyDescent="0.2">
      <c r="A126" s="477">
        <v>3639</v>
      </c>
      <c r="B126" s="478">
        <v>2324</v>
      </c>
      <c r="C126" s="479" t="s">
        <v>76</v>
      </c>
      <c r="D126" s="480">
        <v>0</v>
      </c>
      <c r="E126" s="480">
        <v>20.7</v>
      </c>
      <c r="F126" s="480">
        <v>20.70513</v>
      </c>
      <c r="G126" s="481">
        <f t="shared" si="24"/>
        <v>100.02478260869565</v>
      </c>
    </row>
    <row r="127" spans="1:7" s="482" customFormat="1" ht="12.75" customHeight="1" x14ac:dyDescent="0.2">
      <c r="A127" s="477">
        <v>3639</v>
      </c>
      <c r="B127" s="478">
        <v>2329</v>
      </c>
      <c r="C127" s="479" t="s">
        <v>77</v>
      </c>
      <c r="D127" s="480">
        <v>0</v>
      </c>
      <c r="E127" s="480">
        <v>61.8</v>
      </c>
      <c r="F127" s="480">
        <v>61.801479999999998</v>
      </c>
      <c r="G127" s="481">
        <f t="shared" si="24"/>
        <v>100.00239482200648</v>
      </c>
    </row>
    <row r="128" spans="1:7" s="482" customFormat="1" ht="12.75" customHeight="1" x14ac:dyDescent="0.2">
      <c r="A128" s="491">
        <v>3639</v>
      </c>
      <c r="B128" s="492"/>
      <c r="C128" s="493" t="s">
        <v>105</v>
      </c>
      <c r="D128" s="494">
        <v>4324</v>
      </c>
      <c r="E128" s="494">
        <v>5733.4359999999997</v>
      </c>
      <c r="F128" s="494">
        <v>5354.0408699999998</v>
      </c>
      <c r="G128" s="495">
        <f t="shared" si="24"/>
        <v>93.382761576129909</v>
      </c>
    </row>
    <row r="129" spans="1:7" s="482" customFormat="1" ht="12.75" customHeight="1" x14ac:dyDescent="0.2">
      <c r="A129" s="496"/>
      <c r="B129" s="497"/>
      <c r="C129" s="497"/>
      <c r="D129" s="498"/>
      <c r="E129" s="498"/>
      <c r="F129" s="498"/>
      <c r="G129" s="499"/>
    </row>
    <row r="130" spans="1:7" s="482" customFormat="1" ht="12.75" customHeight="1" x14ac:dyDescent="0.2">
      <c r="A130" s="477">
        <v>3713</v>
      </c>
      <c r="B130" s="478">
        <v>2329</v>
      </c>
      <c r="C130" s="479" t="s">
        <v>77</v>
      </c>
      <c r="D130" s="480">
        <v>0</v>
      </c>
      <c r="E130" s="480">
        <v>117.5</v>
      </c>
      <c r="F130" s="480">
        <v>117.5</v>
      </c>
      <c r="G130" s="481">
        <f t="shared" ref="G130:G131" si="25">F130/E130*100</f>
        <v>100</v>
      </c>
    </row>
    <row r="131" spans="1:7" s="482" customFormat="1" ht="12.75" customHeight="1" x14ac:dyDescent="0.2">
      <c r="A131" s="491">
        <v>3713</v>
      </c>
      <c r="B131" s="492"/>
      <c r="C131" s="493" t="s">
        <v>263</v>
      </c>
      <c r="D131" s="494">
        <v>0</v>
      </c>
      <c r="E131" s="494">
        <v>117.5</v>
      </c>
      <c r="F131" s="494">
        <v>117.5</v>
      </c>
      <c r="G131" s="495">
        <f t="shared" si="25"/>
        <v>100</v>
      </c>
    </row>
    <row r="132" spans="1:7" s="482" customFormat="1" ht="12.75" customHeight="1" x14ac:dyDescent="0.2">
      <c r="A132" s="496"/>
      <c r="B132" s="497"/>
      <c r="C132" s="497"/>
      <c r="D132" s="498"/>
      <c r="E132" s="498"/>
      <c r="F132" s="498"/>
      <c r="G132" s="499"/>
    </row>
    <row r="133" spans="1:7" s="482" customFormat="1" ht="12.75" customHeight="1" x14ac:dyDescent="0.2">
      <c r="A133" s="477">
        <v>3719</v>
      </c>
      <c r="B133" s="478">
        <v>2324</v>
      </c>
      <c r="C133" s="479" t="s">
        <v>76</v>
      </c>
      <c r="D133" s="480">
        <v>838</v>
      </c>
      <c r="E133" s="480">
        <v>294.32</v>
      </c>
      <c r="F133" s="480">
        <v>294.31339000000003</v>
      </c>
      <c r="G133" s="481">
        <f t="shared" ref="G133:G134" si="26">F133/E133*100</f>
        <v>99.99775414514815</v>
      </c>
    </row>
    <row r="134" spans="1:7" s="482" customFormat="1" ht="12.75" customHeight="1" x14ac:dyDescent="0.2">
      <c r="A134" s="491">
        <v>3719</v>
      </c>
      <c r="B134" s="492"/>
      <c r="C134" s="493" t="s">
        <v>108</v>
      </c>
      <c r="D134" s="494">
        <v>838</v>
      </c>
      <c r="E134" s="494">
        <v>294.32</v>
      </c>
      <c r="F134" s="494">
        <v>294.31339000000003</v>
      </c>
      <c r="G134" s="495">
        <f t="shared" si="26"/>
        <v>99.99775414514815</v>
      </c>
    </row>
    <row r="135" spans="1:7" s="482" customFormat="1" ht="12.75" customHeight="1" x14ac:dyDescent="0.2">
      <c r="A135" s="496"/>
      <c r="B135" s="497"/>
      <c r="C135" s="497"/>
      <c r="D135" s="498"/>
      <c r="E135" s="498"/>
      <c r="F135" s="498"/>
      <c r="G135" s="499"/>
    </row>
    <row r="136" spans="1:7" s="482" customFormat="1" ht="12.75" customHeight="1" x14ac:dyDescent="0.2">
      <c r="A136" s="477">
        <v>3729</v>
      </c>
      <c r="B136" s="478">
        <v>2212</v>
      </c>
      <c r="C136" s="479" t="s">
        <v>75</v>
      </c>
      <c r="D136" s="480">
        <v>0</v>
      </c>
      <c r="E136" s="480">
        <v>0</v>
      </c>
      <c r="F136" s="480">
        <v>10</v>
      </c>
      <c r="G136" s="500" t="s">
        <v>3615</v>
      </c>
    </row>
    <row r="137" spans="1:7" s="482" customFormat="1" ht="12.75" customHeight="1" x14ac:dyDescent="0.2">
      <c r="A137" s="477">
        <v>3729</v>
      </c>
      <c r="B137" s="478">
        <v>2324</v>
      </c>
      <c r="C137" s="479" t="s">
        <v>76</v>
      </c>
      <c r="D137" s="480">
        <v>0</v>
      </c>
      <c r="E137" s="480">
        <v>0</v>
      </c>
      <c r="F137" s="480">
        <v>1</v>
      </c>
      <c r="G137" s="500" t="s">
        <v>3615</v>
      </c>
    </row>
    <row r="138" spans="1:7" s="482" customFormat="1" ht="12.75" customHeight="1" x14ac:dyDescent="0.2">
      <c r="A138" s="491">
        <v>3729</v>
      </c>
      <c r="B138" s="492"/>
      <c r="C138" s="493" t="s">
        <v>265</v>
      </c>
      <c r="D138" s="494">
        <v>0</v>
      </c>
      <c r="E138" s="494">
        <v>0</v>
      </c>
      <c r="F138" s="494">
        <v>11</v>
      </c>
      <c r="G138" s="495" t="s">
        <v>3615</v>
      </c>
    </row>
    <row r="139" spans="1:7" s="482" customFormat="1" ht="12.75" customHeight="1" x14ac:dyDescent="0.2">
      <c r="A139" s="496"/>
      <c r="B139" s="497"/>
      <c r="C139" s="497"/>
      <c r="D139" s="498"/>
      <c r="E139" s="498"/>
      <c r="F139" s="498"/>
      <c r="G139" s="499"/>
    </row>
    <row r="140" spans="1:7" s="482" customFormat="1" ht="12.75" customHeight="1" x14ac:dyDescent="0.2">
      <c r="A140" s="477">
        <v>3769</v>
      </c>
      <c r="B140" s="478">
        <v>2212</v>
      </c>
      <c r="C140" s="479" t="s">
        <v>75</v>
      </c>
      <c r="D140" s="480">
        <v>0</v>
      </c>
      <c r="E140" s="480">
        <v>180</v>
      </c>
      <c r="F140" s="480">
        <v>216</v>
      </c>
      <c r="G140" s="481">
        <f t="shared" ref="G140:G143" si="27">F140/E140*100</f>
        <v>120</v>
      </c>
    </row>
    <row r="141" spans="1:7" s="482" customFormat="1" ht="12.75" customHeight="1" x14ac:dyDescent="0.2">
      <c r="A141" s="477">
        <v>3769</v>
      </c>
      <c r="B141" s="478">
        <v>2324</v>
      </c>
      <c r="C141" s="479" t="s">
        <v>76</v>
      </c>
      <c r="D141" s="480">
        <v>650</v>
      </c>
      <c r="E141" s="480">
        <v>650</v>
      </c>
      <c r="F141" s="480">
        <v>169.642</v>
      </c>
      <c r="G141" s="481">
        <f t="shared" si="27"/>
        <v>26.098769230769232</v>
      </c>
    </row>
    <row r="142" spans="1:7" s="482" customFormat="1" ht="12.75" customHeight="1" x14ac:dyDescent="0.2">
      <c r="A142" s="477">
        <v>3769</v>
      </c>
      <c r="B142" s="478">
        <v>2329</v>
      </c>
      <c r="C142" s="479" t="s">
        <v>77</v>
      </c>
      <c r="D142" s="480">
        <v>0</v>
      </c>
      <c r="E142" s="480">
        <v>41.65</v>
      </c>
      <c r="F142" s="480">
        <v>41.65</v>
      </c>
      <c r="G142" s="481">
        <f t="shared" si="27"/>
        <v>100</v>
      </c>
    </row>
    <row r="143" spans="1:7" s="482" customFormat="1" ht="12.75" customHeight="1" x14ac:dyDescent="0.2">
      <c r="A143" s="491">
        <v>3769</v>
      </c>
      <c r="B143" s="492"/>
      <c r="C143" s="493" t="s">
        <v>109</v>
      </c>
      <c r="D143" s="494">
        <v>650</v>
      </c>
      <c r="E143" s="494">
        <v>871.65</v>
      </c>
      <c r="F143" s="494">
        <v>427.29199999999997</v>
      </c>
      <c r="G143" s="495">
        <f t="shared" si="27"/>
        <v>49.021052027763432</v>
      </c>
    </row>
    <row r="144" spans="1:7" s="482" customFormat="1" ht="12.75" customHeight="1" x14ac:dyDescent="0.2">
      <c r="A144" s="496"/>
      <c r="B144" s="497"/>
      <c r="C144" s="497"/>
      <c r="D144" s="498"/>
      <c r="E144" s="498"/>
      <c r="F144" s="498"/>
      <c r="G144" s="499"/>
    </row>
    <row r="145" spans="1:7" s="482" customFormat="1" ht="12.75" customHeight="1" x14ac:dyDescent="0.2">
      <c r="A145" s="477">
        <v>4329</v>
      </c>
      <c r="B145" s="478">
        <v>2212</v>
      </c>
      <c r="C145" s="479" t="s">
        <v>75</v>
      </c>
      <c r="D145" s="480">
        <v>0</v>
      </c>
      <c r="E145" s="480">
        <v>0</v>
      </c>
      <c r="F145" s="480">
        <v>11.67</v>
      </c>
      <c r="G145" s="500" t="s">
        <v>3615</v>
      </c>
    </row>
    <row r="146" spans="1:7" s="482" customFormat="1" ht="12.75" customHeight="1" x14ac:dyDescent="0.2">
      <c r="A146" s="491">
        <v>4329</v>
      </c>
      <c r="B146" s="492"/>
      <c r="C146" s="493" t="s">
        <v>110</v>
      </c>
      <c r="D146" s="494">
        <v>0</v>
      </c>
      <c r="E146" s="494">
        <v>0</v>
      </c>
      <c r="F146" s="494">
        <v>11.67</v>
      </c>
      <c r="G146" s="495" t="s">
        <v>3615</v>
      </c>
    </row>
    <row r="147" spans="1:7" s="482" customFormat="1" ht="12.75" customHeight="1" x14ac:dyDescent="0.2">
      <c r="A147" s="496"/>
      <c r="B147" s="497"/>
      <c r="C147" s="497"/>
      <c r="D147" s="498"/>
      <c r="E147" s="498"/>
      <c r="F147" s="498"/>
      <c r="G147" s="501"/>
    </row>
    <row r="148" spans="1:7" s="482" customFormat="1" ht="12.75" customHeight="1" x14ac:dyDescent="0.2">
      <c r="A148" s="477">
        <v>4350</v>
      </c>
      <c r="B148" s="478">
        <v>2212</v>
      </c>
      <c r="C148" s="479" t="s">
        <v>75</v>
      </c>
      <c r="D148" s="480">
        <v>0</v>
      </c>
      <c r="E148" s="480">
        <v>120.82</v>
      </c>
      <c r="F148" s="480">
        <v>120.82034</v>
      </c>
      <c r="G148" s="481">
        <f t="shared" ref="G148:G149" si="28">F148/E148*100</f>
        <v>100.00028141036252</v>
      </c>
    </row>
    <row r="149" spans="1:7" s="482" customFormat="1" ht="12.75" customHeight="1" x14ac:dyDescent="0.2">
      <c r="A149" s="491">
        <v>4350</v>
      </c>
      <c r="B149" s="492"/>
      <c r="C149" s="493" t="s">
        <v>112</v>
      </c>
      <c r="D149" s="494">
        <v>0</v>
      </c>
      <c r="E149" s="494">
        <v>120.82</v>
      </c>
      <c r="F149" s="494">
        <v>120.82034</v>
      </c>
      <c r="G149" s="495">
        <f t="shared" si="28"/>
        <v>100.00028141036252</v>
      </c>
    </row>
    <row r="150" spans="1:7" s="482" customFormat="1" ht="12.75" customHeight="1" x14ac:dyDescent="0.2">
      <c r="A150" s="496"/>
      <c r="B150" s="497"/>
      <c r="C150" s="497"/>
      <c r="D150" s="498"/>
      <c r="E150" s="498"/>
      <c r="F150" s="498"/>
      <c r="G150" s="499"/>
    </row>
    <row r="151" spans="1:7" s="482" customFormat="1" ht="12.75" customHeight="1" x14ac:dyDescent="0.2">
      <c r="A151" s="477">
        <v>4357</v>
      </c>
      <c r="B151" s="478">
        <v>2212</v>
      </c>
      <c r="C151" s="479" t="s">
        <v>75</v>
      </c>
      <c r="D151" s="480">
        <v>0</v>
      </c>
      <c r="E151" s="480">
        <v>7.0000000000000007E-2</v>
      </c>
      <c r="F151" s="480">
        <v>7.034E-2</v>
      </c>
      <c r="G151" s="481">
        <f t="shared" ref="G151:G152" si="29">F151/E151*100</f>
        <v>100.48571428571427</v>
      </c>
    </row>
    <row r="152" spans="1:7" s="482" customFormat="1" ht="12.75" customHeight="1" x14ac:dyDescent="0.2">
      <c r="A152" s="491">
        <v>4357</v>
      </c>
      <c r="B152" s="492"/>
      <c r="C152" s="493" t="s">
        <v>114</v>
      </c>
      <c r="D152" s="494">
        <v>0</v>
      </c>
      <c r="E152" s="494">
        <v>7.0000000000000007E-2</v>
      </c>
      <c r="F152" s="494">
        <v>7.034E-2</v>
      </c>
      <c r="G152" s="495">
        <f t="shared" si="29"/>
        <v>100.48571428571427</v>
      </c>
    </row>
    <row r="153" spans="1:7" s="482" customFormat="1" ht="12.75" customHeight="1" x14ac:dyDescent="0.2">
      <c r="A153" s="496"/>
      <c r="B153" s="497"/>
      <c r="C153" s="497"/>
      <c r="D153" s="498"/>
      <c r="E153" s="498"/>
      <c r="F153" s="498"/>
      <c r="G153" s="499"/>
    </row>
    <row r="154" spans="1:7" s="482" customFormat="1" ht="12.75" customHeight="1" x14ac:dyDescent="0.2">
      <c r="A154" s="477">
        <v>4377</v>
      </c>
      <c r="B154" s="478">
        <v>2212</v>
      </c>
      <c r="C154" s="479" t="s">
        <v>75</v>
      </c>
      <c r="D154" s="480">
        <v>0</v>
      </c>
      <c r="E154" s="480">
        <v>440</v>
      </c>
      <c r="F154" s="480">
        <v>480</v>
      </c>
      <c r="G154" s="481">
        <f t="shared" ref="G154:G155" si="30">F154/E154*100</f>
        <v>109.09090909090908</v>
      </c>
    </row>
    <row r="155" spans="1:7" s="482" customFormat="1" ht="12.75" customHeight="1" x14ac:dyDescent="0.2">
      <c r="A155" s="491">
        <v>4377</v>
      </c>
      <c r="B155" s="492"/>
      <c r="C155" s="493" t="s">
        <v>115</v>
      </c>
      <c r="D155" s="494">
        <v>0</v>
      </c>
      <c r="E155" s="494">
        <v>440</v>
      </c>
      <c r="F155" s="494">
        <v>480</v>
      </c>
      <c r="G155" s="495">
        <f t="shared" si="30"/>
        <v>109.09090909090908</v>
      </c>
    </row>
    <row r="156" spans="1:7" s="482" customFormat="1" ht="12.75" customHeight="1" x14ac:dyDescent="0.2">
      <c r="A156" s="496"/>
      <c r="B156" s="497"/>
      <c r="C156" s="497"/>
      <c r="D156" s="498"/>
      <c r="E156" s="498"/>
      <c r="F156" s="498"/>
      <c r="G156" s="499"/>
    </row>
    <row r="157" spans="1:7" s="482" customFormat="1" ht="12.75" customHeight="1" x14ac:dyDescent="0.2">
      <c r="A157" s="477">
        <v>4379</v>
      </c>
      <c r="B157" s="478">
        <v>2212</v>
      </c>
      <c r="C157" s="479" t="s">
        <v>75</v>
      </c>
      <c r="D157" s="480">
        <v>0</v>
      </c>
      <c r="E157" s="480">
        <v>29.81</v>
      </c>
      <c r="F157" s="480">
        <v>29.81</v>
      </c>
      <c r="G157" s="481">
        <f t="shared" ref="G157:G159" si="31">F157/E157*100</f>
        <v>100</v>
      </c>
    </row>
    <row r="158" spans="1:7" s="482" customFormat="1" ht="12.75" customHeight="1" x14ac:dyDescent="0.2">
      <c r="A158" s="477">
        <v>4379</v>
      </c>
      <c r="B158" s="478">
        <v>2324</v>
      </c>
      <c r="C158" s="479" t="s">
        <v>76</v>
      </c>
      <c r="D158" s="480">
        <v>0</v>
      </c>
      <c r="E158" s="480">
        <v>40.1</v>
      </c>
      <c r="F158" s="480">
        <v>40.091999999999992</v>
      </c>
      <c r="G158" s="481">
        <f t="shared" si="31"/>
        <v>99.980049875311693</v>
      </c>
    </row>
    <row r="159" spans="1:7" s="482" customFormat="1" ht="12.75" customHeight="1" x14ac:dyDescent="0.2">
      <c r="A159" s="491">
        <v>4379</v>
      </c>
      <c r="B159" s="492"/>
      <c r="C159" s="493" t="s">
        <v>298</v>
      </c>
      <c r="D159" s="494">
        <v>0</v>
      </c>
      <c r="E159" s="494">
        <v>69.91</v>
      </c>
      <c r="F159" s="494">
        <v>69.902000000000001</v>
      </c>
      <c r="G159" s="495">
        <f t="shared" si="31"/>
        <v>99.988556715777435</v>
      </c>
    </row>
    <row r="160" spans="1:7" s="482" customFormat="1" ht="12.75" customHeight="1" x14ac:dyDescent="0.2">
      <c r="A160" s="496"/>
      <c r="B160" s="497"/>
      <c r="C160" s="497"/>
      <c r="D160" s="498"/>
      <c r="E160" s="498"/>
      <c r="F160" s="498"/>
      <c r="G160" s="499"/>
    </row>
    <row r="161" spans="1:7" s="482" customFormat="1" ht="12.75" customHeight="1" x14ac:dyDescent="0.2">
      <c r="A161" s="477">
        <v>4399</v>
      </c>
      <c r="B161" s="478">
        <v>2123</v>
      </c>
      <c r="C161" s="479" t="s">
        <v>116</v>
      </c>
      <c r="D161" s="480">
        <v>0</v>
      </c>
      <c r="E161" s="480">
        <v>0</v>
      </c>
      <c r="F161" s="480">
        <v>20</v>
      </c>
      <c r="G161" s="500" t="s">
        <v>3615</v>
      </c>
    </row>
    <row r="162" spans="1:7" s="482" customFormat="1" ht="12.75" customHeight="1" x14ac:dyDescent="0.2">
      <c r="A162" s="477">
        <v>4399</v>
      </c>
      <c r="B162" s="478">
        <v>2212</v>
      </c>
      <c r="C162" s="479" t="s">
        <v>75</v>
      </c>
      <c r="D162" s="480">
        <v>0</v>
      </c>
      <c r="E162" s="480">
        <v>168.91</v>
      </c>
      <c r="F162" s="480">
        <v>238.91200000000001</v>
      </c>
      <c r="G162" s="481">
        <f t="shared" ref="G162:G165" si="32">F162/E162*100</f>
        <v>141.4433722100527</v>
      </c>
    </row>
    <row r="163" spans="1:7" s="482" customFormat="1" ht="12.75" customHeight="1" x14ac:dyDescent="0.2">
      <c r="A163" s="477">
        <v>4399</v>
      </c>
      <c r="B163" s="478">
        <v>2229</v>
      </c>
      <c r="C163" s="479" t="s">
        <v>3616</v>
      </c>
      <c r="D163" s="480">
        <v>0</v>
      </c>
      <c r="E163" s="480">
        <v>2657.01</v>
      </c>
      <c r="F163" s="480">
        <v>2657.0423900000001</v>
      </c>
      <c r="G163" s="481">
        <f t="shared" si="32"/>
        <v>100.00121903944658</v>
      </c>
    </row>
    <row r="164" spans="1:7" s="482" customFormat="1" ht="12.75" customHeight="1" x14ac:dyDescent="0.2">
      <c r="A164" s="477">
        <v>4399</v>
      </c>
      <c r="B164" s="478">
        <v>2324</v>
      </c>
      <c r="C164" s="479" t="s">
        <v>76</v>
      </c>
      <c r="D164" s="480">
        <v>0</v>
      </c>
      <c r="E164" s="480">
        <v>4.0199999999999996</v>
      </c>
      <c r="F164" s="480">
        <v>5.0199999999999996</v>
      </c>
      <c r="G164" s="481">
        <f t="shared" si="32"/>
        <v>124.87562189054727</v>
      </c>
    </row>
    <row r="165" spans="1:7" s="482" customFormat="1" ht="12.75" customHeight="1" x14ac:dyDescent="0.2">
      <c r="A165" s="491">
        <v>4399</v>
      </c>
      <c r="B165" s="492"/>
      <c r="C165" s="493" t="s">
        <v>117</v>
      </c>
      <c r="D165" s="494">
        <v>0</v>
      </c>
      <c r="E165" s="494">
        <v>2829.94</v>
      </c>
      <c r="F165" s="494">
        <v>2920.9743900000003</v>
      </c>
      <c r="G165" s="495">
        <f t="shared" si="32"/>
        <v>103.21683109889257</v>
      </c>
    </row>
    <row r="166" spans="1:7" s="482" customFormat="1" ht="12.75" customHeight="1" x14ac:dyDescent="0.2">
      <c r="A166" s="496"/>
      <c r="B166" s="497"/>
      <c r="C166" s="497"/>
      <c r="D166" s="498"/>
      <c r="E166" s="498"/>
      <c r="F166" s="498"/>
      <c r="G166" s="499"/>
    </row>
    <row r="167" spans="1:7" s="482" customFormat="1" ht="12.75" customHeight="1" x14ac:dyDescent="0.2">
      <c r="A167" s="477">
        <v>5213</v>
      </c>
      <c r="B167" s="478">
        <v>2111</v>
      </c>
      <c r="C167" s="479" t="s">
        <v>74</v>
      </c>
      <c r="D167" s="480">
        <v>0</v>
      </c>
      <c r="E167" s="480">
        <v>109.44</v>
      </c>
      <c r="F167" s="480">
        <v>109.443</v>
      </c>
      <c r="G167" s="481">
        <f t="shared" ref="G167:G169" si="33">F167/E167*100</f>
        <v>100.00274122807018</v>
      </c>
    </row>
    <row r="168" spans="1:7" s="482" customFormat="1" ht="12.75" customHeight="1" x14ac:dyDescent="0.2">
      <c r="A168" s="477">
        <v>5213</v>
      </c>
      <c r="B168" s="478">
        <v>2324</v>
      </c>
      <c r="C168" s="479" t="s">
        <v>76</v>
      </c>
      <c r="D168" s="480">
        <v>0</v>
      </c>
      <c r="E168" s="480">
        <v>78.665000000000006</v>
      </c>
      <c r="F168" s="480">
        <v>78.664100000000005</v>
      </c>
      <c r="G168" s="481">
        <f t="shared" si="33"/>
        <v>99.998855907964142</v>
      </c>
    </row>
    <row r="169" spans="1:7" s="482" customFormat="1" ht="12.75" customHeight="1" x14ac:dyDescent="0.2">
      <c r="A169" s="491">
        <v>5213</v>
      </c>
      <c r="B169" s="492"/>
      <c r="C169" s="493" t="s">
        <v>303</v>
      </c>
      <c r="D169" s="494">
        <v>0</v>
      </c>
      <c r="E169" s="494">
        <v>188.10499999999999</v>
      </c>
      <c r="F169" s="494">
        <v>188.1071</v>
      </c>
      <c r="G169" s="495">
        <f t="shared" si="33"/>
        <v>100.00111639775658</v>
      </c>
    </row>
    <row r="170" spans="1:7" s="482" customFormat="1" ht="12.75" customHeight="1" x14ac:dyDescent="0.2">
      <c r="A170" s="496"/>
      <c r="B170" s="497"/>
      <c r="C170" s="497"/>
      <c r="D170" s="498"/>
      <c r="E170" s="498"/>
      <c r="F170" s="498"/>
      <c r="G170" s="499"/>
    </row>
    <row r="171" spans="1:7" s="482" customFormat="1" ht="12.75" customHeight="1" x14ac:dyDescent="0.2">
      <c r="A171" s="477">
        <v>5511</v>
      </c>
      <c r="B171" s="478">
        <v>2212</v>
      </c>
      <c r="C171" s="479" t="s">
        <v>75</v>
      </c>
      <c r="D171" s="480">
        <v>0</v>
      </c>
      <c r="E171" s="480">
        <v>564.37</v>
      </c>
      <c r="F171" s="480">
        <v>564.36500000000001</v>
      </c>
      <c r="G171" s="481">
        <f t="shared" ref="G171:G173" si="34">F171/E171*100</f>
        <v>99.999114056381458</v>
      </c>
    </row>
    <row r="172" spans="1:7" s="482" customFormat="1" ht="12.75" customHeight="1" x14ac:dyDescent="0.2">
      <c r="A172" s="477">
        <v>5511</v>
      </c>
      <c r="B172" s="478">
        <v>2329</v>
      </c>
      <c r="C172" s="479" t="s">
        <v>77</v>
      </c>
      <c r="D172" s="480">
        <v>4400</v>
      </c>
      <c r="E172" s="480">
        <v>400</v>
      </c>
      <c r="F172" s="480">
        <v>400</v>
      </c>
      <c r="G172" s="481">
        <f t="shared" si="34"/>
        <v>100</v>
      </c>
    </row>
    <row r="173" spans="1:7" s="482" customFormat="1" ht="12.75" customHeight="1" x14ac:dyDescent="0.2">
      <c r="A173" s="491">
        <v>5511</v>
      </c>
      <c r="B173" s="492"/>
      <c r="C173" s="493" t="s">
        <v>119</v>
      </c>
      <c r="D173" s="494">
        <v>4400</v>
      </c>
      <c r="E173" s="494">
        <v>964.37</v>
      </c>
      <c r="F173" s="494">
        <v>964.36500000000001</v>
      </c>
      <c r="G173" s="495">
        <f t="shared" si="34"/>
        <v>99.999481526799883</v>
      </c>
    </row>
    <row r="174" spans="1:7" s="482" customFormat="1" ht="12.75" customHeight="1" x14ac:dyDescent="0.2">
      <c r="A174" s="496"/>
      <c r="B174" s="497"/>
      <c r="C174" s="497"/>
      <c r="D174" s="498"/>
      <c r="E174" s="498"/>
      <c r="F174" s="498"/>
      <c r="G174" s="499"/>
    </row>
    <row r="175" spans="1:7" s="482" customFormat="1" ht="12.75" customHeight="1" x14ac:dyDescent="0.2">
      <c r="A175" s="477">
        <v>5521</v>
      </c>
      <c r="B175" s="478">
        <v>2132</v>
      </c>
      <c r="C175" s="479" t="s">
        <v>81</v>
      </c>
      <c r="D175" s="480">
        <v>0</v>
      </c>
      <c r="E175" s="480">
        <v>16.489999999999998</v>
      </c>
      <c r="F175" s="480">
        <v>16.95</v>
      </c>
      <c r="G175" s="481">
        <f t="shared" ref="G175:G177" si="35">F175/E175*100</f>
        <v>102.78956943602185</v>
      </c>
    </row>
    <row r="176" spans="1:7" s="482" customFormat="1" ht="12.75" customHeight="1" x14ac:dyDescent="0.2">
      <c r="A176" s="477">
        <v>5521</v>
      </c>
      <c r="B176" s="478">
        <v>2324</v>
      </c>
      <c r="C176" s="479" t="s">
        <v>76</v>
      </c>
      <c r="D176" s="480">
        <v>0</v>
      </c>
      <c r="E176" s="480">
        <v>104.06100000000001</v>
      </c>
      <c r="F176" s="480">
        <v>104.06298</v>
      </c>
      <c r="G176" s="481">
        <f t="shared" si="35"/>
        <v>100.00190273012943</v>
      </c>
    </row>
    <row r="177" spans="1:7" s="482" customFormat="1" ht="12.75" customHeight="1" x14ac:dyDescent="0.2">
      <c r="A177" s="491">
        <v>5521</v>
      </c>
      <c r="B177" s="492"/>
      <c r="C177" s="493" t="s">
        <v>121</v>
      </c>
      <c r="D177" s="494">
        <v>0</v>
      </c>
      <c r="E177" s="494">
        <v>120.551</v>
      </c>
      <c r="F177" s="494">
        <v>121.01298</v>
      </c>
      <c r="G177" s="495">
        <f t="shared" si="35"/>
        <v>100.38322369785402</v>
      </c>
    </row>
    <row r="178" spans="1:7" s="482" customFormat="1" ht="12.75" customHeight="1" x14ac:dyDescent="0.2">
      <c r="A178" s="496"/>
      <c r="B178" s="497"/>
      <c r="C178" s="497"/>
      <c r="D178" s="498"/>
      <c r="E178" s="498"/>
      <c r="F178" s="498"/>
      <c r="G178" s="499"/>
    </row>
    <row r="179" spans="1:7" s="482" customFormat="1" ht="12.75" customHeight="1" x14ac:dyDescent="0.2">
      <c r="A179" s="477">
        <v>6113</v>
      </c>
      <c r="B179" s="478">
        <v>2310</v>
      </c>
      <c r="C179" s="479" t="s">
        <v>78</v>
      </c>
      <c r="D179" s="480">
        <v>0</v>
      </c>
      <c r="E179" s="480">
        <v>13.5</v>
      </c>
      <c r="F179" s="480">
        <v>13.5</v>
      </c>
      <c r="G179" s="481">
        <f t="shared" ref="G179:G181" si="36">F179/E179*100</f>
        <v>100</v>
      </c>
    </row>
    <row r="180" spans="1:7" s="482" customFormat="1" ht="12.75" customHeight="1" x14ac:dyDescent="0.2">
      <c r="A180" s="477">
        <v>6113</v>
      </c>
      <c r="B180" s="478">
        <v>2324</v>
      </c>
      <c r="C180" s="479" t="s">
        <v>76</v>
      </c>
      <c r="D180" s="480">
        <v>0</v>
      </c>
      <c r="E180" s="480">
        <v>238.43</v>
      </c>
      <c r="F180" s="480">
        <v>257.298</v>
      </c>
      <c r="G180" s="481">
        <f t="shared" si="36"/>
        <v>107.91343371220063</v>
      </c>
    </row>
    <row r="181" spans="1:7" s="482" customFormat="1" ht="12.75" customHeight="1" x14ac:dyDescent="0.2">
      <c r="A181" s="491">
        <v>6113</v>
      </c>
      <c r="B181" s="492"/>
      <c r="C181" s="493" t="s">
        <v>122</v>
      </c>
      <c r="D181" s="494">
        <v>0</v>
      </c>
      <c r="E181" s="494">
        <v>251.93</v>
      </c>
      <c r="F181" s="494">
        <v>270.798</v>
      </c>
      <c r="G181" s="495">
        <f t="shared" si="36"/>
        <v>107.48938197118247</v>
      </c>
    </row>
    <row r="182" spans="1:7" s="482" customFormat="1" ht="12.75" customHeight="1" x14ac:dyDescent="0.2">
      <c r="A182" s="496"/>
      <c r="B182" s="497"/>
      <c r="C182" s="497"/>
      <c r="D182" s="498"/>
      <c r="E182" s="498"/>
      <c r="F182" s="498"/>
      <c r="G182" s="499"/>
    </row>
    <row r="183" spans="1:7" s="482" customFormat="1" ht="12.75" customHeight="1" x14ac:dyDescent="0.2">
      <c r="A183" s="477">
        <v>6172</v>
      </c>
      <c r="B183" s="478">
        <v>2111</v>
      </c>
      <c r="C183" s="479" t="s">
        <v>74</v>
      </c>
      <c r="D183" s="480">
        <v>1</v>
      </c>
      <c r="E183" s="480">
        <v>122</v>
      </c>
      <c r="F183" s="480">
        <v>14.547499999999999</v>
      </c>
      <c r="G183" s="481">
        <f t="shared" ref="G183:G191" si="37">F183/E183*100</f>
        <v>11.924180327868852</v>
      </c>
    </row>
    <row r="184" spans="1:7" s="482" customFormat="1" ht="12.75" customHeight="1" x14ac:dyDescent="0.2">
      <c r="A184" s="477">
        <v>6172</v>
      </c>
      <c r="B184" s="478">
        <v>2132</v>
      </c>
      <c r="C184" s="479" t="s">
        <v>81</v>
      </c>
      <c r="D184" s="480">
        <v>779</v>
      </c>
      <c r="E184" s="480">
        <v>742.08100000000002</v>
      </c>
      <c r="F184" s="480">
        <v>742.55144999999993</v>
      </c>
      <c r="G184" s="481">
        <f t="shared" si="37"/>
        <v>100.06339604436711</v>
      </c>
    </row>
    <row r="185" spans="1:7" s="482" customFormat="1" ht="12.75" customHeight="1" x14ac:dyDescent="0.2">
      <c r="A185" s="477">
        <v>6172</v>
      </c>
      <c r="B185" s="478">
        <v>2139</v>
      </c>
      <c r="C185" s="479" t="s">
        <v>123</v>
      </c>
      <c r="D185" s="480">
        <v>8</v>
      </c>
      <c r="E185" s="480">
        <v>8</v>
      </c>
      <c r="F185" s="480">
        <v>1.9359999999999999</v>
      </c>
      <c r="G185" s="481">
        <f t="shared" si="37"/>
        <v>24.2</v>
      </c>
    </row>
    <row r="186" spans="1:7" s="482" customFormat="1" ht="12.75" customHeight="1" x14ac:dyDescent="0.2">
      <c r="A186" s="477">
        <v>6172</v>
      </c>
      <c r="B186" s="478">
        <v>2143</v>
      </c>
      <c r="C186" s="479" t="s">
        <v>124</v>
      </c>
      <c r="D186" s="480">
        <v>0</v>
      </c>
      <c r="E186" s="480">
        <v>0</v>
      </c>
      <c r="F186" s="480">
        <v>7.8899999999999994E-3</v>
      </c>
      <c r="G186" s="500" t="s">
        <v>3615</v>
      </c>
    </row>
    <row r="187" spans="1:7" s="482" customFormat="1" ht="12.75" customHeight="1" x14ac:dyDescent="0.2">
      <c r="A187" s="477">
        <v>6172</v>
      </c>
      <c r="B187" s="478">
        <v>2211</v>
      </c>
      <c r="C187" s="479" t="s">
        <v>106</v>
      </c>
      <c r="D187" s="480">
        <v>5</v>
      </c>
      <c r="E187" s="480">
        <v>28</v>
      </c>
      <c r="F187" s="480">
        <v>23</v>
      </c>
      <c r="G187" s="481">
        <f t="shared" si="37"/>
        <v>82.142857142857139</v>
      </c>
    </row>
    <row r="188" spans="1:7" s="482" customFormat="1" ht="12.75" customHeight="1" x14ac:dyDescent="0.2">
      <c r="A188" s="477">
        <v>6172</v>
      </c>
      <c r="B188" s="478">
        <v>2212</v>
      </c>
      <c r="C188" s="479" t="s">
        <v>75</v>
      </c>
      <c r="D188" s="480">
        <v>30</v>
      </c>
      <c r="E188" s="480">
        <v>143.77000000000001</v>
      </c>
      <c r="F188" s="480">
        <v>159.36500000000001</v>
      </c>
      <c r="G188" s="481">
        <f t="shared" si="37"/>
        <v>110.84718647840299</v>
      </c>
    </row>
    <row r="189" spans="1:7" s="482" customFormat="1" ht="12.75" customHeight="1" x14ac:dyDescent="0.2">
      <c r="A189" s="477">
        <v>6172</v>
      </c>
      <c r="B189" s="478">
        <v>2324</v>
      </c>
      <c r="C189" s="479" t="s">
        <v>76</v>
      </c>
      <c r="D189" s="480">
        <v>65</v>
      </c>
      <c r="E189" s="480">
        <v>4662.7299999999996</v>
      </c>
      <c r="F189" s="480">
        <v>6230.7847300000003</v>
      </c>
      <c r="G189" s="481">
        <f t="shared" si="37"/>
        <v>133.62954170625366</v>
      </c>
    </row>
    <row r="190" spans="1:7" s="482" customFormat="1" ht="12.75" customHeight="1" x14ac:dyDescent="0.2">
      <c r="A190" s="477">
        <v>6172</v>
      </c>
      <c r="B190" s="478">
        <v>2329</v>
      </c>
      <c r="C190" s="479" t="s">
        <v>77</v>
      </c>
      <c r="D190" s="480">
        <v>0</v>
      </c>
      <c r="E190" s="480">
        <v>380.34</v>
      </c>
      <c r="F190" s="480">
        <v>381.05995000000001</v>
      </c>
      <c r="G190" s="481">
        <f t="shared" si="37"/>
        <v>100.18929116054058</v>
      </c>
    </row>
    <row r="191" spans="1:7" s="482" customFormat="1" ht="12.75" customHeight="1" x14ac:dyDescent="0.2">
      <c r="A191" s="491">
        <v>6172</v>
      </c>
      <c r="B191" s="492"/>
      <c r="C191" s="493" t="s">
        <v>126</v>
      </c>
      <c r="D191" s="494">
        <v>888</v>
      </c>
      <c r="E191" s="494">
        <v>6086.9210000000003</v>
      </c>
      <c r="F191" s="494">
        <v>7553.25252</v>
      </c>
      <c r="G191" s="495">
        <f t="shared" si="37"/>
        <v>124.08987269589996</v>
      </c>
    </row>
    <row r="192" spans="1:7" s="482" customFormat="1" ht="12.75" customHeight="1" x14ac:dyDescent="0.2">
      <c r="A192" s="496"/>
      <c r="B192" s="497"/>
      <c r="C192" s="497"/>
      <c r="D192" s="498"/>
      <c r="E192" s="498"/>
      <c r="F192" s="498"/>
      <c r="G192" s="499"/>
    </row>
    <row r="193" spans="1:7" s="482" customFormat="1" ht="12.75" customHeight="1" x14ac:dyDescent="0.2">
      <c r="A193" s="477">
        <v>6310</v>
      </c>
      <c r="B193" s="478">
        <v>2141</v>
      </c>
      <c r="C193" s="479" t="s">
        <v>127</v>
      </c>
      <c r="D193" s="480">
        <v>3000</v>
      </c>
      <c r="E193" s="480">
        <v>4100.49</v>
      </c>
      <c r="F193" s="480">
        <v>25028.468240000002</v>
      </c>
      <c r="G193" s="481">
        <f t="shared" ref="G193:G195" si="38">F193/E193*100</f>
        <v>610.37749732349062</v>
      </c>
    </row>
    <row r="194" spans="1:7" s="482" customFormat="1" ht="12.75" customHeight="1" x14ac:dyDescent="0.2">
      <c r="A194" s="477">
        <v>6310</v>
      </c>
      <c r="B194" s="478">
        <v>2143</v>
      </c>
      <c r="C194" s="479" t="s">
        <v>124</v>
      </c>
      <c r="D194" s="480">
        <v>0</v>
      </c>
      <c r="E194" s="480">
        <v>31</v>
      </c>
      <c r="F194" s="480">
        <v>31</v>
      </c>
      <c r="G194" s="481">
        <f t="shared" si="38"/>
        <v>100</v>
      </c>
    </row>
    <row r="195" spans="1:7" s="482" customFormat="1" ht="12.75" customHeight="1" x14ac:dyDescent="0.2">
      <c r="A195" s="491">
        <v>6310</v>
      </c>
      <c r="B195" s="492"/>
      <c r="C195" s="493" t="s">
        <v>128</v>
      </c>
      <c r="D195" s="494">
        <v>3000</v>
      </c>
      <c r="E195" s="494">
        <v>4131.49</v>
      </c>
      <c r="F195" s="494">
        <v>25059.468240000002</v>
      </c>
      <c r="G195" s="495">
        <f t="shared" si="38"/>
        <v>606.54795824266796</v>
      </c>
    </row>
    <row r="196" spans="1:7" s="482" customFormat="1" ht="12.75" customHeight="1" x14ac:dyDescent="0.2">
      <c r="A196" s="496"/>
      <c r="B196" s="497"/>
      <c r="C196" s="497"/>
      <c r="D196" s="498"/>
      <c r="E196" s="498"/>
      <c r="F196" s="498"/>
      <c r="G196" s="499"/>
    </row>
    <row r="197" spans="1:7" s="482" customFormat="1" ht="12.75" customHeight="1" x14ac:dyDescent="0.2">
      <c r="A197" s="477">
        <v>6320</v>
      </c>
      <c r="B197" s="478">
        <v>2322</v>
      </c>
      <c r="C197" s="479" t="s">
        <v>125</v>
      </c>
      <c r="D197" s="480">
        <v>0</v>
      </c>
      <c r="E197" s="480">
        <v>12352.146000000001</v>
      </c>
      <c r="F197" s="480">
        <v>12509.05</v>
      </c>
      <c r="G197" s="481">
        <f t="shared" ref="G197:G199" si="39">F197/E197*100</f>
        <v>101.27025700635338</v>
      </c>
    </row>
    <row r="198" spans="1:7" s="482" customFormat="1" ht="12.75" customHeight="1" x14ac:dyDescent="0.2">
      <c r="A198" s="477">
        <v>6320</v>
      </c>
      <c r="B198" s="478">
        <v>2324</v>
      </c>
      <c r="C198" s="479" t="s">
        <v>76</v>
      </c>
      <c r="D198" s="480">
        <v>0</v>
      </c>
      <c r="E198" s="480">
        <v>0</v>
      </c>
      <c r="F198" s="480">
        <v>2869.6280000000002</v>
      </c>
      <c r="G198" s="500" t="s">
        <v>3615</v>
      </c>
    </row>
    <row r="199" spans="1:7" s="482" customFormat="1" ht="12.75" customHeight="1" x14ac:dyDescent="0.2">
      <c r="A199" s="491">
        <v>6320</v>
      </c>
      <c r="B199" s="492"/>
      <c r="C199" s="493" t="s">
        <v>129</v>
      </c>
      <c r="D199" s="494">
        <v>0</v>
      </c>
      <c r="E199" s="494">
        <v>12352.146000000001</v>
      </c>
      <c r="F199" s="494">
        <v>15378.678</v>
      </c>
      <c r="G199" s="495">
        <f t="shared" si="39"/>
        <v>124.50207437638771</v>
      </c>
    </row>
    <row r="200" spans="1:7" s="482" customFormat="1" ht="12.75" customHeight="1" x14ac:dyDescent="0.2">
      <c r="A200" s="496"/>
      <c r="B200" s="497"/>
      <c r="C200" s="497"/>
      <c r="D200" s="498"/>
      <c r="E200" s="498"/>
      <c r="F200" s="498"/>
      <c r="G200" s="499"/>
    </row>
    <row r="201" spans="1:7" s="482" customFormat="1" ht="12.75" customHeight="1" x14ac:dyDescent="0.2">
      <c r="A201" s="477">
        <v>6402</v>
      </c>
      <c r="B201" s="478">
        <v>2222</v>
      </c>
      <c r="C201" s="479" t="s">
        <v>3617</v>
      </c>
      <c r="D201" s="480">
        <v>0</v>
      </c>
      <c r="E201" s="480">
        <v>18</v>
      </c>
      <c r="F201" s="480">
        <v>18</v>
      </c>
      <c r="G201" s="481">
        <f t="shared" ref="G201:G205" si="40">F201/E201*100</f>
        <v>100</v>
      </c>
    </row>
    <row r="202" spans="1:7" s="482" customFormat="1" ht="12.75" customHeight="1" x14ac:dyDescent="0.2">
      <c r="A202" s="477">
        <v>6402</v>
      </c>
      <c r="B202" s="478">
        <v>2223</v>
      </c>
      <c r="C202" s="479" t="s">
        <v>3618</v>
      </c>
      <c r="D202" s="480">
        <v>0</v>
      </c>
      <c r="E202" s="480">
        <v>19970.629000000001</v>
      </c>
      <c r="F202" s="480">
        <v>21265.974959999996</v>
      </c>
      <c r="G202" s="481">
        <f t="shared" si="40"/>
        <v>106.48625519005934</v>
      </c>
    </row>
    <row r="203" spans="1:7" s="482" customFormat="1" ht="12.75" customHeight="1" x14ac:dyDescent="0.2">
      <c r="A203" s="477">
        <v>6402</v>
      </c>
      <c r="B203" s="478">
        <v>2227</v>
      </c>
      <c r="C203" s="479" t="s">
        <v>3619</v>
      </c>
      <c r="D203" s="480">
        <v>0</v>
      </c>
      <c r="E203" s="480">
        <v>225.95</v>
      </c>
      <c r="F203" s="480">
        <v>225.95416</v>
      </c>
      <c r="G203" s="481">
        <f t="shared" si="40"/>
        <v>100.001841115291</v>
      </c>
    </row>
    <row r="204" spans="1:7" s="482" customFormat="1" ht="12.75" customHeight="1" x14ac:dyDescent="0.2">
      <c r="A204" s="477">
        <v>6402</v>
      </c>
      <c r="B204" s="478">
        <v>2229</v>
      </c>
      <c r="C204" s="479" t="s">
        <v>3616</v>
      </c>
      <c r="D204" s="480">
        <v>0</v>
      </c>
      <c r="E204" s="480">
        <v>69944.058000000005</v>
      </c>
      <c r="F204" s="480">
        <v>70357.202710000012</v>
      </c>
      <c r="G204" s="481">
        <f t="shared" si="40"/>
        <v>100.59067878217762</v>
      </c>
    </row>
    <row r="205" spans="1:7" s="482" customFormat="1" ht="12.75" customHeight="1" x14ac:dyDescent="0.2">
      <c r="A205" s="491">
        <v>6402</v>
      </c>
      <c r="B205" s="492"/>
      <c r="C205" s="493" t="s">
        <v>3620</v>
      </c>
      <c r="D205" s="494">
        <v>0</v>
      </c>
      <c r="E205" s="494">
        <v>90158.637000000002</v>
      </c>
      <c r="F205" s="494">
        <v>91867.131829999969</v>
      </c>
      <c r="G205" s="495">
        <f t="shared" si="40"/>
        <v>101.89498742089454</v>
      </c>
    </row>
    <row r="206" spans="1:7" s="482" customFormat="1" ht="12.75" customHeight="1" x14ac:dyDescent="0.2">
      <c r="A206" s="496"/>
      <c r="B206" s="497"/>
      <c r="C206" s="497"/>
      <c r="D206" s="498"/>
      <c r="E206" s="498"/>
      <c r="F206" s="498"/>
      <c r="G206" s="499"/>
    </row>
    <row r="207" spans="1:7" s="482" customFormat="1" ht="12.75" customHeight="1" x14ac:dyDescent="0.2">
      <c r="A207" s="477">
        <v>6409</v>
      </c>
      <c r="B207" s="478">
        <v>2211</v>
      </c>
      <c r="C207" s="479" t="s">
        <v>106</v>
      </c>
      <c r="D207" s="480">
        <v>41353</v>
      </c>
      <c r="E207" s="480">
        <v>385.29</v>
      </c>
      <c r="F207" s="480">
        <v>385.28795000000002</v>
      </c>
      <c r="G207" s="481">
        <f t="shared" ref="G207:G209" si="41">F207/E207*100</f>
        <v>99.999467933245086</v>
      </c>
    </row>
    <row r="208" spans="1:7" s="482" customFormat="1" ht="12.75" customHeight="1" x14ac:dyDescent="0.2">
      <c r="A208" s="477">
        <v>6409</v>
      </c>
      <c r="B208" s="478">
        <v>2229</v>
      </c>
      <c r="C208" s="479" t="s">
        <v>3616</v>
      </c>
      <c r="D208" s="480">
        <v>0</v>
      </c>
      <c r="E208" s="480">
        <v>1965.65</v>
      </c>
      <c r="F208" s="480">
        <v>2152.9916700000003</v>
      </c>
      <c r="G208" s="481">
        <f t="shared" si="41"/>
        <v>109.53077455294688</v>
      </c>
    </row>
    <row r="209" spans="1:15" s="482" customFormat="1" ht="12.75" customHeight="1" x14ac:dyDescent="0.2">
      <c r="A209" s="491">
        <v>6409</v>
      </c>
      <c r="B209" s="492"/>
      <c r="C209" s="493" t="s">
        <v>130</v>
      </c>
      <c r="D209" s="494">
        <v>41353</v>
      </c>
      <c r="E209" s="494">
        <v>2350.94</v>
      </c>
      <c r="F209" s="494">
        <v>2538.2796200000012</v>
      </c>
      <c r="G209" s="495">
        <f t="shared" si="41"/>
        <v>107.96871123890874</v>
      </c>
    </row>
    <row r="210" spans="1:15" s="482" customFormat="1" ht="12.75" customHeight="1" x14ac:dyDescent="0.2">
      <c r="A210" s="496"/>
      <c r="B210" s="497"/>
      <c r="C210" s="497"/>
      <c r="D210" s="498"/>
      <c r="E210" s="498"/>
      <c r="F210" s="498"/>
      <c r="G210" s="499"/>
    </row>
    <row r="211" spans="1:15" s="482" customFormat="1" ht="12.75" customHeight="1" x14ac:dyDescent="0.2">
      <c r="A211" s="477" t="s">
        <v>65</v>
      </c>
      <c r="B211" s="478">
        <v>2412</v>
      </c>
      <c r="C211" s="479" t="s">
        <v>131</v>
      </c>
      <c r="D211" s="480">
        <v>10855</v>
      </c>
      <c r="E211" s="480">
        <v>8855</v>
      </c>
      <c r="F211" s="480">
        <v>9304.5874499999991</v>
      </c>
      <c r="G211" s="481">
        <f t="shared" ref="G211:G215" si="42">F211/E211*100</f>
        <v>105.07721569734612</v>
      </c>
    </row>
    <row r="212" spans="1:15" s="482" customFormat="1" ht="12.75" customHeight="1" x14ac:dyDescent="0.2">
      <c r="A212" s="477" t="s">
        <v>65</v>
      </c>
      <c r="B212" s="478">
        <v>2420</v>
      </c>
      <c r="C212" s="479" t="s">
        <v>132</v>
      </c>
      <c r="D212" s="480">
        <v>146539</v>
      </c>
      <c r="E212" s="480">
        <v>146139</v>
      </c>
      <c r="F212" s="480">
        <v>146139</v>
      </c>
      <c r="G212" s="481">
        <f t="shared" si="42"/>
        <v>100</v>
      </c>
    </row>
    <row r="213" spans="1:15" s="482" customFormat="1" ht="12.75" customHeight="1" x14ac:dyDescent="0.2">
      <c r="A213" s="477" t="s">
        <v>65</v>
      </c>
      <c r="B213" s="478">
        <v>2441</v>
      </c>
      <c r="C213" s="479" t="s">
        <v>133</v>
      </c>
      <c r="D213" s="480">
        <v>8178</v>
      </c>
      <c r="E213" s="480">
        <v>26310.175999999999</v>
      </c>
      <c r="F213" s="480">
        <v>26117.5095</v>
      </c>
      <c r="G213" s="481">
        <f t="shared" si="42"/>
        <v>99.267711093988879</v>
      </c>
    </row>
    <row r="214" spans="1:15" s="482" customFormat="1" ht="12.75" customHeight="1" x14ac:dyDescent="0.2">
      <c r="A214" s="477" t="s">
        <v>65</v>
      </c>
      <c r="B214" s="478">
        <v>2451</v>
      </c>
      <c r="C214" s="479" t="s">
        <v>134</v>
      </c>
      <c r="D214" s="480">
        <v>292239</v>
      </c>
      <c r="E214" s="480">
        <v>275893.99</v>
      </c>
      <c r="F214" s="480">
        <v>275893.51209000003</v>
      </c>
      <c r="G214" s="481">
        <f t="shared" si="42"/>
        <v>99.999826777669227</v>
      </c>
    </row>
    <row r="215" spans="1:15" s="482" customFormat="1" ht="12.75" customHeight="1" thickBot="1" x14ac:dyDescent="0.25">
      <c r="A215" s="483" t="s">
        <v>3191</v>
      </c>
      <c r="B215" s="484"/>
      <c r="C215" s="485" t="s">
        <v>135</v>
      </c>
      <c r="D215" s="486">
        <v>457811</v>
      </c>
      <c r="E215" s="486">
        <v>457198.16600000003</v>
      </c>
      <c r="F215" s="486">
        <v>457454.60904000007</v>
      </c>
      <c r="G215" s="502">
        <f t="shared" si="42"/>
        <v>100.05609012876049</v>
      </c>
    </row>
    <row r="216" spans="1:15" s="464" customFormat="1" ht="12.75" x14ac:dyDescent="0.2">
      <c r="A216" s="462"/>
      <c r="B216" s="462"/>
      <c r="C216" s="488"/>
      <c r="D216" s="489"/>
      <c r="E216" s="489"/>
      <c r="F216" s="489"/>
      <c r="G216" s="490"/>
      <c r="I216" s="463"/>
      <c r="J216" s="463"/>
      <c r="K216" s="463"/>
      <c r="L216" s="463"/>
      <c r="M216" s="463"/>
      <c r="N216" s="463"/>
      <c r="O216" s="463"/>
    </row>
    <row r="217" spans="1:15" s="464" customFormat="1" ht="12.75" x14ac:dyDescent="0.2">
      <c r="A217" s="462"/>
      <c r="B217" s="462"/>
      <c r="C217" s="488"/>
      <c r="D217" s="489"/>
      <c r="E217" s="489"/>
      <c r="F217" s="489"/>
      <c r="G217" s="490"/>
      <c r="I217" s="463"/>
      <c r="J217" s="463"/>
      <c r="K217" s="463"/>
      <c r="L217" s="463"/>
      <c r="M217" s="463"/>
      <c r="N217" s="463"/>
      <c r="O217" s="463"/>
    </row>
    <row r="218" spans="1:15" s="464" customFormat="1" ht="16.5" customHeight="1" x14ac:dyDescent="0.2">
      <c r="A218" s="469" t="s">
        <v>7</v>
      </c>
      <c r="B218" s="462"/>
      <c r="C218" s="488"/>
      <c r="D218" s="489"/>
      <c r="E218" s="489"/>
      <c r="F218" s="489"/>
      <c r="G218" s="490"/>
      <c r="I218" s="463"/>
      <c r="J218" s="463"/>
      <c r="K218" s="463"/>
      <c r="L218" s="463"/>
      <c r="M218" s="463"/>
      <c r="N218" s="463"/>
      <c r="O218" s="463"/>
    </row>
    <row r="219" spans="1:15" s="463" customFormat="1" ht="12.75" customHeight="1" thickBot="1" x14ac:dyDescent="0.25">
      <c r="A219" s="469"/>
      <c r="B219" s="470"/>
      <c r="C219" s="470"/>
      <c r="D219" s="471"/>
      <c r="E219" s="471"/>
      <c r="F219" s="471"/>
      <c r="G219" s="472" t="s">
        <v>2</v>
      </c>
      <c r="H219" s="464"/>
    </row>
    <row r="220" spans="1:15" s="463" customFormat="1" ht="36" customHeight="1" thickBot="1" x14ac:dyDescent="0.25">
      <c r="A220" s="473" t="s">
        <v>59</v>
      </c>
      <c r="B220" s="474" t="s">
        <v>60</v>
      </c>
      <c r="C220" s="474" t="s">
        <v>61</v>
      </c>
      <c r="D220" s="475" t="s">
        <v>62</v>
      </c>
      <c r="E220" s="475" t="s">
        <v>63</v>
      </c>
      <c r="F220" s="475" t="s">
        <v>1</v>
      </c>
      <c r="G220" s="476" t="s">
        <v>64</v>
      </c>
      <c r="H220" s="464"/>
    </row>
    <row r="221" spans="1:15" s="482" customFormat="1" ht="12.75" x14ac:dyDescent="0.2">
      <c r="A221" s="477">
        <v>2143</v>
      </c>
      <c r="B221" s="478">
        <v>3113</v>
      </c>
      <c r="C221" s="479" t="s">
        <v>136</v>
      </c>
      <c r="D221" s="480">
        <v>0</v>
      </c>
      <c r="E221" s="480">
        <v>127.05</v>
      </c>
      <c r="F221" s="480">
        <v>127.05</v>
      </c>
      <c r="G221" s="481">
        <f t="shared" ref="G221:G222" si="43">F221/E221*100</f>
        <v>100</v>
      </c>
    </row>
    <row r="222" spans="1:15" s="482" customFormat="1" ht="12.75" x14ac:dyDescent="0.2">
      <c r="A222" s="491">
        <v>2143</v>
      </c>
      <c r="B222" s="492"/>
      <c r="C222" s="493" t="s">
        <v>0</v>
      </c>
      <c r="D222" s="494">
        <v>0</v>
      </c>
      <c r="E222" s="494">
        <v>127.05</v>
      </c>
      <c r="F222" s="494">
        <v>127.05</v>
      </c>
      <c r="G222" s="495">
        <f t="shared" si="43"/>
        <v>100</v>
      </c>
    </row>
    <row r="223" spans="1:15" s="482" customFormat="1" ht="12.75" x14ac:dyDescent="0.2">
      <c r="A223" s="503"/>
      <c r="B223" s="504"/>
      <c r="C223" s="505"/>
      <c r="D223" s="506"/>
      <c r="E223" s="506"/>
      <c r="F223" s="506"/>
      <c r="G223" s="507"/>
    </row>
    <row r="224" spans="1:15" s="482" customFormat="1" ht="12.75" x14ac:dyDescent="0.2">
      <c r="A224" s="477">
        <v>2212</v>
      </c>
      <c r="B224" s="478">
        <v>3112</v>
      </c>
      <c r="C224" s="479" t="s">
        <v>138</v>
      </c>
      <c r="D224" s="480">
        <v>0</v>
      </c>
      <c r="E224" s="480">
        <v>15108.37</v>
      </c>
      <c r="F224" s="480">
        <v>15108.367920000001</v>
      </c>
      <c r="G224" s="481">
        <f t="shared" ref="G224:G226" si="44">F224/E224*100</f>
        <v>99.999986232796786</v>
      </c>
    </row>
    <row r="225" spans="1:15" s="482" customFormat="1" ht="12.75" x14ac:dyDescent="0.2">
      <c r="A225" s="477">
        <v>2212</v>
      </c>
      <c r="B225" s="478">
        <v>3119</v>
      </c>
      <c r="C225" s="479" t="s">
        <v>3192</v>
      </c>
      <c r="D225" s="480">
        <v>0</v>
      </c>
      <c r="E225" s="480">
        <v>22250.45</v>
      </c>
      <c r="F225" s="480">
        <v>22250.440320000002</v>
      </c>
      <c r="G225" s="481">
        <f t="shared" si="44"/>
        <v>99.999956495261898</v>
      </c>
    </row>
    <row r="226" spans="1:15" s="482" customFormat="1" ht="12.75" x14ac:dyDescent="0.2">
      <c r="A226" s="491">
        <v>2212</v>
      </c>
      <c r="B226" s="492"/>
      <c r="C226" s="493" t="s">
        <v>79</v>
      </c>
      <c r="D226" s="494">
        <v>0</v>
      </c>
      <c r="E226" s="494">
        <v>37358.82</v>
      </c>
      <c r="F226" s="494">
        <v>37358.808239999998</v>
      </c>
      <c r="G226" s="495">
        <f t="shared" si="44"/>
        <v>99.999968521489706</v>
      </c>
    </row>
    <row r="227" spans="1:15" s="482" customFormat="1" ht="12.75" x14ac:dyDescent="0.2">
      <c r="A227" s="503"/>
      <c r="B227" s="504"/>
      <c r="C227" s="505"/>
      <c r="D227" s="506"/>
      <c r="E227" s="506"/>
      <c r="F227" s="506"/>
      <c r="G227" s="507"/>
    </row>
    <row r="228" spans="1:15" s="482" customFormat="1" ht="12.75" x14ac:dyDescent="0.2">
      <c r="A228" s="477">
        <v>3639</v>
      </c>
      <c r="B228" s="478">
        <v>3111</v>
      </c>
      <c r="C228" s="479" t="s">
        <v>137</v>
      </c>
      <c r="D228" s="480">
        <v>49208</v>
      </c>
      <c r="E228" s="480">
        <v>51348.18</v>
      </c>
      <c r="F228" s="480">
        <v>52361.963730000003</v>
      </c>
      <c r="G228" s="481">
        <f t="shared" ref="G228:G230" si="45">F228/E228*100</f>
        <v>101.97433235218854</v>
      </c>
    </row>
    <row r="229" spans="1:15" s="482" customFormat="1" ht="12.75" x14ac:dyDescent="0.2">
      <c r="A229" s="477">
        <v>3639</v>
      </c>
      <c r="B229" s="478">
        <v>3112</v>
      </c>
      <c r="C229" s="479" t="s">
        <v>138</v>
      </c>
      <c r="D229" s="480">
        <v>0</v>
      </c>
      <c r="E229" s="480">
        <v>3404.82</v>
      </c>
      <c r="F229" s="480">
        <v>5416.5356200000006</v>
      </c>
      <c r="G229" s="481">
        <f t="shared" si="45"/>
        <v>159.08434572165342</v>
      </c>
    </row>
    <row r="230" spans="1:15" s="482" customFormat="1" ht="12.75" x14ac:dyDescent="0.2">
      <c r="A230" s="491">
        <v>3639</v>
      </c>
      <c r="B230" s="492"/>
      <c r="C230" s="493" t="s">
        <v>105</v>
      </c>
      <c r="D230" s="494">
        <v>49208</v>
      </c>
      <c r="E230" s="494">
        <v>54753</v>
      </c>
      <c r="F230" s="494">
        <v>57778.499349999991</v>
      </c>
      <c r="G230" s="495">
        <f t="shared" si="45"/>
        <v>105.52572343067959</v>
      </c>
    </row>
    <row r="231" spans="1:15" s="482" customFormat="1" ht="12.75" x14ac:dyDescent="0.2">
      <c r="A231" s="503"/>
      <c r="B231" s="504"/>
      <c r="C231" s="505"/>
      <c r="D231" s="506"/>
      <c r="E231" s="506"/>
      <c r="F231" s="506"/>
      <c r="G231" s="507"/>
    </row>
    <row r="232" spans="1:15" s="482" customFormat="1" ht="12.75" x14ac:dyDescent="0.2">
      <c r="A232" s="477">
        <v>5511</v>
      </c>
      <c r="B232" s="478">
        <v>3129</v>
      </c>
      <c r="C232" s="479" t="s">
        <v>139</v>
      </c>
      <c r="D232" s="480">
        <v>16450</v>
      </c>
      <c r="E232" s="480">
        <v>20450</v>
      </c>
      <c r="F232" s="480">
        <v>20450</v>
      </c>
      <c r="G232" s="481">
        <f t="shared" ref="G232:G233" si="46">F232/E232*100</f>
        <v>100</v>
      </c>
    </row>
    <row r="233" spans="1:15" s="482" customFormat="1" ht="13.5" thickBot="1" x14ac:dyDescent="0.25">
      <c r="A233" s="483">
        <v>5511</v>
      </c>
      <c r="B233" s="484"/>
      <c r="C233" s="508" t="s">
        <v>119</v>
      </c>
      <c r="D233" s="486">
        <v>16450</v>
      </c>
      <c r="E233" s="486">
        <v>20450</v>
      </c>
      <c r="F233" s="486">
        <v>20450</v>
      </c>
      <c r="G233" s="502">
        <f t="shared" si="46"/>
        <v>100</v>
      </c>
    </row>
    <row r="234" spans="1:15" s="464" customFormat="1" ht="12.75" x14ac:dyDescent="0.2">
      <c r="A234" s="462"/>
      <c r="B234" s="462"/>
      <c r="C234" s="488"/>
      <c r="D234" s="489"/>
      <c r="E234" s="489"/>
      <c r="F234" s="489"/>
      <c r="G234" s="490"/>
      <c r="I234" s="463"/>
      <c r="J234" s="463"/>
      <c r="K234" s="463"/>
      <c r="L234" s="463"/>
      <c r="M234" s="463"/>
      <c r="N234" s="463"/>
      <c r="O234" s="463"/>
    </row>
    <row r="235" spans="1:15" s="464" customFormat="1" ht="12.75" x14ac:dyDescent="0.2">
      <c r="A235" s="462"/>
      <c r="B235" s="462"/>
      <c r="C235" s="488"/>
      <c r="D235" s="489"/>
      <c r="E235" s="489"/>
      <c r="F235" s="489"/>
      <c r="G235" s="490"/>
      <c r="I235" s="463"/>
      <c r="J235" s="463"/>
      <c r="K235" s="463"/>
      <c r="L235" s="463"/>
      <c r="M235" s="463"/>
      <c r="N235" s="463"/>
      <c r="O235" s="463"/>
    </row>
    <row r="236" spans="1:15" s="464" customFormat="1" ht="16.5" customHeight="1" x14ac:dyDescent="0.2">
      <c r="A236" s="469" t="s">
        <v>140</v>
      </c>
      <c r="B236" s="462"/>
      <c r="C236" s="488"/>
      <c r="D236" s="489"/>
      <c r="E236" s="489"/>
      <c r="F236" s="489"/>
      <c r="G236" s="490"/>
      <c r="I236" s="463"/>
      <c r="J236" s="463"/>
      <c r="K236" s="463"/>
      <c r="L236" s="463"/>
      <c r="M236" s="463"/>
      <c r="N236" s="463"/>
      <c r="O236" s="463"/>
    </row>
    <row r="237" spans="1:15" s="463" customFormat="1" ht="12.75" customHeight="1" thickBot="1" x14ac:dyDescent="0.25">
      <c r="A237" s="469"/>
      <c r="B237" s="470"/>
      <c r="C237" s="470"/>
      <c r="D237" s="471"/>
      <c r="E237" s="471"/>
      <c r="F237" s="471"/>
      <c r="G237" s="472" t="s">
        <v>2</v>
      </c>
      <c r="H237" s="464"/>
    </row>
    <row r="238" spans="1:15" s="463" customFormat="1" ht="36" customHeight="1" thickBot="1" x14ac:dyDescent="0.25">
      <c r="A238" s="473" t="s">
        <v>59</v>
      </c>
      <c r="B238" s="474" t="s">
        <v>60</v>
      </c>
      <c r="C238" s="474" t="s">
        <v>61</v>
      </c>
      <c r="D238" s="475" t="s">
        <v>62</v>
      </c>
      <c r="E238" s="475" t="s">
        <v>63</v>
      </c>
      <c r="F238" s="475" t="s">
        <v>1</v>
      </c>
      <c r="G238" s="476" t="s">
        <v>64</v>
      </c>
      <c r="H238" s="464"/>
    </row>
    <row r="239" spans="1:15" s="482" customFormat="1" ht="12.75" customHeight="1" x14ac:dyDescent="0.2">
      <c r="A239" s="477" t="s">
        <v>65</v>
      </c>
      <c r="B239" s="478">
        <v>4111</v>
      </c>
      <c r="C239" s="479" t="s">
        <v>141</v>
      </c>
      <c r="D239" s="480">
        <v>0</v>
      </c>
      <c r="E239" s="480">
        <v>126522.21400000001</v>
      </c>
      <c r="F239" s="480">
        <v>126522.20937000001</v>
      </c>
      <c r="G239" s="481">
        <f t="shared" ref="G239:G249" si="47">F239/E239*100</f>
        <v>99.99999634056357</v>
      </c>
    </row>
    <row r="240" spans="1:15" s="482" customFormat="1" ht="12.75" customHeight="1" x14ac:dyDescent="0.2">
      <c r="A240" s="477" t="s">
        <v>65</v>
      </c>
      <c r="B240" s="478">
        <v>4112</v>
      </c>
      <c r="C240" s="479" t="s">
        <v>142</v>
      </c>
      <c r="D240" s="480">
        <v>171417</v>
      </c>
      <c r="E240" s="480">
        <v>171417</v>
      </c>
      <c r="F240" s="480">
        <v>171416.5</v>
      </c>
      <c r="G240" s="481">
        <f t="shared" si="47"/>
        <v>99.999708313644504</v>
      </c>
    </row>
    <row r="241" spans="1:7" s="482" customFormat="1" ht="12.75" customHeight="1" x14ac:dyDescent="0.2">
      <c r="A241" s="477" t="s">
        <v>65</v>
      </c>
      <c r="B241" s="478">
        <v>4113</v>
      </c>
      <c r="C241" s="479" t="s">
        <v>3621</v>
      </c>
      <c r="D241" s="480">
        <v>0</v>
      </c>
      <c r="E241" s="480">
        <v>152735.17000000001</v>
      </c>
      <c r="F241" s="480">
        <v>152735.10772999999</v>
      </c>
      <c r="G241" s="481">
        <f t="shared" si="47"/>
        <v>99.999959230084329</v>
      </c>
    </row>
    <row r="242" spans="1:7" s="482" customFormat="1" ht="12.75" customHeight="1" x14ac:dyDescent="0.2">
      <c r="A242" s="477" t="s">
        <v>65</v>
      </c>
      <c r="B242" s="478">
        <v>4116</v>
      </c>
      <c r="C242" s="479" t="s">
        <v>143</v>
      </c>
      <c r="D242" s="480">
        <v>408757</v>
      </c>
      <c r="E242" s="480">
        <v>23097958.289999999</v>
      </c>
      <c r="F242" s="480">
        <v>23097950.199010003</v>
      </c>
      <c r="G242" s="481">
        <f t="shared" si="47"/>
        <v>99.999964970973224</v>
      </c>
    </row>
    <row r="243" spans="1:7" s="482" customFormat="1" ht="12.75" customHeight="1" x14ac:dyDescent="0.2">
      <c r="A243" s="477" t="s">
        <v>65</v>
      </c>
      <c r="B243" s="478">
        <v>4118</v>
      </c>
      <c r="C243" s="479" t="s">
        <v>144</v>
      </c>
      <c r="D243" s="480">
        <v>570</v>
      </c>
      <c r="E243" s="480">
        <v>6073.3450000000003</v>
      </c>
      <c r="F243" s="480">
        <v>6050.3240300000007</v>
      </c>
      <c r="G243" s="481">
        <f t="shared" si="47"/>
        <v>99.620950728140755</v>
      </c>
    </row>
    <row r="244" spans="1:7" s="482" customFormat="1" ht="12.75" customHeight="1" x14ac:dyDescent="0.2">
      <c r="A244" s="477" t="s">
        <v>65</v>
      </c>
      <c r="B244" s="478">
        <v>4121</v>
      </c>
      <c r="C244" s="479" t="s">
        <v>145</v>
      </c>
      <c r="D244" s="480">
        <v>84418</v>
      </c>
      <c r="E244" s="480">
        <v>85866.11</v>
      </c>
      <c r="F244" s="480">
        <v>85866.089130000008</v>
      </c>
      <c r="G244" s="481">
        <f t="shared" si="47"/>
        <v>99.999975694718216</v>
      </c>
    </row>
    <row r="245" spans="1:7" s="482" customFormat="1" ht="12.75" customHeight="1" x14ac:dyDescent="0.2">
      <c r="A245" s="477" t="s">
        <v>65</v>
      </c>
      <c r="B245" s="478">
        <v>4122</v>
      </c>
      <c r="C245" s="479" t="s">
        <v>146</v>
      </c>
      <c r="D245" s="480">
        <v>26474</v>
      </c>
      <c r="E245" s="480">
        <v>25317.9</v>
      </c>
      <c r="F245" s="480">
        <v>25317.89803</v>
      </c>
      <c r="G245" s="481">
        <f t="shared" si="47"/>
        <v>99.999992218943902</v>
      </c>
    </row>
    <row r="246" spans="1:7" s="482" customFormat="1" ht="12.75" customHeight="1" x14ac:dyDescent="0.2">
      <c r="A246" s="477" t="s">
        <v>65</v>
      </c>
      <c r="B246" s="478">
        <v>4151</v>
      </c>
      <c r="C246" s="479" t="s">
        <v>147</v>
      </c>
      <c r="D246" s="480">
        <v>831</v>
      </c>
      <c r="E246" s="480">
        <v>734.17</v>
      </c>
      <c r="F246" s="480">
        <v>734.16713000000004</v>
      </c>
      <c r="G246" s="481">
        <f t="shared" si="47"/>
        <v>99.999609082365126</v>
      </c>
    </row>
    <row r="247" spans="1:7" s="482" customFormat="1" ht="12.75" customHeight="1" x14ac:dyDescent="0.2">
      <c r="A247" s="477" t="s">
        <v>65</v>
      </c>
      <c r="B247" s="478">
        <v>4152</v>
      </c>
      <c r="C247" s="479" t="s">
        <v>148</v>
      </c>
      <c r="D247" s="480">
        <v>9813</v>
      </c>
      <c r="E247" s="480">
        <v>9312.99</v>
      </c>
      <c r="F247" s="480">
        <v>9312.9576699999998</v>
      </c>
      <c r="G247" s="481">
        <f t="shared" si="47"/>
        <v>99.999652850480885</v>
      </c>
    </row>
    <row r="248" spans="1:7" s="482" customFormat="1" ht="12.75" customHeight="1" x14ac:dyDescent="0.2">
      <c r="A248" s="477" t="s">
        <v>65</v>
      </c>
      <c r="B248" s="478">
        <v>4153</v>
      </c>
      <c r="C248" s="479" t="s">
        <v>3622</v>
      </c>
      <c r="D248" s="480">
        <v>0</v>
      </c>
      <c r="E248" s="480">
        <v>49865.22</v>
      </c>
      <c r="F248" s="480">
        <v>49865.216560000001</v>
      </c>
      <c r="G248" s="481">
        <f t="shared" si="47"/>
        <v>99.999993101404144</v>
      </c>
    </row>
    <row r="249" spans="1:7" s="482" customFormat="1" ht="12.75" customHeight="1" x14ac:dyDescent="0.2">
      <c r="A249" s="491" t="s">
        <v>3191</v>
      </c>
      <c r="B249" s="492"/>
      <c r="C249" s="509" t="s">
        <v>149</v>
      </c>
      <c r="D249" s="494">
        <v>702280</v>
      </c>
      <c r="E249" s="494">
        <v>23725802.409000002</v>
      </c>
      <c r="F249" s="494">
        <v>23725770.66866</v>
      </c>
      <c r="G249" s="495">
        <f t="shared" si="47"/>
        <v>99.999866220162104</v>
      </c>
    </row>
    <row r="250" spans="1:7" s="482" customFormat="1" ht="12.75" customHeight="1" x14ac:dyDescent="0.2">
      <c r="A250" s="496"/>
      <c r="B250" s="497"/>
      <c r="C250" s="497"/>
      <c r="D250" s="498"/>
      <c r="E250" s="498"/>
      <c r="F250" s="498"/>
      <c r="G250" s="510"/>
    </row>
    <row r="251" spans="1:7" s="482" customFormat="1" ht="12.75" customHeight="1" x14ac:dyDescent="0.2">
      <c r="A251" s="477" t="s">
        <v>65</v>
      </c>
      <c r="B251" s="478">
        <v>4211</v>
      </c>
      <c r="C251" s="479" t="s">
        <v>3623</v>
      </c>
      <c r="D251" s="480">
        <v>0</v>
      </c>
      <c r="E251" s="480">
        <v>3852.59</v>
      </c>
      <c r="F251" s="480">
        <v>3852.59</v>
      </c>
      <c r="G251" s="481">
        <f t="shared" ref="G251:G257" si="48">F251/E251*100</f>
        <v>100</v>
      </c>
    </row>
    <row r="252" spans="1:7" s="482" customFormat="1" ht="12.75" customHeight="1" x14ac:dyDescent="0.2">
      <c r="A252" s="477" t="s">
        <v>65</v>
      </c>
      <c r="B252" s="478">
        <v>4213</v>
      </c>
      <c r="C252" s="479" t="s">
        <v>150</v>
      </c>
      <c r="D252" s="480">
        <v>0</v>
      </c>
      <c r="E252" s="480">
        <v>90728</v>
      </c>
      <c r="F252" s="480">
        <v>90728</v>
      </c>
      <c r="G252" s="481">
        <f t="shared" si="48"/>
        <v>100</v>
      </c>
    </row>
    <row r="253" spans="1:7" s="482" customFormat="1" ht="12.75" customHeight="1" x14ac:dyDescent="0.2">
      <c r="A253" s="477" t="s">
        <v>65</v>
      </c>
      <c r="B253" s="478">
        <v>4216</v>
      </c>
      <c r="C253" s="479" t="s">
        <v>151</v>
      </c>
      <c r="D253" s="480">
        <v>903176</v>
      </c>
      <c r="E253" s="480">
        <v>1109990.8149999999</v>
      </c>
      <c r="F253" s="480">
        <v>1109990.6668499999</v>
      </c>
      <c r="G253" s="481">
        <f t="shared" si="48"/>
        <v>99.999986653042711</v>
      </c>
    </row>
    <row r="254" spans="1:7" s="482" customFormat="1" ht="12.75" customHeight="1" x14ac:dyDescent="0.2">
      <c r="A254" s="477" t="s">
        <v>65</v>
      </c>
      <c r="B254" s="478">
        <v>4218</v>
      </c>
      <c r="C254" s="479" t="s">
        <v>3193</v>
      </c>
      <c r="D254" s="480">
        <v>0</v>
      </c>
      <c r="E254" s="480">
        <v>714.75699999999995</v>
      </c>
      <c r="F254" s="480">
        <v>714.75638000000004</v>
      </c>
      <c r="G254" s="481">
        <f t="shared" si="48"/>
        <v>99.99991325723289</v>
      </c>
    </row>
    <row r="255" spans="1:7" s="482" customFormat="1" ht="12.75" customHeight="1" x14ac:dyDescent="0.2">
      <c r="A255" s="477" t="s">
        <v>65</v>
      </c>
      <c r="B255" s="478">
        <v>4221</v>
      </c>
      <c r="C255" s="479" t="s">
        <v>152</v>
      </c>
      <c r="D255" s="480">
        <v>10000</v>
      </c>
      <c r="E255" s="480">
        <v>14189.5</v>
      </c>
      <c r="F255" s="480">
        <v>13274.35</v>
      </c>
      <c r="G255" s="481">
        <f t="shared" si="48"/>
        <v>93.550512703055077</v>
      </c>
    </row>
    <row r="256" spans="1:7" s="482" customFormat="1" ht="12.75" customHeight="1" x14ac:dyDescent="0.2">
      <c r="A256" s="477" t="s">
        <v>65</v>
      </c>
      <c r="B256" s="478">
        <v>4232</v>
      </c>
      <c r="C256" s="479" t="s">
        <v>3624</v>
      </c>
      <c r="D256" s="480">
        <v>0</v>
      </c>
      <c r="E256" s="480">
        <v>287.11</v>
      </c>
      <c r="F256" s="480">
        <v>287.10458</v>
      </c>
      <c r="G256" s="481">
        <f t="shared" si="48"/>
        <v>99.998112221796518</v>
      </c>
    </row>
    <row r="257" spans="1:7" s="482" customFormat="1" ht="12.75" customHeight="1" x14ac:dyDescent="0.2">
      <c r="A257" s="491" t="s">
        <v>3191</v>
      </c>
      <c r="B257" s="492"/>
      <c r="C257" s="509" t="s">
        <v>153</v>
      </c>
      <c r="D257" s="494">
        <v>913176</v>
      </c>
      <c r="E257" s="494">
        <v>1219762.7720000001</v>
      </c>
      <c r="F257" s="494">
        <v>1218847.4678100001</v>
      </c>
      <c r="G257" s="495">
        <f t="shared" si="48"/>
        <v>99.924960475019304</v>
      </c>
    </row>
    <row r="258" spans="1:7" x14ac:dyDescent="0.2">
      <c r="A258" s="511"/>
      <c r="B258" s="512"/>
      <c r="C258" s="512"/>
      <c r="D258" s="513"/>
      <c r="E258" s="513"/>
      <c r="F258" s="513"/>
      <c r="G258" s="514"/>
    </row>
    <row r="259" spans="1:7" s="482" customFormat="1" ht="12.75" customHeight="1" x14ac:dyDescent="0.2">
      <c r="A259" s="477">
        <v>6330</v>
      </c>
      <c r="B259" s="478">
        <v>4134</v>
      </c>
      <c r="C259" s="479" t="s">
        <v>154</v>
      </c>
      <c r="D259" s="480">
        <v>0</v>
      </c>
      <c r="E259" s="480">
        <v>0</v>
      </c>
      <c r="F259" s="480">
        <v>18035316.811629999</v>
      </c>
      <c r="G259" s="500" t="s">
        <v>3615</v>
      </c>
    </row>
    <row r="260" spans="1:7" s="482" customFormat="1" ht="12.75" customHeight="1" x14ac:dyDescent="0.2">
      <c r="A260" s="477">
        <v>6330</v>
      </c>
      <c r="B260" s="516">
        <v>4139</v>
      </c>
      <c r="C260" s="479" t="s">
        <v>155</v>
      </c>
      <c r="D260" s="480">
        <v>0</v>
      </c>
      <c r="E260" s="480">
        <v>0</v>
      </c>
      <c r="F260" s="480">
        <v>780.85299999999995</v>
      </c>
      <c r="G260" s="500" t="s">
        <v>3615</v>
      </c>
    </row>
    <row r="261" spans="1:7" s="522" customFormat="1" ht="13.5" thickBot="1" x14ac:dyDescent="0.25">
      <c r="A261" s="517">
        <v>6330</v>
      </c>
      <c r="B261" s="518"/>
      <c r="C261" s="519" t="s">
        <v>156</v>
      </c>
      <c r="D261" s="520">
        <v>0</v>
      </c>
      <c r="E261" s="521">
        <v>0</v>
      </c>
      <c r="F261" s="520">
        <v>18036097.66463</v>
      </c>
      <c r="G261" s="502" t="s">
        <v>3615</v>
      </c>
    </row>
    <row r="262" spans="1:7" s="482" customFormat="1" ht="12.75" customHeight="1" x14ac:dyDescent="0.2">
      <c r="G262" s="523"/>
    </row>
    <row r="263" spans="1:7" s="482" customFormat="1" ht="12.75" customHeight="1" x14ac:dyDescent="0.2">
      <c r="G263" s="523"/>
    </row>
    <row r="264" spans="1:7" s="482" customFormat="1" ht="12.75" customHeight="1" thickBot="1" x14ac:dyDescent="0.25">
      <c r="G264" s="523"/>
    </row>
    <row r="265" spans="1:7" ht="15" customHeight="1" x14ac:dyDescent="0.2">
      <c r="A265" s="524"/>
      <c r="B265" s="524"/>
      <c r="C265" s="525" t="s">
        <v>3610</v>
      </c>
      <c r="D265" s="526">
        <v>6307200</v>
      </c>
      <c r="E265" s="527">
        <v>7070017.9900000002</v>
      </c>
      <c r="F265" s="528">
        <v>7979079.0210499996</v>
      </c>
      <c r="G265" s="529">
        <f t="shared" ref="G265:G271" si="49">F265/E265*100</f>
        <v>112.85797337907479</v>
      </c>
    </row>
    <row r="266" spans="1:7" ht="15" customHeight="1" x14ac:dyDescent="0.2">
      <c r="A266" s="530"/>
      <c r="B266" s="530"/>
      <c r="C266" s="531" t="s">
        <v>3611</v>
      </c>
      <c r="D266" s="532">
        <v>581497</v>
      </c>
      <c r="E266" s="533">
        <v>675602.79299999995</v>
      </c>
      <c r="F266" s="534">
        <v>704689.75509999995</v>
      </c>
      <c r="G266" s="495">
        <f t="shared" si="49"/>
        <v>104.30533479159254</v>
      </c>
    </row>
    <row r="267" spans="1:7" ht="15" customHeight="1" x14ac:dyDescent="0.2">
      <c r="A267" s="530"/>
      <c r="B267" s="530"/>
      <c r="C267" s="531" t="s">
        <v>3612</v>
      </c>
      <c r="D267" s="532">
        <v>65658</v>
      </c>
      <c r="E267" s="533">
        <v>112688.87</v>
      </c>
      <c r="F267" s="534">
        <v>115714.35759</v>
      </c>
      <c r="G267" s="495">
        <f t="shared" si="49"/>
        <v>102.68481491561678</v>
      </c>
    </row>
    <row r="268" spans="1:7" ht="15" customHeight="1" x14ac:dyDescent="0.2">
      <c r="A268" s="535"/>
      <c r="B268" s="535"/>
      <c r="C268" s="531" t="s">
        <v>3613</v>
      </c>
      <c r="D268" s="532">
        <v>1615456</v>
      </c>
      <c r="E268" s="533">
        <v>24945565.181000002</v>
      </c>
      <c r="F268" s="534">
        <v>24944618.136470001</v>
      </c>
      <c r="G268" s="495">
        <f t="shared" si="49"/>
        <v>99.996203555529291</v>
      </c>
    </row>
    <row r="269" spans="1:7" ht="15" customHeight="1" x14ac:dyDescent="0.2">
      <c r="A269" s="535"/>
      <c r="B269" s="535"/>
      <c r="C269" s="536" t="s">
        <v>3625</v>
      </c>
      <c r="D269" s="532">
        <v>0</v>
      </c>
      <c r="E269" s="533">
        <v>0</v>
      </c>
      <c r="F269" s="534">
        <v>18036097.66463</v>
      </c>
      <c r="G269" s="495" t="s">
        <v>3615</v>
      </c>
    </row>
    <row r="270" spans="1:7" ht="15.75" customHeight="1" thickBot="1" x14ac:dyDescent="0.25">
      <c r="A270" s="535"/>
      <c r="B270" s="535"/>
      <c r="C270" s="537" t="s">
        <v>3626</v>
      </c>
      <c r="D270" s="538">
        <v>8569811</v>
      </c>
      <c r="E270" s="539">
        <v>32803874.833999999</v>
      </c>
      <c r="F270" s="540">
        <v>51780198.934840001</v>
      </c>
      <c r="G270" s="541">
        <f t="shared" si="49"/>
        <v>157.84781278695695</v>
      </c>
    </row>
    <row r="271" spans="1:7" ht="16.5" customHeight="1" thickBot="1" x14ac:dyDescent="0.25">
      <c r="A271" s="542"/>
      <c r="B271" s="542"/>
      <c r="C271" s="543" t="s">
        <v>157</v>
      </c>
      <c r="D271" s="544">
        <v>8569811</v>
      </c>
      <c r="E271" s="545">
        <v>32803874.833999999</v>
      </c>
      <c r="F271" s="546">
        <v>33744101.270209998</v>
      </c>
      <c r="G271" s="547">
        <f t="shared" si="49"/>
        <v>102.86620541313458</v>
      </c>
    </row>
  </sheetData>
  <mergeCells count="2">
    <mergeCell ref="A2:G2"/>
    <mergeCell ref="A4:G4"/>
  </mergeCells>
  <pageMargins left="0.39370078740157483" right="0.39370078740157483" top="0.59055118110236227" bottom="0.39370078740157483" header="0.31496062992125984" footer="0.11811023622047245"/>
  <pageSetup paperSize="9" scale="91" firstPageNumber="185" fitToHeight="0" orientation="landscape" useFirstPageNumber="1" r:id="rId1"/>
  <headerFooter>
    <oddHeader>&amp;L&amp;"Tahoma,Kurzíva"Závěrečný účet za rok 2021&amp;R&amp;"Tahoma,Kurzíva"Tabulka č. 1</oddHeader>
    <oddFooter>&amp;C&amp;"Tahoma,Obyčejné"&amp;P&amp;L&amp;1#&amp;"Calibri"&amp;9&amp;K000000Klasifikace informací: Veřejná</oddFooter>
  </headerFooter>
  <rowBreaks count="6" manualBreakCount="6">
    <brk id="39" max="6" man="1"/>
    <brk id="79" max="6" man="1"/>
    <brk id="120" max="6" man="1"/>
    <brk id="161" max="6" man="1"/>
    <brk id="202" max="6" man="1"/>
    <brk id="23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D61F-D78C-49A2-B27D-2476710B0905}">
  <sheetPr>
    <pageSetUpPr fitToPage="1"/>
  </sheetPr>
  <dimension ref="A1:M1645"/>
  <sheetViews>
    <sheetView zoomScaleNormal="100" zoomScaleSheetLayoutView="100" workbookViewId="0">
      <selection activeCell="M27" sqref="M27"/>
    </sheetView>
  </sheetViews>
  <sheetFormatPr defaultRowHeight="12.75" x14ac:dyDescent="0.2"/>
  <cols>
    <col min="1" max="1" width="8.28515625" style="554" customWidth="1"/>
    <col min="2" max="2" width="10" style="594" customWidth="1"/>
    <col min="3" max="3" width="80.7109375" style="594" customWidth="1"/>
    <col min="4" max="6" width="15.7109375" style="554" customWidth="1"/>
    <col min="7" max="7" width="9.85546875" style="554" customWidth="1"/>
    <col min="8" max="16384" width="9.140625" style="554"/>
  </cols>
  <sheetData>
    <row r="1" spans="1:7" s="113" customFormat="1" x14ac:dyDescent="0.2">
      <c r="A1" s="108"/>
      <c r="B1" s="108"/>
      <c r="C1" s="109"/>
      <c r="D1" s="110"/>
      <c r="E1" s="110"/>
      <c r="F1" s="111"/>
      <c r="G1" s="112"/>
    </row>
    <row r="2" spans="1:7" s="113" customFormat="1" ht="18" customHeight="1" x14ac:dyDescent="0.2">
      <c r="A2" s="1134" t="s">
        <v>3614</v>
      </c>
      <c r="B2" s="1134"/>
      <c r="C2" s="1134"/>
      <c r="D2" s="1134"/>
      <c r="E2" s="1134"/>
      <c r="F2" s="1134"/>
      <c r="G2" s="1134"/>
    </row>
    <row r="3" spans="1:7" s="113" customFormat="1" x14ac:dyDescent="0.2">
      <c r="A3" s="114"/>
      <c r="B3" s="114"/>
      <c r="C3" s="115"/>
      <c r="D3" s="116"/>
      <c r="E3" s="116"/>
      <c r="F3" s="116"/>
      <c r="G3" s="117"/>
    </row>
    <row r="4" spans="1:7" s="113" customFormat="1" ht="18" customHeight="1" x14ac:dyDescent="0.2">
      <c r="A4" s="1135" t="s">
        <v>158</v>
      </c>
      <c r="B4" s="1135"/>
      <c r="C4" s="1135"/>
      <c r="D4" s="1135"/>
      <c r="E4" s="1135"/>
      <c r="F4" s="1135"/>
      <c r="G4" s="1135"/>
    </row>
    <row r="5" spans="1:7" s="113" customFormat="1" ht="15" x14ac:dyDescent="0.2">
      <c r="A5" s="453"/>
      <c r="B5" s="453"/>
      <c r="C5" s="118"/>
      <c r="D5" s="453"/>
      <c r="E5" s="453"/>
      <c r="F5" s="453"/>
      <c r="G5" s="453"/>
    </row>
    <row r="6" spans="1:7" s="113" customFormat="1" ht="18" customHeight="1" x14ac:dyDescent="0.2">
      <c r="A6" s="119" t="s">
        <v>4</v>
      </c>
      <c r="B6" s="453"/>
      <c r="C6" s="120"/>
      <c r="D6" s="121"/>
      <c r="E6" s="121"/>
      <c r="F6" s="121"/>
    </row>
    <row r="7" spans="1:7" s="113" customFormat="1" ht="12.75" customHeight="1" thickBot="1" x14ac:dyDescent="0.25">
      <c r="A7" s="453"/>
      <c r="B7" s="453"/>
      <c r="C7" s="120"/>
      <c r="D7" s="121"/>
      <c r="E7" s="121"/>
      <c r="F7" s="121"/>
      <c r="G7" s="117" t="s">
        <v>2</v>
      </c>
    </row>
    <row r="8" spans="1:7" s="126" customFormat="1" ht="36" customHeight="1" thickBot="1" x14ac:dyDescent="0.25">
      <c r="A8" s="122" t="s">
        <v>59</v>
      </c>
      <c r="B8" s="123" t="s">
        <v>60</v>
      </c>
      <c r="C8" s="123" t="s">
        <v>61</v>
      </c>
      <c r="D8" s="124" t="s">
        <v>62</v>
      </c>
      <c r="E8" s="124" t="s">
        <v>63</v>
      </c>
      <c r="F8" s="124" t="s">
        <v>1</v>
      </c>
      <c r="G8" s="125" t="s">
        <v>64</v>
      </c>
    </row>
    <row r="9" spans="1:7" x14ac:dyDescent="0.2">
      <c r="A9" s="549">
        <v>1019</v>
      </c>
      <c r="B9" s="550">
        <v>5212</v>
      </c>
      <c r="C9" s="551" t="s">
        <v>165</v>
      </c>
      <c r="D9" s="552">
        <v>0</v>
      </c>
      <c r="E9" s="553">
        <v>274.39999999999998</v>
      </c>
      <c r="F9" s="552">
        <v>149.108</v>
      </c>
      <c r="G9" s="481">
        <f t="shared" ref="G9:G82" si="0">F9/E9*100</f>
        <v>54.339650145772602</v>
      </c>
    </row>
    <row r="10" spans="1:7" x14ac:dyDescent="0.2">
      <c r="A10" s="549">
        <v>1019</v>
      </c>
      <c r="B10" s="550">
        <v>5222</v>
      </c>
      <c r="C10" s="551" t="s">
        <v>162</v>
      </c>
      <c r="D10" s="552">
        <v>2000</v>
      </c>
      <c r="E10" s="553">
        <v>910.12900000000002</v>
      </c>
      <c r="F10" s="552">
        <v>749.43799999999999</v>
      </c>
      <c r="G10" s="481">
        <f t="shared" si="0"/>
        <v>82.344151213729049</v>
      </c>
    </row>
    <row r="11" spans="1:7" x14ac:dyDescent="0.2">
      <c r="A11" s="549">
        <v>1019</v>
      </c>
      <c r="B11" s="550">
        <v>5493</v>
      </c>
      <c r="C11" s="551" t="s">
        <v>163</v>
      </c>
      <c r="D11" s="552">
        <v>0</v>
      </c>
      <c r="E11" s="553">
        <v>2108.02</v>
      </c>
      <c r="F11" s="552">
        <v>932.99900000000002</v>
      </c>
      <c r="G11" s="481">
        <f t="shared" si="0"/>
        <v>44.259494691701221</v>
      </c>
    </row>
    <row r="12" spans="1:7" s="522" customFormat="1" x14ac:dyDescent="0.2">
      <c r="A12" s="555">
        <v>1019</v>
      </c>
      <c r="B12" s="556"/>
      <c r="C12" s="557" t="s">
        <v>164</v>
      </c>
      <c r="D12" s="534">
        <v>2000</v>
      </c>
      <c r="E12" s="533">
        <v>3292.549</v>
      </c>
      <c r="F12" s="534">
        <v>1831.5450000000001</v>
      </c>
      <c r="G12" s="558">
        <f t="shared" si="0"/>
        <v>55.626962575196302</v>
      </c>
    </row>
    <row r="13" spans="1:7" x14ac:dyDescent="0.2">
      <c r="A13" s="559"/>
      <c r="B13" s="560"/>
      <c r="C13" s="560"/>
      <c r="D13" s="539"/>
      <c r="E13" s="539"/>
      <c r="F13" s="539"/>
      <c r="G13" s="481"/>
    </row>
    <row r="14" spans="1:7" x14ac:dyDescent="0.2">
      <c r="A14" s="561">
        <v>1039</v>
      </c>
      <c r="B14" s="562">
        <v>5212</v>
      </c>
      <c r="C14" s="563" t="s">
        <v>165</v>
      </c>
      <c r="D14" s="564">
        <v>0</v>
      </c>
      <c r="E14" s="565">
        <v>166.5</v>
      </c>
      <c r="F14" s="564">
        <v>83.5</v>
      </c>
      <c r="G14" s="566">
        <f t="shared" si="0"/>
        <v>50.150150150150154</v>
      </c>
    </row>
    <row r="15" spans="1:7" x14ac:dyDescent="0.2">
      <c r="A15" s="549">
        <v>1039</v>
      </c>
      <c r="B15" s="550">
        <v>5213</v>
      </c>
      <c r="C15" s="551" t="s">
        <v>166</v>
      </c>
      <c r="D15" s="552">
        <v>0</v>
      </c>
      <c r="E15" s="553">
        <v>1633.5</v>
      </c>
      <c r="F15" s="552">
        <v>1284.4000000000001</v>
      </c>
      <c r="G15" s="481">
        <f t="shared" si="0"/>
        <v>78.628711355984095</v>
      </c>
    </row>
    <row r="16" spans="1:7" x14ac:dyDescent="0.2">
      <c r="A16" s="549">
        <v>1039</v>
      </c>
      <c r="B16" s="550">
        <v>5222</v>
      </c>
      <c r="C16" s="551" t="s">
        <v>162</v>
      </c>
      <c r="D16" s="552">
        <v>0</v>
      </c>
      <c r="E16" s="553">
        <v>100</v>
      </c>
      <c r="F16" s="552">
        <v>100</v>
      </c>
      <c r="G16" s="481">
        <f t="shared" si="0"/>
        <v>100</v>
      </c>
    </row>
    <row r="17" spans="1:7" x14ac:dyDescent="0.2">
      <c r="A17" s="549">
        <v>1039</v>
      </c>
      <c r="B17" s="550">
        <v>5321</v>
      </c>
      <c r="C17" s="551" t="s">
        <v>168</v>
      </c>
      <c r="D17" s="552">
        <v>0</v>
      </c>
      <c r="E17" s="553">
        <v>2017.2</v>
      </c>
      <c r="F17" s="552">
        <v>1365.3</v>
      </c>
      <c r="G17" s="481">
        <f t="shared" si="0"/>
        <v>67.682926829268283</v>
      </c>
    </row>
    <row r="18" spans="1:7" x14ac:dyDescent="0.2">
      <c r="A18" s="549">
        <v>1039</v>
      </c>
      <c r="B18" s="550">
        <v>5493</v>
      </c>
      <c r="C18" s="551" t="s">
        <v>163</v>
      </c>
      <c r="D18" s="552">
        <v>0</v>
      </c>
      <c r="E18" s="553">
        <v>523.6</v>
      </c>
      <c r="F18" s="552">
        <v>294</v>
      </c>
      <c r="G18" s="481">
        <f t="shared" si="0"/>
        <v>56.149732620320862</v>
      </c>
    </row>
    <row r="19" spans="1:7" s="522" customFormat="1" x14ac:dyDescent="0.2">
      <c r="A19" s="555">
        <v>1039</v>
      </c>
      <c r="B19" s="556"/>
      <c r="C19" s="557" t="s">
        <v>169</v>
      </c>
      <c r="D19" s="534">
        <v>0</v>
      </c>
      <c r="E19" s="533">
        <v>4440.8</v>
      </c>
      <c r="F19" s="534">
        <v>3127.2</v>
      </c>
      <c r="G19" s="558">
        <f t="shared" si="0"/>
        <v>70.419744190235988</v>
      </c>
    </row>
    <row r="20" spans="1:7" x14ac:dyDescent="0.2">
      <c r="A20" s="559"/>
      <c r="B20" s="560"/>
      <c r="C20" s="560"/>
      <c r="D20" s="539"/>
      <c r="E20" s="539"/>
      <c r="F20" s="539"/>
      <c r="G20" s="481"/>
    </row>
    <row r="21" spans="1:7" x14ac:dyDescent="0.2">
      <c r="A21" s="561">
        <v>1070</v>
      </c>
      <c r="B21" s="562">
        <v>5222</v>
      </c>
      <c r="C21" s="563" t="s">
        <v>162</v>
      </c>
      <c r="D21" s="564">
        <v>0</v>
      </c>
      <c r="E21" s="565">
        <v>80</v>
      </c>
      <c r="F21" s="564">
        <v>73.861199999999997</v>
      </c>
      <c r="G21" s="566">
        <f t="shared" si="0"/>
        <v>92.326499999999996</v>
      </c>
    </row>
    <row r="22" spans="1:7" s="522" customFormat="1" x14ac:dyDescent="0.2">
      <c r="A22" s="555">
        <v>1070</v>
      </c>
      <c r="B22" s="556"/>
      <c r="C22" s="557" t="s">
        <v>170</v>
      </c>
      <c r="D22" s="534">
        <v>0</v>
      </c>
      <c r="E22" s="533">
        <v>80</v>
      </c>
      <c r="F22" s="534">
        <v>73.861199999999997</v>
      </c>
      <c r="G22" s="558">
        <f t="shared" si="0"/>
        <v>92.326499999999996</v>
      </c>
    </row>
    <row r="23" spans="1:7" x14ac:dyDescent="0.2">
      <c r="A23" s="559"/>
      <c r="B23" s="560"/>
      <c r="C23" s="560"/>
      <c r="D23" s="539"/>
      <c r="E23" s="539"/>
      <c r="F23" s="539"/>
      <c r="G23" s="481"/>
    </row>
    <row r="24" spans="1:7" ht="13.5" customHeight="1" x14ac:dyDescent="0.2">
      <c r="A24" s="1132" t="s">
        <v>171</v>
      </c>
      <c r="B24" s="1133"/>
      <c r="C24" s="1133"/>
      <c r="D24" s="567">
        <v>2000</v>
      </c>
      <c r="E24" s="568">
        <v>7813.3490000000002</v>
      </c>
      <c r="F24" s="567">
        <v>5032.6062000000002</v>
      </c>
      <c r="G24" s="569">
        <f t="shared" ref="G24" si="1">F24/E24*100</f>
        <v>64.410359757384455</v>
      </c>
    </row>
    <row r="25" spans="1:7" x14ac:dyDescent="0.2">
      <c r="A25" s="549"/>
      <c r="B25" s="560"/>
      <c r="C25" s="560"/>
      <c r="D25" s="539"/>
      <c r="E25" s="539"/>
      <c r="F25" s="539"/>
      <c r="G25" s="481"/>
    </row>
    <row r="26" spans="1:7" x14ac:dyDescent="0.2">
      <c r="A26" s="561">
        <v>2115</v>
      </c>
      <c r="B26" s="562">
        <v>5169</v>
      </c>
      <c r="C26" s="563" t="s">
        <v>160</v>
      </c>
      <c r="D26" s="564">
        <v>800</v>
      </c>
      <c r="E26" s="565">
        <v>1902.5</v>
      </c>
      <c r="F26" s="564">
        <v>375.1</v>
      </c>
      <c r="G26" s="566">
        <f t="shared" si="0"/>
        <v>19.716162943495402</v>
      </c>
    </row>
    <row r="27" spans="1:7" x14ac:dyDescent="0.2">
      <c r="A27" s="549">
        <v>2115</v>
      </c>
      <c r="B27" s="550">
        <v>5331</v>
      </c>
      <c r="C27" s="551" t="s">
        <v>172</v>
      </c>
      <c r="D27" s="552">
        <v>21229</v>
      </c>
      <c r="E27" s="553">
        <v>23134</v>
      </c>
      <c r="F27" s="552">
        <v>23134</v>
      </c>
      <c r="G27" s="481">
        <f t="shared" si="0"/>
        <v>100</v>
      </c>
    </row>
    <row r="28" spans="1:7" s="522" customFormat="1" x14ac:dyDescent="0.2">
      <c r="A28" s="555">
        <v>2115</v>
      </c>
      <c r="B28" s="556"/>
      <c r="C28" s="557" t="s">
        <v>173</v>
      </c>
      <c r="D28" s="534">
        <v>22029</v>
      </c>
      <c r="E28" s="533">
        <v>25036.5</v>
      </c>
      <c r="F28" s="534">
        <v>23509.1</v>
      </c>
      <c r="G28" s="558">
        <f t="shared" si="0"/>
        <v>93.899307011762829</v>
      </c>
    </row>
    <row r="29" spans="1:7" x14ac:dyDescent="0.2">
      <c r="A29" s="559"/>
      <c r="B29" s="560"/>
      <c r="C29" s="560"/>
      <c r="D29" s="539"/>
      <c r="E29" s="539"/>
      <c r="F29" s="539"/>
      <c r="G29" s="481"/>
    </row>
    <row r="30" spans="1:7" x14ac:dyDescent="0.2">
      <c r="A30" s="561">
        <v>2141</v>
      </c>
      <c r="B30" s="562">
        <v>5041</v>
      </c>
      <c r="C30" s="563" t="s">
        <v>174</v>
      </c>
      <c r="D30" s="564">
        <v>749</v>
      </c>
      <c r="E30" s="565">
        <v>548.05999999999995</v>
      </c>
      <c r="F30" s="564">
        <v>411.10599999999999</v>
      </c>
      <c r="G30" s="566">
        <f t="shared" si="0"/>
        <v>75.011130168229769</v>
      </c>
    </row>
    <row r="31" spans="1:7" x14ac:dyDescent="0.2">
      <c r="A31" s="549">
        <v>2141</v>
      </c>
      <c r="B31" s="550">
        <v>5134</v>
      </c>
      <c r="C31" s="551" t="s">
        <v>175</v>
      </c>
      <c r="D31" s="552">
        <v>600</v>
      </c>
      <c r="E31" s="553">
        <v>29.95</v>
      </c>
      <c r="F31" s="552">
        <v>29.943999999999999</v>
      </c>
      <c r="G31" s="481">
        <f t="shared" si="0"/>
        <v>99.979966611018369</v>
      </c>
    </row>
    <row r="32" spans="1:7" x14ac:dyDescent="0.2">
      <c r="A32" s="549">
        <v>2141</v>
      </c>
      <c r="B32" s="550">
        <v>5139</v>
      </c>
      <c r="C32" s="551" t="s">
        <v>159</v>
      </c>
      <c r="D32" s="552">
        <v>3100</v>
      </c>
      <c r="E32" s="553">
        <v>7385.2</v>
      </c>
      <c r="F32" s="552">
        <v>5365.7565800000002</v>
      </c>
      <c r="G32" s="481">
        <f t="shared" si="0"/>
        <v>72.655535124302659</v>
      </c>
    </row>
    <row r="33" spans="1:7" x14ac:dyDescent="0.2">
      <c r="A33" s="549">
        <v>2141</v>
      </c>
      <c r="B33" s="550">
        <v>5164</v>
      </c>
      <c r="C33" s="551" t="s">
        <v>177</v>
      </c>
      <c r="D33" s="552">
        <v>2300</v>
      </c>
      <c r="E33" s="553">
        <v>250</v>
      </c>
      <c r="F33" s="552">
        <v>0</v>
      </c>
      <c r="G33" s="481">
        <f t="shared" si="0"/>
        <v>0</v>
      </c>
    </row>
    <row r="34" spans="1:7" x14ac:dyDescent="0.2">
      <c r="A34" s="549">
        <v>2141</v>
      </c>
      <c r="B34" s="550">
        <v>5166</v>
      </c>
      <c r="C34" s="551" t="s">
        <v>192</v>
      </c>
      <c r="D34" s="552">
        <v>0</v>
      </c>
      <c r="E34" s="553">
        <v>36.299999999999997</v>
      </c>
      <c r="F34" s="552">
        <v>36.299999999999997</v>
      </c>
      <c r="G34" s="481">
        <f t="shared" si="0"/>
        <v>100</v>
      </c>
    </row>
    <row r="35" spans="1:7" x14ac:dyDescent="0.2">
      <c r="A35" s="549">
        <v>2141</v>
      </c>
      <c r="B35" s="550">
        <v>5169</v>
      </c>
      <c r="C35" s="551" t="s">
        <v>160</v>
      </c>
      <c r="D35" s="552">
        <v>3600</v>
      </c>
      <c r="E35" s="553">
        <v>1089.25</v>
      </c>
      <c r="F35" s="552">
        <v>245.57499999999999</v>
      </c>
      <c r="G35" s="481">
        <f t="shared" si="0"/>
        <v>22.545329355060819</v>
      </c>
    </row>
    <row r="36" spans="1:7" x14ac:dyDescent="0.2">
      <c r="A36" s="549">
        <v>2141</v>
      </c>
      <c r="B36" s="550">
        <v>5175</v>
      </c>
      <c r="C36" s="551" t="s">
        <v>161</v>
      </c>
      <c r="D36" s="552">
        <v>700</v>
      </c>
      <c r="E36" s="553">
        <v>46.62</v>
      </c>
      <c r="F36" s="552">
        <v>46.612879999999997</v>
      </c>
      <c r="G36" s="481">
        <f t="shared" si="0"/>
        <v>99.98472758472758</v>
      </c>
    </row>
    <row r="37" spans="1:7" x14ac:dyDescent="0.2">
      <c r="A37" s="549">
        <v>2141</v>
      </c>
      <c r="B37" s="550">
        <v>5194</v>
      </c>
      <c r="C37" s="551" t="s">
        <v>179</v>
      </c>
      <c r="D37" s="552">
        <v>300</v>
      </c>
      <c r="E37" s="553">
        <v>4.79</v>
      </c>
      <c r="F37" s="552">
        <v>4.79</v>
      </c>
      <c r="G37" s="481">
        <f t="shared" si="0"/>
        <v>100</v>
      </c>
    </row>
    <row r="38" spans="1:7" x14ac:dyDescent="0.2">
      <c r="A38" s="549">
        <v>2141</v>
      </c>
      <c r="B38" s="550">
        <v>5221</v>
      </c>
      <c r="C38" s="551" t="s">
        <v>180</v>
      </c>
      <c r="D38" s="552">
        <v>0</v>
      </c>
      <c r="E38" s="553">
        <v>40</v>
      </c>
      <c r="F38" s="552">
        <v>40</v>
      </c>
      <c r="G38" s="481">
        <f t="shared" si="0"/>
        <v>100</v>
      </c>
    </row>
    <row r="39" spans="1:7" x14ac:dyDescent="0.2">
      <c r="A39" s="549">
        <v>2141</v>
      </c>
      <c r="B39" s="550">
        <v>5222</v>
      </c>
      <c r="C39" s="551" t="s">
        <v>162</v>
      </c>
      <c r="D39" s="552">
        <v>0</v>
      </c>
      <c r="E39" s="553">
        <v>50</v>
      </c>
      <c r="F39" s="552">
        <v>50</v>
      </c>
      <c r="G39" s="481">
        <f t="shared" si="0"/>
        <v>100</v>
      </c>
    </row>
    <row r="40" spans="1:7" s="522" customFormat="1" x14ac:dyDescent="0.2">
      <c r="A40" s="555">
        <v>2141</v>
      </c>
      <c r="B40" s="556"/>
      <c r="C40" s="557" t="s">
        <v>181</v>
      </c>
      <c r="D40" s="534">
        <v>11349</v>
      </c>
      <c r="E40" s="533">
        <v>9480.17</v>
      </c>
      <c r="F40" s="534">
        <v>6230.08446</v>
      </c>
      <c r="G40" s="558">
        <f t="shared" si="0"/>
        <v>65.717012036703977</v>
      </c>
    </row>
    <row r="41" spans="1:7" x14ac:dyDescent="0.2">
      <c r="A41" s="559"/>
      <c r="B41" s="560"/>
      <c r="C41" s="560"/>
      <c r="D41" s="539"/>
      <c r="E41" s="539"/>
      <c r="F41" s="539"/>
      <c r="G41" s="481"/>
    </row>
    <row r="42" spans="1:7" x14ac:dyDescent="0.2">
      <c r="A42" s="561">
        <v>2143</v>
      </c>
      <c r="B42" s="562">
        <v>5041</v>
      </c>
      <c r="C42" s="563" t="s">
        <v>174</v>
      </c>
      <c r="D42" s="564">
        <v>2000</v>
      </c>
      <c r="E42" s="565">
        <v>1374.51</v>
      </c>
      <c r="F42" s="564">
        <v>642.89499999999998</v>
      </c>
      <c r="G42" s="566">
        <f t="shared" si="0"/>
        <v>46.772668078078731</v>
      </c>
    </row>
    <row r="43" spans="1:7" x14ac:dyDescent="0.2">
      <c r="A43" s="549">
        <v>2143</v>
      </c>
      <c r="B43" s="550">
        <v>5134</v>
      </c>
      <c r="C43" s="551" t="s">
        <v>175</v>
      </c>
      <c r="D43" s="552">
        <v>0</v>
      </c>
      <c r="E43" s="553">
        <v>170.87899999999999</v>
      </c>
      <c r="F43" s="552">
        <v>119.40526999999999</v>
      </c>
      <c r="G43" s="481">
        <f t="shared" si="0"/>
        <v>69.877088466107594</v>
      </c>
    </row>
    <row r="44" spans="1:7" x14ac:dyDescent="0.2">
      <c r="A44" s="549">
        <v>2143</v>
      </c>
      <c r="B44" s="550">
        <v>5137</v>
      </c>
      <c r="C44" s="551" t="s">
        <v>1393</v>
      </c>
      <c r="D44" s="552">
        <v>100</v>
      </c>
      <c r="E44" s="553">
        <v>452.68</v>
      </c>
      <c r="F44" s="552">
        <v>239.20500000000001</v>
      </c>
      <c r="G44" s="481">
        <f t="shared" si="0"/>
        <v>52.841963417866936</v>
      </c>
    </row>
    <row r="45" spans="1:7" x14ac:dyDescent="0.2">
      <c r="A45" s="549">
        <v>2143</v>
      </c>
      <c r="B45" s="550">
        <v>5139</v>
      </c>
      <c r="C45" s="551" t="s">
        <v>159</v>
      </c>
      <c r="D45" s="552">
        <v>1000</v>
      </c>
      <c r="E45" s="553">
        <v>1852.69</v>
      </c>
      <c r="F45" s="552">
        <v>656.17153999999994</v>
      </c>
      <c r="G45" s="481">
        <f t="shared" si="0"/>
        <v>35.417233320199273</v>
      </c>
    </row>
    <row r="46" spans="1:7" x14ac:dyDescent="0.2">
      <c r="A46" s="549">
        <v>2143</v>
      </c>
      <c r="B46" s="550">
        <v>5163</v>
      </c>
      <c r="C46" s="551" t="s">
        <v>191</v>
      </c>
      <c r="D46" s="552">
        <v>3</v>
      </c>
      <c r="E46" s="553">
        <v>3</v>
      </c>
      <c r="F46" s="552">
        <v>0</v>
      </c>
      <c r="G46" s="481">
        <f t="shared" si="0"/>
        <v>0</v>
      </c>
    </row>
    <row r="47" spans="1:7" x14ac:dyDescent="0.2">
      <c r="A47" s="549">
        <v>2143</v>
      </c>
      <c r="B47" s="550">
        <v>5164</v>
      </c>
      <c r="C47" s="551" t="s">
        <v>177</v>
      </c>
      <c r="D47" s="552">
        <v>7530</v>
      </c>
      <c r="E47" s="553">
        <v>14775.53</v>
      </c>
      <c r="F47" s="552">
        <v>8574.3970700000009</v>
      </c>
      <c r="G47" s="481">
        <f t="shared" si="0"/>
        <v>58.031062642084585</v>
      </c>
    </row>
    <row r="48" spans="1:7" x14ac:dyDescent="0.2">
      <c r="A48" s="549">
        <v>2143</v>
      </c>
      <c r="B48" s="550">
        <v>5166</v>
      </c>
      <c r="C48" s="551" t="s">
        <v>192</v>
      </c>
      <c r="D48" s="552">
        <v>100</v>
      </c>
      <c r="E48" s="553">
        <v>668</v>
      </c>
      <c r="F48" s="552">
        <v>533.28599999999994</v>
      </c>
      <c r="G48" s="481">
        <f t="shared" si="0"/>
        <v>79.833233532934116</v>
      </c>
    </row>
    <row r="49" spans="1:7" x14ac:dyDescent="0.2">
      <c r="A49" s="549">
        <v>2143</v>
      </c>
      <c r="B49" s="550">
        <v>5167</v>
      </c>
      <c r="C49" s="551" t="s">
        <v>193</v>
      </c>
      <c r="D49" s="552">
        <v>10</v>
      </c>
      <c r="E49" s="553">
        <v>10</v>
      </c>
      <c r="F49" s="552">
        <v>0</v>
      </c>
      <c r="G49" s="481">
        <f t="shared" si="0"/>
        <v>0</v>
      </c>
    </row>
    <row r="50" spans="1:7" x14ac:dyDescent="0.2">
      <c r="A50" s="549">
        <v>2143</v>
      </c>
      <c r="B50" s="550">
        <v>5168</v>
      </c>
      <c r="C50" s="551" t="s">
        <v>194</v>
      </c>
      <c r="D50" s="552">
        <v>0</v>
      </c>
      <c r="E50" s="553">
        <v>136.30000000000001</v>
      </c>
      <c r="F50" s="552">
        <v>87.5</v>
      </c>
      <c r="G50" s="481">
        <f t="shared" si="0"/>
        <v>64.196625091709464</v>
      </c>
    </row>
    <row r="51" spans="1:7" x14ac:dyDescent="0.2">
      <c r="A51" s="549">
        <v>2143</v>
      </c>
      <c r="B51" s="550">
        <v>5169</v>
      </c>
      <c r="C51" s="551" t="s">
        <v>160</v>
      </c>
      <c r="D51" s="552">
        <v>17759</v>
      </c>
      <c r="E51" s="553">
        <v>21569.317999999999</v>
      </c>
      <c r="F51" s="552">
        <v>18532.655039999998</v>
      </c>
      <c r="G51" s="481">
        <f t="shared" si="0"/>
        <v>85.921377022676367</v>
      </c>
    </row>
    <row r="52" spans="1:7" x14ac:dyDescent="0.2">
      <c r="A52" s="549">
        <v>2143</v>
      </c>
      <c r="B52" s="550">
        <v>5171</v>
      </c>
      <c r="C52" s="551" t="s">
        <v>195</v>
      </c>
      <c r="D52" s="552">
        <v>100</v>
      </c>
      <c r="E52" s="553">
        <v>288.16000000000003</v>
      </c>
      <c r="F52" s="552">
        <v>195.17449999999999</v>
      </c>
      <c r="G52" s="481">
        <f t="shared" si="0"/>
        <v>67.731295113825638</v>
      </c>
    </row>
    <row r="53" spans="1:7" x14ac:dyDescent="0.2">
      <c r="A53" s="549">
        <v>2143</v>
      </c>
      <c r="B53" s="550">
        <v>5173</v>
      </c>
      <c r="C53" s="551" t="s">
        <v>178</v>
      </c>
      <c r="D53" s="552">
        <v>200</v>
      </c>
      <c r="E53" s="553">
        <v>200</v>
      </c>
      <c r="F53" s="552">
        <v>2.2210799999999997</v>
      </c>
      <c r="G53" s="481">
        <f t="shared" si="0"/>
        <v>1.1105399999999999</v>
      </c>
    </row>
    <row r="54" spans="1:7" x14ac:dyDescent="0.2">
      <c r="A54" s="549">
        <v>2143</v>
      </c>
      <c r="B54" s="550">
        <v>5175</v>
      </c>
      <c r="C54" s="551" t="s">
        <v>161</v>
      </c>
      <c r="D54" s="552">
        <v>700</v>
      </c>
      <c r="E54" s="553">
        <v>774.45</v>
      </c>
      <c r="F54" s="552">
        <v>123.18939999999999</v>
      </c>
      <c r="G54" s="481">
        <f t="shared" si="0"/>
        <v>15.906695073923427</v>
      </c>
    </row>
    <row r="55" spans="1:7" x14ac:dyDescent="0.2">
      <c r="A55" s="549">
        <v>2143</v>
      </c>
      <c r="B55" s="550">
        <v>5179</v>
      </c>
      <c r="C55" s="551" t="s">
        <v>196</v>
      </c>
      <c r="D55" s="552">
        <v>140</v>
      </c>
      <c r="E55" s="553">
        <v>140</v>
      </c>
      <c r="F55" s="552">
        <v>131.22499999999999</v>
      </c>
      <c r="G55" s="481">
        <f t="shared" si="0"/>
        <v>93.732142857142847</v>
      </c>
    </row>
    <row r="56" spans="1:7" x14ac:dyDescent="0.2">
      <c r="A56" s="549">
        <v>2143</v>
      </c>
      <c r="B56" s="550">
        <v>5194</v>
      </c>
      <c r="C56" s="551" t="s">
        <v>179</v>
      </c>
      <c r="D56" s="552">
        <v>20</v>
      </c>
      <c r="E56" s="553">
        <v>20</v>
      </c>
      <c r="F56" s="552">
        <v>0</v>
      </c>
      <c r="G56" s="481">
        <f t="shared" si="0"/>
        <v>0</v>
      </c>
    </row>
    <row r="57" spans="1:7" x14ac:dyDescent="0.2">
      <c r="A57" s="549">
        <v>2143</v>
      </c>
      <c r="B57" s="550">
        <v>5212</v>
      </c>
      <c r="C57" s="551" t="s">
        <v>165</v>
      </c>
      <c r="D57" s="552">
        <v>327</v>
      </c>
      <c r="E57" s="553">
        <v>689.09699999999998</v>
      </c>
      <c r="F57" s="552">
        <v>487.67700000000002</v>
      </c>
      <c r="G57" s="481">
        <f t="shared" si="0"/>
        <v>70.770443058089072</v>
      </c>
    </row>
    <row r="58" spans="1:7" x14ac:dyDescent="0.2">
      <c r="A58" s="549">
        <v>2143</v>
      </c>
      <c r="B58" s="550">
        <v>5213</v>
      </c>
      <c r="C58" s="551" t="s">
        <v>166</v>
      </c>
      <c r="D58" s="552">
        <v>6410</v>
      </c>
      <c r="E58" s="553">
        <v>6344.7529999999997</v>
      </c>
      <c r="F58" s="552">
        <v>3767.1975900000002</v>
      </c>
      <c r="G58" s="481">
        <f t="shared" si="0"/>
        <v>59.375007821423473</v>
      </c>
    </row>
    <row r="59" spans="1:7" x14ac:dyDescent="0.2">
      <c r="A59" s="549">
        <v>2143</v>
      </c>
      <c r="B59" s="550">
        <v>5221</v>
      </c>
      <c r="C59" s="551" t="s">
        <v>180</v>
      </c>
      <c r="D59" s="552">
        <v>2828</v>
      </c>
      <c r="E59" s="553">
        <v>2909.43</v>
      </c>
      <c r="F59" s="552">
        <v>2800.3208300000001</v>
      </c>
      <c r="G59" s="481">
        <f t="shared" si="0"/>
        <v>96.249809412840321</v>
      </c>
    </row>
    <row r="60" spans="1:7" x14ac:dyDescent="0.2">
      <c r="A60" s="549">
        <v>2143</v>
      </c>
      <c r="B60" s="550">
        <v>5222</v>
      </c>
      <c r="C60" s="551" t="s">
        <v>162</v>
      </c>
      <c r="D60" s="552">
        <v>22966</v>
      </c>
      <c r="E60" s="553">
        <v>18083.13</v>
      </c>
      <c r="F60" s="552">
        <v>16017.2628</v>
      </c>
      <c r="G60" s="481">
        <f t="shared" si="0"/>
        <v>88.575721127924197</v>
      </c>
    </row>
    <row r="61" spans="1:7" x14ac:dyDescent="0.2">
      <c r="A61" s="549">
        <v>2143</v>
      </c>
      <c r="B61" s="550">
        <v>5321</v>
      </c>
      <c r="C61" s="551" t="s">
        <v>168</v>
      </c>
      <c r="D61" s="552">
        <v>1667</v>
      </c>
      <c r="E61" s="553">
        <v>4487.2539999999999</v>
      </c>
      <c r="F61" s="552">
        <v>4312.4363799999992</v>
      </c>
      <c r="G61" s="481">
        <f t="shared" si="0"/>
        <v>96.104129162289439</v>
      </c>
    </row>
    <row r="62" spans="1:7" x14ac:dyDescent="0.2">
      <c r="A62" s="549">
        <v>2143</v>
      </c>
      <c r="B62" s="550">
        <v>5329</v>
      </c>
      <c r="C62" s="551" t="s">
        <v>197</v>
      </c>
      <c r="D62" s="552">
        <v>200</v>
      </c>
      <c r="E62" s="553">
        <v>2425</v>
      </c>
      <c r="F62" s="552">
        <v>2147.1629600000001</v>
      </c>
      <c r="G62" s="481">
        <f t="shared" si="0"/>
        <v>88.542802474226818</v>
      </c>
    </row>
    <row r="63" spans="1:7" x14ac:dyDescent="0.2">
      <c r="A63" s="549">
        <v>2143</v>
      </c>
      <c r="B63" s="550">
        <v>5331</v>
      </c>
      <c r="C63" s="551" t="s">
        <v>172</v>
      </c>
      <c r="D63" s="552">
        <v>0</v>
      </c>
      <c r="E63" s="553">
        <v>220</v>
      </c>
      <c r="F63" s="552">
        <v>220</v>
      </c>
      <c r="G63" s="481">
        <f t="shared" si="0"/>
        <v>100</v>
      </c>
    </row>
    <row r="64" spans="1:7" x14ac:dyDescent="0.2">
      <c r="A64" s="549">
        <v>2143</v>
      </c>
      <c r="B64" s="550">
        <v>5332</v>
      </c>
      <c r="C64" s="551" t="s">
        <v>198</v>
      </c>
      <c r="D64" s="552">
        <v>500</v>
      </c>
      <c r="E64" s="553">
        <v>500</v>
      </c>
      <c r="F64" s="552">
        <v>500</v>
      </c>
      <c r="G64" s="481">
        <f t="shared" si="0"/>
        <v>100</v>
      </c>
    </row>
    <row r="65" spans="1:7" x14ac:dyDescent="0.2">
      <c r="A65" s="549">
        <v>2143</v>
      </c>
      <c r="B65" s="550">
        <v>5339</v>
      </c>
      <c r="C65" s="551" t="s">
        <v>199</v>
      </c>
      <c r="D65" s="552">
        <v>132</v>
      </c>
      <c r="E65" s="553">
        <v>66.3</v>
      </c>
      <c r="F65" s="552">
        <v>65.7</v>
      </c>
      <c r="G65" s="481">
        <f t="shared" si="0"/>
        <v>99.095022624434392</v>
      </c>
    </row>
    <row r="66" spans="1:7" x14ac:dyDescent="0.2">
      <c r="A66" s="549">
        <v>2143</v>
      </c>
      <c r="B66" s="550">
        <v>5362</v>
      </c>
      <c r="C66" s="551" t="s">
        <v>200</v>
      </c>
      <c r="D66" s="552">
        <v>8</v>
      </c>
      <c r="E66" s="553">
        <v>8</v>
      </c>
      <c r="F66" s="552">
        <v>7.5030000000000001</v>
      </c>
      <c r="G66" s="481">
        <f t="shared" si="0"/>
        <v>93.787499999999994</v>
      </c>
    </row>
    <row r="67" spans="1:7" s="522" customFormat="1" x14ac:dyDescent="0.2">
      <c r="A67" s="555">
        <v>2143</v>
      </c>
      <c r="B67" s="556"/>
      <c r="C67" s="557" t="s">
        <v>0</v>
      </c>
      <c r="D67" s="534">
        <v>64700</v>
      </c>
      <c r="E67" s="533">
        <v>78168.481</v>
      </c>
      <c r="F67" s="534">
        <v>60162.585460000009</v>
      </c>
      <c r="G67" s="558">
        <f t="shared" si="0"/>
        <v>76.965273842279231</v>
      </c>
    </row>
    <row r="68" spans="1:7" x14ac:dyDescent="0.2">
      <c r="A68" s="559"/>
      <c r="B68" s="560"/>
      <c r="C68" s="560"/>
      <c r="D68" s="539"/>
      <c r="E68" s="539"/>
      <c r="F68" s="539"/>
      <c r="G68" s="481"/>
    </row>
    <row r="69" spans="1:7" x14ac:dyDescent="0.2">
      <c r="A69" s="561">
        <v>2199</v>
      </c>
      <c r="B69" s="562">
        <v>5222</v>
      </c>
      <c r="C69" s="563" t="s">
        <v>162</v>
      </c>
      <c r="D69" s="564">
        <v>400</v>
      </c>
      <c r="E69" s="565">
        <v>400</v>
      </c>
      <c r="F69" s="564">
        <v>400</v>
      </c>
      <c r="G69" s="566">
        <f t="shared" si="0"/>
        <v>100</v>
      </c>
    </row>
    <row r="70" spans="1:7" x14ac:dyDescent="0.2">
      <c r="A70" s="549">
        <v>2199</v>
      </c>
      <c r="B70" s="550">
        <v>5229</v>
      </c>
      <c r="C70" s="551" t="s">
        <v>202</v>
      </c>
      <c r="D70" s="552">
        <v>0</v>
      </c>
      <c r="E70" s="553">
        <v>50</v>
      </c>
      <c r="F70" s="552">
        <v>50</v>
      </c>
      <c r="G70" s="481">
        <f t="shared" si="0"/>
        <v>100</v>
      </c>
    </row>
    <row r="71" spans="1:7" s="522" customFormat="1" x14ac:dyDescent="0.2">
      <c r="A71" s="555">
        <v>2199</v>
      </c>
      <c r="B71" s="556"/>
      <c r="C71" s="557" t="s">
        <v>203</v>
      </c>
      <c r="D71" s="534">
        <v>400</v>
      </c>
      <c r="E71" s="533">
        <v>450</v>
      </c>
      <c r="F71" s="534">
        <v>450</v>
      </c>
      <c r="G71" s="558">
        <f t="shared" si="0"/>
        <v>100</v>
      </c>
    </row>
    <row r="72" spans="1:7" x14ac:dyDescent="0.2">
      <c r="A72" s="559"/>
      <c r="B72" s="560"/>
      <c r="C72" s="560"/>
      <c r="D72" s="539"/>
      <c r="E72" s="539"/>
      <c r="F72" s="539"/>
      <c r="G72" s="481"/>
    </row>
    <row r="73" spans="1:7" x14ac:dyDescent="0.2">
      <c r="A73" s="561">
        <v>2212</v>
      </c>
      <c r="B73" s="562">
        <v>5137</v>
      </c>
      <c r="C73" s="563" t="s">
        <v>1393</v>
      </c>
      <c r="D73" s="564">
        <v>77</v>
      </c>
      <c r="E73" s="565">
        <v>81.45</v>
      </c>
      <c r="F73" s="564">
        <v>34.337379999999996</v>
      </c>
      <c r="G73" s="566">
        <f t="shared" si="0"/>
        <v>42.157618170656839</v>
      </c>
    </row>
    <row r="74" spans="1:7" x14ac:dyDescent="0.2">
      <c r="A74" s="549">
        <v>2212</v>
      </c>
      <c r="B74" s="550">
        <v>5154</v>
      </c>
      <c r="C74" s="551" t="s">
        <v>190</v>
      </c>
      <c r="D74" s="552">
        <v>60</v>
      </c>
      <c r="E74" s="553">
        <v>60</v>
      </c>
      <c r="F74" s="552">
        <v>39.626760000000004</v>
      </c>
      <c r="G74" s="481">
        <f t="shared" si="0"/>
        <v>66.044600000000003</v>
      </c>
    </row>
    <row r="75" spans="1:7" x14ac:dyDescent="0.2">
      <c r="A75" s="549">
        <v>2212</v>
      </c>
      <c r="B75" s="550">
        <v>5169</v>
      </c>
      <c r="C75" s="551" t="s">
        <v>160</v>
      </c>
      <c r="D75" s="552">
        <v>840</v>
      </c>
      <c r="E75" s="553">
        <v>332.3</v>
      </c>
      <c r="F75" s="552">
        <v>162.75899999999999</v>
      </c>
      <c r="G75" s="481">
        <f t="shared" si="0"/>
        <v>48.979536563346365</v>
      </c>
    </row>
    <row r="76" spans="1:7" x14ac:dyDescent="0.2">
      <c r="A76" s="549">
        <v>2212</v>
      </c>
      <c r="B76" s="550">
        <v>5171</v>
      </c>
      <c r="C76" s="551" t="s">
        <v>195</v>
      </c>
      <c r="D76" s="552">
        <v>40</v>
      </c>
      <c r="E76" s="553">
        <v>33.799999999999997</v>
      </c>
      <c r="F76" s="552">
        <v>0</v>
      </c>
      <c r="G76" s="481">
        <f t="shared" si="0"/>
        <v>0</v>
      </c>
    </row>
    <row r="77" spans="1:7" x14ac:dyDescent="0.2">
      <c r="A77" s="549">
        <v>2212</v>
      </c>
      <c r="B77" s="550">
        <v>5321</v>
      </c>
      <c r="C77" s="551" t="s">
        <v>168</v>
      </c>
      <c r="D77" s="552">
        <v>0</v>
      </c>
      <c r="E77" s="553">
        <v>1153.5820000000001</v>
      </c>
      <c r="F77" s="552">
        <v>1153.5820000000001</v>
      </c>
      <c r="G77" s="481">
        <f t="shared" si="0"/>
        <v>100</v>
      </c>
    </row>
    <row r="78" spans="1:7" x14ac:dyDescent="0.2">
      <c r="A78" s="549">
        <v>2212</v>
      </c>
      <c r="B78" s="550">
        <v>5331</v>
      </c>
      <c r="C78" s="551" t="s">
        <v>172</v>
      </c>
      <c r="D78" s="552">
        <v>680541</v>
      </c>
      <c r="E78" s="553">
        <v>786647</v>
      </c>
      <c r="F78" s="552">
        <v>786647</v>
      </c>
      <c r="G78" s="481">
        <f t="shared" si="0"/>
        <v>100</v>
      </c>
    </row>
    <row r="79" spans="1:7" x14ac:dyDescent="0.2">
      <c r="A79" s="549">
        <v>2212</v>
      </c>
      <c r="B79" s="550">
        <v>5336</v>
      </c>
      <c r="C79" s="551" t="s">
        <v>204</v>
      </c>
      <c r="D79" s="552">
        <v>0</v>
      </c>
      <c r="E79" s="553">
        <v>149199</v>
      </c>
      <c r="F79" s="552">
        <v>149199</v>
      </c>
      <c r="G79" s="481">
        <f t="shared" si="0"/>
        <v>100</v>
      </c>
    </row>
    <row r="80" spans="1:7" s="522" customFormat="1" x14ac:dyDescent="0.2">
      <c r="A80" s="555">
        <v>2212</v>
      </c>
      <c r="B80" s="556"/>
      <c r="C80" s="557" t="s">
        <v>79</v>
      </c>
      <c r="D80" s="534">
        <v>681558</v>
      </c>
      <c r="E80" s="533">
        <v>937507.13199999998</v>
      </c>
      <c r="F80" s="534">
        <v>937236.30513999995</v>
      </c>
      <c r="G80" s="558">
        <f t="shared" si="0"/>
        <v>99.971112021364334</v>
      </c>
    </row>
    <row r="81" spans="1:7" x14ac:dyDescent="0.2">
      <c r="A81" s="559"/>
      <c r="B81" s="560"/>
      <c r="C81" s="560"/>
      <c r="D81" s="539"/>
      <c r="E81" s="539"/>
      <c r="F81" s="539"/>
      <c r="G81" s="481"/>
    </row>
    <row r="82" spans="1:7" x14ac:dyDescent="0.2">
      <c r="A82" s="561">
        <v>2219</v>
      </c>
      <c r="B82" s="562">
        <v>5123</v>
      </c>
      <c r="C82" s="563" t="s">
        <v>187</v>
      </c>
      <c r="D82" s="564">
        <v>0</v>
      </c>
      <c r="E82" s="565">
        <v>220</v>
      </c>
      <c r="F82" s="564">
        <v>216.10115999999999</v>
      </c>
      <c r="G82" s="566">
        <f t="shared" si="0"/>
        <v>98.227800000000002</v>
      </c>
    </row>
    <row r="83" spans="1:7" x14ac:dyDescent="0.2">
      <c r="A83" s="549">
        <v>2219</v>
      </c>
      <c r="B83" s="550">
        <v>5137</v>
      </c>
      <c r="C83" s="551" t="s">
        <v>1393</v>
      </c>
      <c r="D83" s="552">
        <v>0</v>
      </c>
      <c r="E83" s="553">
        <v>120</v>
      </c>
      <c r="F83" s="552">
        <v>104.54399999999998</v>
      </c>
      <c r="G83" s="481">
        <f t="shared" ref="G83:G161" si="2">F83/E83*100</f>
        <v>87.11999999999999</v>
      </c>
    </row>
    <row r="84" spans="1:7" x14ac:dyDescent="0.2">
      <c r="A84" s="549">
        <v>2219</v>
      </c>
      <c r="B84" s="550">
        <v>5168</v>
      </c>
      <c r="C84" s="551" t="s">
        <v>194</v>
      </c>
      <c r="D84" s="552">
        <v>0</v>
      </c>
      <c r="E84" s="553">
        <v>200</v>
      </c>
      <c r="F84" s="552">
        <v>0</v>
      </c>
      <c r="G84" s="481">
        <f t="shared" si="2"/>
        <v>0</v>
      </c>
    </row>
    <row r="85" spans="1:7" x14ac:dyDescent="0.2">
      <c r="A85" s="549">
        <v>2219</v>
      </c>
      <c r="B85" s="550">
        <v>5321</v>
      </c>
      <c r="C85" s="551" t="s">
        <v>168</v>
      </c>
      <c r="D85" s="552">
        <v>0</v>
      </c>
      <c r="E85" s="553">
        <v>500</v>
      </c>
      <c r="F85" s="552">
        <v>0</v>
      </c>
      <c r="G85" s="481">
        <f t="shared" si="2"/>
        <v>0</v>
      </c>
    </row>
    <row r="86" spans="1:7" s="522" customFormat="1" x14ac:dyDescent="0.2">
      <c r="A86" s="555">
        <v>2219</v>
      </c>
      <c r="B86" s="556"/>
      <c r="C86" s="557" t="s">
        <v>205</v>
      </c>
      <c r="D86" s="534">
        <v>0</v>
      </c>
      <c r="E86" s="533">
        <v>1040</v>
      </c>
      <c r="F86" s="534">
        <v>320.64516000000003</v>
      </c>
      <c r="G86" s="558">
        <f t="shared" si="2"/>
        <v>30.831265384615385</v>
      </c>
    </row>
    <row r="87" spans="1:7" x14ac:dyDescent="0.2">
      <c r="A87" s="559"/>
      <c r="B87" s="560"/>
      <c r="C87" s="560"/>
      <c r="D87" s="539"/>
      <c r="E87" s="539"/>
      <c r="F87" s="539"/>
      <c r="G87" s="481"/>
    </row>
    <row r="88" spans="1:7" x14ac:dyDescent="0.2">
      <c r="A88" s="561">
        <v>2223</v>
      </c>
      <c r="B88" s="562">
        <v>5339</v>
      </c>
      <c r="C88" s="563" t="s">
        <v>199</v>
      </c>
      <c r="D88" s="564">
        <v>600</v>
      </c>
      <c r="E88" s="565">
        <v>600</v>
      </c>
      <c r="F88" s="564">
        <v>600</v>
      </c>
      <c r="G88" s="566">
        <f t="shared" si="2"/>
        <v>100</v>
      </c>
    </row>
    <row r="89" spans="1:7" s="522" customFormat="1" x14ac:dyDescent="0.2">
      <c r="A89" s="555">
        <v>2223</v>
      </c>
      <c r="B89" s="556"/>
      <c r="C89" s="557" t="s">
        <v>206</v>
      </c>
      <c r="D89" s="534">
        <v>600</v>
      </c>
      <c r="E89" s="533">
        <v>600</v>
      </c>
      <c r="F89" s="534">
        <v>600</v>
      </c>
      <c r="G89" s="558">
        <f t="shared" si="2"/>
        <v>100</v>
      </c>
    </row>
    <row r="90" spans="1:7" x14ac:dyDescent="0.2">
      <c r="A90" s="559"/>
      <c r="B90" s="560"/>
      <c r="C90" s="560"/>
      <c r="D90" s="539"/>
      <c r="E90" s="539"/>
      <c r="F90" s="539"/>
      <c r="G90" s="481"/>
    </row>
    <row r="91" spans="1:7" x14ac:dyDescent="0.2">
      <c r="A91" s="561">
        <v>2241</v>
      </c>
      <c r="B91" s="562">
        <v>5169</v>
      </c>
      <c r="C91" s="563" t="s">
        <v>160</v>
      </c>
      <c r="D91" s="564">
        <v>8200</v>
      </c>
      <c r="E91" s="565">
        <v>621</v>
      </c>
      <c r="F91" s="564">
        <v>620.29173000000003</v>
      </c>
      <c r="G91" s="566">
        <f t="shared" si="2"/>
        <v>99.885946859903385</v>
      </c>
    </row>
    <row r="92" spans="1:7" s="522" customFormat="1" x14ac:dyDescent="0.2">
      <c r="A92" s="555">
        <v>2241</v>
      </c>
      <c r="B92" s="556"/>
      <c r="C92" s="557" t="s">
        <v>207</v>
      </c>
      <c r="D92" s="534">
        <v>8200</v>
      </c>
      <c r="E92" s="533">
        <v>621</v>
      </c>
      <c r="F92" s="534">
        <v>620.29173000000003</v>
      </c>
      <c r="G92" s="558">
        <f t="shared" si="2"/>
        <v>99.885946859903385</v>
      </c>
    </row>
    <row r="93" spans="1:7" x14ac:dyDescent="0.2">
      <c r="A93" s="559"/>
      <c r="B93" s="560"/>
      <c r="C93" s="560"/>
      <c r="D93" s="539"/>
      <c r="E93" s="539"/>
      <c r="F93" s="539"/>
      <c r="G93" s="481"/>
    </row>
    <row r="94" spans="1:7" x14ac:dyDescent="0.2">
      <c r="A94" s="561">
        <v>2251</v>
      </c>
      <c r="B94" s="562">
        <v>5166</v>
      </c>
      <c r="C94" s="563" t="s">
        <v>192</v>
      </c>
      <c r="D94" s="564">
        <v>0</v>
      </c>
      <c r="E94" s="565">
        <v>7998</v>
      </c>
      <c r="F94" s="564">
        <v>896.5625</v>
      </c>
      <c r="G94" s="566">
        <f t="shared" si="2"/>
        <v>11.209833708427107</v>
      </c>
    </row>
    <row r="95" spans="1:7" x14ac:dyDescent="0.2">
      <c r="A95" s="549">
        <v>2251</v>
      </c>
      <c r="B95" s="550">
        <v>5169</v>
      </c>
      <c r="C95" s="551" t="s">
        <v>160</v>
      </c>
      <c r="D95" s="552">
        <v>0</v>
      </c>
      <c r="E95" s="553">
        <v>1624</v>
      </c>
      <c r="F95" s="552">
        <v>0</v>
      </c>
      <c r="G95" s="481">
        <f t="shared" si="2"/>
        <v>0</v>
      </c>
    </row>
    <row r="96" spans="1:7" x14ac:dyDescent="0.2">
      <c r="A96" s="549">
        <v>2251</v>
      </c>
      <c r="B96" s="550">
        <v>5171</v>
      </c>
      <c r="C96" s="551" t="s">
        <v>195</v>
      </c>
      <c r="D96" s="552">
        <v>8954</v>
      </c>
      <c r="E96" s="553">
        <v>1554</v>
      </c>
      <c r="F96" s="552">
        <v>255.96945000000002</v>
      </c>
      <c r="G96" s="481">
        <f t="shared" si="2"/>
        <v>16.47165057915058</v>
      </c>
    </row>
    <row r="97" spans="1:7" x14ac:dyDescent="0.2">
      <c r="A97" s="549">
        <v>2251</v>
      </c>
      <c r="B97" s="550">
        <v>5192</v>
      </c>
      <c r="C97" s="551" t="s">
        <v>208</v>
      </c>
      <c r="D97" s="552">
        <v>0</v>
      </c>
      <c r="E97" s="553">
        <v>164.83199999999999</v>
      </c>
      <c r="F97" s="552">
        <v>164.83199999999999</v>
      </c>
      <c r="G97" s="481">
        <f t="shared" si="2"/>
        <v>100</v>
      </c>
    </row>
    <row r="98" spans="1:7" x14ac:dyDescent="0.2">
      <c r="A98" s="549">
        <v>2251</v>
      </c>
      <c r="B98" s="550">
        <v>5213</v>
      </c>
      <c r="C98" s="551" t="s">
        <v>166</v>
      </c>
      <c r="D98" s="552">
        <v>54000</v>
      </c>
      <c r="E98" s="553">
        <v>54000</v>
      </c>
      <c r="F98" s="552">
        <v>54000</v>
      </c>
      <c r="G98" s="481">
        <f t="shared" si="2"/>
        <v>100</v>
      </c>
    </row>
    <row r="99" spans="1:7" s="522" customFormat="1" x14ac:dyDescent="0.2">
      <c r="A99" s="555">
        <v>2251</v>
      </c>
      <c r="B99" s="556"/>
      <c r="C99" s="557" t="s">
        <v>82</v>
      </c>
      <c r="D99" s="534">
        <v>62954</v>
      </c>
      <c r="E99" s="533">
        <v>65340.832000000002</v>
      </c>
      <c r="F99" s="534">
        <v>55317.363950000006</v>
      </c>
      <c r="G99" s="558">
        <f t="shared" si="2"/>
        <v>84.659717755047879</v>
      </c>
    </row>
    <row r="100" spans="1:7" x14ac:dyDescent="0.2">
      <c r="A100" s="559"/>
      <c r="B100" s="560"/>
      <c r="C100" s="560"/>
      <c r="D100" s="539"/>
      <c r="E100" s="539"/>
      <c r="F100" s="539"/>
      <c r="G100" s="481"/>
    </row>
    <row r="101" spans="1:7" x14ac:dyDescent="0.2">
      <c r="A101" s="561">
        <v>2292</v>
      </c>
      <c r="B101" s="562">
        <v>5166</v>
      </c>
      <c r="C101" s="563" t="s">
        <v>192</v>
      </c>
      <c r="D101" s="564">
        <v>753</v>
      </c>
      <c r="E101" s="565">
        <v>855.3</v>
      </c>
      <c r="F101" s="564">
        <v>307.82400000000001</v>
      </c>
      <c r="G101" s="566">
        <f t="shared" si="2"/>
        <v>35.990178884601896</v>
      </c>
    </row>
    <row r="102" spans="1:7" x14ac:dyDescent="0.2">
      <c r="A102" s="549">
        <v>2292</v>
      </c>
      <c r="B102" s="550">
        <v>5169</v>
      </c>
      <c r="C102" s="551" t="s">
        <v>160</v>
      </c>
      <c r="D102" s="552">
        <v>252</v>
      </c>
      <c r="E102" s="553">
        <v>252</v>
      </c>
      <c r="F102" s="552">
        <v>0</v>
      </c>
      <c r="G102" s="481">
        <f t="shared" si="2"/>
        <v>0</v>
      </c>
    </row>
    <row r="103" spans="1:7" x14ac:dyDescent="0.2">
      <c r="A103" s="549">
        <v>2292</v>
      </c>
      <c r="B103" s="550">
        <v>5193</v>
      </c>
      <c r="C103" s="551" t="s">
        <v>209</v>
      </c>
      <c r="D103" s="552">
        <v>893961</v>
      </c>
      <c r="E103" s="553">
        <v>1041511</v>
      </c>
      <c r="F103" s="552">
        <v>964695.63494999998</v>
      </c>
      <c r="G103" s="481">
        <f t="shared" si="2"/>
        <v>92.624622778828069</v>
      </c>
    </row>
    <row r="104" spans="1:7" x14ac:dyDescent="0.2">
      <c r="A104" s="549">
        <v>2292</v>
      </c>
      <c r="B104" s="550">
        <v>5321</v>
      </c>
      <c r="C104" s="551" t="s">
        <v>168</v>
      </c>
      <c r="D104" s="552">
        <v>42929</v>
      </c>
      <c r="E104" s="553">
        <v>42929</v>
      </c>
      <c r="F104" s="552">
        <v>42928.118000000002</v>
      </c>
      <c r="G104" s="481">
        <f t="shared" si="2"/>
        <v>99.997945444804216</v>
      </c>
    </row>
    <row r="105" spans="1:7" x14ac:dyDescent="0.2">
      <c r="A105" s="549">
        <v>2292</v>
      </c>
      <c r="B105" s="550">
        <v>5323</v>
      </c>
      <c r="C105" s="551" t="s">
        <v>210</v>
      </c>
      <c r="D105" s="552">
        <v>11905</v>
      </c>
      <c r="E105" s="553">
        <v>11905</v>
      </c>
      <c r="F105" s="552">
        <v>10932.49271</v>
      </c>
      <c r="G105" s="481">
        <f t="shared" si="2"/>
        <v>91.83110214195716</v>
      </c>
    </row>
    <row r="106" spans="1:7" s="522" customFormat="1" x14ac:dyDescent="0.2">
      <c r="A106" s="555">
        <v>2292</v>
      </c>
      <c r="B106" s="556"/>
      <c r="C106" s="557" t="s">
        <v>3188</v>
      </c>
      <c r="D106" s="534">
        <v>949800</v>
      </c>
      <c r="E106" s="533">
        <v>1097452.3</v>
      </c>
      <c r="F106" s="534">
        <v>1018864.0696599999</v>
      </c>
      <c r="G106" s="558">
        <f t="shared" si="2"/>
        <v>92.839029966040428</v>
      </c>
    </row>
    <row r="107" spans="1:7" x14ac:dyDescent="0.2">
      <c r="A107" s="559"/>
      <c r="B107" s="560"/>
      <c r="C107" s="560"/>
      <c r="D107" s="539"/>
      <c r="E107" s="539"/>
      <c r="F107" s="539"/>
      <c r="G107" s="481"/>
    </row>
    <row r="108" spans="1:7" x14ac:dyDescent="0.2">
      <c r="A108" s="561">
        <v>2293</v>
      </c>
      <c r="B108" s="562">
        <v>5166</v>
      </c>
      <c r="C108" s="563" t="s">
        <v>192</v>
      </c>
      <c r="D108" s="564">
        <v>200</v>
      </c>
      <c r="E108" s="565">
        <v>641.1</v>
      </c>
      <c r="F108" s="564">
        <v>0</v>
      </c>
      <c r="G108" s="566">
        <f t="shared" si="2"/>
        <v>0</v>
      </c>
    </row>
    <row r="109" spans="1:7" x14ac:dyDescent="0.2">
      <c r="A109" s="549">
        <v>2293</v>
      </c>
      <c r="B109" s="550">
        <v>5169</v>
      </c>
      <c r="C109" s="551" t="s">
        <v>160</v>
      </c>
      <c r="D109" s="552">
        <v>200</v>
      </c>
      <c r="E109" s="553">
        <v>200</v>
      </c>
      <c r="F109" s="552">
        <v>0</v>
      </c>
      <c r="G109" s="481">
        <f t="shared" si="2"/>
        <v>0</v>
      </c>
    </row>
    <row r="110" spans="1:7" x14ac:dyDescent="0.2">
      <c r="A110" s="549">
        <v>2293</v>
      </c>
      <c r="B110" s="550">
        <v>5192</v>
      </c>
      <c r="C110" s="551" t="s">
        <v>208</v>
      </c>
      <c r="D110" s="552">
        <v>21200</v>
      </c>
      <c r="E110" s="553">
        <v>11200</v>
      </c>
      <c r="F110" s="552">
        <v>2624.5</v>
      </c>
      <c r="G110" s="481">
        <f t="shared" si="2"/>
        <v>23.433035714285712</v>
      </c>
    </row>
    <row r="111" spans="1:7" s="522" customFormat="1" x14ac:dyDescent="0.2">
      <c r="A111" s="555">
        <v>2293</v>
      </c>
      <c r="B111" s="556"/>
      <c r="C111" s="557" t="s">
        <v>211</v>
      </c>
      <c r="D111" s="534">
        <v>21600</v>
      </c>
      <c r="E111" s="533">
        <v>12041.1</v>
      </c>
      <c r="F111" s="534">
        <v>2624.5</v>
      </c>
      <c r="G111" s="558">
        <f t="shared" si="2"/>
        <v>21.796181411997242</v>
      </c>
    </row>
    <row r="112" spans="1:7" x14ac:dyDescent="0.2">
      <c r="A112" s="559"/>
      <c r="B112" s="560"/>
      <c r="C112" s="560"/>
      <c r="D112" s="539"/>
      <c r="E112" s="539"/>
      <c r="F112" s="539"/>
      <c r="G112" s="481"/>
    </row>
    <row r="113" spans="1:7" x14ac:dyDescent="0.2">
      <c r="A113" s="561">
        <v>2294</v>
      </c>
      <c r="B113" s="562">
        <v>5166</v>
      </c>
      <c r="C113" s="563" t="s">
        <v>192</v>
      </c>
      <c r="D113" s="564">
        <v>250</v>
      </c>
      <c r="E113" s="565">
        <v>1031.7</v>
      </c>
      <c r="F113" s="564">
        <v>612.74400000000003</v>
      </c>
      <c r="G113" s="566">
        <f t="shared" si="2"/>
        <v>59.391683628961914</v>
      </c>
    </row>
    <row r="114" spans="1:7" x14ac:dyDescent="0.2">
      <c r="A114" s="549">
        <v>2294</v>
      </c>
      <c r="B114" s="550">
        <v>5169</v>
      </c>
      <c r="C114" s="551" t="s">
        <v>160</v>
      </c>
      <c r="D114" s="552">
        <v>248</v>
      </c>
      <c r="E114" s="553">
        <v>488</v>
      </c>
      <c r="F114" s="552">
        <v>0</v>
      </c>
      <c r="G114" s="481">
        <f t="shared" si="2"/>
        <v>0</v>
      </c>
    </row>
    <row r="115" spans="1:7" x14ac:dyDescent="0.2">
      <c r="A115" s="549">
        <v>2294</v>
      </c>
      <c r="B115" s="550">
        <v>5192</v>
      </c>
      <c r="C115" s="551" t="s">
        <v>208</v>
      </c>
      <c r="D115" s="552">
        <v>8500</v>
      </c>
      <c r="E115" s="553">
        <v>6609.9449999999997</v>
      </c>
      <c r="F115" s="552">
        <v>6409.9316900000003</v>
      </c>
      <c r="G115" s="481">
        <f t="shared" si="2"/>
        <v>96.974054852196218</v>
      </c>
    </row>
    <row r="116" spans="1:7" x14ac:dyDescent="0.2">
      <c r="A116" s="549">
        <v>2294</v>
      </c>
      <c r="B116" s="550">
        <v>5193</v>
      </c>
      <c r="C116" s="551" t="s">
        <v>209</v>
      </c>
      <c r="D116" s="552">
        <v>1064168</v>
      </c>
      <c r="E116" s="553">
        <v>1147082.669</v>
      </c>
      <c r="F116" s="552">
        <v>1124096.80556</v>
      </c>
      <c r="G116" s="481">
        <f t="shared" si="2"/>
        <v>97.996145869762074</v>
      </c>
    </row>
    <row r="117" spans="1:7" s="522" customFormat="1" x14ac:dyDescent="0.2">
      <c r="A117" s="555">
        <v>2294</v>
      </c>
      <c r="B117" s="556"/>
      <c r="C117" s="557" t="s">
        <v>3189</v>
      </c>
      <c r="D117" s="534">
        <v>1073166</v>
      </c>
      <c r="E117" s="533">
        <v>1155212.314</v>
      </c>
      <c r="F117" s="534">
        <v>1131119.48125</v>
      </c>
      <c r="G117" s="558">
        <f t="shared" si="2"/>
        <v>97.914423828588099</v>
      </c>
    </row>
    <row r="118" spans="1:7" x14ac:dyDescent="0.2">
      <c r="A118" s="559"/>
      <c r="B118" s="560"/>
      <c r="C118" s="560"/>
      <c r="D118" s="539"/>
      <c r="E118" s="539"/>
      <c r="F118" s="539"/>
      <c r="G118" s="481"/>
    </row>
    <row r="119" spans="1:7" x14ac:dyDescent="0.2">
      <c r="A119" s="561">
        <v>2299</v>
      </c>
      <c r="B119" s="562">
        <v>5011</v>
      </c>
      <c r="C119" s="563" t="s">
        <v>182</v>
      </c>
      <c r="D119" s="564">
        <v>0</v>
      </c>
      <c r="E119" s="565">
        <v>50</v>
      </c>
      <c r="F119" s="564">
        <v>31.33135</v>
      </c>
      <c r="G119" s="566">
        <f t="shared" si="2"/>
        <v>62.662700000000001</v>
      </c>
    </row>
    <row r="120" spans="1:7" x14ac:dyDescent="0.2">
      <c r="A120" s="549">
        <v>2299</v>
      </c>
      <c r="B120" s="550">
        <v>5031</v>
      </c>
      <c r="C120" s="551" t="s">
        <v>184</v>
      </c>
      <c r="D120" s="552">
        <v>0</v>
      </c>
      <c r="E120" s="553">
        <v>12.4</v>
      </c>
      <c r="F120" s="552">
        <v>7.7701799999999999</v>
      </c>
      <c r="G120" s="481">
        <f t="shared" si="2"/>
        <v>62.662741935483865</v>
      </c>
    </row>
    <row r="121" spans="1:7" x14ac:dyDescent="0.2">
      <c r="A121" s="549">
        <v>2299</v>
      </c>
      <c r="B121" s="550">
        <v>5032</v>
      </c>
      <c r="C121" s="551" t="s">
        <v>185</v>
      </c>
      <c r="D121" s="552">
        <v>0</v>
      </c>
      <c r="E121" s="553">
        <v>4.5</v>
      </c>
      <c r="F121" s="552">
        <v>2.81982</v>
      </c>
      <c r="G121" s="481">
        <f t="shared" si="2"/>
        <v>62.662666666666667</v>
      </c>
    </row>
    <row r="122" spans="1:7" x14ac:dyDescent="0.2">
      <c r="A122" s="549">
        <v>2299</v>
      </c>
      <c r="B122" s="550">
        <v>5038</v>
      </c>
      <c r="C122" s="551" t="s">
        <v>186</v>
      </c>
      <c r="D122" s="552">
        <v>0</v>
      </c>
      <c r="E122" s="553">
        <v>0.21</v>
      </c>
      <c r="F122" s="552">
        <v>0.13159000000000001</v>
      </c>
      <c r="G122" s="481">
        <f t="shared" si="2"/>
        <v>62.661904761904772</v>
      </c>
    </row>
    <row r="123" spans="1:7" x14ac:dyDescent="0.2">
      <c r="A123" s="549">
        <v>2299</v>
      </c>
      <c r="B123" s="550">
        <v>5042</v>
      </c>
      <c r="C123" s="551" t="s">
        <v>212</v>
      </c>
      <c r="D123" s="552">
        <v>1</v>
      </c>
      <c r="E123" s="553">
        <v>1</v>
      </c>
      <c r="F123" s="552">
        <v>1</v>
      </c>
      <c r="G123" s="481">
        <f t="shared" si="2"/>
        <v>100</v>
      </c>
    </row>
    <row r="124" spans="1:7" x14ac:dyDescent="0.2">
      <c r="A124" s="549">
        <v>2299</v>
      </c>
      <c r="B124" s="550">
        <v>5137</v>
      </c>
      <c r="C124" s="551" t="s">
        <v>1393</v>
      </c>
      <c r="D124" s="552">
        <v>0</v>
      </c>
      <c r="E124" s="553">
        <v>47.470999999999997</v>
      </c>
      <c r="F124" s="552">
        <v>2.7010000000000001</v>
      </c>
      <c r="G124" s="481">
        <f t="shared" si="2"/>
        <v>5.6897895557287619</v>
      </c>
    </row>
    <row r="125" spans="1:7" x14ac:dyDescent="0.2">
      <c r="A125" s="549">
        <v>2299</v>
      </c>
      <c r="B125" s="550">
        <v>5139</v>
      </c>
      <c r="C125" s="551" t="s">
        <v>159</v>
      </c>
      <c r="D125" s="552">
        <v>180</v>
      </c>
      <c r="E125" s="553">
        <v>20</v>
      </c>
      <c r="F125" s="552">
        <v>7.6310000000000002</v>
      </c>
      <c r="G125" s="481">
        <f t="shared" si="2"/>
        <v>38.155000000000001</v>
      </c>
    </row>
    <row r="126" spans="1:7" x14ac:dyDescent="0.2">
      <c r="A126" s="549">
        <v>2299</v>
      </c>
      <c r="B126" s="550">
        <v>5166</v>
      </c>
      <c r="C126" s="551" t="s">
        <v>192</v>
      </c>
      <c r="D126" s="552">
        <v>3700</v>
      </c>
      <c r="E126" s="553">
        <v>4692</v>
      </c>
      <c r="F126" s="552">
        <v>2952.0796800000003</v>
      </c>
      <c r="G126" s="481">
        <f t="shared" si="2"/>
        <v>62.917299232736582</v>
      </c>
    </row>
    <row r="127" spans="1:7" x14ac:dyDescent="0.2">
      <c r="A127" s="549">
        <v>2299</v>
      </c>
      <c r="B127" s="550">
        <v>5168</v>
      </c>
      <c r="C127" s="551" t="s">
        <v>194</v>
      </c>
      <c r="D127" s="552">
        <v>658</v>
      </c>
      <c r="E127" s="553">
        <v>657.65</v>
      </c>
      <c r="F127" s="552">
        <v>657.10188999999991</v>
      </c>
      <c r="G127" s="481">
        <f t="shared" si="2"/>
        <v>99.916656276134702</v>
      </c>
    </row>
    <row r="128" spans="1:7" x14ac:dyDescent="0.2">
      <c r="A128" s="549">
        <v>2299</v>
      </c>
      <c r="B128" s="550">
        <v>5169</v>
      </c>
      <c r="C128" s="551" t="s">
        <v>160</v>
      </c>
      <c r="D128" s="552">
        <v>3236</v>
      </c>
      <c r="E128" s="553">
        <v>2220.8090000000002</v>
      </c>
      <c r="F128" s="552">
        <v>450.72500000000002</v>
      </c>
      <c r="G128" s="481">
        <f t="shared" si="2"/>
        <v>20.295531943539494</v>
      </c>
    </row>
    <row r="129" spans="1:7" x14ac:dyDescent="0.2">
      <c r="A129" s="549">
        <v>2299</v>
      </c>
      <c r="B129" s="550">
        <v>5172</v>
      </c>
      <c r="C129" s="551" t="s">
        <v>223</v>
      </c>
      <c r="D129" s="552">
        <v>0</v>
      </c>
      <c r="E129" s="553">
        <v>49.22</v>
      </c>
      <c r="F129" s="552">
        <v>0</v>
      </c>
      <c r="G129" s="481">
        <f t="shared" si="2"/>
        <v>0</v>
      </c>
    </row>
    <row r="130" spans="1:7" x14ac:dyDescent="0.2">
      <c r="A130" s="549">
        <v>2299</v>
      </c>
      <c r="B130" s="550">
        <v>5222</v>
      </c>
      <c r="C130" s="551" t="s">
        <v>162</v>
      </c>
      <c r="D130" s="552">
        <v>0</v>
      </c>
      <c r="E130" s="553">
        <v>2256.58</v>
      </c>
      <c r="F130" s="552">
        <v>2102.114</v>
      </c>
      <c r="G130" s="481">
        <f t="shared" si="2"/>
        <v>93.154862668285645</v>
      </c>
    </row>
    <row r="131" spans="1:7" x14ac:dyDescent="0.2">
      <c r="A131" s="549">
        <v>2299</v>
      </c>
      <c r="B131" s="550">
        <v>5321</v>
      </c>
      <c r="C131" s="551" t="s">
        <v>168</v>
      </c>
      <c r="D131" s="552">
        <v>0</v>
      </c>
      <c r="E131" s="553">
        <v>200</v>
      </c>
      <c r="F131" s="552">
        <v>0</v>
      </c>
      <c r="G131" s="481">
        <f t="shared" si="2"/>
        <v>0</v>
      </c>
    </row>
    <row r="132" spans="1:7" x14ac:dyDescent="0.2">
      <c r="A132" s="549">
        <v>2299</v>
      </c>
      <c r="B132" s="550">
        <v>5909</v>
      </c>
      <c r="C132" s="551" t="s">
        <v>215</v>
      </c>
      <c r="D132" s="552">
        <v>100</v>
      </c>
      <c r="E132" s="553">
        <v>100</v>
      </c>
      <c r="F132" s="552">
        <v>14</v>
      </c>
      <c r="G132" s="481">
        <f t="shared" si="2"/>
        <v>14.000000000000002</v>
      </c>
    </row>
    <row r="133" spans="1:7" s="522" customFormat="1" x14ac:dyDescent="0.2">
      <c r="A133" s="555">
        <v>2299</v>
      </c>
      <c r="B133" s="556"/>
      <c r="C133" s="557" t="s">
        <v>83</v>
      </c>
      <c r="D133" s="534">
        <v>7875</v>
      </c>
      <c r="E133" s="533">
        <v>10311.84</v>
      </c>
      <c r="F133" s="534">
        <v>6229.4055099999987</v>
      </c>
      <c r="G133" s="558">
        <f t="shared" si="2"/>
        <v>60.410222714859799</v>
      </c>
    </row>
    <row r="134" spans="1:7" x14ac:dyDescent="0.2">
      <c r="A134" s="559"/>
      <c r="B134" s="560"/>
      <c r="C134" s="560"/>
      <c r="D134" s="539"/>
      <c r="E134" s="539"/>
      <c r="F134" s="539"/>
      <c r="G134" s="481"/>
    </row>
    <row r="135" spans="1:7" x14ac:dyDescent="0.2">
      <c r="A135" s="561">
        <v>2321</v>
      </c>
      <c r="B135" s="562">
        <v>5321</v>
      </c>
      <c r="C135" s="563" t="s">
        <v>168</v>
      </c>
      <c r="D135" s="564">
        <v>2000</v>
      </c>
      <c r="E135" s="565">
        <v>1122.0999999999999</v>
      </c>
      <c r="F135" s="564">
        <v>753.00300000000004</v>
      </c>
      <c r="G135" s="566">
        <f t="shared" si="2"/>
        <v>67.106585865787366</v>
      </c>
    </row>
    <row r="136" spans="1:7" s="522" customFormat="1" x14ac:dyDescent="0.2">
      <c r="A136" s="555">
        <v>2321</v>
      </c>
      <c r="B136" s="556"/>
      <c r="C136" s="557" t="s">
        <v>214</v>
      </c>
      <c r="D136" s="534">
        <v>2000</v>
      </c>
      <c r="E136" s="533">
        <v>1122.0999999999999</v>
      </c>
      <c r="F136" s="534">
        <v>753.00300000000004</v>
      </c>
      <c r="G136" s="558">
        <f t="shared" si="2"/>
        <v>67.106585865787366</v>
      </c>
    </row>
    <row r="137" spans="1:7" x14ac:dyDescent="0.2">
      <c r="A137" s="559"/>
      <c r="B137" s="560"/>
      <c r="C137" s="560"/>
      <c r="D137" s="539"/>
      <c r="E137" s="539"/>
      <c r="F137" s="539"/>
      <c r="G137" s="481"/>
    </row>
    <row r="138" spans="1:7" x14ac:dyDescent="0.2">
      <c r="A138" s="561">
        <v>2369</v>
      </c>
      <c r="B138" s="562">
        <v>5168</v>
      </c>
      <c r="C138" s="563" t="s">
        <v>194</v>
      </c>
      <c r="D138" s="564">
        <v>61</v>
      </c>
      <c r="E138" s="565">
        <v>61</v>
      </c>
      <c r="F138" s="564">
        <v>0</v>
      </c>
      <c r="G138" s="566">
        <f t="shared" si="2"/>
        <v>0</v>
      </c>
    </row>
    <row r="139" spans="1:7" s="522" customFormat="1" x14ac:dyDescent="0.2">
      <c r="A139" s="555">
        <v>2369</v>
      </c>
      <c r="B139" s="556"/>
      <c r="C139" s="557" t="s">
        <v>84</v>
      </c>
      <c r="D139" s="534">
        <v>61</v>
      </c>
      <c r="E139" s="533">
        <v>61</v>
      </c>
      <c r="F139" s="534">
        <v>0</v>
      </c>
      <c r="G139" s="558">
        <f t="shared" si="2"/>
        <v>0</v>
      </c>
    </row>
    <row r="140" spans="1:7" x14ac:dyDescent="0.2">
      <c r="A140" s="559"/>
      <c r="B140" s="560"/>
      <c r="C140" s="560"/>
      <c r="D140" s="539"/>
      <c r="E140" s="539"/>
      <c r="F140" s="539"/>
      <c r="G140" s="481"/>
    </row>
    <row r="141" spans="1:7" x14ac:dyDescent="0.2">
      <c r="A141" s="561">
        <v>2399</v>
      </c>
      <c r="B141" s="562">
        <v>5321</v>
      </c>
      <c r="C141" s="563" t="s">
        <v>168</v>
      </c>
      <c r="D141" s="564">
        <v>0</v>
      </c>
      <c r="E141" s="565">
        <v>10200</v>
      </c>
      <c r="F141" s="564">
        <v>200</v>
      </c>
      <c r="G141" s="566">
        <f t="shared" si="2"/>
        <v>1.9607843137254901</v>
      </c>
    </row>
    <row r="142" spans="1:7" s="522" customFormat="1" x14ac:dyDescent="0.2">
      <c r="A142" s="555">
        <v>2399</v>
      </c>
      <c r="B142" s="556"/>
      <c r="C142" s="557" t="s">
        <v>85</v>
      </c>
      <c r="D142" s="534">
        <v>0</v>
      </c>
      <c r="E142" s="533">
        <v>10200</v>
      </c>
      <c r="F142" s="534">
        <v>200</v>
      </c>
      <c r="G142" s="558">
        <f t="shared" si="2"/>
        <v>1.9607843137254901</v>
      </c>
    </row>
    <row r="143" spans="1:7" x14ac:dyDescent="0.2">
      <c r="A143" s="559"/>
      <c r="B143" s="560"/>
      <c r="C143" s="560"/>
      <c r="D143" s="539"/>
      <c r="E143" s="539"/>
      <c r="F143" s="539"/>
      <c r="G143" s="481"/>
    </row>
    <row r="144" spans="1:7" ht="13.5" customHeight="1" x14ac:dyDescent="0.2">
      <c r="A144" s="1132" t="s">
        <v>216</v>
      </c>
      <c r="B144" s="1133"/>
      <c r="C144" s="1133"/>
      <c r="D144" s="567">
        <v>2906292</v>
      </c>
      <c r="E144" s="568">
        <v>3404644.7689999999</v>
      </c>
      <c r="F144" s="567">
        <v>3244236.8353199996</v>
      </c>
      <c r="G144" s="569">
        <f t="shared" ref="G144" si="3">F144/E144*100</f>
        <v>95.288555941561128</v>
      </c>
    </row>
    <row r="145" spans="1:7" x14ac:dyDescent="0.2">
      <c r="A145" s="549"/>
      <c r="B145" s="560"/>
      <c r="C145" s="560"/>
      <c r="D145" s="539"/>
      <c r="E145" s="539"/>
      <c r="F145" s="539"/>
      <c r="G145" s="481"/>
    </row>
    <row r="146" spans="1:7" x14ac:dyDescent="0.2">
      <c r="A146" s="561">
        <v>3111</v>
      </c>
      <c r="B146" s="562">
        <v>5212</v>
      </c>
      <c r="C146" s="563" t="s">
        <v>165</v>
      </c>
      <c r="D146" s="564">
        <v>0</v>
      </c>
      <c r="E146" s="565">
        <v>3819.73</v>
      </c>
      <c r="F146" s="564">
        <v>3819.73</v>
      </c>
      <c r="G146" s="566">
        <f t="shared" si="2"/>
        <v>100</v>
      </c>
    </row>
    <row r="147" spans="1:7" x14ac:dyDescent="0.2">
      <c r="A147" s="549">
        <v>3111</v>
      </c>
      <c r="B147" s="550">
        <v>5213</v>
      </c>
      <c r="C147" s="551" t="s">
        <v>166</v>
      </c>
      <c r="D147" s="552">
        <v>0</v>
      </c>
      <c r="E147" s="553">
        <v>60568.987999999998</v>
      </c>
      <c r="F147" s="552">
        <v>60568.987999999998</v>
      </c>
      <c r="G147" s="481">
        <f t="shared" si="2"/>
        <v>100</v>
      </c>
    </row>
    <row r="148" spans="1:7" x14ac:dyDescent="0.2">
      <c r="A148" s="549">
        <v>3111</v>
      </c>
      <c r="B148" s="550">
        <v>5221</v>
      </c>
      <c r="C148" s="551" t="s">
        <v>180</v>
      </c>
      <c r="D148" s="552">
        <v>0</v>
      </c>
      <c r="E148" s="553">
        <v>585.94799999999998</v>
      </c>
      <c r="F148" s="552">
        <v>585.94799999999998</v>
      </c>
      <c r="G148" s="481">
        <f t="shared" si="2"/>
        <v>100</v>
      </c>
    </row>
    <row r="149" spans="1:7" x14ac:dyDescent="0.2">
      <c r="A149" s="549">
        <v>3111</v>
      </c>
      <c r="B149" s="550">
        <v>5222</v>
      </c>
      <c r="C149" s="551" t="s">
        <v>162</v>
      </c>
      <c r="D149" s="552">
        <v>0</v>
      </c>
      <c r="E149" s="553">
        <v>1685.472</v>
      </c>
      <c r="F149" s="552">
        <v>1685.472</v>
      </c>
      <c r="G149" s="481">
        <f t="shared" si="2"/>
        <v>100</v>
      </c>
    </row>
    <row r="150" spans="1:7" x14ac:dyDescent="0.2">
      <c r="A150" s="549">
        <v>3111</v>
      </c>
      <c r="B150" s="550">
        <v>5331</v>
      </c>
      <c r="C150" s="551" t="s">
        <v>172</v>
      </c>
      <c r="D150" s="552">
        <v>300</v>
      </c>
      <c r="E150" s="553">
        <v>300</v>
      </c>
      <c r="F150" s="552">
        <v>300</v>
      </c>
      <c r="G150" s="481">
        <f t="shared" si="2"/>
        <v>100</v>
      </c>
    </row>
    <row r="151" spans="1:7" x14ac:dyDescent="0.2">
      <c r="A151" s="549">
        <v>3111</v>
      </c>
      <c r="B151" s="550">
        <v>5339</v>
      </c>
      <c r="C151" s="551" t="s">
        <v>199</v>
      </c>
      <c r="D151" s="552">
        <v>0</v>
      </c>
      <c r="E151" s="553">
        <v>2674779.7349999999</v>
      </c>
      <c r="F151" s="552">
        <v>2674779.7349999999</v>
      </c>
      <c r="G151" s="481">
        <f t="shared" si="2"/>
        <v>100</v>
      </c>
    </row>
    <row r="152" spans="1:7" s="522" customFormat="1" x14ac:dyDescent="0.2">
      <c r="A152" s="555">
        <v>3111</v>
      </c>
      <c r="B152" s="556"/>
      <c r="C152" s="557" t="s">
        <v>217</v>
      </c>
      <c r="D152" s="534">
        <v>300</v>
      </c>
      <c r="E152" s="533">
        <v>2741739.8730000001</v>
      </c>
      <c r="F152" s="534">
        <v>2741739.8730000001</v>
      </c>
      <c r="G152" s="558">
        <f t="shared" si="2"/>
        <v>100</v>
      </c>
    </row>
    <row r="153" spans="1:7" x14ac:dyDescent="0.2">
      <c r="A153" s="559"/>
      <c r="B153" s="560"/>
      <c r="C153" s="560"/>
      <c r="D153" s="539"/>
      <c r="E153" s="539"/>
      <c r="F153" s="539"/>
      <c r="G153" s="481"/>
    </row>
    <row r="154" spans="1:7" x14ac:dyDescent="0.2">
      <c r="A154" s="561">
        <v>3112</v>
      </c>
      <c r="B154" s="562">
        <v>5213</v>
      </c>
      <c r="C154" s="563" t="s">
        <v>166</v>
      </c>
      <c r="D154" s="564">
        <v>0</v>
      </c>
      <c r="E154" s="565">
        <v>5474.0940000000001</v>
      </c>
      <c r="F154" s="564">
        <v>5474.0940000000001</v>
      </c>
      <c r="G154" s="566">
        <f t="shared" si="2"/>
        <v>100</v>
      </c>
    </row>
    <row r="155" spans="1:7" x14ac:dyDescent="0.2">
      <c r="A155" s="549">
        <v>3112</v>
      </c>
      <c r="B155" s="550">
        <v>5331</v>
      </c>
      <c r="C155" s="551" t="s">
        <v>172</v>
      </c>
      <c r="D155" s="552">
        <v>7010</v>
      </c>
      <c r="E155" s="553">
        <v>7490</v>
      </c>
      <c r="F155" s="552">
        <v>7490</v>
      </c>
      <c r="G155" s="481">
        <f t="shared" si="2"/>
        <v>100</v>
      </c>
    </row>
    <row r="156" spans="1:7" x14ac:dyDescent="0.2">
      <c r="A156" s="549">
        <v>3112</v>
      </c>
      <c r="B156" s="550">
        <v>5336</v>
      </c>
      <c r="C156" s="551" t="s">
        <v>204</v>
      </c>
      <c r="D156" s="552">
        <v>0</v>
      </c>
      <c r="E156" s="553">
        <v>102865.21799999999</v>
      </c>
      <c r="F156" s="552">
        <v>102865.216</v>
      </c>
      <c r="G156" s="481">
        <f t="shared" si="2"/>
        <v>99.999998055708204</v>
      </c>
    </row>
    <row r="157" spans="1:7" s="522" customFormat="1" x14ac:dyDescent="0.2">
      <c r="A157" s="555">
        <v>3112</v>
      </c>
      <c r="B157" s="556"/>
      <c r="C157" s="557" t="s">
        <v>218</v>
      </c>
      <c r="D157" s="534">
        <v>7010</v>
      </c>
      <c r="E157" s="533">
        <v>115829.31200000001</v>
      </c>
      <c r="F157" s="534">
        <v>115829.31000000001</v>
      </c>
      <c r="G157" s="558">
        <f t="shared" si="2"/>
        <v>99.999998273321353</v>
      </c>
    </row>
    <row r="158" spans="1:7" x14ac:dyDescent="0.2">
      <c r="A158" s="559"/>
      <c r="B158" s="560"/>
      <c r="C158" s="560"/>
      <c r="D158" s="539"/>
      <c r="E158" s="539"/>
      <c r="F158" s="539"/>
      <c r="G158" s="481"/>
    </row>
    <row r="159" spans="1:7" x14ac:dyDescent="0.2">
      <c r="A159" s="561">
        <v>3113</v>
      </c>
      <c r="B159" s="562">
        <v>5212</v>
      </c>
      <c r="C159" s="563" t="s">
        <v>165</v>
      </c>
      <c r="D159" s="564">
        <v>0</v>
      </c>
      <c r="E159" s="565">
        <v>5013.8599999999997</v>
      </c>
      <c r="F159" s="564">
        <v>5013.8599999999997</v>
      </c>
      <c r="G159" s="566">
        <f t="shared" si="2"/>
        <v>100</v>
      </c>
    </row>
    <row r="160" spans="1:7" x14ac:dyDescent="0.2">
      <c r="A160" s="549">
        <v>3113</v>
      </c>
      <c r="B160" s="550">
        <v>5213</v>
      </c>
      <c r="C160" s="551" t="s">
        <v>166</v>
      </c>
      <c r="D160" s="552">
        <v>0</v>
      </c>
      <c r="E160" s="553">
        <v>77562.816000000006</v>
      </c>
      <c r="F160" s="552">
        <v>77562.816000000006</v>
      </c>
      <c r="G160" s="481">
        <f t="shared" si="2"/>
        <v>100</v>
      </c>
    </row>
    <row r="161" spans="1:7" x14ac:dyDescent="0.2">
      <c r="A161" s="549">
        <v>3113</v>
      </c>
      <c r="B161" s="550">
        <v>5331</v>
      </c>
      <c r="C161" s="551" t="s">
        <v>172</v>
      </c>
      <c r="D161" s="552">
        <v>4814</v>
      </c>
      <c r="E161" s="553">
        <v>5356.1</v>
      </c>
      <c r="F161" s="552">
        <v>5356.1</v>
      </c>
      <c r="G161" s="481">
        <f t="shared" si="2"/>
        <v>100</v>
      </c>
    </row>
    <row r="162" spans="1:7" x14ac:dyDescent="0.2">
      <c r="A162" s="549">
        <v>3113</v>
      </c>
      <c r="B162" s="550">
        <v>5336</v>
      </c>
      <c r="C162" s="551" t="s">
        <v>204</v>
      </c>
      <c r="D162" s="552">
        <v>0</v>
      </c>
      <c r="E162" s="553">
        <v>56831.675000000003</v>
      </c>
      <c r="F162" s="552">
        <v>56831.673000000003</v>
      </c>
      <c r="G162" s="481">
        <f t="shared" ref="G162:G236" si="4">F162/E162*100</f>
        <v>99.999996480835733</v>
      </c>
    </row>
    <row r="163" spans="1:7" x14ac:dyDescent="0.2">
      <c r="A163" s="549">
        <v>3113</v>
      </c>
      <c r="B163" s="550">
        <v>5339</v>
      </c>
      <c r="C163" s="551" t="s">
        <v>199</v>
      </c>
      <c r="D163" s="552">
        <v>0</v>
      </c>
      <c r="E163" s="553">
        <v>6883004.6109999996</v>
      </c>
      <c r="F163" s="552">
        <v>6883004.608</v>
      </c>
      <c r="G163" s="481">
        <f t="shared" si="4"/>
        <v>99.999999956414385</v>
      </c>
    </row>
    <row r="164" spans="1:7" s="522" customFormat="1" x14ac:dyDescent="0.2">
      <c r="A164" s="555">
        <v>3113</v>
      </c>
      <c r="B164" s="556"/>
      <c r="C164" s="557" t="s">
        <v>219</v>
      </c>
      <c r="D164" s="534">
        <v>4814</v>
      </c>
      <c r="E164" s="533">
        <v>7027769.0619999999</v>
      </c>
      <c r="F164" s="534">
        <v>7027769.057</v>
      </c>
      <c r="G164" s="558">
        <f t="shared" si="4"/>
        <v>99.999999928853669</v>
      </c>
    </row>
    <row r="165" spans="1:7" x14ac:dyDescent="0.2">
      <c r="A165" s="559"/>
      <c r="B165" s="560"/>
      <c r="C165" s="560"/>
      <c r="D165" s="539"/>
      <c r="E165" s="539"/>
      <c r="F165" s="539"/>
      <c r="G165" s="481"/>
    </row>
    <row r="166" spans="1:7" x14ac:dyDescent="0.2">
      <c r="A166" s="561">
        <v>3114</v>
      </c>
      <c r="B166" s="562">
        <v>5042</v>
      </c>
      <c r="C166" s="563" t="s">
        <v>212</v>
      </c>
      <c r="D166" s="564">
        <v>0</v>
      </c>
      <c r="E166" s="565">
        <v>60</v>
      </c>
      <c r="F166" s="564">
        <v>0</v>
      </c>
      <c r="G166" s="566">
        <f t="shared" si="4"/>
        <v>0</v>
      </c>
    </row>
    <row r="167" spans="1:7" x14ac:dyDescent="0.2">
      <c r="A167" s="549">
        <v>3114</v>
      </c>
      <c r="B167" s="550">
        <v>5213</v>
      </c>
      <c r="C167" s="551" t="s">
        <v>166</v>
      </c>
      <c r="D167" s="552">
        <v>0</v>
      </c>
      <c r="E167" s="553">
        <v>86735.343999999997</v>
      </c>
      <c r="F167" s="552">
        <v>86735.343999999997</v>
      </c>
      <c r="G167" s="481">
        <f t="shared" si="4"/>
        <v>100</v>
      </c>
    </row>
    <row r="168" spans="1:7" x14ac:dyDescent="0.2">
      <c r="A168" s="549">
        <v>3114</v>
      </c>
      <c r="B168" s="550">
        <v>5331</v>
      </c>
      <c r="C168" s="551" t="s">
        <v>172</v>
      </c>
      <c r="D168" s="552">
        <v>44820</v>
      </c>
      <c r="E168" s="553">
        <v>49333.66</v>
      </c>
      <c r="F168" s="552">
        <v>49266.752</v>
      </c>
      <c r="G168" s="481">
        <f t="shared" si="4"/>
        <v>99.86437657372268</v>
      </c>
    </row>
    <row r="169" spans="1:7" x14ac:dyDescent="0.2">
      <c r="A169" s="549">
        <v>3114</v>
      </c>
      <c r="B169" s="550">
        <v>5336</v>
      </c>
      <c r="C169" s="551" t="s">
        <v>204</v>
      </c>
      <c r="D169" s="552">
        <v>0</v>
      </c>
      <c r="E169" s="553">
        <v>529577.38399999996</v>
      </c>
      <c r="F169" s="552">
        <v>529577.37150999997</v>
      </c>
      <c r="G169" s="481">
        <f t="shared" si="4"/>
        <v>99.999997641515606</v>
      </c>
    </row>
    <row r="170" spans="1:7" x14ac:dyDescent="0.2">
      <c r="A170" s="549">
        <v>3114</v>
      </c>
      <c r="B170" s="550">
        <v>5339</v>
      </c>
      <c r="C170" s="551" t="s">
        <v>199</v>
      </c>
      <c r="D170" s="552">
        <v>0</v>
      </c>
      <c r="E170" s="553">
        <v>30182.75</v>
      </c>
      <c r="F170" s="552">
        <v>30182.75</v>
      </c>
      <c r="G170" s="481">
        <f t="shared" si="4"/>
        <v>100</v>
      </c>
    </row>
    <row r="171" spans="1:7" s="522" customFormat="1" x14ac:dyDescent="0.2">
      <c r="A171" s="555">
        <v>3114</v>
      </c>
      <c r="B171" s="556"/>
      <c r="C171" s="557" t="s">
        <v>221</v>
      </c>
      <c r="D171" s="534">
        <v>44820</v>
      </c>
      <c r="E171" s="533">
        <v>695889.13800000004</v>
      </c>
      <c r="F171" s="534">
        <v>695762.21750999987</v>
      </c>
      <c r="G171" s="558">
        <f t="shared" si="4"/>
        <v>99.981761392286572</v>
      </c>
    </row>
    <row r="172" spans="1:7" x14ac:dyDescent="0.2">
      <c r="A172" s="559"/>
      <c r="B172" s="560"/>
      <c r="C172" s="560"/>
      <c r="D172" s="539"/>
      <c r="E172" s="539"/>
      <c r="F172" s="539"/>
      <c r="G172" s="481"/>
    </row>
    <row r="173" spans="1:7" x14ac:dyDescent="0.2">
      <c r="A173" s="561">
        <v>3117</v>
      </c>
      <c r="B173" s="562">
        <v>5212</v>
      </c>
      <c r="C173" s="563" t="s">
        <v>165</v>
      </c>
      <c r="D173" s="564">
        <v>0</v>
      </c>
      <c r="E173" s="565">
        <v>5753.5810000000001</v>
      </c>
      <c r="F173" s="564">
        <v>5753.5810000000001</v>
      </c>
      <c r="G173" s="566">
        <f t="shared" si="4"/>
        <v>100</v>
      </c>
    </row>
    <row r="174" spans="1:7" x14ac:dyDescent="0.2">
      <c r="A174" s="549">
        <v>3117</v>
      </c>
      <c r="B174" s="550">
        <v>5213</v>
      </c>
      <c r="C174" s="551" t="s">
        <v>166</v>
      </c>
      <c r="D174" s="552">
        <v>0</v>
      </c>
      <c r="E174" s="553">
        <v>12798.073</v>
      </c>
      <c r="F174" s="552">
        <v>12798.073</v>
      </c>
      <c r="G174" s="481">
        <f t="shared" si="4"/>
        <v>100</v>
      </c>
    </row>
    <row r="175" spans="1:7" x14ac:dyDescent="0.2">
      <c r="A175" s="549">
        <v>3117</v>
      </c>
      <c r="B175" s="550">
        <v>5339</v>
      </c>
      <c r="C175" s="551" t="s">
        <v>199</v>
      </c>
      <c r="D175" s="552">
        <v>0</v>
      </c>
      <c r="E175" s="553">
        <v>633634.13899999997</v>
      </c>
      <c r="F175" s="552">
        <v>633634.13899999997</v>
      </c>
      <c r="G175" s="481">
        <f t="shared" si="4"/>
        <v>100</v>
      </c>
    </row>
    <row r="176" spans="1:7" s="522" customFormat="1" x14ac:dyDescent="0.2">
      <c r="A176" s="555">
        <v>3117</v>
      </c>
      <c r="B176" s="556"/>
      <c r="C176" s="557" t="s">
        <v>222</v>
      </c>
      <c r="D176" s="534">
        <v>0</v>
      </c>
      <c r="E176" s="533">
        <v>652185.79299999995</v>
      </c>
      <c r="F176" s="534">
        <v>652185.79299999995</v>
      </c>
      <c r="G176" s="558">
        <f t="shared" si="4"/>
        <v>100</v>
      </c>
    </row>
    <row r="177" spans="1:7" x14ac:dyDescent="0.2">
      <c r="A177" s="559"/>
      <c r="B177" s="560"/>
      <c r="C177" s="560"/>
      <c r="D177" s="539"/>
      <c r="E177" s="539"/>
      <c r="F177" s="539"/>
      <c r="G177" s="481"/>
    </row>
    <row r="178" spans="1:7" x14ac:dyDescent="0.2">
      <c r="A178" s="561">
        <v>3121</v>
      </c>
      <c r="B178" s="562">
        <v>5137</v>
      </c>
      <c r="C178" s="563" t="s">
        <v>1393</v>
      </c>
      <c r="D178" s="564">
        <v>0</v>
      </c>
      <c r="E178" s="565">
        <v>1120.155</v>
      </c>
      <c r="F178" s="564">
        <v>233.00001999999998</v>
      </c>
      <c r="G178" s="566">
        <f t="shared" si="4"/>
        <v>20.800694546736835</v>
      </c>
    </row>
    <row r="179" spans="1:7" x14ac:dyDescent="0.2">
      <c r="A179" s="549">
        <v>3121</v>
      </c>
      <c r="B179" s="550">
        <v>5167</v>
      </c>
      <c r="C179" s="551" t="s">
        <v>193</v>
      </c>
      <c r="D179" s="552">
        <v>0</v>
      </c>
      <c r="E179" s="553">
        <v>1.83</v>
      </c>
      <c r="F179" s="552">
        <v>0</v>
      </c>
      <c r="G179" s="481">
        <f t="shared" si="4"/>
        <v>0</v>
      </c>
    </row>
    <row r="180" spans="1:7" x14ac:dyDescent="0.2">
      <c r="A180" s="549">
        <v>3121</v>
      </c>
      <c r="B180" s="550">
        <v>5213</v>
      </c>
      <c r="C180" s="551" t="s">
        <v>166</v>
      </c>
      <c r="D180" s="552">
        <v>0</v>
      </c>
      <c r="E180" s="553">
        <v>69904.755000000005</v>
      </c>
      <c r="F180" s="552">
        <v>69904.755000000005</v>
      </c>
      <c r="G180" s="481">
        <f t="shared" si="4"/>
        <v>100</v>
      </c>
    </row>
    <row r="181" spans="1:7" x14ac:dyDescent="0.2">
      <c r="A181" s="549">
        <v>3121</v>
      </c>
      <c r="B181" s="550">
        <v>5331</v>
      </c>
      <c r="C181" s="551" t="s">
        <v>172</v>
      </c>
      <c r="D181" s="552">
        <v>103295</v>
      </c>
      <c r="E181" s="553">
        <v>112137.58</v>
      </c>
      <c r="F181" s="552">
        <v>112120.97099999999</v>
      </c>
      <c r="G181" s="481">
        <f t="shared" si="4"/>
        <v>99.98518872977283</v>
      </c>
    </row>
    <row r="182" spans="1:7" x14ac:dyDescent="0.2">
      <c r="A182" s="549">
        <v>3121</v>
      </c>
      <c r="B182" s="550">
        <v>5336</v>
      </c>
      <c r="C182" s="551" t="s">
        <v>204</v>
      </c>
      <c r="D182" s="552">
        <v>0</v>
      </c>
      <c r="E182" s="553">
        <v>924576.03599999996</v>
      </c>
      <c r="F182" s="552">
        <v>924576.03326000005</v>
      </c>
      <c r="G182" s="481">
        <f t="shared" si="4"/>
        <v>99.999999703647973</v>
      </c>
    </row>
    <row r="183" spans="1:7" x14ac:dyDescent="0.2">
      <c r="A183" s="549">
        <v>3121</v>
      </c>
      <c r="B183" s="550">
        <v>5339</v>
      </c>
      <c r="C183" s="551" t="s">
        <v>199</v>
      </c>
      <c r="D183" s="552">
        <v>0</v>
      </c>
      <c r="E183" s="553">
        <v>12351.46</v>
      </c>
      <c r="F183" s="552">
        <v>12351.46</v>
      </c>
      <c r="G183" s="481">
        <f t="shared" si="4"/>
        <v>100</v>
      </c>
    </row>
    <row r="184" spans="1:7" s="522" customFormat="1" x14ac:dyDescent="0.2">
      <c r="A184" s="555">
        <v>3121</v>
      </c>
      <c r="B184" s="556"/>
      <c r="C184" s="557" t="s">
        <v>86</v>
      </c>
      <c r="D184" s="534">
        <v>103295</v>
      </c>
      <c r="E184" s="533">
        <v>1120091.8160000001</v>
      </c>
      <c r="F184" s="534">
        <v>1119186.2192800001</v>
      </c>
      <c r="G184" s="558">
        <f t="shared" si="4"/>
        <v>99.919149777985695</v>
      </c>
    </row>
    <row r="185" spans="1:7" x14ac:dyDescent="0.2">
      <c r="A185" s="559"/>
      <c r="B185" s="560"/>
      <c r="C185" s="560"/>
      <c r="D185" s="539"/>
      <c r="E185" s="539"/>
      <c r="F185" s="539"/>
      <c r="G185" s="481"/>
    </row>
    <row r="186" spans="1:7" x14ac:dyDescent="0.2">
      <c r="A186" s="561">
        <v>3122</v>
      </c>
      <c r="B186" s="562">
        <v>5123</v>
      </c>
      <c r="C186" s="563" t="s">
        <v>187</v>
      </c>
      <c r="D186" s="564">
        <v>0</v>
      </c>
      <c r="E186" s="565">
        <v>62.13</v>
      </c>
      <c r="F186" s="564">
        <v>1.089</v>
      </c>
      <c r="G186" s="566">
        <f t="shared" si="4"/>
        <v>1.7527764365041041</v>
      </c>
    </row>
    <row r="187" spans="1:7" x14ac:dyDescent="0.2">
      <c r="A187" s="549">
        <v>3122</v>
      </c>
      <c r="B187" s="550">
        <v>5137</v>
      </c>
      <c r="C187" s="551" t="s">
        <v>1393</v>
      </c>
      <c r="D187" s="552">
        <v>2580</v>
      </c>
      <c r="E187" s="553">
        <v>4592.93</v>
      </c>
      <c r="F187" s="552">
        <v>3557.0689499999994</v>
      </c>
      <c r="G187" s="481">
        <f t="shared" si="4"/>
        <v>77.446617954116419</v>
      </c>
    </row>
    <row r="188" spans="1:7" x14ac:dyDescent="0.2">
      <c r="A188" s="549">
        <v>3122</v>
      </c>
      <c r="B188" s="550">
        <v>5162</v>
      </c>
      <c r="C188" s="551" t="s">
        <v>238</v>
      </c>
      <c r="D188" s="552">
        <v>0</v>
      </c>
      <c r="E188" s="553">
        <v>0.70099999999999996</v>
      </c>
      <c r="F188" s="552">
        <v>0.70025999999999999</v>
      </c>
      <c r="G188" s="481">
        <f t="shared" si="4"/>
        <v>99.894436519258207</v>
      </c>
    </row>
    <row r="189" spans="1:7" x14ac:dyDescent="0.2">
      <c r="A189" s="549">
        <v>3122</v>
      </c>
      <c r="B189" s="550">
        <v>5169</v>
      </c>
      <c r="C189" s="551" t="s">
        <v>160</v>
      </c>
      <c r="D189" s="552">
        <v>400</v>
      </c>
      <c r="E189" s="553">
        <v>400</v>
      </c>
      <c r="F189" s="552">
        <v>169.4</v>
      </c>
      <c r="G189" s="481">
        <f t="shared" si="4"/>
        <v>42.35</v>
      </c>
    </row>
    <row r="190" spans="1:7" x14ac:dyDescent="0.2">
      <c r="A190" s="549">
        <v>3122</v>
      </c>
      <c r="B190" s="550">
        <v>5213</v>
      </c>
      <c r="C190" s="551" t="s">
        <v>166</v>
      </c>
      <c r="D190" s="552">
        <v>0</v>
      </c>
      <c r="E190" s="553">
        <v>259893.97899999999</v>
      </c>
      <c r="F190" s="552">
        <v>259893.97899999999</v>
      </c>
      <c r="G190" s="481">
        <f t="shared" si="4"/>
        <v>100</v>
      </c>
    </row>
    <row r="191" spans="1:7" x14ac:dyDescent="0.2">
      <c r="A191" s="549">
        <v>3122</v>
      </c>
      <c r="B191" s="550">
        <v>5331</v>
      </c>
      <c r="C191" s="551" t="s">
        <v>172</v>
      </c>
      <c r="D191" s="552">
        <v>93050</v>
      </c>
      <c r="E191" s="553">
        <v>102661.1</v>
      </c>
      <c r="F191" s="552">
        <v>102624.78469</v>
      </c>
      <c r="G191" s="481">
        <f t="shared" si="4"/>
        <v>99.964626026800801</v>
      </c>
    </row>
    <row r="192" spans="1:7" x14ac:dyDescent="0.2">
      <c r="A192" s="549">
        <v>3122</v>
      </c>
      <c r="B192" s="550">
        <v>5336</v>
      </c>
      <c r="C192" s="551" t="s">
        <v>204</v>
      </c>
      <c r="D192" s="552">
        <v>0</v>
      </c>
      <c r="E192" s="553">
        <v>761606.52</v>
      </c>
      <c r="F192" s="552">
        <v>761606.51509</v>
      </c>
      <c r="G192" s="481">
        <f t="shared" si="4"/>
        <v>99.999999355310138</v>
      </c>
    </row>
    <row r="193" spans="1:7" x14ac:dyDescent="0.2">
      <c r="A193" s="549">
        <v>3122</v>
      </c>
      <c r="B193" s="550">
        <v>5339</v>
      </c>
      <c r="C193" s="551" t="s">
        <v>199</v>
      </c>
      <c r="D193" s="552">
        <v>0</v>
      </c>
      <c r="E193" s="553">
        <v>10232.786</v>
      </c>
      <c r="F193" s="552">
        <v>10232.786</v>
      </c>
      <c r="G193" s="481">
        <f t="shared" si="4"/>
        <v>100</v>
      </c>
    </row>
    <row r="194" spans="1:7" x14ac:dyDescent="0.2">
      <c r="A194" s="549">
        <v>3122</v>
      </c>
      <c r="B194" s="550">
        <v>5651</v>
      </c>
      <c r="C194" s="551" t="s">
        <v>220</v>
      </c>
      <c r="D194" s="552">
        <v>0</v>
      </c>
      <c r="E194" s="553">
        <v>1066</v>
      </c>
      <c r="F194" s="552">
        <v>1066</v>
      </c>
      <c r="G194" s="481">
        <f t="shared" si="4"/>
        <v>100</v>
      </c>
    </row>
    <row r="195" spans="1:7" s="522" customFormat="1" x14ac:dyDescent="0.2">
      <c r="A195" s="555">
        <v>3122</v>
      </c>
      <c r="B195" s="556"/>
      <c r="C195" s="557" t="s">
        <v>87</v>
      </c>
      <c r="D195" s="534">
        <v>96030</v>
      </c>
      <c r="E195" s="533">
        <v>1140516.1459999999</v>
      </c>
      <c r="F195" s="534">
        <v>1139152.32299</v>
      </c>
      <c r="G195" s="558">
        <f t="shared" si="4"/>
        <v>99.880420543384403</v>
      </c>
    </row>
    <row r="196" spans="1:7" x14ac:dyDescent="0.2">
      <c r="A196" s="559"/>
      <c r="B196" s="560"/>
      <c r="C196" s="560"/>
      <c r="D196" s="539"/>
      <c r="E196" s="539"/>
      <c r="F196" s="539"/>
      <c r="G196" s="481"/>
    </row>
    <row r="197" spans="1:7" x14ac:dyDescent="0.2">
      <c r="A197" s="561">
        <v>3123</v>
      </c>
      <c r="B197" s="562">
        <v>5169</v>
      </c>
      <c r="C197" s="563" t="s">
        <v>160</v>
      </c>
      <c r="D197" s="564">
        <v>200</v>
      </c>
      <c r="E197" s="565">
        <v>0</v>
      </c>
      <c r="F197" s="564">
        <v>0</v>
      </c>
      <c r="G197" s="570" t="s">
        <v>3615</v>
      </c>
    </row>
    <row r="198" spans="1:7" x14ac:dyDescent="0.2">
      <c r="A198" s="549">
        <v>3123</v>
      </c>
      <c r="B198" s="550">
        <v>5213</v>
      </c>
      <c r="C198" s="551" t="s">
        <v>166</v>
      </c>
      <c r="D198" s="552">
        <v>0</v>
      </c>
      <c r="E198" s="553">
        <v>49276.099000000002</v>
      </c>
      <c r="F198" s="552">
        <v>49276.099000000002</v>
      </c>
      <c r="G198" s="481">
        <f t="shared" si="4"/>
        <v>100</v>
      </c>
    </row>
    <row r="199" spans="1:7" s="522" customFormat="1" x14ac:dyDescent="0.2">
      <c r="A199" s="555">
        <v>3123</v>
      </c>
      <c r="B199" s="556"/>
      <c r="C199" s="557" t="s">
        <v>89</v>
      </c>
      <c r="D199" s="534">
        <v>200</v>
      </c>
      <c r="E199" s="533">
        <v>49276.099000000002</v>
      </c>
      <c r="F199" s="534">
        <v>49276.099000000002</v>
      </c>
      <c r="G199" s="558">
        <f t="shared" si="4"/>
        <v>100</v>
      </c>
    </row>
    <row r="200" spans="1:7" x14ac:dyDescent="0.2">
      <c r="A200" s="559"/>
      <c r="B200" s="560"/>
      <c r="C200" s="560"/>
      <c r="D200" s="539"/>
      <c r="E200" s="539"/>
      <c r="F200" s="539"/>
      <c r="G200" s="481"/>
    </row>
    <row r="201" spans="1:7" x14ac:dyDescent="0.2">
      <c r="A201" s="561">
        <v>3124</v>
      </c>
      <c r="B201" s="562">
        <v>5331</v>
      </c>
      <c r="C201" s="563" t="s">
        <v>172</v>
      </c>
      <c r="D201" s="564">
        <v>13907</v>
      </c>
      <c r="E201" s="565">
        <v>15117</v>
      </c>
      <c r="F201" s="564">
        <v>15117</v>
      </c>
      <c r="G201" s="566">
        <f t="shared" si="4"/>
        <v>100</v>
      </c>
    </row>
    <row r="202" spans="1:7" x14ac:dyDescent="0.2">
      <c r="A202" s="549">
        <v>3124</v>
      </c>
      <c r="B202" s="550">
        <v>5336</v>
      </c>
      <c r="C202" s="551" t="s">
        <v>204</v>
      </c>
      <c r="D202" s="552">
        <v>0</v>
      </c>
      <c r="E202" s="553">
        <v>144944.853</v>
      </c>
      <c r="F202" s="552">
        <v>144944.853</v>
      </c>
      <c r="G202" s="481">
        <f t="shared" si="4"/>
        <v>100</v>
      </c>
    </row>
    <row r="203" spans="1:7" x14ac:dyDescent="0.2">
      <c r="A203" s="549">
        <v>3124</v>
      </c>
      <c r="B203" s="550">
        <v>5651</v>
      </c>
      <c r="C203" s="551" t="s">
        <v>220</v>
      </c>
      <c r="D203" s="552">
        <v>0</v>
      </c>
      <c r="E203" s="553">
        <v>470</v>
      </c>
      <c r="F203" s="552">
        <v>470</v>
      </c>
      <c r="G203" s="481">
        <f t="shared" si="4"/>
        <v>100</v>
      </c>
    </row>
    <row r="204" spans="1:7" s="522" customFormat="1" x14ac:dyDescent="0.2">
      <c r="A204" s="555">
        <v>3124</v>
      </c>
      <c r="B204" s="556"/>
      <c r="C204" s="557" t="s">
        <v>224</v>
      </c>
      <c r="D204" s="534">
        <v>13907</v>
      </c>
      <c r="E204" s="533">
        <v>160531.853</v>
      </c>
      <c r="F204" s="534">
        <v>160531.853</v>
      </c>
      <c r="G204" s="558">
        <f t="shared" si="4"/>
        <v>100</v>
      </c>
    </row>
    <row r="205" spans="1:7" x14ac:dyDescent="0.2">
      <c r="A205" s="559"/>
      <c r="B205" s="560"/>
      <c r="C205" s="560"/>
      <c r="D205" s="539"/>
      <c r="E205" s="539"/>
      <c r="F205" s="539"/>
      <c r="G205" s="481"/>
    </row>
    <row r="206" spans="1:7" x14ac:dyDescent="0.2">
      <c r="A206" s="561">
        <v>3125</v>
      </c>
      <c r="B206" s="562">
        <v>5137</v>
      </c>
      <c r="C206" s="563" t="s">
        <v>1393</v>
      </c>
      <c r="D206" s="564">
        <v>140</v>
      </c>
      <c r="E206" s="565">
        <v>129.41</v>
      </c>
      <c r="F206" s="564">
        <v>129.40513999999999</v>
      </c>
      <c r="G206" s="566">
        <f t="shared" si="4"/>
        <v>99.996244494243086</v>
      </c>
    </row>
    <row r="207" spans="1:7" x14ac:dyDescent="0.2">
      <c r="A207" s="549">
        <v>3125</v>
      </c>
      <c r="B207" s="550">
        <v>5139</v>
      </c>
      <c r="C207" s="551" t="s">
        <v>159</v>
      </c>
      <c r="D207" s="552">
        <v>30</v>
      </c>
      <c r="E207" s="553">
        <v>25.94</v>
      </c>
      <c r="F207" s="552">
        <v>25.93187</v>
      </c>
      <c r="G207" s="481">
        <f t="shared" si="4"/>
        <v>99.968658442559743</v>
      </c>
    </row>
    <row r="208" spans="1:7" x14ac:dyDescent="0.2">
      <c r="A208" s="549">
        <v>3125</v>
      </c>
      <c r="B208" s="550">
        <v>5167</v>
      </c>
      <c r="C208" s="551" t="s">
        <v>193</v>
      </c>
      <c r="D208" s="552">
        <v>0</v>
      </c>
      <c r="E208" s="553">
        <v>2.42</v>
      </c>
      <c r="F208" s="552">
        <v>2.42</v>
      </c>
      <c r="G208" s="481">
        <f t="shared" si="4"/>
        <v>100</v>
      </c>
    </row>
    <row r="209" spans="1:7" x14ac:dyDescent="0.2">
      <c r="A209" s="549">
        <v>3125</v>
      </c>
      <c r="B209" s="550">
        <v>5213</v>
      </c>
      <c r="C209" s="551" t="s">
        <v>166</v>
      </c>
      <c r="D209" s="552">
        <v>0</v>
      </c>
      <c r="E209" s="553">
        <v>1176.894</v>
      </c>
      <c r="F209" s="552">
        <v>1176.894</v>
      </c>
      <c r="G209" s="481">
        <f t="shared" si="4"/>
        <v>100</v>
      </c>
    </row>
    <row r="210" spans="1:7" x14ac:dyDescent="0.2">
      <c r="A210" s="549">
        <v>3125</v>
      </c>
      <c r="B210" s="550">
        <v>5221</v>
      </c>
      <c r="C210" s="551" t="s">
        <v>180</v>
      </c>
      <c r="D210" s="552">
        <v>0</v>
      </c>
      <c r="E210" s="553">
        <v>3202.404</v>
      </c>
      <c r="F210" s="552">
        <v>3202.404</v>
      </c>
      <c r="G210" s="481">
        <f t="shared" si="4"/>
        <v>100</v>
      </c>
    </row>
    <row r="211" spans="1:7" x14ac:dyDescent="0.2">
      <c r="A211" s="549">
        <v>3125</v>
      </c>
      <c r="B211" s="550">
        <v>5331</v>
      </c>
      <c r="C211" s="551" t="s">
        <v>172</v>
      </c>
      <c r="D211" s="552">
        <v>9875</v>
      </c>
      <c r="E211" s="553">
        <v>10355</v>
      </c>
      <c r="F211" s="552">
        <v>10354.58</v>
      </c>
      <c r="G211" s="481">
        <f t="shared" si="4"/>
        <v>99.995943988411398</v>
      </c>
    </row>
    <row r="212" spans="1:7" s="522" customFormat="1" x14ac:dyDescent="0.2">
      <c r="A212" s="555">
        <v>3125</v>
      </c>
      <c r="B212" s="556"/>
      <c r="C212" s="557" t="s">
        <v>225</v>
      </c>
      <c r="D212" s="534">
        <v>10045</v>
      </c>
      <c r="E212" s="533">
        <v>14892.067999999999</v>
      </c>
      <c r="F212" s="534">
        <v>14891.63501</v>
      </c>
      <c r="G212" s="558">
        <f t="shared" si="4"/>
        <v>99.997092479029774</v>
      </c>
    </row>
    <row r="213" spans="1:7" x14ac:dyDescent="0.2">
      <c r="A213" s="559"/>
      <c r="B213" s="560"/>
      <c r="C213" s="560"/>
      <c r="D213" s="539"/>
      <c r="E213" s="539"/>
      <c r="F213" s="539"/>
      <c r="G213" s="481"/>
    </row>
    <row r="214" spans="1:7" x14ac:dyDescent="0.2">
      <c r="A214" s="561">
        <v>3126</v>
      </c>
      <c r="B214" s="562">
        <v>5331</v>
      </c>
      <c r="C214" s="563" t="s">
        <v>172</v>
      </c>
      <c r="D214" s="564">
        <v>7466</v>
      </c>
      <c r="E214" s="565">
        <v>7463</v>
      </c>
      <c r="F214" s="564">
        <v>7463</v>
      </c>
      <c r="G214" s="566">
        <f t="shared" si="4"/>
        <v>100</v>
      </c>
    </row>
    <row r="215" spans="1:7" x14ac:dyDescent="0.2">
      <c r="A215" s="549">
        <v>3126</v>
      </c>
      <c r="B215" s="550">
        <v>5336</v>
      </c>
      <c r="C215" s="551" t="s">
        <v>204</v>
      </c>
      <c r="D215" s="552">
        <v>0</v>
      </c>
      <c r="E215" s="553">
        <v>101532.77499999999</v>
      </c>
      <c r="F215" s="552">
        <v>101532.77499999999</v>
      </c>
      <c r="G215" s="481">
        <f t="shared" si="4"/>
        <v>100</v>
      </c>
    </row>
    <row r="216" spans="1:7" s="522" customFormat="1" x14ac:dyDescent="0.2">
      <c r="A216" s="555">
        <v>3126</v>
      </c>
      <c r="B216" s="556"/>
      <c r="C216" s="557" t="s">
        <v>226</v>
      </c>
      <c r="D216" s="534">
        <v>7466</v>
      </c>
      <c r="E216" s="533">
        <v>108995.77499999999</v>
      </c>
      <c r="F216" s="534">
        <v>108995.77499999999</v>
      </c>
      <c r="G216" s="558">
        <f t="shared" si="4"/>
        <v>100</v>
      </c>
    </row>
    <row r="217" spans="1:7" x14ac:dyDescent="0.2">
      <c r="A217" s="559"/>
      <c r="B217" s="560"/>
      <c r="C217" s="560"/>
      <c r="D217" s="539"/>
      <c r="E217" s="539"/>
      <c r="F217" s="539"/>
      <c r="G217" s="481"/>
    </row>
    <row r="218" spans="1:7" x14ac:dyDescent="0.2">
      <c r="A218" s="561">
        <v>3127</v>
      </c>
      <c r="B218" s="562">
        <v>5123</v>
      </c>
      <c r="C218" s="563" t="s">
        <v>187</v>
      </c>
      <c r="D218" s="564">
        <v>0</v>
      </c>
      <c r="E218" s="565">
        <v>3.4</v>
      </c>
      <c r="F218" s="564">
        <v>3.2669999999999995</v>
      </c>
      <c r="G218" s="566">
        <f t="shared" si="4"/>
        <v>96.088235294117624</v>
      </c>
    </row>
    <row r="219" spans="1:7" x14ac:dyDescent="0.2">
      <c r="A219" s="549">
        <v>3127</v>
      </c>
      <c r="B219" s="550">
        <v>5136</v>
      </c>
      <c r="C219" s="551" t="s">
        <v>213</v>
      </c>
      <c r="D219" s="552">
        <v>0</v>
      </c>
      <c r="E219" s="553">
        <v>20</v>
      </c>
      <c r="F219" s="552">
        <v>0</v>
      </c>
      <c r="G219" s="481">
        <f t="shared" si="4"/>
        <v>0</v>
      </c>
    </row>
    <row r="220" spans="1:7" x14ac:dyDescent="0.2">
      <c r="A220" s="549">
        <v>3127</v>
      </c>
      <c r="B220" s="550">
        <v>5137</v>
      </c>
      <c r="C220" s="551" t="s">
        <v>1393</v>
      </c>
      <c r="D220" s="552">
        <v>8300</v>
      </c>
      <c r="E220" s="553">
        <v>12634.15</v>
      </c>
      <c r="F220" s="552">
        <v>2492.695940000001</v>
      </c>
      <c r="G220" s="481">
        <f t="shared" si="4"/>
        <v>19.729827016459367</v>
      </c>
    </row>
    <row r="221" spans="1:7" x14ac:dyDescent="0.2">
      <c r="A221" s="549">
        <v>3127</v>
      </c>
      <c r="B221" s="550">
        <v>5139</v>
      </c>
      <c r="C221" s="551" t="s">
        <v>159</v>
      </c>
      <c r="D221" s="552">
        <v>0</v>
      </c>
      <c r="E221" s="553">
        <v>20</v>
      </c>
      <c r="F221" s="552">
        <v>0</v>
      </c>
      <c r="G221" s="481">
        <f t="shared" si="4"/>
        <v>0</v>
      </c>
    </row>
    <row r="222" spans="1:7" x14ac:dyDescent="0.2">
      <c r="A222" s="549">
        <v>3127</v>
      </c>
      <c r="B222" s="550">
        <v>5167</v>
      </c>
      <c r="C222" s="551" t="s">
        <v>193</v>
      </c>
      <c r="D222" s="552">
        <v>0</v>
      </c>
      <c r="E222" s="553">
        <v>22.02</v>
      </c>
      <c r="F222" s="552">
        <v>2.6135999999999999</v>
      </c>
      <c r="G222" s="481">
        <f t="shared" si="4"/>
        <v>11.869209809264305</v>
      </c>
    </row>
    <row r="223" spans="1:7" x14ac:dyDescent="0.2">
      <c r="A223" s="549">
        <v>3127</v>
      </c>
      <c r="B223" s="550">
        <v>5169</v>
      </c>
      <c r="C223" s="551" t="s">
        <v>160</v>
      </c>
      <c r="D223" s="552">
        <v>0</v>
      </c>
      <c r="E223" s="553">
        <v>104.41</v>
      </c>
      <c r="F223" s="552">
        <v>0</v>
      </c>
      <c r="G223" s="481">
        <f t="shared" si="4"/>
        <v>0</v>
      </c>
    </row>
    <row r="224" spans="1:7" x14ac:dyDescent="0.2">
      <c r="A224" s="549">
        <v>3127</v>
      </c>
      <c r="B224" s="550">
        <v>5213</v>
      </c>
      <c r="C224" s="551" t="s">
        <v>166</v>
      </c>
      <c r="D224" s="552">
        <v>0</v>
      </c>
      <c r="E224" s="553">
        <v>230272.81200000001</v>
      </c>
      <c r="F224" s="552">
        <v>230272.81200000001</v>
      </c>
      <c r="G224" s="481">
        <f t="shared" si="4"/>
        <v>100</v>
      </c>
    </row>
    <row r="225" spans="1:7" x14ac:dyDescent="0.2">
      <c r="A225" s="549">
        <v>3127</v>
      </c>
      <c r="B225" s="550">
        <v>5221</v>
      </c>
      <c r="C225" s="551" t="s">
        <v>180</v>
      </c>
      <c r="D225" s="552">
        <v>0</v>
      </c>
      <c r="E225" s="553">
        <v>39917.796000000002</v>
      </c>
      <c r="F225" s="552">
        <v>39917.796000000002</v>
      </c>
      <c r="G225" s="481">
        <f t="shared" si="4"/>
        <v>100</v>
      </c>
    </row>
    <row r="226" spans="1:7" x14ac:dyDescent="0.2">
      <c r="A226" s="549">
        <v>3127</v>
      </c>
      <c r="B226" s="550">
        <v>5331</v>
      </c>
      <c r="C226" s="551" t="s">
        <v>172</v>
      </c>
      <c r="D226" s="552">
        <v>291237</v>
      </c>
      <c r="E226" s="553">
        <v>338901.1</v>
      </c>
      <c r="F226" s="552">
        <v>334556.41279999993</v>
      </c>
      <c r="G226" s="481">
        <f t="shared" si="4"/>
        <v>98.718007347866362</v>
      </c>
    </row>
    <row r="227" spans="1:7" x14ac:dyDescent="0.2">
      <c r="A227" s="549">
        <v>3127</v>
      </c>
      <c r="B227" s="550">
        <v>5336</v>
      </c>
      <c r="C227" s="551" t="s">
        <v>204</v>
      </c>
      <c r="D227" s="552">
        <v>0</v>
      </c>
      <c r="E227" s="553">
        <v>1800036.0889999999</v>
      </c>
      <c r="F227" s="552">
        <v>1800036.0871599999</v>
      </c>
      <c r="G227" s="481">
        <f t="shared" si="4"/>
        <v>99.99999989777983</v>
      </c>
    </row>
    <row r="228" spans="1:7" x14ac:dyDescent="0.2">
      <c r="A228" s="549">
        <v>3127</v>
      </c>
      <c r="B228" s="550">
        <v>5651</v>
      </c>
      <c r="C228" s="551" t="s">
        <v>220</v>
      </c>
      <c r="D228" s="552">
        <v>0</v>
      </c>
      <c r="E228" s="553">
        <v>1400</v>
      </c>
      <c r="F228" s="552">
        <v>1400</v>
      </c>
      <c r="G228" s="481">
        <f t="shared" si="4"/>
        <v>100</v>
      </c>
    </row>
    <row r="229" spans="1:7" s="522" customFormat="1" x14ac:dyDescent="0.2">
      <c r="A229" s="555">
        <v>3127</v>
      </c>
      <c r="B229" s="556"/>
      <c r="C229" s="557" t="s">
        <v>3190</v>
      </c>
      <c r="D229" s="534">
        <v>299537</v>
      </c>
      <c r="E229" s="533">
        <v>2423331.7769999998</v>
      </c>
      <c r="F229" s="534">
        <v>2408681.6845</v>
      </c>
      <c r="G229" s="558">
        <f t="shared" si="4"/>
        <v>99.395456592487889</v>
      </c>
    </row>
    <row r="230" spans="1:7" x14ac:dyDescent="0.2">
      <c r="A230" s="559"/>
      <c r="B230" s="560"/>
      <c r="C230" s="560"/>
      <c r="D230" s="539"/>
      <c r="E230" s="539"/>
      <c r="F230" s="539"/>
      <c r="G230" s="481"/>
    </row>
    <row r="231" spans="1:7" x14ac:dyDescent="0.2">
      <c r="A231" s="561">
        <v>3133</v>
      </c>
      <c r="B231" s="562">
        <v>5331</v>
      </c>
      <c r="C231" s="563" t="s">
        <v>172</v>
      </c>
      <c r="D231" s="564">
        <v>69259</v>
      </c>
      <c r="E231" s="565">
        <v>84698.08</v>
      </c>
      <c r="F231" s="564">
        <v>84468.459940000001</v>
      </c>
      <c r="G231" s="566">
        <f t="shared" si="4"/>
        <v>99.728895790790062</v>
      </c>
    </row>
    <row r="232" spans="1:7" x14ac:dyDescent="0.2">
      <c r="A232" s="549">
        <v>3133</v>
      </c>
      <c r="B232" s="550">
        <v>5336</v>
      </c>
      <c r="C232" s="551" t="s">
        <v>204</v>
      </c>
      <c r="D232" s="552">
        <v>0</v>
      </c>
      <c r="E232" s="553">
        <v>288081.98700000002</v>
      </c>
      <c r="F232" s="552">
        <v>288081.98700000002</v>
      </c>
      <c r="G232" s="481">
        <f t="shared" si="4"/>
        <v>100</v>
      </c>
    </row>
    <row r="233" spans="1:7" s="522" customFormat="1" x14ac:dyDescent="0.2">
      <c r="A233" s="555">
        <v>3133</v>
      </c>
      <c r="B233" s="556"/>
      <c r="C233" s="557" t="s">
        <v>227</v>
      </c>
      <c r="D233" s="534">
        <v>69259</v>
      </c>
      <c r="E233" s="533">
        <v>372780.06699999998</v>
      </c>
      <c r="F233" s="534">
        <v>372550.44693999999</v>
      </c>
      <c r="G233" s="558">
        <f t="shared" si="4"/>
        <v>99.938403342794615</v>
      </c>
    </row>
    <row r="234" spans="1:7" x14ac:dyDescent="0.2">
      <c r="A234" s="559"/>
      <c r="B234" s="560"/>
      <c r="C234" s="560"/>
      <c r="D234" s="539"/>
      <c r="E234" s="539"/>
      <c r="F234" s="539"/>
      <c r="G234" s="481"/>
    </row>
    <row r="235" spans="1:7" x14ac:dyDescent="0.2">
      <c r="A235" s="561">
        <v>3141</v>
      </c>
      <c r="B235" s="562">
        <v>5011</v>
      </c>
      <c r="C235" s="563" t="s">
        <v>182</v>
      </c>
      <c r="D235" s="564">
        <v>0</v>
      </c>
      <c r="E235" s="565">
        <v>163.91</v>
      </c>
      <c r="F235" s="564">
        <v>163.91</v>
      </c>
      <c r="G235" s="566">
        <f t="shared" si="4"/>
        <v>100</v>
      </c>
    </row>
    <row r="236" spans="1:7" x14ac:dyDescent="0.2">
      <c r="A236" s="549">
        <v>3141</v>
      </c>
      <c r="B236" s="550">
        <v>5031</v>
      </c>
      <c r="C236" s="551" t="s">
        <v>184</v>
      </c>
      <c r="D236" s="552">
        <v>0</v>
      </c>
      <c r="E236" s="553">
        <v>40.649680000000004</v>
      </c>
      <c r="F236" s="552">
        <v>40.649680000000004</v>
      </c>
      <c r="G236" s="481">
        <f t="shared" si="4"/>
        <v>100</v>
      </c>
    </row>
    <row r="237" spans="1:7" x14ac:dyDescent="0.2">
      <c r="A237" s="549">
        <v>3141</v>
      </c>
      <c r="B237" s="550">
        <v>5032</v>
      </c>
      <c r="C237" s="551" t="s">
        <v>185</v>
      </c>
      <c r="D237" s="552">
        <v>0</v>
      </c>
      <c r="E237" s="553">
        <v>14.751899999999999</v>
      </c>
      <c r="F237" s="552">
        <v>14.751899999999999</v>
      </c>
      <c r="G237" s="481">
        <f t="shared" ref="G237:G310" si="5">F237/E237*100</f>
        <v>100</v>
      </c>
    </row>
    <row r="238" spans="1:7" x14ac:dyDescent="0.2">
      <c r="A238" s="549">
        <v>3141</v>
      </c>
      <c r="B238" s="550">
        <v>5038</v>
      </c>
      <c r="C238" s="551" t="s">
        <v>186</v>
      </c>
      <c r="D238" s="552">
        <v>0</v>
      </c>
      <c r="E238" s="553">
        <v>0.68841999999999992</v>
      </c>
      <c r="F238" s="552">
        <v>0.68841999999999992</v>
      </c>
      <c r="G238" s="481">
        <f t="shared" si="5"/>
        <v>100</v>
      </c>
    </row>
    <row r="239" spans="1:7" x14ac:dyDescent="0.2">
      <c r="A239" s="549">
        <v>3141</v>
      </c>
      <c r="B239" s="550">
        <v>5169</v>
      </c>
      <c r="C239" s="551" t="s">
        <v>160</v>
      </c>
      <c r="D239" s="552">
        <v>0</v>
      </c>
      <c r="E239" s="553">
        <v>5400</v>
      </c>
      <c r="F239" s="552">
        <v>0</v>
      </c>
      <c r="G239" s="481">
        <f t="shared" si="5"/>
        <v>0</v>
      </c>
    </row>
    <row r="240" spans="1:7" x14ac:dyDescent="0.2">
      <c r="A240" s="549">
        <v>3141</v>
      </c>
      <c r="B240" s="550">
        <v>5212</v>
      </c>
      <c r="C240" s="551" t="s">
        <v>165</v>
      </c>
      <c r="D240" s="552">
        <v>0</v>
      </c>
      <c r="E240" s="553">
        <v>244.61500000000001</v>
      </c>
      <c r="F240" s="552">
        <v>244.61500000000001</v>
      </c>
      <c r="G240" s="481">
        <f t="shared" si="5"/>
        <v>100</v>
      </c>
    </row>
    <row r="241" spans="1:7" x14ac:dyDescent="0.2">
      <c r="A241" s="549">
        <v>3141</v>
      </c>
      <c r="B241" s="550">
        <v>5213</v>
      </c>
      <c r="C241" s="551" t="s">
        <v>166</v>
      </c>
      <c r="D241" s="552">
        <v>0</v>
      </c>
      <c r="E241" s="553">
        <v>16468.183000000001</v>
      </c>
      <c r="F241" s="552">
        <v>16468.180899999999</v>
      </c>
      <c r="G241" s="481">
        <f t="shared" si="5"/>
        <v>99.999987248137813</v>
      </c>
    </row>
    <row r="242" spans="1:7" x14ac:dyDescent="0.2">
      <c r="A242" s="549">
        <v>3141</v>
      </c>
      <c r="B242" s="550">
        <v>5221</v>
      </c>
      <c r="C242" s="551" t="s">
        <v>180</v>
      </c>
      <c r="D242" s="552">
        <v>0</v>
      </c>
      <c r="E242" s="553">
        <v>715.03899999999999</v>
      </c>
      <c r="F242" s="552">
        <v>715.03899999999999</v>
      </c>
      <c r="G242" s="481">
        <f t="shared" si="5"/>
        <v>100</v>
      </c>
    </row>
    <row r="243" spans="1:7" x14ac:dyDescent="0.2">
      <c r="A243" s="549">
        <v>3141</v>
      </c>
      <c r="B243" s="550">
        <v>5222</v>
      </c>
      <c r="C243" s="551" t="s">
        <v>162</v>
      </c>
      <c r="D243" s="552">
        <v>0</v>
      </c>
      <c r="E243" s="553">
        <v>84.36</v>
      </c>
      <c r="F243" s="552">
        <v>84.36</v>
      </c>
      <c r="G243" s="481">
        <f t="shared" si="5"/>
        <v>100</v>
      </c>
    </row>
    <row r="244" spans="1:7" x14ac:dyDescent="0.2">
      <c r="A244" s="549">
        <v>3141</v>
      </c>
      <c r="B244" s="550">
        <v>5223</v>
      </c>
      <c r="C244" s="551" t="s">
        <v>167</v>
      </c>
      <c r="D244" s="552">
        <v>0</v>
      </c>
      <c r="E244" s="553">
        <v>122.9</v>
      </c>
      <c r="F244" s="552">
        <v>104.50335000000001</v>
      </c>
      <c r="G244" s="481">
        <f t="shared" si="5"/>
        <v>85.031204231082185</v>
      </c>
    </row>
    <row r="245" spans="1:7" x14ac:dyDescent="0.2">
      <c r="A245" s="549">
        <v>3141</v>
      </c>
      <c r="B245" s="550">
        <v>5321</v>
      </c>
      <c r="C245" s="551" t="s">
        <v>168</v>
      </c>
      <c r="D245" s="552">
        <v>0</v>
      </c>
      <c r="E245" s="553">
        <v>6806.22</v>
      </c>
      <c r="F245" s="552">
        <v>6728.9590799999996</v>
      </c>
      <c r="G245" s="481">
        <f t="shared" si="5"/>
        <v>98.864848329909989</v>
      </c>
    </row>
    <row r="246" spans="1:7" x14ac:dyDescent="0.2">
      <c r="A246" s="549">
        <v>3141</v>
      </c>
      <c r="B246" s="550">
        <v>5331</v>
      </c>
      <c r="C246" s="551" t="s">
        <v>172</v>
      </c>
      <c r="D246" s="552">
        <v>30674</v>
      </c>
      <c r="E246" s="553">
        <v>30770.444</v>
      </c>
      <c r="F246" s="552">
        <v>30770.444</v>
      </c>
      <c r="G246" s="481">
        <f t="shared" si="5"/>
        <v>100</v>
      </c>
    </row>
    <row r="247" spans="1:7" x14ac:dyDescent="0.2">
      <c r="A247" s="549">
        <v>3141</v>
      </c>
      <c r="B247" s="550">
        <v>5336</v>
      </c>
      <c r="C247" s="551" t="s">
        <v>204</v>
      </c>
      <c r="D247" s="552">
        <v>0</v>
      </c>
      <c r="E247" s="553">
        <v>149974.75899999999</v>
      </c>
      <c r="F247" s="552">
        <v>149967.81456</v>
      </c>
      <c r="G247" s="481">
        <f t="shared" si="5"/>
        <v>99.995369594159513</v>
      </c>
    </row>
    <row r="248" spans="1:7" x14ac:dyDescent="0.2">
      <c r="A248" s="549">
        <v>3141</v>
      </c>
      <c r="B248" s="550">
        <v>5339</v>
      </c>
      <c r="C248" s="551" t="s">
        <v>199</v>
      </c>
      <c r="D248" s="552">
        <v>0</v>
      </c>
      <c r="E248" s="553">
        <v>891474.52300000004</v>
      </c>
      <c r="F248" s="552">
        <v>891474.52300000004</v>
      </c>
      <c r="G248" s="481">
        <f t="shared" si="5"/>
        <v>100</v>
      </c>
    </row>
    <row r="249" spans="1:7" s="522" customFormat="1" x14ac:dyDescent="0.2">
      <c r="A249" s="555">
        <v>3141</v>
      </c>
      <c r="B249" s="556"/>
      <c r="C249" s="557" t="s">
        <v>228</v>
      </c>
      <c r="D249" s="534">
        <v>30674</v>
      </c>
      <c r="E249" s="533">
        <v>1102281.0430000001</v>
      </c>
      <c r="F249" s="534">
        <v>1096778.4388900001</v>
      </c>
      <c r="G249" s="558">
        <f t="shared" si="5"/>
        <v>99.500798444739289</v>
      </c>
    </row>
    <row r="250" spans="1:7" x14ac:dyDescent="0.2">
      <c r="A250" s="559"/>
      <c r="B250" s="560"/>
      <c r="C250" s="560"/>
      <c r="D250" s="539"/>
      <c r="E250" s="539"/>
      <c r="F250" s="539"/>
      <c r="G250" s="481"/>
    </row>
    <row r="251" spans="1:7" x14ac:dyDescent="0.2">
      <c r="A251" s="561">
        <v>3143</v>
      </c>
      <c r="B251" s="562">
        <v>5212</v>
      </c>
      <c r="C251" s="563" t="s">
        <v>165</v>
      </c>
      <c r="D251" s="564">
        <v>0</v>
      </c>
      <c r="E251" s="565">
        <v>1679.508</v>
      </c>
      <c r="F251" s="564">
        <v>1679.508</v>
      </c>
      <c r="G251" s="566">
        <f t="shared" si="5"/>
        <v>100</v>
      </c>
    </row>
    <row r="252" spans="1:7" x14ac:dyDescent="0.2">
      <c r="A252" s="549">
        <v>3143</v>
      </c>
      <c r="B252" s="550">
        <v>5213</v>
      </c>
      <c r="C252" s="551" t="s">
        <v>166</v>
      </c>
      <c r="D252" s="552">
        <v>0</v>
      </c>
      <c r="E252" s="553">
        <v>21600.384999999998</v>
      </c>
      <c r="F252" s="552">
        <v>21600.384999999998</v>
      </c>
      <c r="G252" s="481">
        <f t="shared" si="5"/>
        <v>100</v>
      </c>
    </row>
    <row r="253" spans="1:7" x14ac:dyDescent="0.2">
      <c r="A253" s="549">
        <v>3143</v>
      </c>
      <c r="B253" s="550">
        <v>5331</v>
      </c>
      <c r="C253" s="551" t="s">
        <v>172</v>
      </c>
      <c r="D253" s="552">
        <v>1712</v>
      </c>
      <c r="E253" s="553">
        <v>1712</v>
      </c>
      <c r="F253" s="552">
        <v>1712</v>
      </c>
      <c r="G253" s="481">
        <f t="shared" si="5"/>
        <v>100</v>
      </c>
    </row>
    <row r="254" spans="1:7" x14ac:dyDescent="0.2">
      <c r="A254" s="549">
        <v>3143</v>
      </c>
      <c r="B254" s="550">
        <v>5336</v>
      </c>
      <c r="C254" s="551" t="s">
        <v>204</v>
      </c>
      <c r="D254" s="552">
        <v>0</v>
      </c>
      <c r="E254" s="553">
        <v>53931.79</v>
      </c>
      <c r="F254" s="552">
        <v>53931.79</v>
      </c>
      <c r="G254" s="481">
        <f t="shared" si="5"/>
        <v>100</v>
      </c>
    </row>
    <row r="255" spans="1:7" x14ac:dyDescent="0.2">
      <c r="A255" s="549">
        <v>3143</v>
      </c>
      <c r="B255" s="550">
        <v>5339</v>
      </c>
      <c r="C255" s="551" t="s">
        <v>199</v>
      </c>
      <c r="D255" s="552">
        <v>0</v>
      </c>
      <c r="E255" s="553">
        <v>712966.86499999999</v>
      </c>
      <c r="F255" s="552">
        <v>712966.86499999999</v>
      </c>
      <c r="G255" s="481">
        <f t="shared" si="5"/>
        <v>100</v>
      </c>
    </row>
    <row r="256" spans="1:7" s="522" customFormat="1" x14ac:dyDescent="0.2">
      <c r="A256" s="555">
        <v>3143</v>
      </c>
      <c r="B256" s="556"/>
      <c r="C256" s="557" t="s">
        <v>229</v>
      </c>
      <c r="D256" s="534">
        <v>1712</v>
      </c>
      <c r="E256" s="533">
        <v>791890.54799999995</v>
      </c>
      <c r="F256" s="534">
        <v>791890.54799999995</v>
      </c>
      <c r="G256" s="558">
        <f t="shared" si="5"/>
        <v>100</v>
      </c>
    </row>
    <row r="257" spans="1:7" x14ac:dyDescent="0.2">
      <c r="A257" s="559"/>
      <c r="B257" s="560"/>
      <c r="C257" s="560"/>
      <c r="D257" s="539"/>
      <c r="E257" s="539"/>
      <c r="F257" s="539"/>
      <c r="G257" s="481"/>
    </row>
    <row r="258" spans="1:7" x14ac:dyDescent="0.2">
      <c r="A258" s="561">
        <v>3145</v>
      </c>
      <c r="B258" s="562">
        <v>5331</v>
      </c>
      <c r="C258" s="563" t="s">
        <v>172</v>
      </c>
      <c r="D258" s="564">
        <v>486</v>
      </c>
      <c r="E258" s="565">
        <v>486</v>
      </c>
      <c r="F258" s="564">
        <v>486</v>
      </c>
      <c r="G258" s="566">
        <f t="shared" si="5"/>
        <v>100</v>
      </c>
    </row>
    <row r="259" spans="1:7" x14ac:dyDescent="0.2">
      <c r="A259" s="549">
        <v>3145</v>
      </c>
      <c r="B259" s="550">
        <v>5336</v>
      </c>
      <c r="C259" s="551" t="s">
        <v>204</v>
      </c>
      <c r="D259" s="552">
        <v>0</v>
      </c>
      <c r="E259" s="553">
        <v>12353.758</v>
      </c>
      <c r="F259" s="552">
        <v>12353.758</v>
      </c>
      <c r="G259" s="481">
        <f t="shared" si="5"/>
        <v>100</v>
      </c>
    </row>
    <row r="260" spans="1:7" s="522" customFormat="1" x14ac:dyDescent="0.2">
      <c r="A260" s="555">
        <v>3145</v>
      </c>
      <c r="B260" s="556"/>
      <c r="C260" s="557" t="s">
        <v>230</v>
      </c>
      <c r="D260" s="534">
        <v>486</v>
      </c>
      <c r="E260" s="533">
        <v>12839.758</v>
      </c>
      <c r="F260" s="534">
        <v>12839.758</v>
      </c>
      <c r="G260" s="558">
        <f t="shared" si="5"/>
        <v>100</v>
      </c>
    </row>
    <row r="261" spans="1:7" x14ac:dyDescent="0.2">
      <c r="A261" s="559"/>
      <c r="B261" s="560"/>
      <c r="C261" s="560"/>
      <c r="D261" s="539"/>
      <c r="E261" s="539"/>
      <c r="F261" s="539"/>
      <c r="G261" s="481"/>
    </row>
    <row r="262" spans="1:7" x14ac:dyDescent="0.2">
      <c r="A262" s="561">
        <v>3146</v>
      </c>
      <c r="B262" s="562">
        <v>5221</v>
      </c>
      <c r="C262" s="563" t="s">
        <v>180</v>
      </c>
      <c r="D262" s="564">
        <v>0</v>
      </c>
      <c r="E262" s="565">
        <v>3236.404</v>
      </c>
      <c r="F262" s="564">
        <v>3236.404</v>
      </c>
      <c r="G262" s="566">
        <f t="shared" si="5"/>
        <v>100</v>
      </c>
    </row>
    <row r="263" spans="1:7" x14ac:dyDescent="0.2">
      <c r="A263" s="549">
        <v>3146</v>
      </c>
      <c r="B263" s="550">
        <v>5331</v>
      </c>
      <c r="C263" s="551" t="s">
        <v>172</v>
      </c>
      <c r="D263" s="552">
        <v>8797</v>
      </c>
      <c r="E263" s="553">
        <v>8665</v>
      </c>
      <c r="F263" s="552">
        <v>8665</v>
      </c>
      <c r="G263" s="481">
        <f t="shared" si="5"/>
        <v>100</v>
      </c>
    </row>
    <row r="264" spans="1:7" x14ac:dyDescent="0.2">
      <c r="A264" s="549">
        <v>3146</v>
      </c>
      <c r="B264" s="550">
        <v>5336</v>
      </c>
      <c r="C264" s="551" t="s">
        <v>204</v>
      </c>
      <c r="D264" s="552">
        <v>0</v>
      </c>
      <c r="E264" s="553">
        <v>168857.86799999999</v>
      </c>
      <c r="F264" s="552">
        <v>168857.86799999999</v>
      </c>
      <c r="G264" s="481">
        <f t="shared" si="5"/>
        <v>100</v>
      </c>
    </row>
    <row r="265" spans="1:7" s="522" customFormat="1" x14ac:dyDescent="0.2">
      <c r="A265" s="555">
        <v>3146</v>
      </c>
      <c r="B265" s="556"/>
      <c r="C265" s="557" t="s">
        <v>231</v>
      </c>
      <c r="D265" s="534">
        <v>8797</v>
      </c>
      <c r="E265" s="533">
        <v>180759.272</v>
      </c>
      <c r="F265" s="534">
        <v>180759.272</v>
      </c>
      <c r="G265" s="558">
        <f t="shared" si="5"/>
        <v>100</v>
      </c>
    </row>
    <row r="266" spans="1:7" x14ac:dyDescent="0.2">
      <c r="A266" s="559"/>
      <c r="B266" s="560"/>
      <c r="C266" s="560"/>
      <c r="D266" s="539"/>
      <c r="E266" s="539"/>
      <c r="F266" s="539"/>
      <c r="G266" s="481"/>
    </row>
    <row r="267" spans="1:7" x14ac:dyDescent="0.2">
      <c r="A267" s="561">
        <v>3147</v>
      </c>
      <c r="B267" s="562">
        <v>5213</v>
      </c>
      <c r="C267" s="563" t="s">
        <v>166</v>
      </c>
      <c r="D267" s="564">
        <v>0</v>
      </c>
      <c r="E267" s="565">
        <v>1243.7529999999999</v>
      </c>
      <c r="F267" s="564">
        <v>1243.7529999999999</v>
      </c>
      <c r="G267" s="566">
        <f t="shared" si="5"/>
        <v>100</v>
      </c>
    </row>
    <row r="268" spans="1:7" x14ac:dyDescent="0.2">
      <c r="A268" s="549">
        <v>3147</v>
      </c>
      <c r="B268" s="550">
        <v>5221</v>
      </c>
      <c r="C268" s="551" t="s">
        <v>180</v>
      </c>
      <c r="D268" s="552">
        <v>0</v>
      </c>
      <c r="E268" s="553">
        <v>1032.1990000000001</v>
      </c>
      <c r="F268" s="552">
        <v>1032.1990000000001</v>
      </c>
      <c r="G268" s="481">
        <f t="shared" si="5"/>
        <v>100</v>
      </c>
    </row>
    <row r="269" spans="1:7" x14ac:dyDescent="0.2">
      <c r="A269" s="549">
        <v>3147</v>
      </c>
      <c r="B269" s="550">
        <v>5331</v>
      </c>
      <c r="C269" s="551" t="s">
        <v>172</v>
      </c>
      <c r="D269" s="552">
        <v>15429</v>
      </c>
      <c r="E269" s="553">
        <v>15546</v>
      </c>
      <c r="F269" s="552">
        <v>15546</v>
      </c>
      <c r="G269" s="481">
        <f t="shared" si="5"/>
        <v>100</v>
      </c>
    </row>
    <row r="270" spans="1:7" x14ac:dyDescent="0.2">
      <c r="A270" s="549">
        <v>3147</v>
      </c>
      <c r="B270" s="550">
        <v>5336</v>
      </c>
      <c r="C270" s="551" t="s">
        <v>204</v>
      </c>
      <c r="D270" s="552">
        <v>0</v>
      </c>
      <c r="E270" s="553">
        <v>73128.585999999996</v>
      </c>
      <c r="F270" s="552">
        <v>73128.585999999996</v>
      </c>
      <c r="G270" s="481">
        <f t="shared" si="5"/>
        <v>100</v>
      </c>
    </row>
    <row r="271" spans="1:7" s="522" customFormat="1" x14ac:dyDescent="0.2">
      <c r="A271" s="555">
        <v>3147</v>
      </c>
      <c r="B271" s="556"/>
      <c r="C271" s="557" t="s">
        <v>232</v>
      </c>
      <c r="D271" s="534">
        <v>15429</v>
      </c>
      <c r="E271" s="533">
        <v>90950.538</v>
      </c>
      <c r="F271" s="534">
        <v>90950.538</v>
      </c>
      <c r="G271" s="558">
        <f t="shared" si="5"/>
        <v>100</v>
      </c>
    </row>
    <row r="272" spans="1:7" x14ac:dyDescent="0.2">
      <c r="A272" s="559"/>
      <c r="B272" s="560"/>
      <c r="C272" s="560"/>
      <c r="D272" s="539"/>
      <c r="E272" s="539"/>
      <c r="F272" s="539"/>
      <c r="G272" s="481"/>
    </row>
    <row r="273" spans="1:7" x14ac:dyDescent="0.2">
      <c r="A273" s="561">
        <v>3149</v>
      </c>
      <c r="B273" s="562">
        <v>5331</v>
      </c>
      <c r="C273" s="563" t="s">
        <v>172</v>
      </c>
      <c r="D273" s="564">
        <v>4919</v>
      </c>
      <c r="E273" s="565">
        <v>4897</v>
      </c>
      <c r="F273" s="564">
        <v>4897</v>
      </c>
      <c r="G273" s="566">
        <f t="shared" si="5"/>
        <v>100</v>
      </c>
    </row>
    <row r="274" spans="1:7" s="522" customFormat="1" x14ac:dyDescent="0.2">
      <c r="A274" s="555">
        <v>3149</v>
      </c>
      <c r="B274" s="556"/>
      <c r="C274" s="557" t="s">
        <v>233</v>
      </c>
      <c r="D274" s="534">
        <v>4919</v>
      </c>
      <c r="E274" s="533">
        <v>4897</v>
      </c>
      <c r="F274" s="534">
        <v>4897</v>
      </c>
      <c r="G274" s="558">
        <f t="shared" si="5"/>
        <v>100</v>
      </c>
    </row>
    <row r="275" spans="1:7" x14ac:dyDescent="0.2">
      <c r="A275" s="559"/>
      <c r="B275" s="560"/>
      <c r="C275" s="560"/>
      <c r="D275" s="539"/>
      <c r="E275" s="539"/>
      <c r="F275" s="539"/>
      <c r="G275" s="481"/>
    </row>
    <row r="276" spans="1:7" x14ac:dyDescent="0.2">
      <c r="A276" s="561">
        <v>3150</v>
      </c>
      <c r="B276" s="562">
        <v>5212</v>
      </c>
      <c r="C276" s="563" t="s">
        <v>165</v>
      </c>
      <c r="D276" s="564">
        <v>0</v>
      </c>
      <c r="E276" s="565">
        <v>13167.925999999999</v>
      </c>
      <c r="F276" s="564">
        <v>13167.925999999999</v>
      </c>
      <c r="G276" s="566">
        <f t="shared" si="5"/>
        <v>100</v>
      </c>
    </row>
    <row r="277" spans="1:7" x14ac:dyDescent="0.2">
      <c r="A277" s="549">
        <v>3150</v>
      </c>
      <c r="B277" s="550">
        <v>5213</v>
      </c>
      <c r="C277" s="551" t="s">
        <v>166</v>
      </c>
      <c r="D277" s="552">
        <v>0</v>
      </c>
      <c r="E277" s="553">
        <v>73251.245999999999</v>
      </c>
      <c r="F277" s="552">
        <v>73251.245999999999</v>
      </c>
      <c r="G277" s="481">
        <f t="shared" si="5"/>
        <v>100</v>
      </c>
    </row>
    <row r="278" spans="1:7" x14ac:dyDescent="0.2">
      <c r="A278" s="549">
        <v>3150</v>
      </c>
      <c r="B278" s="550">
        <v>5331</v>
      </c>
      <c r="C278" s="551" t="s">
        <v>172</v>
      </c>
      <c r="D278" s="552">
        <v>4576</v>
      </c>
      <c r="E278" s="553">
        <v>4576</v>
      </c>
      <c r="F278" s="552">
        <v>4576</v>
      </c>
      <c r="G278" s="481">
        <f t="shared" si="5"/>
        <v>100</v>
      </c>
    </row>
    <row r="279" spans="1:7" x14ac:dyDescent="0.2">
      <c r="A279" s="549">
        <v>3150</v>
      </c>
      <c r="B279" s="550">
        <v>5336</v>
      </c>
      <c r="C279" s="551" t="s">
        <v>204</v>
      </c>
      <c r="D279" s="552">
        <v>0</v>
      </c>
      <c r="E279" s="553">
        <v>53257.495999999999</v>
      </c>
      <c r="F279" s="552">
        <v>53257.495999999999</v>
      </c>
      <c r="G279" s="481">
        <f t="shared" si="5"/>
        <v>100</v>
      </c>
    </row>
    <row r="280" spans="1:7" s="522" customFormat="1" x14ac:dyDescent="0.2">
      <c r="A280" s="555">
        <v>3150</v>
      </c>
      <c r="B280" s="556"/>
      <c r="C280" s="557" t="s">
        <v>234</v>
      </c>
      <c r="D280" s="534">
        <v>4576</v>
      </c>
      <c r="E280" s="533">
        <v>144252.66800000001</v>
      </c>
      <c r="F280" s="534">
        <v>144252.66800000001</v>
      </c>
      <c r="G280" s="558">
        <f t="shared" si="5"/>
        <v>100</v>
      </c>
    </row>
    <row r="281" spans="1:7" x14ac:dyDescent="0.2">
      <c r="A281" s="559"/>
      <c r="B281" s="560"/>
      <c r="C281" s="560"/>
      <c r="D281" s="539"/>
      <c r="E281" s="539"/>
      <c r="F281" s="539"/>
      <c r="G281" s="481"/>
    </row>
    <row r="282" spans="1:7" x14ac:dyDescent="0.2">
      <c r="A282" s="561">
        <v>3231</v>
      </c>
      <c r="B282" s="562">
        <v>5213</v>
      </c>
      <c r="C282" s="563" t="s">
        <v>166</v>
      </c>
      <c r="D282" s="564">
        <v>0</v>
      </c>
      <c r="E282" s="565">
        <v>41533.623</v>
      </c>
      <c r="F282" s="564">
        <v>41533.623</v>
      </c>
      <c r="G282" s="566">
        <f t="shared" si="5"/>
        <v>100</v>
      </c>
    </row>
    <row r="283" spans="1:7" x14ac:dyDescent="0.2">
      <c r="A283" s="549">
        <v>3231</v>
      </c>
      <c r="B283" s="550">
        <v>5221</v>
      </c>
      <c r="C283" s="551" t="s">
        <v>180</v>
      </c>
      <c r="D283" s="552">
        <v>0</v>
      </c>
      <c r="E283" s="553">
        <v>18222.646000000001</v>
      </c>
      <c r="F283" s="552">
        <v>18222.646000000001</v>
      </c>
      <c r="G283" s="481">
        <f t="shared" si="5"/>
        <v>100</v>
      </c>
    </row>
    <row r="284" spans="1:7" x14ac:dyDescent="0.2">
      <c r="A284" s="549">
        <v>3231</v>
      </c>
      <c r="B284" s="550">
        <v>5331</v>
      </c>
      <c r="C284" s="551" t="s">
        <v>172</v>
      </c>
      <c r="D284" s="552">
        <v>10782</v>
      </c>
      <c r="E284" s="553">
        <v>9659.1200000000008</v>
      </c>
      <c r="F284" s="552">
        <v>9618.0109800000009</v>
      </c>
      <c r="G284" s="481">
        <f t="shared" si="5"/>
        <v>99.574402015918636</v>
      </c>
    </row>
    <row r="285" spans="1:7" x14ac:dyDescent="0.2">
      <c r="A285" s="549">
        <v>3231</v>
      </c>
      <c r="B285" s="550">
        <v>5336</v>
      </c>
      <c r="C285" s="551" t="s">
        <v>204</v>
      </c>
      <c r="D285" s="552">
        <v>0</v>
      </c>
      <c r="E285" s="553">
        <v>656678.58299999998</v>
      </c>
      <c r="F285" s="552">
        <v>656678.58299999998</v>
      </c>
      <c r="G285" s="481">
        <f t="shared" si="5"/>
        <v>100</v>
      </c>
    </row>
    <row r="286" spans="1:7" x14ac:dyDescent="0.2">
      <c r="A286" s="549">
        <v>3231</v>
      </c>
      <c r="B286" s="550">
        <v>5339</v>
      </c>
      <c r="C286" s="551" t="s">
        <v>199</v>
      </c>
      <c r="D286" s="552">
        <v>0</v>
      </c>
      <c r="E286" s="553">
        <v>99010.841</v>
      </c>
      <c r="F286" s="552">
        <v>99010.841</v>
      </c>
      <c r="G286" s="481">
        <f t="shared" si="5"/>
        <v>100</v>
      </c>
    </row>
    <row r="287" spans="1:7" s="522" customFormat="1" x14ac:dyDescent="0.2">
      <c r="A287" s="555">
        <v>3231</v>
      </c>
      <c r="B287" s="556"/>
      <c r="C287" s="557" t="s">
        <v>235</v>
      </c>
      <c r="D287" s="534">
        <v>10782</v>
      </c>
      <c r="E287" s="533">
        <v>825104.81299999997</v>
      </c>
      <c r="F287" s="534">
        <v>825063.70397999999</v>
      </c>
      <c r="G287" s="558">
        <f t="shared" si="5"/>
        <v>99.995017721463711</v>
      </c>
    </row>
    <row r="288" spans="1:7" x14ac:dyDescent="0.2">
      <c r="A288" s="559"/>
      <c r="B288" s="560"/>
      <c r="C288" s="560"/>
      <c r="D288" s="539"/>
      <c r="E288" s="539"/>
      <c r="F288" s="539"/>
      <c r="G288" s="481"/>
    </row>
    <row r="289" spans="1:7" x14ac:dyDescent="0.2">
      <c r="A289" s="561">
        <v>3233</v>
      </c>
      <c r="B289" s="562">
        <v>5213</v>
      </c>
      <c r="C289" s="563" t="s">
        <v>166</v>
      </c>
      <c r="D289" s="564">
        <v>0</v>
      </c>
      <c r="E289" s="565">
        <v>1166.424</v>
      </c>
      <c r="F289" s="564">
        <v>1166.424</v>
      </c>
      <c r="G289" s="566">
        <f t="shared" si="5"/>
        <v>100</v>
      </c>
    </row>
    <row r="290" spans="1:7" x14ac:dyDescent="0.2">
      <c r="A290" s="549">
        <v>3233</v>
      </c>
      <c r="B290" s="550">
        <v>5339</v>
      </c>
      <c r="C290" s="551" t="s">
        <v>199</v>
      </c>
      <c r="D290" s="552">
        <v>0</v>
      </c>
      <c r="E290" s="553">
        <v>205225.00599999999</v>
      </c>
      <c r="F290" s="552">
        <v>205225.00599999999</v>
      </c>
      <c r="G290" s="481">
        <f t="shared" si="5"/>
        <v>100</v>
      </c>
    </row>
    <row r="291" spans="1:7" s="522" customFormat="1" x14ac:dyDescent="0.2">
      <c r="A291" s="555">
        <v>3233</v>
      </c>
      <c r="B291" s="556"/>
      <c r="C291" s="557" t="s">
        <v>236</v>
      </c>
      <c r="D291" s="534">
        <v>0</v>
      </c>
      <c r="E291" s="533">
        <v>206391.43</v>
      </c>
      <c r="F291" s="534">
        <v>206391.43</v>
      </c>
      <c r="G291" s="558">
        <f t="shared" si="5"/>
        <v>100</v>
      </c>
    </row>
    <row r="292" spans="1:7" x14ac:dyDescent="0.2">
      <c r="A292" s="559"/>
      <c r="B292" s="560"/>
      <c r="C292" s="560"/>
      <c r="D292" s="539"/>
      <c r="E292" s="539"/>
      <c r="F292" s="539"/>
      <c r="G292" s="481"/>
    </row>
    <row r="293" spans="1:7" x14ac:dyDescent="0.2">
      <c r="A293" s="561">
        <v>3291</v>
      </c>
      <c r="B293" s="562">
        <v>5493</v>
      </c>
      <c r="C293" s="563" t="s">
        <v>163</v>
      </c>
      <c r="D293" s="564">
        <v>0</v>
      </c>
      <c r="E293" s="565">
        <v>60</v>
      </c>
      <c r="F293" s="564">
        <v>60</v>
      </c>
      <c r="G293" s="566">
        <f t="shared" si="5"/>
        <v>100</v>
      </c>
    </row>
    <row r="294" spans="1:7" s="522" customFormat="1" x14ac:dyDescent="0.2">
      <c r="A294" s="555">
        <v>3291</v>
      </c>
      <c r="B294" s="556"/>
      <c r="C294" s="557" t="s">
        <v>237</v>
      </c>
      <c r="D294" s="534">
        <v>0</v>
      </c>
      <c r="E294" s="533">
        <v>60</v>
      </c>
      <c r="F294" s="534">
        <v>60</v>
      </c>
      <c r="G294" s="558">
        <f t="shared" si="5"/>
        <v>100</v>
      </c>
    </row>
    <row r="295" spans="1:7" x14ac:dyDescent="0.2">
      <c r="A295" s="559"/>
      <c r="B295" s="560"/>
      <c r="C295" s="560"/>
      <c r="D295" s="539"/>
      <c r="E295" s="539"/>
      <c r="F295" s="539"/>
      <c r="G295" s="481"/>
    </row>
    <row r="296" spans="1:7" x14ac:dyDescent="0.2">
      <c r="A296" s="561">
        <v>3299</v>
      </c>
      <c r="B296" s="562">
        <v>5011</v>
      </c>
      <c r="C296" s="563" t="s">
        <v>182</v>
      </c>
      <c r="D296" s="564">
        <v>0</v>
      </c>
      <c r="E296" s="565">
        <v>3849.65</v>
      </c>
      <c r="F296" s="564">
        <v>3407.6920200000004</v>
      </c>
      <c r="G296" s="566">
        <f t="shared" si="5"/>
        <v>88.519528268803668</v>
      </c>
    </row>
    <row r="297" spans="1:7" x14ac:dyDescent="0.2">
      <c r="A297" s="549">
        <v>3299</v>
      </c>
      <c r="B297" s="550">
        <v>5021</v>
      </c>
      <c r="C297" s="551" t="s">
        <v>183</v>
      </c>
      <c r="D297" s="552">
        <v>0</v>
      </c>
      <c r="E297" s="553">
        <v>741.19</v>
      </c>
      <c r="F297" s="552">
        <v>665.62300000000005</v>
      </c>
      <c r="G297" s="481">
        <f t="shared" si="5"/>
        <v>89.804638486757781</v>
      </c>
    </row>
    <row r="298" spans="1:7" x14ac:dyDescent="0.2">
      <c r="A298" s="549">
        <v>3299</v>
      </c>
      <c r="B298" s="550">
        <v>5031</v>
      </c>
      <c r="C298" s="551" t="s">
        <v>184</v>
      </c>
      <c r="D298" s="552">
        <v>0</v>
      </c>
      <c r="E298" s="553">
        <v>985.89</v>
      </c>
      <c r="F298" s="552">
        <v>891.49600000000009</v>
      </c>
      <c r="G298" s="481">
        <f t="shared" si="5"/>
        <v>90.425503859456953</v>
      </c>
    </row>
    <row r="299" spans="1:7" x14ac:dyDescent="0.2">
      <c r="A299" s="549">
        <v>3299</v>
      </c>
      <c r="B299" s="550">
        <v>5032</v>
      </c>
      <c r="C299" s="551" t="s">
        <v>185</v>
      </c>
      <c r="D299" s="552">
        <v>0</v>
      </c>
      <c r="E299" s="553">
        <v>356.24</v>
      </c>
      <c r="F299" s="552">
        <v>323.48600000000005</v>
      </c>
      <c r="G299" s="481">
        <f t="shared" si="5"/>
        <v>90.805636649449823</v>
      </c>
    </row>
    <row r="300" spans="1:7" x14ac:dyDescent="0.2">
      <c r="A300" s="549">
        <v>3299</v>
      </c>
      <c r="B300" s="550">
        <v>5038</v>
      </c>
      <c r="C300" s="551" t="s">
        <v>186</v>
      </c>
      <c r="D300" s="552">
        <v>0</v>
      </c>
      <c r="E300" s="553">
        <v>17.14</v>
      </c>
      <c r="F300" s="552">
        <v>14.993999999999998</v>
      </c>
      <c r="G300" s="481">
        <f t="shared" si="5"/>
        <v>87.479579929988319</v>
      </c>
    </row>
    <row r="301" spans="1:7" x14ac:dyDescent="0.2">
      <c r="A301" s="549">
        <v>3299</v>
      </c>
      <c r="B301" s="550">
        <v>5041</v>
      </c>
      <c r="C301" s="551" t="s">
        <v>174</v>
      </c>
      <c r="D301" s="552">
        <v>726</v>
      </c>
      <c r="E301" s="553">
        <v>1020.77</v>
      </c>
      <c r="F301" s="552">
        <v>1020.77</v>
      </c>
      <c r="G301" s="481">
        <f t="shared" si="5"/>
        <v>100</v>
      </c>
    </row>
    <row r="302" spans="1:7" x14ac:dyDescent="0.2">
      <c r="A302" s="549">
        <v>3299</v>
      </c>
      <c r="B302" s="550">
        <v>5042</v>
      </c>
      <c r="C302" s="551" t="s">
        <v>212</v>
      </c>
      <c r="D302" s="552">
        <v>7866</v>
      </c>
      <c r="E302" s="553">
        <v>7166</v>
      </c>
      <c r="F302" s="552">
        <v>7155.1239999999998</v>
      </c>
      <c r="G302" s="481">
        <f t="shared" si="5"/>
        <v>99.84822774211554</v>
      </c>
    </row>
    <row r="303" spans="1:7" x14ac:dyDescent="0.2">
      <c r="A303" s="549">
        <v>3299</v>
      </c>
      <c r="B303" s="550">
        <v>5123</v>
      </c>
      <c r="C303" s="551" t="s">
        <v>187</v>
      </c>
      <c r="D303" s="552">
        <v>0</v>
      </c>
      <c r="E303" s="553">
        <v>3</v>
      </c>
      <c r="F303" s="552">
        <v>0</v>
      </c>
      <c r="G303" s="481">
        <f t="shared" si="5"/>
        <v>0</v>
      </c>
    </row>
    <row r="304" spans="1:7" x14ac:dyDescent="0.2">
      <c r="A304" s="549">
        <v>3299</v>
      </c>
      <c r="B304" s="550">
        <v>5136</v>
      </c>
      <c r="C304" s="551" t="s">
        <v>213</v>
      </c>
      <c r="D304" s="552">
        <v>0</v>
      </c>
      <c r="E304" s="553">
        <v>45</v>
      </c>
      <c r="F304" s="552">
        <v>24.648</v>
      </c>
      <c r="G304" s="481">
        <f t="shared" si="5"/>
        <v>54.773333333333326</v>
      </c>
    </row>
    <row r="305" spans="1:7" x14ac:dyDescent="0.2">
      <c r="A305" s="549">
        <v>3299</v>
      </c>
      <c r="B305" s="550">
        <v>5137</v>
      </c>
      <c r="C305" s="551" t="s">
        <v>1393</v>
      </c>
      <c r="D305" s="552">
        <v>500</v>
      </c>
      <c r="E305" s="553">
        <v>759.04</v>
      </c>
      <c r="F305" s="552">
        <v>12.38</v>
      </c>
      <c r="G305" s="481">
        <f t="shared" si="5"/>
        <v>1.6310075885328839</v>
      </c>
    </row>
    <row r="306" spans="1:7" x14ac:dyDescent="0.2">
      <c r="A306" s="549">
        <v>3299</v>
      </c>
      <c r="B306" s="550">
        <v>5139</v>
      </c>
      <c r="C306" s="551" t="s">
        <v>159</v>
      </c>
      <c r="D306" s="552">
        <v>28</v>
      </c>
      <c r="E306" s="553">
        <v>793.39599999999996</v>
      </c>
      <c r="F306" s="552">
        <v>677.67684999999994</v>
      </c>
      <c r="G306" s="481">
        <f t="shared" si="5"/>
        <v>85.414704636776577</v>
      </c>
    </row>
    <row r="307" spans="1:7" x14ac:dyDescent="0.2">
      <c r="A307" s="549">
        <v>3299</v>
      </c>
      <c r="B307" s="550">
        <v>5162</v>
      </c>
      <c r="C307" s="551" t="s">
        <v>238</v>
      </c>
      <c r="D307" s="552">
        <v>0</v>
      </c>
      <c r="E307" s="553">
        <v>15.63</v>
      </c>
      <c r="F307" s="552">
        <v>15.444799999999997</v>
      </c>
      <c r="G307" s="481">
        <f t="shared" si="5"/>
        <v>98.81509916826613</v>
      </c>
    </row>
    <row r="308" spans="1:7" x14ac:dyDescent="0.2">
      <c r="A308" s="549">
        <v>3299</v>
      </c>
      <c r="B308" s="550">
        <v>5164</v>
      </c>
      <c r="C308" s="551" t="s">
        <v>177</v>
      </c>
      <c r="D308" s="552">
        <v>0</v>
      </c>
      <c r="E308" s="553">
        <v>291.55599999999998</v>
      </c>
      <c r="F308" s="552">
        <v>128.88200000000001</v>
      </c>
      <c r="G308" s="481">
        <f t="shared" si="5"/>
        <v>44.204886882794391</v>
      </c>
    </row>
    <row r="309" spans="1:7" x14ac:dyDescent="0.2">
      <c r="A309" s="549">
        <v>3299</v>
      </c>
      <c r="B309" s="550">
        <v>5167</v>
      </c>
      <c r="C309" s="551" t="s">
        <v>193</v>
      </c>
      <c r="D309" s="552">
        <v>0</v>
      </c>
      <c r="E309" s="553">
        <v>504</v>
      </c>
      <c r="F309" s="552">
        <v>376.2029</v>
      </c>
      <c r="G309" s="481">
        <f t="shared" si="5"/>
        <v>74.643432539682536</v>
      </c>
    </row>
    <row r="310" spans="1:7" x14ac:dyDescent="0.2">
      <c r="A310" s="549">
        <v>3299</v>
      </c>
      <c r="B310" s="550">
        <v>5168</v>
      </c>
      <c r="C310" s="551" t="s">
        <v>194</v>
      </c>
      <c r="D310" s="552">
        <v>1339</v>
      </c>
      <c r="E310" s="553">
        <v>1439</v>
      </c>
      <c r="F310" s="552">
        <v>1429.81014</v>
      </c>
      <c r="G310" s="481">
        <f t="shared" si="5"/>
        <v>99.361371785962476</v>
      </c>
    </row>
    <row r="311" spans="1:7" x14ac:dyDescent="0.2">
      <c r="A311" s="549">
        <v>3299</v>
      </c>
      <c r="B311" s="550">
        <v>5169</v>
      </c>
      <c r="C311" s="551" t="s">
        <v>160</v>
      </c>
      <c r="D311" s="552">
        <v>13185</v>
      </c>
      <c r="E311" s="553">
        <v>13714.852000000001</v>
      </c>
      <c r="F311" s="552">
        <v>2947.9544299999998</v>
      </c>
      <c r="G311" s="481">
        <f t="shared" ref="G311:G381" si="6">F311/E311*100</f>
        <v>21.494613503667409</v>
      </c>
    </row>
    <row r="312" spans="1:7" x14ac:dyDescent="0.2">
      <c r="A312" s="549">
        <v>3299</v>
      </c>
      <c r="B312" s="550">
        <v>5173</v>
      </c>
      <c r="C312" s="551" t="s">
        <v>178</v>
      </c>
      <c r="D312" s="552">
        <v>0</v>
      </c>
      <c r="E312" s="553">
        <v>579.03</v>
      </c>
      <c r="F312" s="552">
        <v>250.56378000000004</v>
      </c>
      <c r="G312" s="481">
        <f t="shared" si="6"/>
        <v>43.273022123206061</v>
      </c>
    </row>
    <row r="313" spans="1:7" x14ac:dyDescent="0.2">
      <c r="A313" s="549">
        <v>3299</v>
      </c>
      <c r="B313" s="550">
        <v>5175</v>
      </c>
      <c r="C313" s="551" t="s">
        <v>161</v>
      </c>
      <c r="D313" s="552">
        <v>43</v>
      </c>
      <c r="E313" s="553">
        <v>390.88600000000002</v>
      </c>
      <c r="F313" s="552">
        <v>208.75490000000002</v>
      </c>
      <c r="G313" s="481">
        <f t="shared" si="6"/>
        <v>53.405570933724924</v>
      </c>
    </row>
    <row r="314" spans="1:7" x14ac:dyDescent="0.2">
      <c r="A314" s="549">
        <v>3299</v>
      </c>
      <c r="B314" s="550">
        <v>5179</v>
      </c>
      <c r="C314" s="551" t="s">
        <v>196</v>
      </c>
      <c r="D314" s="552">
        <v>0</v>
      </c>
      <c r="E314" s="553">
        <v>119.98</v>
      </c>
      <c r="F314" s="552">
        <v>59.99</v>
      </c>
      <c r="G314" s="481">
        <f t="shared" si="6"/>
        <v>50</v>
      </c>
    </row>
    <row r="315" spans="1:7" x14ac:dyDescent="0.2">
      <c r="A315" s="549">
        <v>3299</v>
      </c>
      <c r="B315" s="550">
        <v>5194</v>
      </c>
      <c r="C315" s="551" t="s">
        <v>179</v>
      </c>
      <c r="D315" s="552">
        <v>24</v>
      </c>
      <c r="E315" s="553">
        <v>16</v>
      </c>
      <c r="F315" s="552">
        <v>16</v>
      </c>
      <c r="G315" s="481">
        <f t="shared" si="6"/>
        <v>100</v>
      </c>
    </row>
    <row r="316" spans="1:7" x14ac:dyDescent="0.2">
      <c r="A316" s="549">
        <v>3299</v>
      </c>
      <c r="B316" s="550">
        <v>5212</v>
      </c>
      <c r="C316" s="551" t="s">
        <v>165</v>
      </c>
      <c r="D316" s="552">
        <v>0</v>
      </c>
      <c r="E316" s="553">
        <v>274.05</v>
      </c>
      <c r="F316" s="552">
        <v>273.99599999999998</v>
      </c>
      <c r="G316" s="481">
        <f t="shared" si="6"/>
        <v>99.980295566502448</v>
      </c>
    </row>
    <row r="317" spans="1:7" x14ac:dyDescent="0.2">
      <c r="A317" s="549">
        <v>3299</v>
      </c>
      <c r="B317" s="550">
        <v>5213</v>
      </c>
      <c r="C317" s="551" t="s">
        <v>166</v>
      </c>
      <c r="D317" s="552">
        <v>0</v>
      </c>
      <c r="E317" s="553">
        <v>10462.14</v>
      </c>
      <c r="F317" s="552">
        <v>3561.9515800000004</v>
      </c>
      <c r="G317" s="481">
        <f t="shared" si="6"/>
        <v>34.046108922266392</v>
      </c>
    </row>
    <row r="318" spans="1:7" x14ac:dyDescent="0.2">
      <c r="A318" s="549">
        <v>3299</v>
      </c>
      <c r="B318" s="550">
        <v>5221</v>
      </c>
      <c r="C318" s="551" t="s">
        <v>180</v>
      </c>
      <c r="D318" s="552">
        <v>0</v>
      </c>
      <c r="E318" s="553">
        <v>7642.2</v>
      </c>
      <c r="F318" s="552">
        <v>7642.1230000000005</v>
      </c>
      <c r="G318" s="481">
        <f t="shared" si="6"/>
        <v>99.998992436732891</v>
      </c>
    </row>
    <row r="319" spans="1:7" x14ac:dyDescent="0.2">
      <c r="A319" s="549">
        <v>3299</v>
      </c>
      <c r="B319" s="550">
        <v>5222</v>
      </c>
      <c r="C319" s="551" t="s">
        <v>162</v>
      </c>
      <c r="D319" s="552">
        <v>0</v>
      </c>
      <c r="E319" s="553">
        <v>18527.34</v>
      </c>
      <c r="F319" s="552">
        <v>18527.055779999999</v>
      </c>
      <c r="G319" s="481">
        <f t="shared" si="6"/>
        <v>99.998465942763488</v>
      </c>
    </row>
    <row r="320" spans="1:7" x14ac:dyDescent="0.2">
      <c r="A320" s="549">
        <v>3299</v>
      </c>
      <c r="B320" s="550">
        <v>5229</v>
      </c>
      <c r="C320" s="551" t="s">
        <v>202</v>
      </c>
      <c r="D320" s="552">
        <v>430</v>
      </c>
      <c r="E320" s="553">
        <v>5170.88</v>
      </c>
      <c r="F320" s="552">
        <v>5170.8530100000007</v>
      </c>
      <c r="G320" s="481">
        <f t="shared" si="6"/>
        <v>99.999478038554372</v>
      </c>
    </row>
    <row r="321" spans="1:7" x14ac:dyDescent="0.2">
      <c r="A321" s="549">
        <v>3299</v>
      </c>
      <c r="B321" s="550">
        <v>5321</v>
      </c>
      <c r="C321" s="551" t="s">
        <v>168</v>
      </c>
      <c r="D321" s="552">
        <v>2820</v>
      </c>
      <c r="E321" s="553">
        <v>6519.71</v>
      </c>
      <c r="F321" s="552">
        <v>5847.9090000000006</v>
      </c>
      <c r="G321" s="481">
        <f t="shared" si="6"/>
        <v>89.695845367355304</v>
      </c>
    </row>
    <row r="322" spans="1:7" x14ac:dyDescent="0.2">
      <c r="A322" s="549">
        <v>3299</v>
      </c>
      <c r="B322" s="550">
        <v>5331</v>
      </c>
      <c r="C322" s="551" t="s">
        <v>172</v>
      </c>
      <c r="D322" s="552">
        <v>59499</v>
      </c>
      <c r="E322" s="553">
        <v>8963.16</v>
      </c>
      <c r="F322" s="552">
        <v>8962.8621500000008</v>
      </c>
      <c r="G322" s="481">
        <f t="shared" si="6"/>
        <v>99.996676953217403</v>
      </c>
    </row>
    <row r="323" spans="1:7" x14ac:dyDescent="0.2">
      <c r="A323" s="549">
        <v>3299</v>
      </c>
      <c r="B323" s="550">
        <v>5332</v>
      </c>
      <c r="C323" s="551" t="s">
        <v>198</v>
      </c>
      <c r="D323" s="552">
        <v>0</v>
      </c>
      <c r="E323" s="553">
        <v>4686.5</v>
      </c>
      <c r="F323" s="552">
        <v>4686.432499999999</v>
      </c>
      <c r="G323" s="481">
        <f t="shared" si="6"/>
        <v>99.998559692734418</v>
      </c>
    </row>
    <row r="324" spans="1:7" x14ac:dyDescent="0.2">
      <c r="A324" s="549">
        <v>3299</v>
      </c>
      <c r="B324" s="550">
        <v>5336</v>
      </c>
      <c r="C324" s="551" t="s">
        <v>204</v>
      </c>
      <c r="D324" s="552">
        <v>0</v>
      </c>
      <c r="E324" s="553">
        <v>63289.644999999997</v>
      </c>
      <c r="F324" s="552">
        <v>63288.974849999991</v>
      </c>
      <c r="G324" s="481">
        <f t="shared" si="6"/>
        <v>99.998941138001314</v>
      </c>
    </row>
    <row r="325" spans="1:7" x14ac:dyDescent="0.2">
      <c r="A325" s="549">
        <v>3299</v>
      </c>
      <c r="B325" s="550">
        <v>5363</v>
      </c>
      <c r="C325" s="551" t="s">
        <v>239</v>
      </c>
      <c r="D325" s="552">
        <v>0</v>
      </c>
      <c r="E325" s="553">
        <v>1220.18</v>
      </c>
      <c r="F325" s="552">
        <v>1220.1679999999999</v>
      </c>
      <c r="G325" s="481">
        <f t="shared" si="6"/>
        <v>99.999016538543486</v>
      </c>
    </row>
    <row r="326" spans="1:7" x14ac:dyDescent="0.2">
      <c r="A326" s="549">
        <v>3299</v>
      </c>
      <c r="B326" s="550">
        <v>5493</v>
      </c>
      <c r="C326" s="551" t="s">
        <v>163</v>
      </c>
      <c r="D326" s="552">
        <v>0</v>
      </c>
      <c r="E326" s="553">
        <v>150</v>
      </c>
      <c r="F326" s="552">
        <v>100</v>
      </c>
      <c r="G326" s="481">
        <f t="shared" si="6"/>
        <v>66.666666666666657</v>
      </c>
    </row>
    <row r="327" spans="1:7" x14ac:dyDescent="0.2">
      <c r="A327" s="549">
        <v>3299</v>
      </c>
      <c r="B327" s="550">
        <v>5494</v>
      </c>
      <c r="C327" s="551" t="s">
        <v>201</v>
      </c>
      <c r="D327" s="552">
        <v>250</v>
      </c>
      <c r="E327" s="553">
        <v>350</v>
      </c>
      <c r="F327" s="552">
        <v>350</v>
      </c>
      <c r="G327" s="481">
        <f t="shared" si="6"/>
        <v>100</v>
      </c>
    </row>
    <row r="328" spans="1:7" x14ac:dyDescent="0.2">
      <c r="A328" s="549">
        <v>3299</v>
      </c>
      <c r="B328" s="550">
        <v>5532</v>
      </c>
      <c r="C328" s="551" t="s">
        <v>256</v>
      </c>
      <c r="D328" s="552">
        <v>0</v>
      </c>
      <c r="E328" s="553">
        <v>477.36</v>
      </c>
      <c r="F328" s="552">
        <v>477.13409999999999</v>
      </c>
      <c r="G328" s="481">
        <f t="shared" si="6"/>
        <v>99.952677224736036</v>
      </c>
    </row>
    <row r="329" spans="1:7" x14ac:dyDescent="0.2">
      <c r="A329" s="549">
        <v>3299</v>
      </c>
      <c r="B329" s="550">
        <v>5904</v>
      </c>
      <c r="C329" s="551" t="s">
        <v>241</v>
      </c>
      <c r="D329" s="552">
        <v>0</v>
      </c>
      <c r="E329" s="553">
        <v>2.2200000000000002</v>
      </c>
      <c r="F329" s="552">
        <v>1.3239799999999999</v>
      </c>
      <c r="G329" s="481">
        <f t="shared" si="6"/>
        <v>59.638738738738731</v>
      </c>
    </row>
    <row r="330" spans="1:7" s="522" customFormat="1" x14ac:dyDescent="0.2">
      <c r="A330" s="555">
        <v>3299</v>
      </c>
      <c r="B330" s="556"/>
      <c r="C330" s="557" t="s">
        <v>91</v>
      </c>
      <c r="D330" s="534">
        <v>86710</v>
      </c>
      <c r="E330" s="533">
        <v>160543.63500000001</v>
      </c>
      <c r="F330" s="534">
        <v>139738.27677</v>
      </c>
      <c r="G330" s="558">
        <f t="shared" si="6"/>
        <v>87.040683219861066</v>
      </c>
    </row>
    <row r="331" spans="1:7" x14ac:dyDescent="0.2">
      <c r="A331" s="559"/>
      <c r="B331" s="560"/>
      <c r="C331" s="560"/>
      <c r="D331" s="539"/>
      <c r="E331" s="539"/>
      <c r="F331" s="539"/>
      <c r="G331" s="481"/>
    </row>
    <row r="332" spans="1:7" x14ac:dyDescent="0.2">
      <c r="A332" s="561">
        <v>3311</v>
      </c>
      <c r="B332" s="562">
        <v>5213</v>
      </c>
      <c r="C332" s="563" t="s">
        <v>166</v>
      </c>
      <c r="D332" s="564">
        <v>0</v>
      </c>
      <c r="E332" s="565">
        <v>3659</v>
      </c>
      <c r="F332" s="564">
        <v>3659</v>
      </c>
      <c r="G332" s="566">
        <f t="shared" si="6"/>
        <v>100</v>
      </c>
    </row>
    <row r="333" spans="1:7" x14ac:dyDescent="0.2">
      <c r="A333" s="549">
        <v>3311</v>
      </c>
      <c r="B333" s="550">
        <v>5222</v>
      </c>
      <c r="C333" s="551" t="s">
        <v>162</v>
      </c>
      <c r="D333" s="552">
        <v>0</v>
      </c>
      <c r="E333" s="553">
        <v>2277.6</v>
      </c>
      <c r="F333" s="552">
        <v>2277.12</v>
      </c>
      <c r="G333" s="481">
        <f t="shared" si="6"/>
        <v>99.97892518440463</v>
      </c>
    </row>
    <row r="334" spans="1:7" x14ac:dyDescent="0.2">
      <c r="A334" s="549">
        <v>3311</v>
      </c>
      <c r="B334" s="550">
        <v>5321</v>
      </c>
      <c r="C334" s="551" t="s">
        <v>168</v>
      </c>
      <c r="D334" s="552">
        <v>10000</v>
      </c>
      <c r="E334" s="553">
        <v>6003.9</v>
      </c>
      <c r="F334" s="552">
        <v>6003.9</v>
      </c>
      <c r="G334" s="481">
        <f t="shared" si="6"/>
        <v>100</v>
      </c>
    </row>
    <row r="335" spans="1:7" x14ac:dyDescent="0.2">
      <c r="A335" s="549">
        <v>3311</v>
      </c>
      <c r="B335" s="550">
        <v>5331</v>
      </c>
      <c r="C335" s="551" t="s">
        <v>172</v>
      </c>
      <c r="D335" s="552">
        <v>60289</v>
      </c>
      <c r="E335" s="553">
        <v>60309</v>
      </c>
      <c r="F335" s="552">
        <v>60309</v>
      </c>
      <c r="G335" s="481">
        <f t="shared" si="6"/>
        <v>100</v>
      </c>
    </row>
    <row r="336" spans="1:7" x14ac:dyDescent="0.2">
      <c r="A336" s="549">
        <v>3311</v>
      </c>
      <c r="B336" s="550">
        <v>5336</v>
      </c>
      <c r="C336" s="551" t="s">
        <v>204</v>
      </c>
      <c r="D336" s="552">
        <v>0</v>
      </c>
      <c r="E336" s="553">
        <v>14180</v>
      </c>
      <c r="F336" s="552">
        <v>14180</v>
      </c>
      <c r="G336" s="481">
        <f t="shared" si="6"/>
        <v>100</v>
      </c>
    </row>
    <row r="337" spans="1:7" s="522" customFormat="1" x14ac:dyDescent="0.2">
      <c r="A337" s="555">
        <v>3311</v>
      </c>
      <c r="B337" s="556"/>
      <c r="C337" s="557" t="s">
        <v>92</v>
      </c>
      <c r="D337" s="534">
        <v>70289</v>
      </c>
      <c r="E337" s="533">
        <v>86429.5</v>
      </c>
      <c r="F337" s="534">
        <v>86429.02</v>
      </c>
      <c r="G337" s="558">
        <f t="shared" si="6"/>
        <v>99.99944463406591</v>
      </c>
    </row>
    <row r="338" spans="1:7" x14ac:dyDescent="0.2">
      <c r="A338" s="559"/>
      <c r="B338" s="560"/>
      <c r="C338" s="560"/>
      <c r="D338" s="539"/>
      <c r="E338" s="539"/>
      <c r="F338" s="539"/>
      <c r="G338" s="481"/>
    </row>
    <row r="339" spans="1:7" x14ac:dyDescent="0.2">
      <c r="A339" s="561">
        <v>3312</v>
      </c>
      <c r="B339" s="562">
        <v>5212</v>
      </c>
      <c r="C339" s="563" t="s">
        <v>165</v>
      </c>
      <c r="D339" s="564">
        <v>0</v>
      </c>
      <c r="E339" s="565">
        <v>650</v>
      </c>
      <c r="F339" s="564">
        <v>650</v>
      </c>
      <c r="G339" s="566">
        <f t="shared" si="6"/>
        <v>100</v>
      </c>
    </row>
    <row r="340" spans="1:7" x14ac:dyDescent="0.2">
      <c r="A340" s="549">
        <v>3312</v>
      </c>
      <c r="B340" s="550">
        <v>5213</v>
      </c>
      <c r="C340" s="551" t="s">
        <v>166</v>
      </c>
      <c r="D340" s="552">
        <v>0</v>
      </c>
      <c r="E340" s="553">
        <v>5990</v>
      </c>
      <c r="F340" s="552">
        <v>5990</v>
      </c>
      <c r="G340" s="481">
        <f t="shared" si="6"/>
        <v>100</v>
      </c>
    </row>
    <row r="341" spans="1:7" x14ac:dyDescent="0.2">
      <c r="A341" s="549">
        <v>3312</v>
      </c>
      <c r="B341" s="550">
        <v>5221</v>
      </c>
      <c r="C341" s="551" t="s">
        <v>180</v>
      </c>
      <c r="D341" s="552">
        <v>0</v>
      </c>
      <c r="E341" s="553">
        <v>3500</v>
      </c>
      <c r="F341" s="552">
        <v>3500</v>
      </c>
      <c r="G341" s="481">
        <f t="shared" si="6"/>
        <v>100</v>
      </c>
    </row>
    <row r="342" spans="1:7" x14ac:dyDescent="0.2">
      <c r="A342" s="549">
        <v>3312</v>
      </c>
      <c r="B342" s="550">
        <v>5222</v>
      </c>
      <c r="C342" s="551" t="s">
        <v>162</v>
      </c>
      <c r="D342" s="552">
        <v>0</v>
      </c>
      <c r="E342" s="553">
        <v>5298</v>
      </c>
      <c r="F342" s="552">
        <v>5297.9764999999998</v>
      </c>
      <c r="G342" s="481">
        <f t="shared" si="6"/>
        <v>99.999556436391089</v>
      </c>
    </row>
    <row r="343" spans="1:7" x14ac:dyDescent="0.2">
      <c r="A343" s="549">
        <v>3312</v>
      </c>
      <c r="B343" s="550">
        <v>5223</v>
      </c>
      <c r="C343" s="551" t="s">
        <v>167</v>
      </c>
      <c r="D343" s="552">
        <v>0</v>
      </c>
      <c r="E343" s="553">
        <v>85</v>
      </c>
      <c r="F343" s="552">
        <v>85</v>
      </c>
      <c r="G343" s="481">
        <f t="shared" si="6"/>
        <v>100</v>
      </c>
    </row>
    <row r="344" spans="1:7" x14ac:dyDescent="0.2">
      <c r="A344" s="549">
        <v>3312</v>
      </c>
      <c r="B344" s="550">
        <v>5321</v>
      </c>
      <c r="C344" s="551" t="s">
        <v>168</v>
      </c>
      <c r="D344" s="552">
        <v>0</v>
      </c>
      <c r="E344" s="553">
        <v>3441</v>
      </c>
      <c r="F344" s="552">
        <v>3441</v>
      </c>
      <c r="G344" s="481">
        <f t="shared" si="6"/>
        <v>100</v>
      </c>
    </row>
    <row r="345" spans="1:7" x14ac:dyDescent="0.2">
      <c r="A345" s="549">
        <v>3312</v>
      </c>
      <c r="B345" s="550">
        <v>5493</v>
      </c>
      <c r="C345" s="551" t="s">
        <v>163</v>
      </c>
      <c r="D345" s="552">
        <v>0</v>
      </c>
      <c r="E345" s="553">
        <v>250</v>
      </c>
      <c r="F345" s="552">
        <v>250</v>
      </c>
      <c r="G345" s="481">
        <f t="shared" si="6"/>
        <v>100</v>
      </c>
    </row>
    <row r="346" spans="1:7" s="522" customFormat="1" x14ac:dyDescent="0.2">
      <c r="A346" s="555">
        <v>3312</v>
      </c>
      <c r="B346" s="556"/>
      <c r="C346" s="557" t="s">
        <v>242</v>
      </c>
      <c r="D346" s="534">
        <v>0</v>
      </c>
      <c r="E346" s="533">
        <v>19214</v>
      </c>
      <c r="F346" s="534">
        <v>19213.976500000001</v>
      </c>
      <c r="G346" s="558">
        <f t="shared" si="6"/>
        <v>99.999877693348608</v>
      </c>
    </row>
    <row r="347" spans="1:7" x14ac:dyDescent="0.2">
      <c r="A347" s="559"/>
      <c r="B347" s="560"/>
      <c r="C347" s="560"/>
      <c r="D347" s="539"/>
      <c r="E347" s="539"/>
      <c r="F347" s="539"/>
      <c r="G347" s="481"/>
    </row>
    <row r="348" spans="1:7" x14ac:dyDescent="0.2">
      <c r="A348" s="561">
        <v>3313</v>
      </c>
      <c r="B348" s="562">
        <v>5212</v>
      </c>
      <c r="C348" s="563" t="s">
        <v>165</v>
      </c>
      <c r="D348" s="564">
        <v>0</v>
      </c>
      <c r="E348" s="565">
        <v>80</v>
      </c>
      <c r="F348" s="564">
        <v>80</v>
      </c>
      <c r="G348" s="566">
        <f t="shared" si="6"/>
        <v>100</v>
      </c>
    </row>
    <row r="349" spans="1:7" x14ac:dyDescent="0.2">
      <c r="A349" s="549">
        <v>3313</v>
      </c>
      <c r="B349" s="550">
        <v>5213</v>
      </c>
      <c r="C349" s="551" t="s">
        <v>166</v>
      </c>
      <c r="D349" s="552">
        <v>2500</v>
      </c>
      <c r="E349" s="553">
        <v>2700</v>
      </c>
      <c r="F349" s="552">
        <v>200</v>
      </c>
      <c r="G349" s="481">
        <f t="shared" si="6"/>
        <v>7.4074074074074066</v>
      </c>
    </row>
    <row r="350" spans="1:7" x14ac:dyDescent="0.2">
      <c r="A350" s="549">
        <v>3313</v>
      </c>
      <c r="B350" s="550">
        <v>5222</v>
      </c>
      <c r="C350" s="551" t="s">
        <v>162</v>
      </c>
      <c r="D350" s="552">
        <v>0</v>
      </c>
      <c r="E350" s="553">
        <v>759.5</v>
      </c>
      <c r="F350" s="552">
        <v>759.5</v>
      </c>
      <c r="G350" s="481">
        <f t="shared" si="6"/>
        <v>100</v>
      </c>
    </row>
    <row r="351" spans="1:7" x14ac:dyDescent="0.2">
      <c r="A351" s="549">
        <v>3313</v>
      </c>
      <c r="B351" s="550">
        <v>5332</v>
      </c>
      <c r="C351" s="551" t="s">
        <v>198</v>
      </c>
      <c r="D351" s="552">
        <v>0</v>
      </c>
      <c r="E351" s="553">
        <v>125</v>
      </c>
      <c r="F351" s="552">
        <v>125</v>
      </c>
      <c r="G351" s="481">
        <f t="shared" si="6"/>
        <v>100</v>
      </c>
    </row>
    <row r="352" spans="1:7" s="522" customFormat="1" x14ac:dyDescent="0.2">
      <c r="A352" s="555">
        <v>3313</v>
      </c>
      <c r="B352" s="556"/>
      <c r="C352" s="557" t="s">
        <v>243</v>
      </c>
      <c r="D352" s="534">
        <v>2500</v>
      </c>
      <c r="E352" s="533">
        <v>3664.5</v>
      </c>
      <c r="F352" s="534">
        <v>1164.5</v>
      </c>
      <c r="G352" s="558">
        <f t="shared" si="6"/>
        <v>31.777868740619457</v>
      </c>
    </row>
    <row r="353" spans="1:7" x14ac:dyDescent="0.2">
      <c r="A353" s="559"/>
      <c r="B353" s="560"/>
      <c r="C353" s="560"/>
      <c r="D353" s="539"/>
      <c r="E353" s="539"/>
      <c r="F353" s="539"/>
      <c r="G353" s="481"/>
    </row>
    <row r="354" spans="1:7" x14ac:dyDescent="0.2">
      <c r="A354" s="561">
        <v>3314</v>
      </c>
      <c r="B354" s="562">
        <v>5321</v>
      </c>
      <c r="C354" s="563" t="s">
        <v>168</v>
      </c>
      <c r="D354" s="564">
        <v>20550</v>
      </c>
      <c r="E354" s="565">
        <v>20570</v>
      </c>
      <c r="F354" s="564">
        <v>20570</v>
      </c>
      <c r="G354" s="566">
        <f t="shared" si="6"/>
        <v>100</v>
      </c>
    </row>
    <row r="355" spans="1:7" x14ac:dyDescent="0.2">
      <c r="A355" s="549">
        <v>3314</v>
      </c>
      <c r="B355" s="550">
        <v>5331</v>
      </c>
      <c r="C355" s="551" t="s">
        <v>172</v>
      </c>
      <c r="D355" s="552">
        <v>45755</v>
      </c>
      <c r="E355" s="553">
        <v>46215</v>
      </c>
      <c r="F355" s="552">
        <v>46215</v>
      </c>
      <c r="G355" s="481">
        <f t="shared" si="6"/>
        <v>100</v>
      </c>
    </row>
    <row r="356" spans="1:7" x14ac:dyDescent="0.2">
      <c r="A356" s="549">
        <v>3314</v>
      </c>
      <c r="B356" s="550">
        <v>5336</v>
      </c>
      <c r="C356" s="551" t="s">
        <v>204</v>
      </c>
      <c r="D356" s="552">
        <v>0</v>
      </c>
      <c r="E356" s="553">
        <v>704</v>
      </c>
      <c r="F356" s="552">
        <v>704</v>
      </c>
      <c r="G356" s="481">
        <f t="shared" si="6"/>
        <v>100</v>
      </c>
    </row>
    <row r="357" spans="1:7" s="522" customFormat="1" x14ac:dyDescent="0.2">
      <c r="A357" s="555">
        <v>3314</v>
      </c>
      <c r="B357" s="556"/>
      <c r="C357" s="557" t="s">
        <v>244</v>
      </c>
      <c r="D357" s="534">
        <v>66305</v>
      </c>
      <c r="E357" s="533">
        <v>67489</v>
      </c>
      <c r="F357" s="534">
        <v>67489</v>
      </c>
      <c r="G357" s="558">
        <f t="shared" si="6"/>
        <v>100</v>
      </c>
    </row>
    <row r="358" spans="1:7" x14ac:dyDescent="0.2">
      <c r="A358" s="559"/>
      <c r="B358" s="560"/>
      <c r="C358" s="560"/>
      <c r="D358" s="539"/>
      <c r="E358" s="539"/>
      <c r="F358" s="539"/>
      <c r="G358" s="481"/>
    </row>
    <row r="359" spans="1:7" x14ac:dyDescent="0.2">
      <c r="A359" s="561">
        <v>3315</v>
      </c>
      <c r="B359" s="562">
        <v>5137</v>
      </c>
      <c r="C359" s="563" t="s">
        <v>1393</v>
      </c>
      <c r="D359" s="564">
        <v>900</v>
      </c>
      <c r="E359" s="565">
        <v>3743.634</v>
      </c>
      <c r="F359" s="564">
        <v>3643.2849799999995</v>
      </c>
      <c r="G359" s="566">
        <f t="shared" si="6"/>
        <v>97.319475675239602</v>
      </c>
    </row>
    <row r="360" spans="1:7" x14ac:dyDescent="0.2">
      <c r="A360" s="549">
        <v>3315</v>
      </c>
      <c r="B360" s="550">
        <v>5139</v>
      </c>
      <c r="C360" s="551" t="s">
        <v>159</v>
      </c>
      <c r="D360" s="552">
        <v>1196</v>
      </c>
      <c r="E360" s="553">
        <v>1530.251</v>
      </c>
      <c r="F360" s="552">
        <v>1526.0940999999998</v>
      </c>
      <c r="G360" s="481">
        <f t="shared" si="6"/>
        <v>99.728351754058636</v>
      </c>
    </row>
    <row r="361" spans="1:7" x14ac:dyDescent="0.2">
      <c r="A361" s="549">
        <v>3315</v>
      </c>
      <c r="B361" s="550">
        <v>5166</v>
      </c>
      <c r="C361" s="551" t="s">
        <v>192</v>
      </c>
      <c r="D361" s="552">
        <v>0</v>
      </c>
      <c r="E361" s="553">
        <v>317.60000000000002</v>
      </c>
      <c r="F361" s="552">
        <v>72.599999999999994</v>
      </c>
      <c r="G361" s="481">
        <f t="shared" si="6"/>
        <v>22.858942065491181</v>
      </c>
    </row>
    <row r="362" spans="1:7" x14ac:dyDescent="0.2">
      <c r="A362" s="549">
        <v>3315</v>
      </c>
      <c r="B362" s="550">
        <v>5167</v>
      </c>
      <c r="C362" s="551" t="s">
        <v>193</v>
      </c>
      <c r="D362" s="552">
        <v>27</v>
      </c>
      <c r="E362" s="553">
        <v>101.83</v>
      </c>
      <c r="F362" s="552">
        <v>26.113859999999995</v>
      </c>
      <c r="G362" s="481">
        <f t="shared" si="6"/>
        <v>25.644564470195419</v>
      </c>
    </row>
    <row r="363" spans="1:7" x14ac:dyDescent="0.2">
      <c r="A363" s="549">
        <v>3315</v>
      </c>
      <c r="B363" s="550">
        <v>5168</v>
      </c>
      <c r="C363" s="551" t="s">
        <v>194</v>
      </c>
      <c r="D363" s="552">
        <v>0</v>
      </c>
      <c r="E363" s="553">
        <v>1530.3240000000001</v>
      </c>
      <c r="F363" s="552">
        <v>637.05575999999996</v>
      </c>
      <c r="G363" s="481">
        <f t="shared" si="6"/>
        <v>41.628815858602486</v>
      </c>
    </row>
    <row r="364" spans="1:7" x14ac:dyDescent="0.2">
      <c r="A364" s="549">
        <v>3315</v>
      </c>
      <c r="B364" s="550">
        <v>5169</v>
      </c>
      <c r="C364" s="551" t="s">
        <v>160</v>
      </c>
      <c r="D364" s="552">
        <v>348</v>
      </c>
      <c r="E364" s="553">
        <v>1018.941</v>
      </c>
      <c r="F364" s="552">
        <v>959.59130999999991</v>
      </c>
      <c r="G364" s="481">
        <f t="shared" si="6"/>
        <v>94.175355589774085</v>
      </c>
    </row>
    <row r="365" spans="1:7" x14ac:dyDescent="0.2">
      <c r="A365" s="549">
        <v>3315</v>
      </c>
      <c r="B365" s="550">
        <v>5171</v>
      </c>
      <c r="C365" s="551" t="s">
        <v>195</v>
      </c>
      <c r="D365" s="552">
        <v>128</v>
      </c>
      <c r="E365" s="553">
        <v>0</v>
      </c>
      <c r="F365" s="552">
        <v>0</v>
      </c>
      <c r="G365" s="500" t="s">
        <v>3615</v>
      </c>
    </row>
    <row r="366" spans="1:7" x14ac:dyDescent="0.2">
      <c r="A366" s="549">
        <v>3315</v>
      </c>
      <c r="B366" s="550">
        <v>5172</v>
      </c>
      <c r="C366" s="551" t="s">
        <v>223</v>
      </c>
      <c r="D366" s="552">
        <v>27</v>
      </c>
      <c r="E366" s="553">
        <v>73</v>
      </c>
      <c r="F366" s="552">
        <v>72.832080000000005</v>
      </c>
      <c r="G366" s="481">
        <f t="shared" si="6"/>
        <v>99.769972602739728</v>
      </c>
    </row>
    <row r="367" spans="1:7" x14ac:dyDescent="0.2">
      <c r="A367" s="549">
        <v>3315</v>
      </c>
      <c r="B367" s="550">
        <v>5179</v>
      </c>
      <c r="C367" s="551" t="s">
        <v>196</v>
      </c>
      <c r="D367" s="552">
        <v>0</v>
      </c>
      <c r="E367" s="553">
        <v>59.542999999999999</v>
      </c>
      <c r="F367" s="552">
        <v>59.377300000000005</v>
      </c>
      <c r="G367" s="481">
        <f t="shared" si="6"/>
        <v>99.721713719496847</v>
      </c>
    </row>
    <row r="368" spans="1:7" x14ac:dyDescent="0.2">
      <c r="A368" s="549">
        <v>3315</v>
      </c>
      <c r="B368" s="550">
        <v>5331</v>
      </c>
      <c r="C368" s="551" t="s">
        <v>172</v>
      </c>
      <c r="D368" s="552">
        <v>160564</v>
      </c>
      <c r="E368" s="553">
        <v>154516.60399999999</v>
      </c>
      <c r="F368" s="552">
        <v>154516.41497000001</v>
      </c>
      <c r="G368" s="481">
        <f t="shared" si="6"/>
        <v>99.999877663632859</v>
      </c>
    </row>
    <row r="369" spans="1:7" x14ac:dyDescent="0.2">
      <c r="A369" s="549">
        <v>3315</v>
      </c>
      <c r="B369" s="550">
        <v>5336</v>
      </c>
      <c r="C369" s="551" t="s">
        <v>204</v>
      </c>
      <c r="D369" s="552">
        <v>0</v>
      </c>
      <c r="E369" s="553">
        <v>5566.1279999999997</v>
      </c>
      <c r="F369" s="552">
        <v>5566.1237000000001</v>
      </c>
      <c r="G369" s="481">
        <f t="shared" si="6"/>
        <v>99.999922747015518</v>
      </c>
    </row>
    <row r="370" spans="1:7" x14ac:dyDescent="0.2">
      <c r="A370" s="549">
        <v>3315</v>
      </c>
      <c r="B370" s="550">
        <v>5651</v>
      </c>
      <c r="C370" s="551" t="s">
        <v>220</v>
      </c>
      <c r="D370" s="552">
        <v>0</v>
      </c>
      <c r="E370" s="553">
        <v>34.14</v>
      </c>
      <c r="F370" s="552">
        <v>34.130420000000001</v>
      </c>
      <c r="G370" s="481">
        <f t="shared" si="6"/>
        <v>99.971939074399529</v>
      </c>
    </row>
    <row r="371" spans="1:7" s="522" customFormat="1" x14ac:dyDescent="0.2">
      <c r="A371" s="555">
        <v>3315</v>
      </c>
      <c r="B371" s="556"/>
      <c r="C371" s="557" t="s">
        <v>245</v>
      </c>
      <c r="D371" s="534">
        <v>163190</v>
      </c>
      <c r="E371" s="533">
        <v>168491.995</v>
      </c>
      <c r="F371" s="534">
        <v>167113.61848</v>
      </c>
      <c r="G371" s="558">
        <f t="shared" si="6"/>
        <v>99.181933527465219</v>
      </c>
    </row>
    <row r="372" spans="1:7" x14ac:dyDescent="0.2">
      <c r="A372" s="559"/>
      <c r="B372" s="560"/>
      <c r="C372" s="560"/>
      <c r="D372" s="539"/>
      <c r="E372" s="539"/>
      <c r="F372" s="539"/>
      <c r="G372" s="481"/>
    </row>
    <row r="373" spans="1:7" x14ac:dyDescent="0.2">
      <c r="A373" s="561">
        <v>3316</v>
      </c>
      <c r="B373" s="562">
        <v>5212</v>
      </c>
      <c r="C373" s="563" t="s">
        <v>165</v>
      </c>
      <c r="D373" s="564">
        <v>0</v>
      </c>
      <c r="E373" s="565">
        <v>40</v>
      </c>
      <c r="F373" s="564">
        <v>40</v>
      </c>
      <c r="G373" s="566">
        <f t="shared" si="6"/>
        <v>100</v>
      </c>
    </row>
    <row r="374" spans="1:7" x14ac:dyDescent="0.2">
      <c r="A374" s="549">
        <v>3316</v>
      </c>
      <c r="B374" s="550">
        <v>5321</v>
      </c>
      <c r="C374" s="551" t="s">
        <v>168</v>
      </c>
      <c r="D374" s="552">
        <v>0</v>
      </c>
      <c r="E374" s="553">
        <v>491</v>
      </c>
      <c r="F374" s="552">
        <v>491</v>
      </c>
      <c r="G374" s="481">
        <f t="shared" si="6"/>
        <v>100</v>
      </c>
    </row>
    <row r="375" spans="1:7" x14ac:dyDescent="0.2">
      <c r="A375" s="549">
        <v>3316</v>
      </c>
      <c r="B375" s="550">
        <v>5492</v>
      </c>
      <c r="C375" s="551" t="s">
        <v>240</v>
      </c>
      <c r="D375" s="552">
        <v>0</v>
      </c>
      <c r="E375" s="553">
        <v>10</v>
      </c>
      <c r="F375" s="552">
        <v>10</v>
      </c>
      <c r="G375" s="481">
        <f t="shared" si="6"/>
        <v>100</v>
      </c>
    </row>
    <row r="376" spans="1:7" x14ac:dyDescent="0.2">
      <c r="A376" s="549">
        <v>3316</v>
      </c>
      <c r="B376" s="550">
        <v>5493</v>
      </c>
      <c r="C376" s="551" t="s">
        <v>163</v>
      </c>
      <c r="D376" s="552">
        <v>0</v>
      </c>
      <c r="E376" s="553">
        <v>516</v>
      </c>
      <c r="F376" s="552">
        <v>516</v>
      </c>
      <c r="G376" s="481">
        <f t="shared" si="6"/>
        <v>100</v>
      </c>
    </row>
    <row r="377" spans="1:7" s="522" customFormat="1" x14ac:dyDescent="0.2">
      <c r="A377" s="555">
        <v>3316</v>
      </c>
      <c r="B377" s="556"/>
      <c r="C377" s="557" t="s">
        <v>246</v>
      </c>
      <c r="D377" s="534">
        <v>0</v>
      </c>
      <c r="E377" s="533">
        <v>1057</v>
      </c>
      <c r="F377" s="534">
        <v>1057</v>
      </c>
      <c r="G377" s="558">
        <f t="shared" si="6"/>
        <v>100</v>
      </c>
    </row>
    <row r="378" spans="1:7" x14ac:dyDescent="0.2">
      <c r="A378" s="559"/>
      <c r="B378" s="560"/>
      <c r="C378" s="560"/>
      <c r="D378" s="539"/>
      <c r="E378" s="539"/>
      <c r="F378" s="539"/>
      <c r="G378" s="481"/>
    </row>
    <row r="379" spans="1:7" x14ac:dyDescent="0.2">
      <c r="A379" s="561">
        <v>3317</v>
      </c>
      <c r="B379" s="562">
        <v>5212</v>
      </c>
      <c r="C379" s="563" t="s">
        <v>165</v>
      </c>
      <c r="D379" s="564">
        <v>0</v>
      </c>
      <c r="E379" s="565">
        <v>12.1</v>
      </c>
      <c r="F379" s="564">
        <v>12.1</v>
      </c>
      <c r="G379" s="566">
        <f t="shared" si="6"/>
        <v>100</v>
      </c>
    </row>
    <row r="380" spans="1:7" x14ac:dyDescent="0.2">
      <c r="A380" s="549">
        <v>3317</v>
      </c>
      <c r="B380" s="550">
        <v>5213</v>
      </c>
      <c r="C380" s="551" t="s">
        <v>166</v>
      </c>
      <c r="D380" s="552">
        <v>0</v>
      </c>
      <c r="E380" s="553">
        <v>130</v>
      </c>
      <c r="F380" s="552">
        <v>130</v>
      </c>
      <c r="G380" s="481">
        <f t="shared" si="6"/>
        <v>100</v>
      </c>
    </row>
    <row r="381" spans="1:7" x14ac:dyDescent="0.2">
      <c r="A381" s="549">
        <v>3317</v>
      </c>
      <c r="B381" s="550">
        <v>5222</v>
      </c>
      <c r="C381" s="551" t="s">
        <v>162</v>
      </c>
      <c r="D381" s="552">
        <v>0</v>
      </c>
      <c r="E381" s="553">
        <v>100.5</v>
      </c>
      <c r="F381" s="552">
        <v>100.5</v>
      </c>
      <c r="G381" s="481">
        <f t="shared" si="6"/>
        <v>100</v>
      </c>
    </row>
    <row r="382" spans="1:7" x14ac:dyDescent="0.2">
      <c r="A382" s="549">
        <v>3317</v>
      </c>
      <c r="B382" s="550">
        <v>5223</v>
      </c>
      <c r="C382" s="551" t="s">
        <v>167</v>
      </c>
      <c r="D382" s="552">
        <v>0</v>
      </c>
      <c r="E382" s="553">
        <v>80</v>
      </c>
      <c r="F382" s="552">
        <v>80</v>
      </c>
      <c r="G382" s="481">
        <f t="shared" ref="G382:G451" si="7">F382/E382*100</f>
        <v>100</v>
      </c>
    </row>
    <row r="383" spans="1:7" x14ac:dyDescent="0.2">
      <c r="A383" s="549">
        <v>3317</v>
      </c>
      <c r="B383" s="550">
        <v>5321</v>
      </c>
      <c r="C383" s="551" t="s">
        <v>168</v>
      </c>
      <c r="D383" s="552">
        <v>0</v>
      </c>
      <c r="E383" s="553">
        <v>530</v>
      </c>
      <c r="F383" s="552">
        <v>530</v>
      </c>
      <c r="G383" s="481">
        <f t="shared" si="7"/>
        <v>100</v>
      </c>
    </row>
    <row r="384" spans="1:7" s="522" customFormat="1" x14ac:dyDescent="0.2">
      <c r="A384" s="555">
        <v>3317</v>
      </c>
      <c r="B384" s="556"/>
      <c r="C384" s="557" t="s">
        <v>93</v>
      </c>
      <c r="D384" s="534">
        <v>0</v>
      </c>
      <c r="E384" s="533">
        <v>852.6</v>
      </c>
      <c r="F384" s="534">
        <v>852.6</v>
      </c>
      <c r="G384" s="558">
        <f t="shared" si="7"/>
        <v>100</v>
      </c>
    </row>
    <row r="385" spans="1:7" x14ac:dyDescent="0.2">
      <c r="A385" s="559"/>
      <c r="B385" s="560"/>
      <c r="C385" s="560"/>
      <c r="D385" s="539"/>
      <c r="E385" s="539"/>
      <c r="F385" s="539"/>
      <c r="G385" s="481"/>
    </row>
    <row r="386" spans="1:7" x14ac:dyDescent="0.2">
      <c r="A386" s="561">
        <v>3319</v>
      </c>
      <c r="B386" s="562">
        <v>5041</v>
      </c>
      <c r="C386" s="563" t="s">
        <v>174</v>
      </c>
      <c r="D386" s="564">
        <v>2000</v>
      </c>
      <c r="E386" s="565">
        <v>408.71100000000001</v>
      </c>
      <c r="F386" s="564">
        <v>408.70749999999998</v>
      </c>
      <c r="G386" s="566">
        <f t="shared" si="7"/>
        <v>99.999143649179985</v>
      </c>
    </row>
    <row r="387" spans="1:7" x14ac:dyDescent="0.2">
      <c r="A387" s="549">
        <v>3319</v>
      </c>
      <c r="B387" s="550">
        <v>5042</v>
      </c>
      <c r="C387" s="551" t="s">
        <v>212</v>
      </c>
      <c r="D387" s="552">
        <v>3</v>
      </c>
      <c r="E387" s="553">
        <v>3</v>
      </c>
      <c r="F387" s="552">
        <v>2.0569999999999999</v>
      </c>
      <c r="G387" s="481">
        <f t="shared" si="7"/>
        <v>68.566666666666663</v>
      </c>
    </row>
    <row r="388" spans="1:7" x14ac:dyDescent="0.2">
      <c r="A388" s="549">
        <v>3319</v>
      </c>
      <c r="B388" s="550">
        <v>5139</v>
      </c>
      <c r="C388" s="551" t="s">
        <v>159</v>
      </c>
      <c r="D388" s="552">
        <v>465</v>
      </c>
      <c r="E388" s="553">
        <v>347.35</v>
      </c>
      <c r="F388" s="552">
        <v>346.44279999999998</v>
      </c>
      <c r="G388" s="481">
        <f t="shared" si="7"/>
        <v>99.738822513315085</v>
      </c>
    </row>
    <row r="389" spans="1:7" x14ac:dyDescent="0.2">
      <c r="A389" s="549">
        <v>3319</v>
      </c>
      <c r="B389" s="550">
        <v>5164</v>
      </c>
      <c r="C389" s="551" t="s">
        <v>177</v>
      </c>
      <c r="D389" s="552">
        <v>0</v>
      </c>
      <c r="E389" s="553">
        <v>171</v>
      </c>
      <c r="F389" s="552">
        <v>170.61</v>
      </c>
      <c r="G389" s="481">
        <f t="shared" si="7"/>
        <v>99.771929824561411</v>
      </c>
    </row>
    <row r="390" spans="1:7" x14ac:dyDescent="0.2">
      <c r="A390" s="549">
        <v>3319</v>
      </c>
      <c r="B390" s="550">
        <v>5166</v>
      </c>
      <c r="C390" s="551" t="s">
        <v>192</v>
      </c>
      <c r="D390" s="552">
        <v>610</v>
      </c>
      <c r="E390" s="553">
        <v>638.779</v>
      </c>
      <c r="F390" s="552">
        <v>625.43899999999996</v>
      </c>
      <c r="G390" s="481">
        <f t="shared" si="7"/>
        <v>97.911640802217974</v>
      </c>
    </row>
    <row r="391" spans="1:7" x14ac:dyDescent="0.2">
      <c r="A391" s="549">
        <v>3319</v>
      </c>
      <c r="B391" s="550">
        <v>5167</v>
      </c>
      <c r="C391" s="551" t="s">
        <v>193</v>
      </c>
      <c r="D391" s="552">
        <v>200</v>
      </c>
      <c r="E391" s="553">
        <v>185.7</v>
      </c>
      <c r="F391" s="552">
        <v>184.91665999999998</v>
      </c>
      <c r="G391" s="481">
        <f t="shared" si="7"/>
        <v>99.578169089929986</v>
      </c>
    </row>
    <row r="392" spans="1:7" x14ac:dyDescent="0.2">
      <c r="A392" s="549">
        <v>3319</v>
      </c>
      <c r="B392" s="550">
        <v>5168</v>
      </c>
      <c r="C392" s="551" t="s">
        <v>194</v>
      </c>
      <c r="D392" s="552">
        <v>100</v>
      </c>
      <c r="E392" s="553">
        <v>100</v>
      </c>
      <c r="F392" s="552">
        <v>96.39161</v>
      </c>
      <c r="G392" s="481">
        <f t="shared" si="7"/>
        <v>96.39161</v>
      </c>
    </row>
    <row r="393" spans="1:7" x14ac:dyDescent="0.2">
      <c r="A393" s="549">
        <v>3319</v>
      </c>
      <c r="B393" s="550">
        <v>5169</v>
      </c>
      <c r="C393" s="551" t="s">
        <v>160</v>
      </c>
      <c r="D393" s="552">
        <v>565</v>
      </c>
      <c r="E393" s="553">
        <v>870.26</v>
      </c>
      <c r="F393" s="552">
        <v>819.44</v>
      </c>
      <c r="G393" s="481">
        <f t="shared" si="7"/>
        <v>94.160365867671743</v>
      </c>
    </row>
    <row r="394" spans="1:7" x14ac:dyDescent="0.2">
      <c r="A394" s="549">
        <v>3319</v>
      </c>
      <c r="B394" s="550">
        <v>5175</v>
      </c>
      <c r="C394" s="551" t="s">
        <v>161</v>
      </c>
      <c r="D394" s="552">
        <v>60</v>
      </c>
      <c r="E394" s="553">
        <v>141.69999999999999</v>
      </c>
      <c r="F394" s="552">
        <v>79.861140000000006</v>
      </c>
      <c r="G394" s="481">
        <f t="shared" si="7"/>
        <v>56.359308398023998</v>
      </c>
    </row>
    <row r="395" spans="1:7" x14ac:dyDescent="0.2">
      <c r="A395" s="549">
        <v>3319</v>
      </c>
      <c r="B395" s="550">
        <v>5212</v>
      </c>
      <c r="C395" s="551" t="s">
        <v>165</v>
      </c>
      <c r="D395" s="552">
        <v>0</v>
      </c>
      <c r="E395" s="553">
        <v>229.4</v>
      </c>
      <c r="F395" s="552">
        <v>229.4</v>
      </c>
      <c r="G395" s="481">
        <f t="shared" si="7"/>
        <v>100</v>
      </c>
    </row>
    <row r="396" spans="1:7" x14ac:dyDescent="0.2">
      <c r="A396" s="549">
        <v>3319</v>
      </c>
      <c r="B396" s="550">
        <v>5213</v>
      </c>
      <c r="C396" s="551" t="s">
        <v>166</v>
      </c>
      <c r="D396" s="552">
        <v>800</v>
      </c>
      <c r="E396" s="553">
        <v>4354</v>
      </c>
      <c r="F396" s="552">
        <v>4354</v>
      </c>
      <c r="G396" s="481">
        <f t="shared" si="7"/>
        <v>100</v>
      </c>
    </row>
    <row r="397" spans="1:7" x14ac:dyDescent="0.2">
      <c r="A397" s="549">
        <v>3319</v>
      </c>
      <c r="B397" s="550">
        <v>5221</v>
      </c>
      <c r="C397" s="551" t="s">
        <v>180</v>
      </c>
      <c r="D397" s="552">
        <v>0</v>
      </c>
      <c r="E397" s="553">
        <v>896.3</v>
      </c>
      <c r="F397" s="552">
        <v>896.3</v>
      </c>
      <c r="G397" s="481">
        <f t="shared" si="7"/>
        <v>100</v>
      </c>
    </row>
    <row r="398" spans="1:7" x14ac:dyDescent="0.2">
      <c r="A398" s="549">
        <v>3319</v>
      </c>
      <c r="B398" s="550">
        <v>5222</v>
      </c>
      <c r="C398" s="551" t="s">
        <v>162</v>
      </c>
      <c r="D398" s="552">
        <v>0</v>
      </c>
      <c r="E398" s="553">
        <v>4777.3</v>
      </c>
      <c r="F398" s="552">
        <v>4773</v>
      </c>
      <c r="G398" s="481">
        <f t="shared" si="7"/>
        <v>99.909990999099904</v>
      </c>
    </row>
    <row r="399" spans="1:7" x14ac:dyDescent="0.2">
      <c r="A399" s="549">
        <v>3319</v>
      </c>
      <c r="B399" s="550">
        <v>5223</v>
      </c>
      <c r="C399" s="551" t="s">
        <v>167</v>
      </c>
      <c r="D399" s="552">
        <v>0</v>
      </c>
      <c r="E399" s="553">
        <v>1500</v>
      </c>
      <c r="F399" s="552">
        <v>1481.528</v>
      </c>
      <c r="G399" s="481">
        <f t="shared" si="7"/>
        <v>98.768533333333323</v>
      </c>
    </row>
    <row r="400" spans="1:7" x14ac:dyDescent="0.2">
      <c r="A400" s="549">
        <v>3319</v>
      </c>
      <c r="B400" s="550">
        <v>5229</v>
      </c>
      <c r="C400" s="551" t="s">
        <v>202</v>
      </c>
      <c r="D400" s="552">
        <v>40576</v>
      </c>
      <c r="E400" s="553">
        <v>0</v>
      </c>
      <c r="F400" s="552">
        <v>0</v>
      </c>
      <c r="G400" s="500" t="s">
        <v>3615</v>
      </c>
    </row>
    <row r="401" spans="1:7" x14ac:dyDescent="0.2">
      <c r="A401" s="549">
        <v>3319</v>
      </c>
      <c r="B401" s="550">
        <v>5321</v>
      </c>
      <c r="C401" s="551" t="s">
        <v>168</v>
      </c>
      <c r="D401" s="552">
        <v>0</v>
      </c>
      <c r="E401" s="553">
        <v>2176.9</v>
      </c>
      <c r="F401" s="552">
        <v>2084.8126499999998</v>
      </c>
      <c r="G401" s="481">
        <f t="shared" si="7"/>
        <v>95.769794202765397</v>
      </c>
    </row>
    <row r="402" spans="1:7" x14ac:dyDescent="0.2">
      <c r="A402" s="549">
        <v>3319</v>
      </c>
      <c r="B402" s="550">
        <v>5329</v>
      </c>
      <c r="C402" s="551" t="s">
        <v>197</v>
      </c>
      <c r="D402" s="552">
        <v>0</v>
      </c>
      <c r="E402" s="553">
        <v>82.4</v>
      </c>
      <c r="F402" s="552">
        <v>82.364059999999995</v>
      </c>
      <c r="G402" s="481">
        <f t="shared" si="7"/>
        <v>99.956383495145616</v>
      </c>
    </row>
    <row r="403" spans="1:7" x14ac:dyDescent="0.2">
      <c r="A403" s="549">
        <v>3319</v>
      </c>
      <c r="B403" s="550">
        <v>5493</v>
      </c>
      <c r="C403" s="551" t="s">
        <v>163</v>
      </c>
      <c r="D403" s="552">
        <v>0</v>
      </c>
      <c r="E403" s="553">
        <v>200</v>
      </c>
      <c r="F403" s="552">
        <v>200</v>
      </c>
      <c r="G403" s="481">
        <f t="shared" si="7"/>
        <v>100</v>
      </c>
    </row>
    <row r="404" spans="1:7" x14ac:dyDescent="0.2">
      <c r="A404" s="549">
        <v>3319</v>
      </c>
      <c r="B404" s="550">
        <v>5494</v>
      </c>
      <c r="C404" s="551" t="s">
        <v>201</v>
      </c>
      <c r="D404" s="552">
        <v>110</v>
      </c>
      <c r="E404" s="553">
        <v>100</v>
      </c>
      <c r="F404" s="552">
        <v>86.5</v>
      </c>
      <c r="G404" s="481">
        <f t="shared" si="7"/>
        <v>86.5</v>
      </c>
    </row>
    <row r="405" spans="1:7" s="522" customFormat="1" x14ac:dyDescent="0.2">
      <c r="A405" s="555">
        <v>3319</v>
      </c>
      <c r="B405" s="556"/>
      <c r="C405" s="557" t="s">
        <v>94</v>
      </c>
      <c r="D405" s="534">
        <v>45489</v>
      </c>
      <c r="E405" s="533">
        <v>17182.8</v>
      </c>
      <c r="F405" s="534">
        <v>16921.770420000001</v>
      </c>
      <c r="G405" s="558">
        <f t="shared" si="7"/>
        <v>98.48086702982053</v>
      </c>
    </row>
    <row r="406" spans="1:7" x14ac:dyDescent="0.2">
      <c r="A406" s="559"/>
      <c r="B406" s="560"/>
      <c r="C406" s="560"/>
      <c r="D406" s="539"/>
      <c r="E406" s="539"/>
      <c r="F406" s="539"/>
      <c r="G406" s="481"/>
    </row>
    <row r="407" spans="1:7" x14ac:dyDescent="0.2">
      <c r="A407" s="561">
        <v>3322</v>
      </c>
      <c r="B407" s="562">
        <v>5011</v>
      </c>
      <c r="C407" s="563" t="s">
        <v>182</v>
      </c>
      <c r="D407" s="564">
        <v>0</v>
      </c>
      <c r="E407" s="565">
        <v>20</v>
      </c>
      <c r="F407" s="564">
        <v>17.257990000000003</v>
      </c>
      <c r="G407" s="566">
        <f t="shared" si="7"/>
        <v>86.289950000000019</v>
      </c>
    </row>
    <row r="408" spans="1:7" x14ac:dyDescent="0.2">
      <c r="A408" s="549">
        <v>3322</v>
      </c>
      <c r="B408" s="550">
        <v>5031</v>
      </c>
      <c r="C408" s="551" t="s">
        <v>184</v>
      </c>
      <c r="D408" s="552">
        <v>0</v>
      </c>
      <c r="E408" s="553">
        <v>5</v>
      </c>
      <c r="F408" s="552">
        <v>4.2799799999999992</v>
      </c>
      <c r="G408" s="481">
        <f t="shared" si="7"/>
        <v>85.599599999999981</v>
      </c>
    </row>
    <row r="409" spans="1:7" x14ac:dyDescent="0.2">
      <c r="A409" s="549">
        <v>3322</v>
      </c>
      <c r="B409" s="550">
        <v>5032</v>
      </c>
      <c r="C409" s="551" t="s">
        <v>185</v>
      </c>
      <c r="D409" s="552">
        <v>0</v>
      </c>
      <c r="E409" s="553">
        <v>1.8</v>
      </c>
      <c r="F409" s="552">
        <v>1.55322</v>
      </c>
      <c r="G409" s="481">
        <f t="shared" si="7"/>
        <v>86.29</v>
      </c>
    </row>
    <row r="410" spans="1:7" x14ac:dyDescent="0.2">
      <c r="A410" s="549">
        <v>3322</v>
      </c>
      <c r="B410" s="550">
        <v>5038</v>
      </c>
      <c r="C410" s="551" t="s">
        <v>186</v>
      </c>
      <c r="D410" s="552">
        <v>0</v>
      </c>
      <c r="E410" s="553">
        <v>0.1</v>
      </c>
      <c r="F410" s="552">
        <v>7.2480000000000003E-2</v>
      </c>
      <c r="G410" s="481">
        <f t="shared" si="7"/>
        <v>72.48</v>
      </c>
    </row>
    <row r="411" spans="1:7" x14ac:dyDescent="0.2">
      <c r="A411" s="549">
        <v>3322</v>
      </c>
      <c r="B411" s="550">
        <v>5137</v>
      </c>
      <c r="C411" s="551" t="s">
        <v>1393</v>
      </c>
      <c r="D411" s="552">
        <v>4895</v>
      </c>
      <c r="E411" s="553">
        <v>2863.19</v>
      </c>
      <c r="F411" s="552">
        <v>2862.8847500000002</v>
      </c>
      <c r="G411" s="481">
        <f t="shared" si="7"/>
        <v>99.989338814399332</v>
      </c>
    </row>
    <row r="412" spans="1:7" x14ac:dyDescent="0.2">
      <c r="A412" s="549">
        <v>3322</v>
      </c>
      <c r="B412" s="550">
        <v>5139</v>
      </c>
      <c r="C412" s="551" t="s">
        <v>159</v>
      </c>
      <c r="D412" s="552">
        <v>0</v>
      </c>
      <c r="E412" s="553">
        <v>45.67</v>
      </c>
      <c r="F412" s="552">
        <v>45.490210000000005</v>
      </c>
      <c r="G412" s="481">
        <f t="shared" si="7"/>
        <v>99.606328005255094</v>
      </c>
    </row>
    <row r="413" spans="1:7" x14ac:dyDescent="0.2">
      <c r="A413" s="549">
        <v>3322</v>
      </c>
      <c r="B413" s="550">
        <v>5166</v>
      </c>
      <c r="C413" s="551" t="s">
        <v>192</v>
      </c>
      <c r="D413" s="552">
        <v>0</v>
      </c>
      <c r="E413" s="553">
        <v>200</v>
      </c>
      <c r="F413" s="552">
        <v>0</v>
      </c>
      <c r="G413" s="481">
        <f t="shared" si="7"/>
        <v>0</v>
      </c>
    </row>
    <row r="414" spans="1:7" x14ac:dyDescent="0.2">
      <c r="A414" s="549">
        <v>3322</v>
      </c>
      <c r="B414" s="550">
        <v>5167</v>
      </c>
      <c r="C414" s="551" t="s">
        <v>193</v>
      </c>
      <c r="D414" s="552">
        <v>0</v>
      </c>
      <c r="E414" s="553">
        <v>3.75</v>
      </c>
      <c r="F414" s="552">
        <v>3.7268000000000003</v>
      </c>
      <c r="G414" s="481">
        <f t="shared" si="7"/>
        <v>99.381333333333345</v>
      </c>
    </row>
    <row r="415" spans="1:7" x14ac:dyDescent="0.2">
      <c r="A415" s="549">
        <v>3322</v>
      </c>
      <c r="B415" s="550">
        <v>5169</v>
      </c>
      <c r="C415" s="551" t="s">
        <v>160</v>
      </c>
      <c r="D415" s="552">
        <v>1236</v>
      </c>
      <c r="E415" s="553">
        <v>2351.36</v>
      </c>
      <c r="F415" s="552">
        <v>2031.9184499999997</v>
      </c>
      <c r="G415" s="481">
        <f t="shared" si="7"/>
        <v>86.414604739384842</v>
      </c>
    </row>
    <row r="416" spans="1:7" x14ac:dyDescent="0.2">
      <c r="A416" s="549">
        <v>3322</v>
      </c>
      <c r="B416" s="550">
        <v>5171</v>
      </c>
      <c r="C416" s="551" t="s">
        <v>195</v>
      </c>
      <c r="D416" s="552">
        <v>1500</v>
      </c>
      <c r="E416" s="553">
        <v>9250.65</v>
      </c>
      <c r="F416" s="552">
        <v>9250.6400099999992</v>
      </c>
      <c r="G416" s="481">
        <f t="shared" si="7"/>
        <v>99.999892007588656</v>
      </c>
    </row>
    <row r="417" spans="1:7" x14ac:dyDescent="0.2">
      <c r="A417" s="549">
        <v>3322</v>
      </c>
      <c r="B417" s="550">
        <v>5173</v>
      </c>
      <c r="C417" s="551" t="s">
        <v>178</v>
      </c>
      <c r="D417" s="552">
        <v>0</v>
      </c>
      <c r="E417" s="553">
        <v>36.619999999999997</v>
      </c>
      <c r="F417" s="552">
        <v>36.617989999999999</v>
      </c>
      <c r="G417" s="481">
        <f t="shared" si="7"/>
        <v>99.99451119606772</v>
      </c>
    </row>
    <row r="418" spans="1:7" x14ac:dyDescent="0.2">
      <c r="A418" s="549">
        <v>3322</v>
      </c>
      <c r="B418" s="550">
        <v>5175</v>
      </c>
      <c r="C418" s="551" t="s">
        <v>161</v>
      </c>
      <c r="D418" s="552">
        <v>0</v>
      </c>
      <c r="E418" s="553">
        <v>29.65</v>
      </c>
      <c r="F418" s="552">
        <v>29.65</v>
      </c>
      <c r="G418" s="481">
        <f t="shared" si="7"/>
        <v>100</v>
      </c>
    </row>
    <row r="419" spans="1:7" x14ac:dyDescent="0.2">
      <c r="A419" s="549">
        <v>3322</v>
      </c>
      <c r="B419" s="550">
        <v>5179</v>
      </c>
      <c r="C419" s="551" t="s">
        <v>196</v>
      </c>
      <c r="D419" s="552">
        <v>0</v>
      </c>
      <c r="E419" s="553">
        <v>325.73</v>
      </c>
      <c r="F419" s="552">
        <v>325.71229</v>
      </c>
      <c r="G419" s="481">
        <f t="shared" si="7"/>
        <v>99.994562981610528</v>
      </c>
    </row>
    <row r="420" spans="1:7" x14ac:dyDescent="0.2">
      <c r="A420" s="549">
        <v>3322</v>
      </c>
      <c r="B420" s="550">
        <v>5212</v>
      </c>
      <c r="C420" s="551" t="s">
        <v>165</v>
      </c>
      <c r="D420" s="552">
        <v>0</v>
      </c>
      <c r="E420" s="553">
        <v>503</v>
      </c>
      <c r="F420" s="552">
        <v>503</v>
      </c>
      <c r="G420" s="481">
        <f t="shared" si="7"/>
        <v>100</v>
      </c>
    </row>
    <row r="421" spans="1:7" x14ac:dyDescent="0.2">
      <c r="A421" s="549">
        <v>3322</v>
      </c>
      <c r="B421" s="550">
        <v>5213</v>
      </c>
      <c r="C421" s="551" t="s">
        <v>166</v>
      </c>
      <c r="D421" s="552">
        <v>0</v>
      </c>
      <c r="E421" s="553">
        <v>5196.8</v>
      </c>
      <c r="F421" s="552">
        <v>4846.7449999999999</v>
      </c>
      <c r="G421" s="481">
        <f t="shared" si="7"/>
        <v>93.264027863300498</v>
      </c>
    </row>
    <row r="422" spans="1:7" x14ac:dyDescent="0.2">
      <c r="A422" s="549">
        <v>3322</v>
      </c>
      <c r="B422" s="550">
        <v>5222</v>
      </c>
      <c r="C422" s="551" t="s">
        <v>162</v>
      </c>
      <c r="D422" s="552">
        <v>0</v>
      </c>
      <c r="E422" s="553">
        <v>630</v>
      </c>
      <c r="F422" s="552">
        <v>630</v>
      </c>
      <c r="G422" s="481">
        <f t="shared" si="7"/>
        <v>100</v>
      </c>
    </row>
    <row r="423" spans="1:7" x14ac:dyDescent="0.2">
      <c r="A423" s="549">
        <v>3322</v>
      </c>
      <c r="B423" s="550">
        <v>5223</v>
      </c>
      <c r="C423" s="551" t="s">
        <v>167</v>
      </c>
      <c r="D423" s="552">
        <v>0</v>
      </c>
      <c r="E423" s="553">
        <v>16187.5</v>
      </c>
      <c r="F423" s="552">
        <v>16187.304699999999</v>
      </c>
      <c r="G423" s="481">
        <f t="shared" si="7"/>
        <v>99.998793513513505</v>
      </c>
    </row>
    <row r="424" spans="1:7" x14ac:dyDescent="0.2">
      <c r="A424" s="549">
        <v>3322</v>
      </c>
      <c r="B424" s="550">
        <v>5225</v>
      </c>
      <c r="C424" s="551" t="s">
        <v>3627</v>
      </c>
      <c r="D424" s="552">
        <v>0</v>
      </c>
      <c r="E424" s="553">
        <v>135</v>
      </c>
      <c r="F424" s="552">
        <v>135</v>
      </c>
      <c r="G424" s="481">
        <f t="shared" si="7"/>
        <v>100</v>
      </c>
    </row>
    <row r="425" spans="1:7" x14ac:dyDescent="0.2">
      <c r="A425" s="549">
        <v>3322</v>
      </c>
      <c r="B425" s="550">
        <v>5229</v>
      </c>
      <c r="C425" s="551" t="s">
        <v>202</v>
      </c>
      <c r="D425" s="552">
        <v>12000</v>
      </c>
      <c r="E425" s="553">
        <v>0</v>
      </c>
      <c r="F425" s="552">
        <v>0</v>
      </c>
      <c r="G425" s="500" t="s">
        <v>3615</v>
      </c>
    </row>
    <row r="426" spans="1:7" x14ac:dyDescent="0.2">
      <c r="A426" s="549">
        <v>3322</v>
      </c>
      <c r="B426" s="550">
        <v>5321</v>
      </c>
      <c r="C426" s="551" t="s">
        <v>168</v>
      </c>
      <c r="D426" s="552">
        <v>0</v>
      </c>
      <c r="E426" s="553">
        <v>21357.55</v>
      </c>
      <c r="F426" s="552">
        <v>10837.59561</v>
      </c>
      <c r="G426" s="481">
        <f t="shared" si="7"/>
        <v>50.743627475997954</v>
      </c>
    </row>
    <row r="427" spans="1:7" x14ac:dyDescent="0.2">
      <c r="A427" s="549">
        <v>3322</v>
      </c>
      <c r="B427" s="550">
        <v>5331</v>
      </c>
      <c r="C427" s="551" t="s">
        <v>172</v>
      </c>
      <c r="D427" s="552">
        <v>49700</v>
      </c>
      <c r="E427" s="553">
        <v>20872.8</v>
      </c>
      <c r="F427" s="552">
        <v>9314.0038499999991</v>
      </c>
      <c r="G427" s="481">
        <f t="shared" si="7"/>
        <v>44.622685265033915</v>
      </c>
    </row>
    <row r="428" spans="1:7" x14ac:dyDescent="0.2">
      <c r="A428" s="549">
        <v>3322</v>
      </c>
      <c r="B428" s="550">
        <v>5336</v>
      </c>
      <c r="C428" s="551" t="s">
        <v>204</v>
      </c>
      <c r="D428" s="552">
        <v>0</v>
      </c>
      <c r="E428" s="553">
        <v>898.05100000000004</v>
      </c>
      <c r="F428" s="552">
        <v>898.05100000000004</v>
      </c>
      <c r="G428" s="481">
        <f t="shared" si="7"/>
        <v>100</v>
      </c>
    </row>
    <row r="429" spans="1:7" x14ac:dyDescent="0.2">
      <c r="A429" s="549">
        <v>3322</v>
      </c>
      <c r="B429" s="550">
        <v>5339</v>
      </c>
      <c r="C429" s="551" t="s">
        <v>199</v>
      </c>
      <c r="D429" s="552">
        <v>0</v>
      </c>
      <c r="E429" s="553">
        <v>1500</v>
      </c>
      <c r="F429" s="552">
        <v>645.84</v>
      </c>
      <c r="G429" s="481">
        <f t="shared" si="7"/>
        <v>43.055999999999997</v>
      </c>
    </row>
    <row r="430" spans="1:7" x14ac:dyDescent="0.2">
      <c r="A430" s="549">
        <v>3322</v>
      </c>
      <c r="B430" s="550">
        <v>5493</v>
      </c>
      <c r="C430" s="551" t="s">
        <v>163</v>
      </c>
      <c r="D430" s="552">
        <v>0</v>
      </c>
      <c r="E430" s="553">
        <v>2629.3</v>
      </c>
      <c r="F430" s="552">
        <v>2626.498</v>
      </c>
      <c r="G430" s="481">
        <f t="shared" si="7"/>
        <v>99.893431711862462</v>
      </c>
    </row>
    <row r="431" spans="1:7" s="522" customFormat="1" x14ac:dyDescent="0.2">
      <c r="A431" s="555">
        <v>3322</v>
      </c>
      <c r="B431" s="556"/>
      <c r="C431" s="557" t="s">
        <v>95</v>
      </c>
      <c r="D431" s="534">
        <v>69331</v>
      </c>
      <c r="E431" s="533">
        <v>85043.520999999993</v>
      </c>
      <c r="F431" s="534">
        <v>61233.842330000014</v>
      </c>
      <c r="G431" s="558">
        <f t="shared" si="7"/>
        <v>72.002948149336405</v>
      </c>
    </row>
    <row r="432" spans="1:7" x14ac:dyDescent="0.2">
      <c r="A432" s="559"/>
      <c r="B432" s="560"/>
      <c r="C432" s="560"/>
      <c r="D432" s="539"/>
      <c r="E432" s="539"/>
      <c r="F432" s="539"/>
      <c r="G432" s="481"/>
    </row>
    <row r="433" spans="1:7" x14ac:dyDescent="0.2">
      <c r="A433" s="561">
        <v>3326</v>
      </c>
      <c r="B433" s="562">
        <v>5223</v>
      </c>
      <c r="C433" s="563" t="s">
        <v>167</v>
      </c>
      <c r="D433" s="564">
        <v>0</v>
      </c>
      <c r="E433" s="565">
        <v>1241</v>
      </c>
      <c r="F433" s="564">
        <v>1091</v>
      </c>
      <c r="G433" s="566">
        <f t="shared" si="7"/>
        <v>87.91297340854149</v>
      </c>
    </row>
    <row r="434" spans="1:7" x14ac:dyDescent="0.2">
      <c r="A434" s="549">
        <v>3326</v>
      </c>
      <c r="B434" s="550">
        <v>5321</v>
      </c>
      <c r="C434" s="551" t="s">
        <v>168</v>
      </c>
      <c r="D434" s="552">
        <v>0</v>
      </c>
      <c r="E434" s="553">
        <v>217.8</v>
      </c>
      <c r="F434" s="552">
        <v>0</v>
      </c>
      <c r="G434" s="481">
        <f t="shared" si="7"/>
        <v>0</v>
      </c>
    </row>
    <row r="435" spans="1:7" s="522" customFormat="1" ht="25.5" x14ac:dyDescent="0.2">
      <c r="A435" s="555">
        <v>3326</v>
      </c>
      <c r="B435" s="556"/>
      <c r="C435" s="571" t="s">
        <v>349</v>
      </c>
      <c r="D435" s="534">
        <v>0</v>
      </c>
      <c r="E435" s="533">
        <v>1458.8</v>
      </c>
      <c r="F435" s="534">
        <v>1091</v>
      </c>
      <c r="G435" s="558">
        <f t="shared" si="7"/>
        <v>74.78749657252537</v>
      </c>
    </row>
    <row r="436" spans="1:7" x14ac:dyDescent="0.2">
      <c r="A436" s="559"/>
      <c r="B436" s="560"/>
      <c r="C436" s="560"/>
      <c r="D436" s="539"/>
      <c r="E436" s="539"/>
      <c r="F436" s="539"/>
      <c r="G436" s="481"/>
    </row>
    <row r="437" spans="1:7" x14ac:dyDescent="0.2">
      <c r="A437" s="561">
        <v>3329</v>
      </c>
      <c r="B437" s="562">
        <v>5166</v>
      </c>
      <c r="C437" s="563" t="s">
        <v>192</v>
      </c>
      <c r="D437" s="564">
        <v>30</v>
      </c>
      <c r="E437" s="565">
        <v>0</v>
      </c>
      <c r="F437" s="564">
        <v>0</v>
      </c>
      <c r="G437" s="570" t="s">
        <v>3615</v>
      </c>
    </row>
    <row r="438" spans="1:7" x14ac:dyDescent="0.2">
      <c r="A438" s="549">
        <v>3329</v>
      </c>
      <c r="B438" s="550">
        <v>5169</v>
      </c>
      <c r="C438" s="551" t="s">
        <v>160</v>
      </c>
      <c r="D438" s="552">
        <v>0</v>
      </c>
      <c r="E438" s="553">
        <v>20</v>
      </c>
      <c r="F438" s="552">
        <v>19.602</v>
      </c>
      <c r="G438" s="481">
        <f t="shared" si="7"/>
        <v>98.009999999999991</v>
      </c>
    </row>
    <row r="439" spans="1:7" x14ac:dyDescent="0.2">
      <c r="A439" s="549">
        <v>3329</v>
      </c>
      <c r="B439" s="550">
        <v>5179</v>
      </c>
      <c r="C439" s="551" t="s">
        <v>196</v>
      </c>
      <c r="D439" s="552">
        <v>100</v>
      </c>
      <c r="E439" s="553">
        <v>146.685</v>
      </c>
      <c r="F439" s="552">
        <v>146.685</v>
      </c>
      <c r="G439" s="481">
        <f t="shared" si="7"/>
        <v>100</v>
      </c>
    </row>
    <row r="440" spans="1:7" x14ac:dyDescent="0.2">
      <c r="A440" s="549">
        <v>3329</v>
      </c>
      <c r="B440" s="550">
        <v>5492</v>
      </c>
      <c r="C440" s="551" t="s">
        <v>240</v>
      </c>
      <c r="D440" s="552">
        <v>0</v>
      </c>
      <c r="E440" s="553">
        <v>342.26499999999999</v>
      </c>
      <c r="F440" s="552">
        <v>342.26499999999999</v>
      </c>
      <c r="G440" s="481">
        <f t="shared" si="7"/>
        <v>100</v>
      </c>
    </row>
    <row r="441" spans="1:7" s="522" customFormat="1" x14ac:dyDescent="0.2">
      <c r="A441" s="555">
        <v>3329</v>
      </c>
      <c r="B441" s="556"/>
      <c r="C441" s="557" t="s">
        <v>247</v>
      </c>
      <c r="D441" s="534">
        <v>130</v>
      </c>
      <c r="E441" s="533">
        <v>508.95</v>
      </c>
      <c r="F441" s="534">
        <v>508.55200000000002</v>
      </c>
      <c r="G441" s="558">
        <f t="shared" si="7"/>
        <v>99.921799783868764</v>
      </c>
    </row>
    <row r="442" spans="1:7" x14ac:dyDescent="0.2">
      <c r="A442" s="559"/>
      <c r="B442" s="560"/>
      <c r="C442" s="560"/>
      <c r="D442" s="539"/>
      <c r="E442" s="539"/>
      <c r="F442" s="539"/>
      <c r="G442" s="481"/>
    </row>
    <row r="443" spans="1:7" x14ac:dyDescent="0.2">
      <c r="A443" s="561">
        <v>3341</v>
      </c>
      <c r="B443" s="562">
        <v>5041</v>
      </c>
      <c r="C443" s="563" t="s">
        <v>174</v>
      </c>
      <c r="D443" s="564">
        <v>5880</v>
      </c>
      <c r="E443" s="565">
        <v>16529.12</v>
      </c>
      <c r="F443" s="564">
        <v>14038.722900000001</v>
      </c>
      <c r="G443" s="566">
        <f t="shared" si="7"/>
        <v>84.933274729689188</v>
      </c>
    </row>
    <row r="444" spans="1:7" x14ac:dyDescent="0.2">
      <c r="A444" s="549">
        <v>3341</v>
      </c>
      <c r="B444" s="550">
        <v>5169</v>
      </c>
      <c r="C444" s="551" t="s">
        <v>160</v>
      </c>
      <c r="D444" s="552">
        <v>0</v>
      </c>
      <c r="E444" s="553">
        <v>605</v>
      </c>
      <c r="F444" s="552">
        <v>292.09593000000001</v>
      </c>
      <c r="G444" s="481">
        <f t="shared" si="7"/>
        <v>48.280319008264463</v>
      </c>
    </row>
    <row r="445" spans="1:7" s="522" customFormat="1" x14ac:dyDescent="0.2">
      <c r="A445" s="555">
        <v>3341</v>
      </c>
      <c r="B445" s="556"/>
      <c r="C445" s="557" t="s">
        <v>248</v>
      </c>
      <c r="D445" s="534">
        <v>5880</v>
      </c>
      <c r="E445" s="533">
        <v>17134.12</v>
      </c>
      <c r="F445" s="534">
        <v>14330.81883</v>
      </c>
      <c r="G445" s="558">
        <f t="shared" si="7"/>
        <v>83.639071221632634</v>
      </c>
    </row>
    <row r="446" spans="1:7" x14ac:dyDescent="0.2">
      <c r="A446" s="559"/>
      <c r="B446" s="560"/>
      <c r="C446" s="560"/>
      <c r="D446" s="539"/>
      <c r="E446" s="539"/>
      <c r="F446" s="539"/>
      <c r="G446" s="481"/>
    </row>
    <row r="447" spans="1:7" x14ac:dyDescent="0.2">
      <c r="A447" s="561">
        <v>3349</v>
      </c>
      <c r="B447" s="562">
        <v>5041</v>
      </c>
      <c r="C447" s="563" t="s">
        <v>174</v>
      </c>
      <c r="D447" s="564">
        <v>0</v>
      </c>
      <c r="E447" s="565">
        <v>100</v>
      </c>
      <c r="F447" s="564">
        <v>100</v>
      </c>
      <c r="G447" s="566">
        <f t="shared" si="7"/>
        <v>100</v>
      </c>
    </row>
    <row r="448" spans="1:7" x14ac:dyDescent="0.2">
      <c r="A448" s="549">
        <v>3349</v>
      </c>
      <c r="B448" s="550">
        <v>5164</v>
      </c>
      <c r="C448" s="551" t="s">
        <v>177</v>
      </c>
      <c r="D448" s="552">
        <v>0</v>
      </c>
      <c r="E448" s="553">
        <v>100</v>
      </c>
      <c r="F448" s="552">
        <v>0</v>
      </c>
      <c r="G448" s="481">
        <f t="shared" si="7"/>
        <v>0</v>
      </c>
    </row>
    <row r="449" spans="1:7" x14ac:dyDescent="0.2">
      <c r="A449" s="549">
        <v>3349</v>
      </c>
      <c r="B449" s="550">
        <v>5166</v>
      </c>
      <c r="C449" s="551" t="s">
        <v>192</v>
      </c>
      <c r="D449" s="552">
        <v>498</v>
      </c>
      <c r="E449" s="553">
        <v>370.81</v>
      </c>
      <c r="F449" s="552">
        <v>0</v>
      </c>
      <c r="G449" s="481">
        <f t="shared" si="7"/>
        <v>0</v>
      </c>
    </row>
    <row r="450" spans="1:7" x14ac:dyDescent="0.2">
      <c r="A450" s="549">
        <v>3349</v>
      </c>
      <c r="B450" s="550">
        <v>5169</v>
      </c>
      <c r="C450" s="551" t="s">
        <v>160</v>
      </c>
      <c r="D450" s="552">
        <v>4573</v>
      </c>
      <c r="E450" s="553">
        <v>4926.1099999999997</v>
      </c>
      <c r="F450" s="552">
        <v>3746.7386100000003</v>
      </c>
      <c r="G450" s="481">
        <f t="shared" si="7"/>
        <v>76.058768683606345</v>
      </c>
    </row>
    <row r="451" spans="1:7" s="522" customFormat="1" x14ac:dyDescent="0.2">
      <c r="A451" s="555">
        <v>3349</v>
      </c>
      <c r="B451" s="556"/>
      <c r="C451" s="557" t="s">
        <v>249</v>
      </c>
      <c r="D451" s="534">
        <v>5071</v>
      </c>
      <c r="E451" s="533">
        <v>5496.92</v>
      </c>
      <c r="F451" s="534">
        <v>3846.7386100000003</v>
      </c>
      <c r="G451" s="558">
        <f t="shared" si="7"/>
        <v>69.979890738813737</v>
      </c>
    </row>
    <row r="452" spans="1:7" x14ac:dyDescent="0.2">
      <c r="A452" s="559"/>
      <c r="B452" s="560"/>
      <c r="C452" s="560"/>
      <c r="D452" s="539"/>
      <c r="E452" s="539"/>
      <c r="F452" s="539"/>
      <c r="G452" s="481"/>
    </row>
    <row r="453" spans="1:7" x14ac:dyDescent="0.2">
      <c r="A453" s="561">
        <v>3399</v>
      </c>
      <c r="B453" s="562">
        <v>5222</v>
      </c>
      <c r="C453" s="563" t="s">
        <v>162</v>
      </c>
      <c r="D453" s="564">
        <v>4000</v>
      </c>
      <c r="E453" s="565">
        <v>4000</v>
      </c>
      <c r="F453" s="564">
        <v>4000</v>
      </c>
      <c r="G453" s="566">
        <f t="shared" ref="G453:G524" si="8">F453/E453*100</f>
        <v>100</v>
      </c>
    </row>
    <row r="454" spans="1:7" s="522" customFormat="1" x14ac:dyDescent="0.2">
      <c r="A454" s="555">
        <v>3399</v>
      </c>
      <c r="B454" s="556"/>
      <c r="C454" s="557" t="s">
        <v>250</v>
      </c>
      <c r="D454" s="534">
        <v>4000</v>
      </c>
      <c r="E454" s="533">
        <v>4000</v>
      </c>
      <c r="F454" s="534">
        <v>4000</v>
      </c>
      <c r="G454" s="558">
        <f t="shared" si="8"/>
        <v>100</v>
      </c>
    </row>
    <row r="455" spans="1:7" x14ac:dyDescent="0.2">
      <c r="A455" s="559"/>
      <c r="B455" s="560"/>
      <c r="C455" s="560"/>
      <c r="D455" s="539"/>
      <c r="E455" s="539"/>
      <c r="F455" s="539"/>
      <c r="G455" s="481"/>
    </row>
    <row r="456" spans="1:7" x14ac:dyDescent="0.2">
      <c r="A456" s="561">
        <v>3419</v>
      </c>
      <c r="B456" s="562">
        <v>5041</v>
      </c>
      <c r="C456" s="563" t="s">
        <v>174</v>
      </c>
      <c r="D456" s="564">
        <v>1350</v>
      </c>
      <c r="E456" s="565">
        <v>1395.13</v>
      </c>
      <c r="F456" s="564">
        <v>1395.13</v>
      </c>
      <c r="G456" s="566">
        <f t="shared" si="8"/>
        <v>100</v>
      </c>
    </row>
    <row r="457" spans="1:7" x14ac:dyDescent="0.2">
      <c r="A457" s="549">
        <v>3419</v>
      </c>
      <c r="B457" s="550">
        <v>5134</v>
      </c>
      <c r="C457" s="551" t="s">
        <v>175</v>
      </c>
      <c r="D457" s="552">
        <v>880</v>
      </c>
      <c r="E457" s="553">
        <v>0</v>
      </c>
      <c r="F457" s="552">
        <v>0</v>
      </c>
      <c r="G457" s="500" t="s">
        <v>3615</v>
      </c>
    </row>
    <row r="458" spans="1:7" x14ac:dyDescent="0.2">
      <c r="A458" s="549">
        <v>3419</v>
      </c>
      <c r="B458" s="550">
        <v>5139</v>
      </c>
      <c r="C458" s="551" t="s">
        <v>159</v>
      </c>
      <c r="D458" s="552">
        <v>30</v>
      </c>
      <c r="E458" s="553">
        <v>0</v>
      </c>
      <c r="F458" s="552">
        <v>0</v>
      </c>
      <c r="G458" s="500" t="s">
        <v>3615</v>
      </c>
    </row>
    <row r="459" spans="1:7" x14ac:dyDescent="0.2">
      <c r="A459" s="549">
        <v>3419</v>
      </c>
      <c r="B459" s="550">
        <v>5164</v>
      </c>
      <c r="C459" s="551" t="s">
        <v>177</v>
      </c>
      <c r="D459" s="552">
        <v>150</v>
      </c>
      <c r="E459" s="553">
        <v>144.36000000000001</v>
      </c>
      <c r="F459" s="552">
        <v>144.35300000000001</v>
      </c>
      <c r="G459" s="481">
        <f t="shared" si="8"/>
        <v>99.995151011360477</v>
      </c>
    </row>
    <row r="460" spans="1:7" x14ac:dyDescent="0.2">
      <c r="A460" s="549">
        <v>3419</v>
      </c>
      <c r="B460" s="550">
        <v>5169</v>
      </c>
      <c r="C460" s="551" t="s">
        <v>160</v>
      </c>
      <c r="D460" s="552">
        <v>350</v>
      </c>
      <c r="E460" s="553">
        <v>283.04000000000002</v>
      </c>
      <c r="F460" s="552">
        <v>283.03800000000001</v>
      </c>
      <c r="G460" s="481">
        <f t="shared" si="8"/>
        <v>99.999293386093839</v>
      </c>
    </row>
    <row r="461" spans="1:7" x14ac:dyDescent="0.2">
      <c r="A461" s="549">
        <v>3419</v>
      </c>
      <c r="B461" s="550">
        <v>5173</v>
      </c>
      <c r="C461" s="551" t="s">
        <v>178</v>
      </c>
      <c r="D461" s="552">
        <v>940</v>
      </c>
      <c r="E461" s="553">
        <v>0</v>
      </c>
      <c r="F461" s="552">
        <v>0</v>
      </c>
      <c r="G461" s="500" t="s">
        <v>3615</v>
      </c>
    </row>
    <row r="462" spans="1:7" x14ac:dyDescent="0.2">
      <c r="A462" s="549">
        <v>3419</v>
      </c>
      <c r="B462" s="550">
        <v>5175</v>
      </c>
      <c r="C462" s="551" t="s">
        <v>161</v>
      </c>
      <c r="D462" s="552">
        <v>210</v>
      </c>
      <c r="E462" s="553">
        <v>99.47</v>
      </c>
      <c r="F462" s="552">
        <v>99.462100000000007</v>
      </c>
      <c r="G462" s="481">
        <f t="shared" si="8"/>
        <v>99.992057906906624</v>
      </c>
    </row>
    <row r="463" spans="1:7" x14ac:dyDescent="0.2">
      <c r="A463" s="549">
        <v>3419</v>
      </c>
      <c r="B463" s="550">
        <v>5194</v>
      </c>
      <c r="C463" s="551" t="s">
        <v>179</v>
      </c>
      <c r="D463" s="552">
        <v>30</v>
      </c>
      <c r="E463" s="553">
        <v>0</v>
      </c>
      <c r="F463" s="552">
        <v>0</v>
      </c>
      <c r="G463" s="500" t="s">
        <v>3615</v>
      </c>
    </row>
    <row r="464" spans="1:7" x14ac:dyDescent="0.2">
      <c r="A464" s="549">
        <v>3419</v>
      </c>
      <c r="B464" s="550">
        <v>5212</v>
      </c>
      <c r="C464" s="551" t="s">
        <v>165</v>
      </c>
      <c r="D464" s="552">
        <v>0</v>
      </c>
      <c r="E464" s="553">
        <v>30</v>
      </c>
      <c r="F464" s="552">
        <v>30</v>
      </c>
      <c r="G464" s="481">
        <f t="shared" si="8"/>
        <v>100</v>
      </c>
    </row>
    <row r="465" spans="1:7" x14ac:dyDescent="0.2">
      <c r="A465" s="549">
        <v>3419</v>
      </c>
      <c r="B465" s="550">
        <v>5213</v>
      </c>
      <c r="C465" s="551" t="s">
        <v>166</v>
      </c>
      <c r="D465" s="552">
        <v>6000</v>
      </c>
      <c r="E465" s="553">
        <v>33540.04</v>
      </c>
      <c r="F465" s="552">
        <v>33510.031000000003</v>
      </c>
      <c r="G465" s="481">
        <f t="shared" si="8"/>
        <v>99.910527834790898</v>
      </c>
    </row>
    <row r="466" spans="1:7" x14ac:dyDescent="0.2">
      <c r="A466" s="549">
        <v>3419</v>
      </c>
      <c r="B466" s="550">
        <v>5221</v>
      </c>
      <c r="C466" s="551" t="s">
        <v>180</v>
      </c>
      <c r="D466" s="552">
        <v>3500</v>
      </c>
      <c r="E466" s="553">
        <v>3340</v>
      </c>
      <c r="F466" s="552">
        <v>3340</v>
      </c>
      <c r="G466" s="481">
        <f t="shared" si="8"/>
        <v>100</v>
      </c>
    </row>
    <row r="467" spans="1:7" x14ac:dyDescent="0.2">
      <c r="A467" s="549">
        <v>3419</v>
      </c>
      <c r="B467" s="550">
        <v>5222</v>
      </c>
      <c r="C467" s="551" t="s">
        <v>162</v>
      </c>
      <c r="D467" s="552">
        <v>84410</v>
      </c>
      <c r="E467" s="553">
        <v>76797.907000000007</v>
      </c>
      <c r="F467" s="552">
        <v>76686.006999999998</v>
      </c>
      <c r="G467" s="481">
        <f t="shared" si="8"/>
        <v>99.854292904102181</v>
      </c>
    </row>
    <row r="468" spans="1:7" x14ac:dyDescent="0.2">
      <c r="A468" s="549">
        <v>3419</v>
      </c>
      <c r="B468" s="550">
        <v>5321</v>
      </c>
      <c r="C468" s="551" t="s">
        <v>168</v>
      </c>
      <c r="D468" s="552">
        <v>200</v>
      </c>
      <c r="E468" s="553">
        <v>0</v>
      </c>
      <c r="F468" s="552">
        <v>0</v>
      </c>
      <c r="G468" s="500" t="s">
        <v>3615</v>
      </c>
    </row>
    <row r="469" spans="1:7" x14ac:dyDescent="0.2">
      <c r="A469" s="549">
        <v>3419</v>
      </c>
      <c r="B469" s="550">
        <v>5331</v>
      </c>
      <c r="C469" s="551" t="s">
        <v>172</v>
      </c>
      <c r="D469" s="552">
        <v>800</v>
      </c>
      <c r="E469" s="553">
        <v>1361</v>
      </c>
      <c r="F469" s="552">
        <v>1361</v>
      </c>
      <c r="G469" s="481">
        <f t="shared" si="8"/>
        <v>100</v>
      </c>
    </row>
    <row r="470" spans="1:7" x14ac:dyDescent="0.2">
      <c r="A470" s="549">
        <v>3419</v>
      </c>
      <c r="B470" s="550">
        <v>5493</v>
      </c>
      <c r="C470" s="551" t="s">
        <v>163</v>
      </c>
      <c r="D470" s="552">
        <v>500</v>
      </c>
      <c r="E470" s="553">
        <v>287.48</v>
      </c>
      <c r="F470" s="552">
        <v>287.48</v>
      </c>
      <c r="G470" s="481">
        <f t="shared" si="8"/>
        <v>100</v>
      </c>
    </row>
    <row r="471" spans="1:7" x14ac:dyDescent="0.2">
      <c r="A471" s="549">
        <v>3419</v>
      </c>
      <c r="B471" s="550">
        <v>5494</v>
      </c>
      <c r="C471" s="551" t="s">
        <v>201</v>
      </c>
      <c r="D471" s="552">
        <v>150</v>
      </c>
      <c r="E471" s="553">
        <v>0</v>
      </c>
      <c r="F471" s="552">
        <v>0</v>
      </c>
      <c r="G471" s="500" t="s">
        <v>3615</v>
      </c>
    </row>
    <row r="472" spans="1:7" s="522" customFormat="1" x14ac:dyDescent="0.2">
      <c r="A472" s="555">
        <v>3419</v>
      </c>
      <c r="B472" s="556"/>
      <c r="C472" s="557" t="s">
        <v>97</v>
      </c>
      <c r="D472" s="534">
        <v>99500</v>
      </c>
      <c r="E472" s="533">
        <v>117278.427</v>
      </c>
      <c r="F472" s="534">
        <v>117136.50109999999</v>
      </c>
      <c r="G472" s="558">
        <f t="shared" si="8"/>
        <v>99.87898379639762</v>
      </c>
    </row>
    <row r="473" spans="1:7" x14ac:dyDescent="0.2">
      <c r="A473" s="559"/>
      <c r="B473" s="560"/>
      <c r="C473" s="560"/>
      <c r="D473" s="539"/>
      <c r="E473" s="539"/>
      <c r="F473" s="539"/>
      <c r="G473" s="481"/>
    </row>
    <row r="474" spans="1:7" x14ac:dyDescent="0.2">
      <c r="A474" s="561">
        <v>3421</v>
      </c>
      <c r="B474" s="562">
        <v>5221</v>
      </c>
      <c r="C474" s="563" t="s">
        <v>180</v>
      </c>
      <c r="D474" s="564">
        <v>0</v>
      </c>
      <c r="E474" s="565">
        <v>700</v>
      </c>
      <c r="F474" s="564">
        <v>700</v>
      </c>
      <c r="G474" s="566">
        <f t="shared" si="8"/>
        <v>100</v>
      </c>
    </row>
    <row r="475" spans="1:7" x14ac:dyDescent="0.2">
      <c r="A475" s="549">
        <v>3421</v>
      </c>
      <c r="B475" s="550">
        <v>5222</v>
      </c>
      <c r="C475" s="551" t="s">
        <v>162</v>
      </c>
      <c r="D475" s="552">
        <v>700</v>
      </c>
      <c r="E475" s="553">
        <v>2147.5300000000002</v>
      </c>
      <c r="F475" s="552">
        <v>2147.5300000000002</v>
      </c>
      <c r="G475" s="481">
        <f t="shared" si="8"/>
        <v>100</v>
      </c>
    </row>
    <row r="476" spans="1:7" x14ac:dyDescent="0.2">
      <c r="A476" s="549">
        <v>3421</v>
      </c>
      <c r="B476" s="550">
        <v>5331</v>
      </c>
      <c r="C476" s="551" t="s">
        <v>172</v>
      </c>
      <c r="D476" s="552">
        <v>0</v>
      </c>
      <c r="E476" s="553">
        <v>55</v>
      </c>
      <c r="F476" s="552">
        <v>55</v>
      </c>
      <c r="G476" s="481">
        <f t="shared" si="8"/>
        <v>100</v>
      </c>
    </row>
    <row r="477" spans="1:7" s="522" customFormat="1" x14ac:dyDescent="0.2">
      <c r="A477" s="555">
        <v>3421</v>
      </c>
      <c r="B477" s="556"/>
      <c r="C477" s="557" t="s">
        <v>98</v>
      </c>
      <c r="D477" s="534">
        <v>700</v>
      </c>
      <c r="E477" s="533">
        <v>2902.53</v>
      </c>
      <c r="F477" s="534">
        <v>2902.53</v>
      </c>
      <c r="G477" s="558">
        <f t="shared" si="8"/>
        <v>100</v>
      </c>
    </row>
    <row r="478" spans="1:7" x14ac:dyDescent="0.2">
      <c r="A478" s="559"/>
      <c r="B478" s="560"/>
      <c r="C478" s="560"/>
      <c r="D478" s="539"/>
      <c r="E478" s="539"/>
      <c r="F478" s="539"/>
      <c r="G478" s="481"/>
    </row>
    <row r="479" spans="1:7" x14ac:dyDescent="0.2">
      <c r="A479" s="561">
        <v>3522</v>
      </c>
      <c r="B479" s="562">
        <v>5137</v>
      </c>
      <c r="C479" s="563" t="s">
        <v>1393</v>
      </c>
      <c r="D479" s="564">
        <v>0</v>
      </c>
      <c r="E479" s="565">
        <v>56.08</v>
      </c>
      <c r="F479" s="564">
        <v>56.035800000000002</v>
      </c>
      <c r="G479" s="566">
        <f t="shared" si="8"/>
        <v>99.921184022824534</v>
      </c>
    </row>
    <row r="480" spans="1:7" x14ac:dyDescent="0.2">
      <c r="A480" s="549">
        <v>3522</v>
      </c>
      <c r="B480" s="550">
        <v>5166</v>
      </c>
      <c r="C480" s="551" t="s">
        <v>192</v>
      </c>
      <c r="D480" s="552">
        <v>0</v>
      </c>
      <c r="E480" s="553">
        <v>196.02</v>
      </c>
      <c r="F480" s="552">
        <v>196.02</v>
      </c>
      <c r="G480" s="481">
        <f t="shared" si="8"/>
        <v>100</v>
      </c>
    </row>
    <row r="481" spans="1:7" x14ac:dyDescent="0.2">
      <c r="A481" s="549">
        <v>3522</v>
      </c>
      <c r="B481" s="550">
        <v>5169</v>
      </c>
      <c r="C481" s="551" t="s">
        <v>160</v>
      </c>
      <c r="D481" s="552">
        <v>0</v>
      </c>
      <c r="E481" s="553">
        <v>570.78499999999997</v>
      </c>
      <c r="F481" s="552">
        <v>70.784999999999997</v>
      </c>
      <c r="G481" s="481">
        <f t="shared" si="8"/>
        <v>12.401342011440384</v>
      </c>
    </row>
    <row r="482" spans="1:7" x14ac:dyDescent="0.2">
      <c r="A482" s="549">
        <v>3522</v>
      </c>
      <c r="B482" s="550">
        <v>5171</v>
      </c>
      <c r="C482" s="551" t="s">
        <v>195</v>
      </c>
      <c r="D482" s="552">
        <v>3000</v>
      </c>
      <c r="E482" s="553">
        <v>8079.3149999999996</v>
      </c>
      <c r="F482" s="552">
        <v>3788.98335</v>
      </c>
      <c r="G482" s="481">
        <f t="shared" si="8"/>
        <v>46.897334118053323</v>
      </c>
    </row>
    <row r="483" spans="1:7" x14ac:dyDescent="0.2">
      <c r="A483" s="549">
        <v>3522</v>
      </c>
      <c r="B483" s="550">
        <v>5331</v>
      </c>
      <c r="C483" s="551" t="s">
        <v>172</v>
      </c>
      <c r="D483" s="552">
        <v>84950</v>
      </c>
      <c r="E483" s="553">
        <v>86576.04</v>
      </c>
      <c r="F483" s="552">
        <v>42097.846539999999</v>
      </c>
      <c r="G483" s="481">
        <f t="shared" si="8"/>
        <v>48.625285402289137</v>
      </c>
    </row>
    <row r="484" spans="1:7" x14ac:dyDescent="0.2">
      <c r="A484" s="549">
        <v>3522</v>
      </c>
      <c r="B484" s="550">
        <v>5336</v>
      </c>
      <c r="C484" s="551" t="s">
        <v>204</v>
      </c>
      <c r="D484" s="552">
        <v>0</v>
      </c>
      <c r="E484" s="553">
        <v>562851.80000000005</v>
      </c>
      <c r="F484" s="552">
        <v>558437.85305999999</v>
      </c>
      <c r="G484" s="481">
        <f t="shared" si="8"/>
        <v>99.215788784898606</v>
      </c>
    </row>
    <row r="485" spans="1:7" x14ac:dyDescent="0.2">
      <c r="A485" s="549">
        <v>3522</v>
      </c>
      <c r="B485" s="550">
        <v>5363</v>
      </c>
      <c r="C485" s="551" t="s">
        <v>239</v>
      </c>
      <c r="D485" s="552">
        <v>0</v>
      </c>
      <c r="E485" s="553">
        <v>8169.6</v>
      </c>
      <c r="F485" s="552">
        <v>8169.5640000000003</v>
      </c>
      <c r="G485" s="481">
        <f t="shared" si="8"/>
        <v>99.999559341950643</v>
      </c>
    </row>
    <row r="486" spans="1:7" x14ac:dyDescent="0.2">
      <c r="A486" s="549">
        <v>3522</v>
      </c>
      <c r="B486" s="550">
        <v>5651</v>
      </c>
      <c r="C486" s="551" t="s">
        <v>220</v>
      </c>
      <c r="D486" s="552">
        <v>0</v>
      </c>
      <c r="E486" s="553">
        <v>185.12</v>
      </c>
      <c r="F486" s="552">
        <v>185.10821999999999</v>
      </c>
      <c r="G486" s="481">
        <f t="shared" si="8"/>
        <v>99.993636560069135</v>
      </c>
    </row>
    <row r="487" spans="1:7" x14ac:dyDescent="0.2">
      <c r="A487" s="549">
        <v>3522</v>
      </c>
      <c r="B487" s="550">
        <v>5904</v>
      </c>
      <c r="C487" s="551" t="s">
        <v>241</v>
      </c>
      <c r="D487" s="552">
        <v>0</v>
      </c>
      <c r="E487" s="553">
        <v>1364.8</v>
      </c>
      <c r="F487" s="552">
        <v>1364.7975200000001</v>
      </c>
      <c r="G487" s="481">
        <f t="shared" si="8"/>
        <v>99.999818288393911</v>
      </c>
    </row>
    <row r="488" spans="1:7" s="522" customFormat="1" x14ac:dyDescent="0.2">
      <c r="A488" s="555">
        <v>3522</v>
      </c>
      <c r="B488" s="556"/>
      <c r="C488" s="557" t="s">
        <v>99</v>
      </c>
      <c r="D488" s="534">
        <v>87950</v>
      </c>
      <c r="E488" s="533">
        <v>668049.56000000006</v>
      </c>
      <c r="F488" s="534">
        <v>614366.99349000002</v>
      </c>
      <c r="G488" s="558">
        <f t="shared" si="8"/>
        <v>91.964283830978047</v>
      </c>
    </row>
    <row r="489" spans="1:7" x14ac:dyDescent="0.2">
      <c r="A489" s="559"/>
      <c r="B489" s="560"/>
      <c r="C489" s="560"/>
      <c r="D489" s="539"/>
      <c r="E489" s="539"/>
      <c r="F489" s="539"/>
      <c r="G489" s="481"/>
    </row>
    <row r="490" spans="1:7" x14ac:dyDescent="0.2">
      <c r="A490" s="561">
        <v>3525</v>
      </c>
      <c r="B490" s="562">
        <v>5223</v>
      </c>
      <c r="C490" s="563" t="s">
        <v>167</v>
      </c>
      <c r="D490" s="564">
        <v>0</v>
      </c>
      <c r="E490" s="565">
        <v>200</v>
      </c>
      <c r="F490" s="564">
        <v>200</v>
      </c>
      <c r="G490" s="566">
        <f t="shared" si="8"/>
        <v>100</v>
      </c>
    </row>
    <row r="491" spans="1:7" s="522" customFormat="1" x14ac:dyDescent="0.2">
      <c r="A491" s="555">
        <v>3525</v>
      </c>
      <c r="B491" s="556"/>
      <c r="C491" s="557" t="s">
        <v>251</v>
      </c>
      <c r="D491" s="534">
        <v>0</v>
      </c>
      <c r="E491" s="533">
        <v>200</v>
      </c>
      <c r="F491" s="534">
        <v>200</v>
      </c>
      <c r="G491" s="558">
        <f t="shared" si="8"/>
        <v>100</v>
      </c>
    </row>
    <row r="492" spans="1:7" x14ac:dyDescent="0.2">
      <c r="A492" s="559"/>
      <c r="B492" s="560"/>
      <c r="C492" s="560"/>
      <c r="D492" s="539"/>
      <c r="E492" s="539"/>
      <c r="F492" s="539"/>
      <c r="G492" s="481"/>
    </row>
    <row r="493" spans="1:7" x14ac:dyDescent="0.2">
      <c r="A493" s="561">
        <v>3526</v>
      </c>
      <c r="B493" s="562">
        <v>5331</v>
      </c>
      <c r="C493" s="563" t="s">
        <v>172</v>
      </c>
      <c r="D493" s="564">
        <v>9003</v>
      </c>
      <c r="E493" s="565">
        <v>14394</v>
      </c>
      <c r="F493" s="564">
        <v>14394</v>
      </c>
      <c r="G493" s="566">
        <f t="shared" si="8"/>
        <v>100</v>
      </c>
    </row>
    <row r="494" spans="1:7" x14ac:dyDescent="0.2">
      <c r="A494" s="549">
        <v>3526</v>
      </c>
      <c r="B494" s="550">
        <v>5336</v>
      </c>
      <c r="C494" s="551" t="s">
        <v>204</v>
      </c>
      <c r="D494" s="552">
        <v>0</v>
      </c>
      <c r="E494" s="553">
        <v>3871.1</v>
      </c>
      <c r="F494" s="552">
        <v>3871.0920000000001</v>
      </c>
      <c r="G494" s="481">
        <f t="shared" si="8"/>
        <v>99.999793340394206</v>
      </c>
    </row>
    <row r="495" spans="1:7" s="522" customFormat="1" x14ac:dyDescent="0.2">
      <c r="A495" s="555">
        <v>3526</v>
      </c>
      <c r="B495" s="556"/>
      <c r="C495" s="557" t="s">
        <v>100</v>
      </c>
      <c r="D495" s="534">
        <v>9003</v>
      </c>
      <c r="E495" s="533">
        <v>18265.099999999999</v>
      </c>
      <c r="F495" s="534">
        <v>18265.092000000001</v>
      </c>
      <c r="G495" s="558">
        <f t="shared" si="8"/>
        <v>99.999956200623046</v>
      </c>
    </row>
    <row r="496" spans="1:7" x14ac:dyDescent="0.2">
      <c r="A496" s="559"/>
      <c r="B496" s="560"/>
      <c r="C496" s="560"/>
      <c r="D496" s="539"/>
      <c r="E496" s="539"/>
      <c r="F496" s="539"/>
      <c r="G496" s="481"/>
    </row>
    <row r="497" spans="1:7" x14ac:dyDescent="0.2">
      <c r="A497" s="561">
        <v>3533</v>
      </c>
      <c r="B497" s="562">
        <v>5137</v>
      </c>
      <c r="C497" s="563" t="s">
        <v>1393</v>
      </c>
      <c r="D497" s="564">
        <v>0</v>
      </c>
      <c r="E497" s="565">
        <v>60</v>
      </c>
      <c r="F497" s="564">
        <v>0</v>
      </c>
      <c r="G497" s="566">
        <f t="shared" si="8"/>
        <v>0</v>
      </c>
    </row>
    <row r="498" spans="1:7" x14ac:dyDescent="0.2">
      <c r="A498" s="549">
        <v>3533</v>
      </c>
      <c r="B498" s="550">
        <v>5169</v>
      </c>
      <c r="C498" s="551" t="s">
        <v>160</v>
      </c>
      <c r="D498" s="552">
        <v>0</v>
      </c>
      <c r="E498" s="553">
        <v>250</v>
      </c>
      <c r="F498" s="552">
        <v>0</v>
      </c>
      <c r="G498" s="481">
        <f t="shared" si="8"/>
        <v>0</v>
      </c>
    </row>
    <row r="499" spans="1:7" x14ac:dyDescent="0.2">
      <c r="A499" s="549">
        <v>3533</v>
      </c>
      <c r="B499" s="550">
        <v>5331</v>
      </c>
      <c r="C499" s="551" t="s">
        <v>172</v>
      </c>
      <c r="D499" s="552">
        <v>520844</v>
      </c>
      <c r="E499" s="553">
        <v>594548.5</v>
      </c>
      <c r="F499" s="552">
        <v>575939.99845000007</v>
      </c>
      <c r="G499" s="481">
        <f t="shared" si="8"/>
        <v>96.870145740843697</v>
      </c>
    </row>
    <row r="500" spans="1:7" x14ac:dyDescent="0.2">
      <c r="A500" s="549">
        <v>3533</v>
      </c>
      <c r="B500" s="550">
        <v>5336</v>
      </c>
      <c r="C500" s="551" t="s">
        <v>204</v>
      </c>
      <c r="D500" s="552">
        <v>0</v>
      </c>
      <c r="E500" s="553">
        <v>9428.34</v>
      </c>
      <c r="F500" s="552">
        <v>9428.34</v>
      </c>
      <c r="G500" s="481">
        <f t="shared" si="8"/>
        <v>100</v>
      </c>
    </row>
    <row r="501" spans="1:7" s="522" customFormat="1" x14ac:dyDescent="0.2">
      <c r="A501" s="555">
        <v>3533</v>
      </c>
      <c r="B501" s="556"/>
      <c r="C501" s="557" t="s">
        <v>253</v>
      </c>
      <c r="D501" s="534">
        <v>520844</v>
      </c>
      <c r="E501" s="533">
        <v>604286.84</v>
      </c>
      <c r="F501" s="534">
        <v>585368.33845000004</v>
      </c>
      <c r="G501" s="558">
        <f t="shared" si="8"/>
        <v>96.869284535469959</v>
      </c>
    </row>
    <row r="502" spans="1:7" x14ac:dyDescent="0.2">
      <c r="A502" s="559"/>
      <c r="B502" s="560"/>
      <c r="C502" s="560"/>
      <c r="D502" s="539"/>
      <c r="E502" s="539"/>
      <c r="F502" s="539"/>
      <c r="G502" s="481"/>
    </row>
    <row r="503" spans="1:7" x14ac:dyDescent="0.2">
      <c r="A503" s="561">
        <v>3541</v>
      </c>
      <c r="B503" s="562">
        <v>5021</v>
      </c>
      <c r="C503" s="563" t="s">
        <v>183</v>
      </c>
      <c r="D503" s="564">
        <v>0</v>
      </c>
      <c r="E503" s="565">
        <v>6</v>
      </c>
      <c r="F503" s="564">
        <v>6</v>
      </c>
      <c r="G503" s="566">
        <f t="shared" si="8"/>
        <v>100</v>
      </c>
    </row>
    <row r="504" spans="1:7" x14ac:dyDescent="0.2">
      <c r="A504" s="549">
        <v>3541</v>
      </c>
      <c r="B504" s="550">
        <v>5164</v>
      </c>
      <c r="C504" s="551" t="s">
        <v>177</v>
      </c>
      <c r="D504" s="552">
        <v>0</v>
      </c>
      <c r="E504" s="553">
        <v>4</v>
      </c>
      <c r="F504" s="552">
        <v>4</v>
      </c>
      <c r="G504" s="481">
        <f t="shared" si="8"/>
        <v>100</v>
      </c>
    </row>
    <row r="505" spans="1:7" x14ac:dyDescent="0.2">
      <c r="A505" s="549">
        <v>3541</v>
      </c>
      <c r="B505" s="550">
        <v>5167</v>
      </c>
      <c r="C505" s="551" t="s">
        <v>193</v>
      </c>
      <c r="D505" s="552">
        <v>20</v>
      </c>
      <c r="E505" s="553">
        <v>16</v>
      </c>
      <c r="F505" s="552">
        <v>16</v>
      </c>
      <c r="G505" s="481">
        <f t="shared" si="8"/>
        <v>100</v>
      </c>
    </row>
    <row r="506" spans="1:7" x14ac:dyDescent="0.2">
      <c r="A506" s="549">
        <v>3541</v>
      </c>
      <c r="B506" s="550">
        <v>5173</v>
      </c>
      <c r="C506" s="551" t="s">
        <v>178</v>
      </c>
      <c r="D506" s="552">
        <v>10</v>
      </c>
      <c r="E506" s="553">
        <v>15</v>
      </c>
      <c r="F506" s="552">
        <v>15</v>
      </c>
      <c r="G506" s="481">
        <f t="shared" si="8"/>
        <v>100</v>
      </c>
    </row>
    <row r="507" spans="1:7" x14ac:dyDescent="0.2">
      <c r="A507" s="549">
        <v>3541</v>
      </c>
      <c r="B507" s="550">
        <v>5175</v>
      </c>
      <c r="C507" s="551" t="s">
        <v>161</v>
      </c>
      <c r="D507" s="552">
        <v>20</v>
      </c>
      <c r="E507" s="553">
        <v>22</v>
      </c>
      <c r="F507" s="552">
        <v>22</v>
      </c>
      <c r="G507" s="481">
        <f t="shared" si="8"/>
        <v>100</v>
      </c>
    </row>
    <row r="508" spans="1:7" x14ac:dyDescent="0.2">
      <c r="A508" s="549">
        <v>3541</v>
      </c>
      <c r="B508" s="550">
        <v>5194</v>
      </c>
      <c r="C508" s="551" t="s">
        <v>179</v>
      </c>
      <c r="D508" s="552">
        <v>30</v>
      </c>
      <c r="E508" s="553">
        <v>30</v>
      </c>
      <c r="F508" s="552">
        <v>30</v>
      </c>
      <c r="G508" s="481">
        <f t="shared" si="8"/>
        <v>100</v>
      </c>
    </row>
    <row r="509" spans="1:7" x14ac:dyDescent="0.2">
      <c r="A509" s="549">
        <v>3541</v>
      </c>
      <c r="B509" s="550">
        <v>5213</v>
      </c>
      <c r="C509" s="551" t="s">
        <v>166</v>
      </c>
      <c r="D509" s="552">
        <v>0</v>
      </c>
      <c r="E509" s="553">
        <v>225.4</v>
      </c>
      <c r="F509" s="552">
        <v>225.4</v>
      </c>
      <c r="G509" s="481">
        <f t="shared" si="8"/>
        <v>100</v>
      </c>
    </row>
    <row r="510" spans="1:7" x14ac:dyDescent="0.2">
      <c r="A510" s="549">
        <v>3541</v>
      </c>
      <c r="B510" s="550">
        <v>5221</v>
      </c>
      <c r="C510" s="551" t="s">
        <v>180</v>
      </c>
      <c r="D510" s="552">
        <v>0</v>
      </c>
      <c r="E510" s="553">
        <v>183.3</v>
      </c>
      <c r="F510" s="552">
        <v>183.3</v>
      </c>
      <c r="G510" s="481">
        <f t="shared" si="8"/>
        <v>100</v>
      </c>
    </row>
    <row r="511" spans="1:7" x14ac:dyDescent="0.2">
      <c r="A511" s="549">
        <v>3541</v>
      </c>
      <c r="B511" s="550">
        <v>5222</v>
      </c>
      <c r="C511" s="551" t="s">
        <v>162</v>
      </c>
      <c r="D511" s="552">
        <v>0</v>
      </c>
      <c r="E511" s="553">
        <v>100</v>
      </c>
      <c r="F511" s="552">
        <v>100</v>
      </c>
      <c r="G511" s="481">
        <f t="shared" si="8"/>
        <v>100</v>
      </c>
    </row>
    <row r="512" spans="1:7" x14ac:dyDescent="0.2">
      <c r="A512" s="549">
        <v>3541</v>
      </c>
      <c r="B512" s="550">
        <v>5321</v>
      </c>
      <c r="C512" s="551" t="s">
        <v>168</v>
      </c>
      <c r="D512" s="552">
        <v>0</v>
      </c>
      <c r="E512" s="553">
        <v>938.1</v>
      </c>
      <c r="F512" s="552">
        <v>938.1</v>
      </c>
      <c r="G512" s="481">
        <f t="shared" si="8"/>
        <v>100</v>
      </c>
    </row>
    <row r="513" spans="1:7" x14ac:dyDescent="0.2">
      <c r="A513" s="549">
        <v>3541</v>
      </c>
      <c r="B513" s="550">
        <v>5323</v>
      </c>
      <c r="C513" s="551" t="s">
        <v>210</v>
      </c>
      <c r="D513" s="552">
        <v>50</v>
      </c>
      <c r="E513" s="553">
        <v>35</v>
      </c>
      <c r="F513" s="552">
        <v>35</v>
      </c>
      <c r="G513" s="481">
        <f t="shared" si="8"/>
        <v>100</v>
      </c>
    </row>
    <row r="514" spans="1:7" x14ac:dyDescent="0.2">
      <c r="A514" s="549">
        <v>3541</v>
      </c>
      <c r="B514" s="550">
        <v>5331</v>
      </c>
      <c r="C514" s="551" t="s">
        <v>172</v>
      </c>
      <c r="D514" s="552">
        <v>0</v>
      </c>
      <c r="E514" s="553">
        <v>553.20000000000005</v>
      </c>
      <c r="F514" s="552">
        <v>553.20000000000005</v>
      </c>
      <c r="G514" s="481">
        <f t="shared" si="8"/>
        <v>100</v>
      </c>
    </row>
    <row r="515" spans="1:7" s="522" customFormat="1" x14ac:dyDescent="0.2">
      <c r="A515" s="555">
        <v>3541</v>
      </c>
      <c r="B515" s="556"/>
      <c r="C515" s="557" t="s">
        <v>101</v>
      </c>
      <c r="D515" s="534">
        <v>130</v>
      </c>
      <c r="E515" s="533">
        <v>2128</v>
      </c>
      <c r="F515" s="534">
        <v>2128</v>
      </c>
      <c r="G515" s="558">
        <f t="shared" si="8"/>
        <v>100</v>
      </c>
    </row>
    <row r="516" spans="1:7" x14ac:dyDescent="0.2">
      <c r="A516" s="559"/>
      <c r="B516" s="560"/>
      <c r="C516" s="560"/>
      <c r="D516" s="539"/>
      <c r="E516" s="539"/>
      <c r="F516" s="539"/>
      <c r="G516" s="481"/>
    </row>
    <row r="517" spans="1:7" x14ac:dyDescent="0.2">
      <c r="A517" s="561">
        <v>3549</v>
      </c>
      <c r="B517" s="562">
        <v>5212</v>
      </c>
      <c r="C517" s="563" t="s">
        <v>165</v>
      </c>
      <c r="D517" s="564">
        <v>500</v>
      </c>
      <c r="E517" s="565">
        <v>50</v>
      </c>
      <c r="F517" s="564">
        <v>50</v>
      </c>
      <c r="G517" s="566">
        <f t="shared" si="8"/>
        <v>100</v>
      </c>
    </row>
    <row r="518" spans="1:7" x14ac:dyDescent="0.2">
      <c r="A518" s="549">
        <v>3549</v>
      </c>
      <c r="B518" s="550">
        <v>5213</v>
      </c>
      <c r="C518" s="551" t="s">
        <v>166</v>
      </c>
      <c r="D518" s="552">
        <v>500</v>
      </c>
      <c r="E518" s="553">
        <v>166.1</v>
      </c>
      <c r="F518" s="552">
        <v>166.1</v>
      </c>
      <c r="G518" s="481">
        <f t="shared" si="8"/>
        <v>100</v>
      </c>
    </row>
    <row r="519" spans="1:7" x14ac:dyDescent="0.2">
      <c r="A519" s="549">
        <v>3549</v>
      </c>
      <c r="B519" s="550">
        <v>5221</v>
      </c>
      <c r="C519" s="551" t="s">
        <v>180</v>
      </c>
      <c r="D519" s="552">
        <v>0</v>
      </c>
      <c r="E519" s="553">
        <v>1577.9</v>
      </c>
      <c r="F519" s="552">
        <v>1577.9</v>
      </c>
      <c r="G519" s="481">
        <f t="shared" si="8"/>
        <v>100</v>
      </c>
    </row>
    <row r="520" spans="1:7" x14ac:dyDescent="0.2">
      <c r="A520" s="549">
        <v>3549</v>
      </c>
      <c r="B520" s="550">
        <v>5222</v>
      </c>
      <c r="C520" s="551" t="s">
        <v>162</v>
      </c>
      <c r="D520" s="552">
        <v>0</v>
      </c>
      <c r="E520" s="553">
        <v>1415</v>
      </c>
      <c r="F520" s="552">
        <v>1415</v>
      </c>
      <c r="G520" s="481">
        <f t="shared" si="8"/>
        <v>100</v>
      </c>
    </row>
    <row r="521" spans="1:7" x14ac:dyDescent="0.2">
      <c r="A521" s="549">
        <v>3549</v>
      </c>
      <c r="B521" s="550">
        <v>5223</v>
      </c>
      <c r="C521" s="551" t="s">
        <v>167</v>
      </c>
      <c r="D521" s="552">
        <v>0</v>
      </c>
      <c r="E521" s="553">
        <v>1491</v>
      </c>
      <c r="F521" s="552">
        <v>1491</v>
      </c>
      <c r="G521" s="481">
        <f t="shared" si="8"/>
        <v>100</v>
      </c>
    </row>
    <row r="522" spans="1:7" x14ac:dyDescent="0.2">
      <c r="A522" s="549">
        <v>3549</v>
      </c>
      <c r="B522" s="550">
        <v>5229</v>
      </c>
      <c r="C522" s="551" t="s">
        <v>202</v>
      </c>
      <c r="D522" s="552">
        <v>4000</v>
      </c>
      <c r="E522" s="553">
        <v>0</v>
      </c>
      <c r="F522" s="552">
        <v>0</v>
      </c>
      <c r="G522" s="500" t="s">
        <v>3615</v>
      </c>
    </row>
    <row r="523" spans="1:7" x14ac:dyDescent="0.2">
      <c r="A523" s="549">
        <v>3549</v>
      </c>
      <c r="B523" s="550">
        <v>5321</v>
      </c>
      <c r="C523" s="551" t="s">
        <v>168</v>
      </c>
      <c r="D523" s="552">
        <v>0</v>
      </c>
      <c r="E523" s="553">
        <v>300</v>
      </c>
      <c r="F523" s="552">
        <v>300</v>
      </c>
      <c r="G523" s="481">
        <f t="shared" si="8"/>
        <v>100</v>
      </c>
    </row>
    <row r="524" spans="1:7" s="522" customFormat="1" x14ac:dyDescent="0.2">
      <c r="A524" s="555">
        <v>3549</v>
      </c>
      <c r="B524" s="556"/>
      <c r="C524" s="557" t="s">
        <v>254</v>
      </c>
      <c r="D524" s="534">
        <v>5000</v>
      </c>
      <c r="E524" s="533">
        <v>5000</v>
      </c>
      <c r="F524" s="534">
        <v>5000</v>
      </c>
      <c r="G524" s="558">
        <f t="shared" si="8"/>
        <v>100</v>
      </c>
    </row>
    <row r="525" spans="1:7" x14ac:dyDescent="0.2">
      <c r="A525" s="559"/>
      <c r="B525" s="560"/>
      <c r="C525" s="560"/>
      <c r="D525" s="539"/>
      <c r="E525" s="539"/>
      <c r="F525" s="539"/>
      <c r="G525" s="481"/>
    </row>
    <row r="526" spans="1:7" x14ac:dyDescent="0.2">
      <c r="A526" s="561">
        <v>3599</v>
      </c>
      <c r="B526" s="562">
        <v>5021</v>
      </c>
      <c r="C526" s="563" t="s">
        <v>183</v>
      </c>
      <c r="D526" s="564">
        <v>3000</v>
      </c>
      <c r="E526" s="565">
        <v>3100</v>
      </c>
      <c r="F526" s="564">
        <v>1712.585</v>
      </c>
      <c r="G526" s="566">
        <f t="shared" ref="G526:G592" si="9">F526/E526*100</f>
        <v>55.244677419354836</v>
      </c>
    </row>
    <row r="527" spans="1:7" x14ac:dyDescent="0.2">
      <c r="A527" s="549">
        <v>3599</v>
      </c>
      <c r="B527" s="550">
        <v>5041</v>
      </c>
      <c r="C527" s="551" t="s">
        <v>174</v>
      </c>
      <c r="D527" s="552">
        <v>1802</v>
      </c>
      <c r="E527" s="553">
        <v>554.17999999999995</v>
      </c>
      <c r="F527" s="552">
        <v>554.17999999999995</v>
      </c>
      <c r="G527" s="481">
        <f t="shared" si="9"/>
        <v>100</v>
      </c>
    </row>
    <row r="528" spans="1:7" x14ac:dyDescent="0.2">
      <c r="A528" s="549">
        <v>3599</v>
      </c>
      <c r="B528" s="550">
        <v>5042</v>
      </c>
      <c r="C528" s="551" t="s">
        <v>212</v>
      </c>
      <c r="D528" s="552">
        <v>3</v>
      </c>
      <c r="E528" s="553">
        <v>3</v>
      </c>
      <c r="F528" s="552">
        <v>3</v>
      </c>
      <c r="G528" s="481">
        <f t="shared" si="9"/>
        <v>100</v>
      </c>
    </row>
    <row r="529" spans="1:7" x14ac:dyDescent="0.2">
      <c r="A529" s="549">
        <v>3599</v>
      </c>
      <c r="B529" s="550">
        <v>5139</v>
      </c>
      <c r="C529" s="551" t="s">
        <v>159</v>
      </c>
      <c r="D529" s="552">
        <v>44</v>
      </c>
      <c r="E529" s="553">
        <v>44</v>
      </c>
      <c r="F529" s="552">
        <v>43.076000000000001</v>
      </c>
      <c r="G529" s="481">
        <f t="shared" si="9"/>
        <v>97.899999999999991</v>
      </c>
    </row>
    <row r="530" spans="1:7" x14ac:dyDescent="0.2">
      <c r="A530" s="549">
        <v>3599</v>
      </c>
      <c r="B530" s="550">
        <v>5162</v>
      </c>
      <c r="C530" s="551" t="s">
        <v>238</v>
      </c>
      <c r="D530" s="552">
        <v>50</v>
      </c>
      <c r="E530" s="553">
        <v>150</v>
      </c>
      <c r="F530" s="552">
        <v>121.68862</v>
      </c>
      <c r="G530" s="481">
        <f t="shared" si="9"/>
        <v>81.125746666666672</v>
      </c>
    </row>
    <row r="531" spans="1:7" x14ac:dyDescent="0.2">
      <c r="A531" s="549">
        <v>3599</v>
      </c>
      <c r="B531" s="550">
        <v>5166</v>
      </c>
      <c r="C531" s="551" t="s">
        <v>192</v>
      </c>
      <c r="D531" s="552">
        <v>5050</v>
      </c>
      <c r="E531" s="553">
        <v>50</v>
      </c>
      <c r="F531" s="552">
        <v>0</v>
      </c>
      <c r="G531" s="481">
        <f t="shared" si="9"/>
        <v>0</v>
      </c>
    </row>
    <row r="532" spans="1:7" x14ac:dyDescent="0.2">
      <c r="A532" s="549">
        <v>3599</v>
      </c>
      <c r="B532" s="550">
        <v>5168</v>
      </c>
      <c r="C532" s="551" t="s">
        <v>194</v>
      </c>
      <c r="D532" s="552">
        <v>7640</v>
      </c>
      <c r="E532" s="553">
        <v>7238.95</v>
      </c>
      <c r="F532" s="552">
        <v>5396.5669200000011</v>
      </c>
      <c r="G532" s="481">
        <f t="shared" si="9"/>
        <v>74.549028795612642</v>
      </c>
    </row>
    <row r="533" spans="1:7" x14ac:dyDescent="0.2">
      <c r="A533" s="549">
        <v>3599</v>
      </c>
      <c r="B533" s="550">
        <v>5169</v>
      </c>
      <c r="C533" s="551" t="s">
        <v>160</v>
      </c>
      <c r="D533" s="552">
        <v>36652</v>
      </c>
      <c r="E533" s="553">
        <v>22456.25</v>
      </c>
      <c r="F533" s="552">
        <v>20851.484629999999</v>
      </c>
      <c r="G533" s="481">
        <f t="shared" si="9"/>
        <v>92.853814105204563</v>
      </c>
    </row>
    <row r="534" spans="1:7" x14ac:dyDescent="0.2">
      <c r="A534" s="549">
        <v>3599</v>
      </c>
      <c r="B534" s="550">
        <v>5175</v>
      </c>
      <c r="C534" s="551" t="s">
        <v>161</v>
      </c>
      <c r="D534" s="552">
        <v>230</v>
      </c>
      <c r="E534" s="553">
        <v>221.19</v>
      </c>
      <c r="F534" s="552">
        <v>221.1825</v>
      </c>
      <c r="G534" s="481">
        <f t="shared" si="9"/>
        <v>99.996609249966099</v>
      </c>
    </row>
    <row r="535" spans="1:7" x14ac:dyDescent="0.2">
      <c r="A535" s="549">
        <v>3599</v>
      </c>
      <c r="B535" s="550">
        <v>5192</v>
      </c>
      <c r="C535" s="551" t="s">
        <v>208</v>
      </c>
      <c r="D535" s="552">
        <v>50</v>
      </c>
      <c r="E535" s="553">
        <v>50</v>
      </c>
      <c r="F535" s="552">
        <v>0</v>
      </c>
      <c r="G535" s="481">
        <f t="shared" si="9"/>
        <v>0</v>
      </c>
    </row>
    <row r="536" spans="1:7" x14ac:dyDescent="0.2">
      <c r="A536" s="549">
        <v>3599</v>
      </c>
      <c r="B536" s="550">
        <v>5212</v>
      </c>
      <c r="C536" s="551" t="s">
        <v>165</v>
      </c>
      <c r="D536" s="552">
        <v>0</v>
      </c>
      <c r="E536" s="553">
        <v>200</v>
      </c>
      <c r="F536" s="552">
        <v>200</v>
      </c>
      <c r="G536" s="481">
        <f t="shared" si="9"/>
        <v>100</v>
      </c>
    </row>
    <row r="537" spans="1:7" x14ac:dyDescent="0.2">
      <c r="A537" s="549">
        <v>3599</v>
      </c>
      <c r="B537" s="550">
        <v>5213</v>
      </c>
      <c r="C537" s="551" t="s">
        <v>166</v>
      </c>
      <c r="D537" s="552">
        <v>0</v>
      </c>
      <c r="E537" s="553">
        <v>1448.73</v>
      </c>
      <c r="F537" s="552">
        <v>1448.7270000000001</v>
      </c>
      <c r="G537" s="481">
        <f t="shared" si="9"/>
        <v>99.99979292207658</v>
      </c>
    </row>
    <row r="538" spans="1:7" x14ac:dyDescent="0.2">
      <c r="A538" s="549">
        <v>3599</v>
      </c>
      <c r="B538" s="550">
        <v>5221</v>
      </c>
      <c r="C538" s="551" t="s">
        <v>180</v>
      </c>
      <c r="D538" s="552">
        <v>0</v>
      </c>
      <c r="E538" s="553">
        <v>648.5</v>
      </c>
      <c r="F538" s="552">
        <v>648.5</v>
      </c>
      <c r="G538" s="481">
        <f t="shared" si="9"/>
        <v>100</v>
      </c>
    </row>
    <row r="539" spans="1:7" x14ac:dyDescent="0.2">
      <c r="A539" s="549">
        <v>3599</v>
      </c>
      <c r="B539" s="550">
        <v>5222</v>
      </c>
      <c r="C539" s="551" t="s">
        <v>162</v>
      </c>
      <c r="D539" s="552">
        <v>0</v>
      </c>
      <c r="E539" s="553">
        <v>240</v>
      </c>
      <c r="F539" s="552">
        <v>240</v>
      </c>
      <c r="G539" s="481">
        <f t="shared" si="9"/>
        <v>100</v>
      </c>
    </row>
    <row r="540" spans="1:7" x14ac:dyDescent="0.2">
      <c r="A540" s="549">
        <v>3599</v>
      </c>
      <c r="B540" s="550">
        <v>5223</v>
      </c>
      <c r="C540" s="551" t="s">
        <v>167</v>
      </c>
      <c r="D540" s="552">
        <v>0</v>
      </c>
      <c r="E540" s="553">
        <v>980.6</v>
      </c>
      <c r="F540" s="552">
        <v>980.6</v>
      </c>
      <c r="G540" s="481">
        <f t="shared" si="9"/>
        <v>100</v>
      </c>
    </row>
    <row r="541" spans="1:7" x14ac:dyDescent="0.2">
      <c r="A541" s="549">
        <v>3599</v>
      </c>
      <c r="B541" s="550">
        <v>5229</v>
      </c>
      <c r="C541" s="551" t="s">
        <v>202</v>
      </c>
      <c r="D541" s="552">
        <v>3500</v>
      </c>
      <c r="E541" s="553">
        <v>514.03</v>
      </c>
      <c r="F541" s="552">
        <v>0</v>
      </c>
      <c r="G541" s="481">
        <f t="shared" si="9"/>
        <v>0</v>
      </c>
    </row>
    <row r="542" spans="1:7" x14ac:dyDescent="0.2">
      <c r="A542" s="549">
        <v>3599</v>
      </c>
      <c r="B542" s="550">
        <v>5321</v>
      </c>
      <c r="C542" s="551" t="s">
        <v>168</v>
      </c>
      <c r="D542" s="552">
        <v>750</v>
      </c>
      <c r="E542" s="553">
        <v>11475.3</v>
      </c>
      <c r="F542" s="552">
        <v>11473.55</v>
      </c>
      <c r="G542" s="481">
        <f t="shared" si="9"/>
        <v>99.98474985403432</v>
      </c>
    </row>
    <row r="543" spans="1:7" x14ac:dyDescent="0.2">
      <c r="A543" s="549">
        <v>3599</v>
      </c>
      <c r="B543" s="550">
        <v>5332</v>
      </c>
      <c r="C543" s="551" t="s">
        <v>198</v>
      </c>
      <c r="D543" s="552">
        <v>350</v>
      </c>
      <c r="E543" s="553">
        <v>386</v>
      </c>
      <c r="F543" s="552">
        <v>386</v>
      </c>
      <c r="G543" s="481">
        <f t="shared" si="9"/>
        <v>100</v>
      </c>
    </row>
    <row r="544" spans="1:7" x14ac:dyDescent="0.2">
      <c r="A544" s="549">
        <v>3599</v>
      </c>
      <c r="B544" s="550">
        <v>5339</v>
      </c>
      <c r="C544" s="551" t="s">
        <v>199</v>
      </c>
      <c r="D544" s="552">
        <v>0</v>
      </c>
      <c r="E544" s="553">
        <v>200</v>
      </c>
      <c r="F544" s="552">
        <v>150</v>
      </c>
      <c r="G544" s="481">
        <f t="shared" si="9"/>
        <v>75</v>
      </c>
    </row>
    <row r="545" spans="1:7" x14ac:dyDescent="0.2">
      <c r="A545" s="549">
        <v>3599</v>
      </c>
      <c r="B545" s="550">
        <v>5494</v>
      </c>
      <c r="C545" s="551" t="s">
        <v>201</v>
      </c>
      <c r="D545" s="552">
        <v>140</v>
      </c>
      <c r="E545" s="553">
        <v>134</v>
      </c>
      <c r="F545" s="552">
        <v>134</v>
      </c>
      <c r="G545" s="481">
        <f t="shared" si="9"/>
        <v>100</v>
      </c>
    </row>
    <row r="546" spans="1:7" s="522" customFormat="1" x14ac:dyDescent="0.2">
      <c r="A546" s="555">
        <v>3599</v>
      </c>
      <c r="B546" s="556"/>
      <c r="C546" s="557" t="s">
        <v>102</v>
      </c>
      <c r="D546" s="534">
        <v>59261</v>
      </c>
      <c r="E546" s="533">
        <v>50094.73</v>
      </c>
      <c r="F546" s="534">
        <v>44565.140670000001</v>
      </c>
      <c r="G546" s="558">
        <f t="shared" si="9"/>
        <v>88.961734437933885</v>
      </c>
    </row>
    <row r="547" spans="1:7" x14ac:dyDescent="0.2">
      <c r="A547" s="559"/>
      <c r="B547" s="560"/>
      <c r="C547" s="560"/>
      <c r="D547" s="539"/>
      <c r="E547" s="539"/>
      <c r="F547" s="539"/>
      <c r="G547" s="481"/>
    </row>
    <row r="548" spans="1:7" x14ac:dyDescent="0.2">
      <c r="A548" s="561">
        <v>3635</v>
      </c>
      <c r="B548" s="562">
        <v>5166</v>
      </c>
      <c r="C548" s="563" t="s">
        <v>192</v>
      </c>
      <c r="D548" s="564">
        <v>950</v>
      </c>
      <c r="E548" s="565">
        <v>1000</v>
      </c>
      <c r="F548" s="564">
        <v>194</v>
      </c>
      <c r="G548" s="566">
        <f t="shared" si="9"/>
        <v>19.400000000000002</v>
      </c>
    </row>
    <row r="549" spans="1:7" x14ac:dyDescent="0.2">
      <c r="A549" s="549">
        <v>3635</v>
      </c>
      <c r="B549" s="550">
        <v>5169</v>
      </c>
      <c r="C549" s="551" t="s">
        <v>160</v>
      </c>
      <c r="D549" s="552">
        <v>8685</v>
      </c>
      <c r="E549" s="553">
        <v>10218.549999999999</v>
      </c>
      <c r="F549" s="552">
        <v>885.66300000000001</v>
      </c>
      <c r="G549" s="481">
        <f t="shared" si="9"/>
        <v>8.6672081655420783</v>
      </c>
    </row>
    <row r="550" spans="1:7" s="522" customFormat="1" x14ac:dyDescent="0.2">
      <c r="A550" s="555">
        <v>3635</v>
      </c>
      <c r="B550" s="556"/>
      <c r="C550" s="557" t="s">
        <v>255</v>
      </c>
      <c r="D550" s="534">
        <v>9635</v>
      </c>
      <c r="E550" s="533">
        <v>11218.55</v>
      </c>
      <c r="F550" s="534">
        <v>1079.663</v>
      </c>
      <c r="G550" s="558">
        <f t="shared" si="9"/>
        <v>9.62390861564106</v>
      </c>
    </row>
    <row r="551" spans="1:7" x14ac:dyDescent="0.2">
      <c r="A551" s="559"/>
      <c r="B551" s="560"/>
      <c r="C551" s="560"/>
      <c r="D551" s="539"/>
      <c r="E551" s="539"/>
      <c r="F551" s="539"/>
      <c r="G551" s="481"/>
    </row>
    <row r="552" spans="1:7" x14ac:dyDescent="0.2">
      <c r="A552" s="561">
        <v>3636</v>
      </c>
      <c r="B552" s="562">
        <v>5011</v>
      </c>
      <c r="C552" s="563" t="s">
        <v>182</v>
      </c>
      <c r="D552" s="564">
        <v>0</v>
      </c>
      <c r="E552" s="565">
        <v>420</v>
      </c>
      <c r="F552" s="564">
        <v>392.18162999999998</v>
      </c>
      <c r="G552" s="566">
        <f t="shared" si="9"/>
        <v>93.376578571428567</v>
      </c>
    </row>
    <row r="553" spans="1:7" x14ac:dyDescent="0.2">
      <c r="A553" s="549">
        <v>3636</v>
      </c>
      <c r="B553" s="550">
        <v>5031</v>
      </c>
      <c r="C553" s="551" t="s">
        <v>184</v>
      </c>
      <c r="D553" s="552">
        <v>0</v>
      </c>
      <c r="E553" s="553">
        <v>105</v>
      </c>
      <c r="F553" s="552">
        <v>97.242000000000019</v>
      </c>
      <c r="G553" s="481">
        <f t="shared" si="9"/>
        <v>92.61142857142859</v>
      </c>
    </row>
    <row r="554" spans="1:7" x14ac:dyDescent="0.2">
      <c r="A554" s="549">
        <v>3636</v>
      </c>
      <c r="B554" s="550">
        <v>5032</v>
      </c>
      <c r="C554" s="551" t="s">
        <v>185</v>
      </c>
      <c r="D554" s="552">
        <v>0</v>
      </c>
      <c r="E554" s="553">
        <v>37.799999999999997</v>
      </c>
      <c r="F554" s="552">
        <v>35.279000000000003</v>
      </c>
      <c r="G554" s="481">
        <f t="shared" si="9"/>
        <v>93.330687830687836</v>
      </c>
    </row>
    <row r="555" spans="1:7" x14ac:dyDescent="0.2">
      <c r="A555" s="549">
        <v>3636</v>
      </c>
      <c r="B555" s="550">
        <v>5038</v>
      </c>
      <c r="C555" s="551" t="s">
        <v>186</v>
      </c>
      <c r="D555" s="552">
        <v>0</v>
      </c>
      <c r="E555" s="553">
        <v>2.2999999999999998</v>
      </c>
      <c r="F555" s="552">
        <v>1.629</v>
      </c>
      <c r="G555" s="481">
        <f t="shared" si="9"/>
        <v>70.826086956521749</v>
      </c>
    </row>
    <row r="556" spans="1:7" x14ac:dyDescent="0.2">
      <c r="A556" s="549">
        <v>3636</v>
      </c>
      <c r="B556" s="550">
        <v>5042</v>
      </c>
      <c r="C556" s="551" t="s">
        <v>212</v>
      </c>
      <c r="D556" s="552">
        <v>1</v>
      </c>
      <c r="E556" s="553">
        <v>1</v>
      </c>
      <c r="F556" s="552">
        <v>0</v>
      </c>
      <c r="G556" s="481">
        <f t="shared" si="9"/>
        <v>0</v>
      </c>
    </row>
    <row r="557" spans="1:7" x14ac:dyDescent="0.2">
      <c r="A557" s="549">
        <v>3636</v>
      </c>
      <c r="B557" s="550">
        <v>5136</v>
      </c>
      <c r="C557" s="551" t="s">
        <v>213</v>
      </c>
      <c r="D557" s="552">
        <v>100</v>
      </c>
      <c r="E557" s="553">
        <v>100</v>
      </c>
      <c r="F557" s="552">
        <v>0</v>
      </c>
      <c r="G557" s="481">
        <f t="shared" si="9"/>
        <v>0</v>
      </c>
    </row>
    <row r="558" spans="1:7" x14ac:dyDescent="0.2">
      <c r="A558" s="549">
        <v>3636</v>
      </c>
      <c r="B558" s="550">
        <v>5139</v>
      </c>
      <c r="C558" s="551" t="s">
        <v>159</v>
      </c>
      <c r="D558" s="552">
        <v>20</v>
      </c>
      <c r="E558" s="553">
        <v>300</v>
      </c>
      <c r="F558" s="552">
        <v>41.76</v>
      </c>
      <c r="G558" s="481">
        <f t="shared" si="9"/>
        <v>13.919999999999998</v>
      </c>
    </row>
    <row r="559" spans="1:7" x14ac:dyDescent="0.2">
      <c r="A559" s="549">
        <v>3636</v>
      </c>
      <c r="B559" s="550">
        <v>5164</v>
      </c>
      <c r="C559" s="551" t="s">
        <v>177</v>
      </c>
      <c r="D559" s="552">
        <v>200</v>
      </c>
      <c r="E559" s="553">
        <v>200</v>
      </c>
      <c r="F559" s="552">
        <v>22.6875</v>
      </c>
      <c r="G559" s="481">
        <f t="shared" si="9"/>
        <v>11.34375</v>
      </c>
    </row>
    <row r="560" spans="1:7" x14ac:dyDescent="0.2">
      <c r="A560" s="549">
        <v>3636</v>
      </c>
      <c r="B560" s="550">
        <v>5166</v>
      </c>
      <c r="C560" s="551" t="s">
        <v>192</v>
      </c>
      <c r="D560" s="552">
        <v>6710</v>
      </c>
      <c r="E560" s="553">
        <v>4439.49</v>
      </c>
      <c r="F560" s="552">
        <v>3411.9110599999999</v>
      </c>
      <c r="G560" s="481">
        <f t="shared" si="9"/>
        <v>76.853671480282642</v>
      </c>
    </row>
    <row r="561" spans="1:7" x14ac:dyDescent="0.2">
      <c r="A561" s="549">
        <v>3636</v>
      </c>
      <c r="B561" s="550">
        <v>5168</v>
      </c>
      <c r="C561" s="551" t="s">
        <v>194</v>
      </c>
      <c r="D561" s="552">
        <v>924</v>
      </c>
      <c r="E561" s="553">
        <v>19</v>
      </c>
      <c r="F561" s="552">
        <v>18.69997</v>
      </c>
      <c r="G561" s="481">
        <f t="shared" si="9"/>
        <v>98.420894736842115</v>
      </c>
    </row>
    <row r="562" spans="1:7" x14ac:dyDescent="0.2">
      <c r="A562" s="549">
        <v>3636</v>
      </c>
      <c r="B562" s="550">
        <v>5169</v>
      </c>
      <c r="C562" s="551" t="s">
        <v>160</v>
      </c>
      <c r="D562" s="552">
        <v>6783</v>
      </c>
      <c r="E562" s="553">
        <v>13033.74</v>
      </c>
      <c r="F562" s="552">
        <v>10547.001880000002</v>
      </c>
      <c r="G562" s="481">
        <f t="shared" si="9"/>
        <v>80.920763188463184</v>
      </c>
    </row>
    <row r="563" spans="1:7" x14ac:dyDescent="0.2">
      <c r="A563" s="549">
        <v>3636</v>
      </c>
      <c r="B563" s="550">
        <v>5173</v>
      </c>
      <c r="C563" s="551" t="s">
        <v>178</v>
      </c>
      <c r="D563" s="552">
        <v>0</v>
      </c>
      <c r="E563" s="553">
        <v>20</v>
      </c>
      <c r="F563" s="552">
        <v>0</v>
      </c>
      <c r="G563" s="481">
        <f t="shared" si="9"/>
        <v>0</v>
      </c>
    </row>
    <row r="564" spans="1:7" x14ac:dyDescent="0.2">
      <c r="A564" s="549">
        <v>3636</v>
      </c>
      <c r="B564" s="550">
        <v>5175</v>
      </c>
      <c r="C564" s="551" t="s">
        <v>161</v>
      </c>
      <c r="D564" s="552">
        <v>150</v>
      </c>
      <c r="E564" s="553">
        <v>170</v>
      </c>
      <c r="F564" s="552">
        <v>48.4</v>
      </c>
      <c r="G564" s="481">
        <f t="shared" si="9"/>
        <v>28.470588235294116</v>
      </c>
    </row>
    <row r="565" spans="1:7" x14ac:dyDescent="0.2">
      <c r="A565" s="549">
        <v>3636</v>
      </c>
      <c r="B565" s="550">
        <v>5179</v>
      </c>
      <c r="C565" s="551" t="s">
        <v>196</v>
      </c>
      <c r="D565" s="552">
        <v>5000</v>
      </c>
      <c r="E565" s="553">
        <v>5000</v>
      </c>
      <c r="F565" s="552">
        <v>5000</v>
      </c>
      <c r="G565" s="481">
        <f t="shared" si="9"/>
        <v>100</v>
      </c>
    </row>
    <row r="566" spans="1:7" x14ac:dyDescent="0.2">
      <c r="A566" s="549">
        <v>3636</v>
      </c>
      <c r="B566" s="550">
        <v>5212</v>
      </c>
      <c r="C566" s="551" t="s">
        <v>165</v>
      </c>
      <c r="D566" s="552">
        <v>503</v>
      </c>
      <c r="E566" s="553">
        <v>1075.3</v>
      </c>
      <c r="F566" s="552">
        <v>996.09662000000003</v>
      </c>
      <c r="G566" s="481">
        <f t="shared" si="9"/>
        <v>92.634299265321303</v>
      </c>
    </row>
    <row r="567" spans="1:7" x14ac:dyDescent="0.2">
      <c r="A567" s="549">
        <v>3636</v>
      </c>
      <c r="B567" s="550">
        <v>5213</v>
      </c>
      <c r="C567" s="551" t="s">
        <v>166</v>
      </c>
      <c r="D567" s="552">
        <v>14302</v>
      </c>
      <c r="E567" s="553">
        <v>12688.23</v>
      </c>
      <c r="F567" s="552">
        <v>10444.024180000002</v>
      </c>
      <c r="G567" s="481">
        <f t="shared" si="9"/>
        <v>82.312695939465172</v>
      </c>
    </row>
    <row r="568" spans="1:7" x14ac:dyDescent="0.2">
      <c r="A568" s="549">
        <v>3636</v>
      </c>
      <c r="B568" s="550">
        <v>5221</v>
      </c>
      <c r="C568" s="551" t="s">
        <v>180</v>
      </c>
      <c r="D568" s="552">
        <v>603</v>
      </c>
      <c r="E568" s="553">
        <v>100.94</v>
      </c>
      <c r="F568" s="552">
        <v>100.93480000000001</v>
      </c>
      <c r="G568" s="481">
        <f t="shared" si="9"/>
        <v>99.994848424806833</v>
      </c>
    </row>
    <row r="569" spans="1:7" x14ac:dyDescent="0.2">
      <c r="A569" s="549">
        <v>3636</v>
      </c>
      <c r="B569" s="550">
        <v>5222</v>
      </c>
      <c r="C569" s="551" t="s">
        <v>162</v>
      </c>
      <c r="D569" s="552">
        <v>2048</v>
      </c>
      <c r="E569" s="553">
        <v>2913.18</v>
      </c>
      <c r="F569" s="552">
        <v>2538.46272</v>
      </c>
      <c r="G569" s="481">
        <f t="shared" si="9"/>
        <v>87.137173810063246</v>
      </c>
    </row>
    <row r="570" spans="1:7" x14ac:dyDescent="0.2">
      <c r="A570" s="549">
        <v>3636</v>
      </c>
      <c r="B570" s="550">
        <v>5321</v>
      </c>
      <c r="C570" s="551" t="s">
        <v>168</v>
      </c>
      <c r="D570" s="552">
        <v>700</v>
      </c>
      <c r="E570" s="553">
        <v>1158.3</v>
      </c>
      <c r="F570" s="552">
        <v>983.3</v>
      </c>
      <c r="G570" s="481">
        <f t="shared" si="9"/>
        <v>84.89165155831823</v>
      </c>
    </row>
    <row r="571" spans="1:7" x14ac:dyDescent="0.2">
      <c r="A571" s="549">
        <v>3636</v>
      </c>
      <c r="B571" s="550">
        <v>5329</v>
      </c>
      <c r="C571" s="551" t="s">
        <v>197</v>
      </c>
      <c r="D571" s="552">
        <v>413</v>
      </c>
      <c r="E571" s="553">
        <v>2043.88</v>
      </c>
      <c r="F571" s="552">
        <v>2043.8638000000001</v>
      </c>
      <c r="G571" s="481">
        <f t="shared" si="9"/>
        <v>99.999207389866328</v>
      </c>
    </row>
    <row r="572" spans="1:7" x14ac:dyDescent="0.2">
      <c r="A572" s="549">
        <v>3636</v>
      </c>
      <c r="B572" s="550">
        <v>5331</v>
      </c>
      <c r="C572" s="551" t="s">
        <v>172</v>
      </c>
      <c r="D572" s="552">
        <v>6555</v>
      </c>
      <c r="E572" s="553">
        <v>12262</v>
      </c>
      <c r="F572" s="552">
        <v>9718</v>
      </c>
      <c r="G572" s="481">
        <f t="shared" si="9"/>
        <v>79.252976675909309</v>
      </c>
    </row>
    <row r="573" spans="1:7" x14ac:dyDescent="0.2">
      <c r="A573" s="549">
        <v>3636</v>
      </c>
      <c r="B573" s="550">
        <v>5332</v>
      </c>
      <c r="C573" s="551" t="s">
        <v>198</v>
      </c>
      <c r="D573" s="552">
        <v>12060</v>
      </c>
      <c r="E573" s="553">
        <v>11770</v>
      </c>
      <c r="F573" s="552">
        <v>1672</v>
      </c>
      <c r="G573" s="481">
        <f t="shared" si="9"/>
        <v>14.205607476635516</v>
      </c>
    </row>
    <row r="574" spans="1:7" x14ac:dyDescent="0.2">
      <c r="A574" s="549">
        <v>3636</v>
      </c>
      <c r="B574" s="550">
        <v>5532</v>
      </c>
      <c r="C574" s="551" t="s">
        <v>256</v>
      </c>
      <c r="D574" s="552">
        <v>0</v>
      </c>
      <c r="E574" s="553">
        <v>226.11</v>
      </c>
      <c r="F574" s="552">
        <v>226.10304000000002</v>
      </c>
      <c r="G574" s="481">
        <f t="shared" si="9"/>
        <v>99.99692185219584</v>
      </c>
    </row>
    <row r="575" spans="1:7" x14ac:dyDescent="0.2">
      <c r="A575" s="549">
        <v>3636</v>
      </c>
      <c r="B575" s="550">
        <v>5541</v>
      </c>
      <c r="C575" s="551" t="s">
        <v>257</v>
      </c>
      <c r="D575" s="552">
        <v>864</v>
      </c>
      <c r="E575" s="553">
        <v>839.84</v>
      </c>
      <c r="F575" s="552">
        <v>839.84</v>
      </c>
      <c r="G575" s="481">
        <f t="shared" si="9"/>
        <v>100</v>
      </c>
    </row>
    <row r="576" spans="1:7" s="522" customFormat="1" x14ac:dyDescent="0.2">
      <c r="A576" s="555">
        <v>3636</v>
      </c>
      <c r="B576" s="556"/>
      <c r="C576" s="557" t="s">
        <v>103</v>
      </c>
      <c r="D576" s="534">
        <v>57936</v>
      </c>
      <c r="E576" s="533">
        <v>68926.11</v>
      </c>
      <c r="F576" s="534">
        <v>49179.417199999989</v>
      </c>
      <c r="G576" s="558">
        <f t="shared" si="9"/>
        <v>71.350925215422706</v>
      </c>
    </row>
    <row r="577" spans="1:7" x14ac:dyDescent="0.2">
      <c r="A577" s="559"/>
      <c r="B577" s="560"/>
      <c r="C577" s="560"/>
      <c r="D577" s="539"/>
      <c r="E577" s="539"/>
      <c r="F577" s="539"/>
      <c r="G577" s="481"/>
    </row>
    <row r="578" spans="1:7" x14ac:dyDescent="0.2">
      <c r="A578" s="561">
        <v>3639</v>
      </c>
      <c r="B578" s="562">
        <v>5011</v>
      </c>
      <c r="C578" s="563" t="s">
        <v>182</v>
      </c>
      <c r="D578" s="564">
        <v>0</v>
      </c>
      <c r="E578" s="565">
        <v>4231.57</v>
      </c>
      <c r="F578" s="564">
        <v>4191.0024999999996</v>
      </c>
      <c r="G578" s="566">
        <f t="shared" si="9"/>
        <v>99.041313271433523</v>
      </c>
    </row>
    <row r="579" spans="1:7" x14ac:dyDescent="0.2">
      <c r="A579" s="549">
        <v>3639</v>
      </c>
      <c r="B579" s="550">
        <v>5021</v>
      </c>
      <c r="C579" s="551" t="s">
        <v>183</v>
      </c>
      <c r="D579" s="552">
        <v>0</v>
      </c>
      <c r="E579" s="553">
        <v>255.35</v>
      </c>
      <c r="F579" s="552">
        <v>246.07499999999999</v>
      </c>
      <c r="G579" s="481">
        <f t="shared" si="9"/>
        <v>96.367730565889957</v>
      </c>
    </row>
    <row r="580" spans="1:7" x14ac:dyDescent="0.2">
      <c r="A580" s="549">
        <v>3639</v>
      </c>
      <c r="B580" s="550">
        <v>5031</v>
      </c>
      <c r="C580" s="551" t="s">
        <v>184</v>
      </c>
      <c r="D580" s="552">
        <v>0</v>
      </c>
      <c r="E580" s="553">
        <v>1070.93</v>
      </c>
      <c r="F580" s="552">
        <v>1053.7606199999998</v>
      </c>
      <c r="G580" s="481">
        <f t="shared" si="9"/>
        <v>98.396778500929074</v>
      </c>
    </row>
    <row r="581" spans="1:7" x14ac:dyDescent="0.2">
      <c r="A581" s="549">
        <v>3639</v>
      </c>
      <c r="B581" s="550">
        <v>5032</v>
      </c>
      <c r="C581" s="551" t="s">
        <v>185</v>
      </c>
      <c r="D581" s="552">
        <v>0</v>
      </c>
      <c r="E581" s="553">
        <v>387.91</v>
      </c>
      <c r="F581" s="552">
        <v>382.26294999999993</v>
      </c>
      <c r="G581" s="481">
        <f t="shared" si="9"/>
        <v>98.544237065298617</v>
      </c>
    </row>
    <row r="582" spans="1:7" x14ac:dyDescent="0.2">
      <c r="A582" s="549">
        <v>3639</v>
      </c>
      <c r="B582" s="550">
        <v>5038</v>
      </c>
      <c r="C582" s="551" t="s">
        <v>186</v>
      </c>
      <c r="D582" s="552">
        <v>0</v>
      </c>
      <c r="E582" s="553">
        <v>17.809999999999999</v>
      </c>
      <c r="F582" s="552">
        <v>17.567520000000002</v>
      </c>
      <c r="G582" s="481">
        <f t="shared" si="9"/>
        <v>98.638517686692879</v>
      </c>
    </row>
    <row r="583" spans="1:7" x14ac:dyDescent="0.2">
      <c r="A583" s="549">
        <v>3639</v>
      </c>
      <c r="B583" s="550">
        <v>5041</v>
      </c>
      <c r="C583" s="551" t="s">
        <v>174</v>
      </c>
      <c r="D583" s="552">
        <v>250</v>
      </c>
      <c r="E583" s="553">
        <v>312.95999999999998</v>
      </c>
      <c r="F583" s="552">
        <v>289.54933999999997</v>
      </c>
      <c r="G583" s="481">
        <f t="shared" si="9"/>
        <v>92.519599948875253</v>
      </c>
    </row>
    <row r="584" spans="1:7" x14ac:dyDescent="0.2">
      <c r="A584" s="549">
        <v>3639</v>
      </c>
      <c r="B584" s="550">
        <v>5042</v>
      </c>
      <c r="C584" s="551" t="s">
        <v>212</v>
      </c>
      <c r="D584" s="552">
        <v>0</v>
      </c>
      <c r="E584" s="553">
        <v>114.95099999999999</v>
      </c>
      <c r="F584" s="552">
        <v>114.95</v>
      </c>
      <c r="G584" s="481">
        <f t="shared" si="9"/>
        <v>99.999130064114283</v>
      </c>
    </row>
    <row r="585" spans="1:7" x14ac:dyDescent="0.2">
      <c r="A585" s="549">
        <v>3639</v>
      </c>
      <c r="B585" s="550">
        <v>5122</v>
      </c>
      <c r="C585" s="551" t="s">
        <v>258</v>
      </c>
      <c r="D585" s="552">
        <v>50</v>
      </c>
      <c r="E585" s="553">
        <v>50</v>
      </c>
      <c r="F585" s="552">
        <v>6.71</v>
      </c>
      <c r="G585" s="481">
        <f t="shared" si="9"/>
        <v>13.419999999999998</v>
      </c>
    </row>
    <row r="586" spans="1:7" x14ac:dyDescent="0.2">
      <c r="A586" s="549">
        <v>3639</v>
      </c>
      <c r="B586" s="550">
        <v>5137</v>
      </c>
      <c r="C586" s="551" t="s">
        <v>1393</v>
      </c>
      <c r="D586" s="552">
        <v>100</v>
      </c>
      <c r="E586" s="553">
        <v>0</v>
      </c>
      <c r="F586" s="552">
        <v>0</v>
      </c>
      <c r="G586" s="500" t="s">
        <v>3615</v>
      </c>
    </row>
    <row r="587" spans="1:7" x14ac:dyDescent="0.2">
      <c r="A587" s="549">
        <v>3639</v>
      </c>
      <c r="B587" s="550">
        <v>5139</v>
      </c>
      <c r="C587" s="551" t="s">
        <v>159</v>
      </c>
      <c r="D587" s="552">
        <v>540</v>
      </c>
      <c r="E587" s="553">
        <v>511.73</v>
      </c>
      <c r="F587" s="552">
        <v>511.30164000000002</v>
      </c>
      <c r="G587" s="481">
        <f t="shared" si="9"/>
        <v>99.916291794501007</v>
      </c>
    </row>
    <row r="588" spans="1:7" x14ac:dyDescent="0.2">
      <c r="A588" s="549">
        <v>3639</v>
      </c>
      <c r="B588" s="550">
        <v>5141</v>
      </c>
      <c r="C588" s="551" t="s">
        <v>259</v>
      </c>
      <c r="D588" s="552">
        <v>1882</v>
      </c>
      <c r="E588" s="553">
        <v>1882</v>
      </c>
      <c r="F588" s="552">
        <v>1881.0329999999999</v>
      </c>
      <c r="G588" s="481">
        <f t="shared" si="9"/>
        <v>99.94861849096705</v>
      </c>
    </row>
    <row r="589" spans="1:7" x14ac:dyDescent="0.2">
      <c r="A589" s="549">
        <v>3639</v>
      </c>
      <c r="B589" s="550">
        <v>5151</v>
      </c>
      <c r="C589" s="551" t="s">
        <v>188</v>
      </c>
      <c r="D589" s="552">
        <v>196</v>
      </c>
      <c r="E589" s="553">
        <v>191.1</v>
      </c>
      <c r="F589" s="552">
        <v>83.036770000000004</v>
      </c>
      <c r="G589" s="481">
        <f t="shared" si="9"/>
        <v>43.451998953427527</v>
      </c>
    </row>
    <row r="590" spans="1:7" x14ac:dyDescent="0.2">
      <c r="A590" s="549">
        <v>3639</v>
      </c>
      <c r="B590" s="550">
        <v>5152</v>
      </c>
      <c r="C590" s="551" t="s">
        <v>189</v>
      </c>
      <c r="D590" s="552">
        <v>700</v>
      </c>
      <c r="E590" s="553">
        <v>725.28</v>
      </c>
      <c r="F590" s="552">
        <v>490.45366999999999</v>
      </c>
      <c r="G590" s="481">
        <f t="shared" si="9"/>
        <v>67.622665729097733</v>
      </c>
    </row>
    <row r="591" spans="1:7" x14ac:dyDescent="0.2">
      <c r="A591" s="549">
        <v>3639</v>
      </c>
      <c r="B591" s="550">
        <v>5154</v>
      </c>
      <c r="C591" s="551" t="s">
        <v>190</v>
      </c>
      <c r="D591" s="552">
        <v>700</v>
      </c>
      <c r="E591" s="553">
        <v>630.13</v>
      </c>
      <c r="F591" s="552">
        <v>346.26227</v>
      </c>
      <c r="G591" s="481">
        <f t="shared" si="9"/>
        <v>54.950925999396951</v>
      </c>
    </row>
    <row r="592" spans="1:7" x14ac:dyDescent="0.2">
      <c r="A592" s="549">
        <v>3639</v>
      </c>
      <c r="B592" s="550">
        <v>5162</v>
      </c>
      <c r="C592" s="551" t="s">
        <v>238</v>
      </c>
      <c r="D592" s="552">
        <v>4</v>
      </c>
      <c r="E592" s="553">
        <v>3.976</v>
      </c>
      <c r="F592" s="552">
        <v>2.6200000000000005E-2</v>
      </c>
      <c r="G592" s="481">
        <f t="shared" si="9"/>
        <v>0.65895372233400418</v>
      </c>
    </row>
    <row r="593" spans="1:7" x14ac:dyDescent="0.2">
      <c r="A593" s="549">
        <v>3639</v>
      </c>
      <c r="B593" s="550">
        <v>5164</v>
      </c>
      <c r="C593" s="551" t="s">
        <v>177</v>
      </c>
      <c r="D593" s="552">
        <v>2296</v>
      </c>
      <c r="E593" s="553">
        <v>2340.36</v>
      </c>
      <c r="F593" s="552">
        <v>2282.5978999999998</v>
      </c>
      <c r="G593" s="481">
        <f t="shared" ref="G593:G662" si="10">F593/E593*100</f>
        <v>97.531913893589007</v>
      </c>
    </row>
    <row r="594" spans="1:7" x14ac:dyDescent="0.2">
      <c r="A594" s="549">
        <v>3639</v>
      </c>
      <c r="B594" s="550">
        <v>5166</v>
      </c>
      <c r="C594" s="551" t="s">
        <v>192</v>
      </c>
      <c r="D594" s="552">
        <v>9200</v>
      </c>
      <c r="E594" s="553">
        <v>10230.585999999999</v>
      </c>
      <c r="F594" s="552">
        <v>6625.9002599999994</v>
      </c>
      <c r="G594" s="481">
        <f t="shared" si="10"/>
        <v>64.765598568840531</v>
      </c>
    </row>
    <row r="595" spans="1:7" x14ac:dyDescent="0.2">
      <c r="A595" s="549">
        <v>3639</v>
      </c>
      <c r="B595" s="550">
        <v>5167</v>
      </c>
      <c r="C595" s="551" t="s">
        <v>193</v>
      </c>
      <c r="D595" s="552">
        <v>150</v>
      </c>
      <c r="E595" s="553">
        <v>160.29</v>
      </c>
      <c r="F595" s="552">
        <v>125.91200000000001</v>
      </c>
      <c r="G595" s="481">
        <f t="shared" si="10"/>
        <v>78.552623370141632</v>
      </c>
    </row>
    <row r="596" spans="1:7" x14ac:dyDescent="0.2">
      <c r="A596" s="549">
        <v>3639</v>
      </c>
      <c r="B596" s="550">
        <v>5168</v>
      </c>
      <c r="C596" s="551" t="s">
        <v>194</v>
      </c>
      <c r="D596" s="552">
        <v>2082</v>
      </c>
      <c r="E596" s="553">
        <v>2224.87</v>
      </c>
      <c r="F596" s="552">
        <v>1539.5264999999999</v>
      </c>
      <c r="G596" s="481">
        <f t="shared" si="10"/>
        <v>69.196245173875326</v>
      </c>
    </row>
    <row r="597" spans="1:7" x14ac:dyDescent="0.2">
      <c r="A597" s="549">
        <v>3639</v>
      </c>
      <c r="B597" s="550">
        <v>5169</v>
      </c>
      <c r="C597" s="551" t="s">
        <v>160</v>
      </c>
      <c r="D597" s="552">
        <v>68837</v>
      </c>
      <c r="E597" s="553">
        <v>35597.49</v>
      </c>
      <c r="F597" s="552">
        <v>17872.266299999999</v>
      </c>
      <c r="G597" s="481">
        <f t="shared" si="10"/>
        <v>50.206535067500546</v>
      </c>
    </row>
    <row r="598" spans="1:7" x14ac:dyDescent="0.2">
      <c r="A598" s="549">
        <v>3639</v>
      </c>
      <c r="B598" s="550">
        <v>5171</v>
      </c>
      <c r="C598" s="551" t="s">
        <v>195</v>
      </c>
      <c r="D598" s="552">
        <v>0</v>
      </c>
      <c r="E598" s="553">
        <v>411.5</v>
      </c>
      <c r="F598" s="552">
        <v>411.488</v>
      </c>
      <c r="G598" s="481">
        <f t="shared" si="10"/>
        <v>99.997083839611179</v>
      </c>
    </row>
    <row r="599" spans="1:7" x14ac:dyDescent="0.2">
      <c r="A599" s="549">
        <v>3639</v>
      </c>
      <c r="B599" s="550">
        <v>5173</v>
      </c>
      <c r="C599" s="551" t="s">
        <v>178</v>
      </c>
      <c r="D599" s="552">
        <v>315</v>
      </c>
      <c r="E599" s="553">
        <v>50.009</v>
      </c>
      <c r="F599" s="552">
        <v>15.85</v>
      </c>
      <c r="G599" s="481">
        <f t="shared" si="10"/>
        <v>31.694295026895158</v>
      </c>
    </row>
    <row r="600" spans="1:7" x14ac:dyDescent="0.2">
      <c r="A600" s="549">
        <v>3639</v>
      </c>
      <c r="B600" s="550">
        <v>5175</v>
      </c>
      <c r="C600" s="551" t="s">
        <v>161</v>
      </c>
      <c r="D600" s="552">
        <v>1125</v>
      </c>
      <c r="E600" s="553">
        <v>428.73</v>
      </c>
      <c r="F600" s="552">
        <v>346.85798999999997</v>
      </c>
      <c r="G600" s="481">
        <f t="shared" si="10"/>
        <v>80.903596669232371</v>
      </c>
    </row>
    <row r="601" spans="1:7" x14ac:dyDescent="0.2">
      <c r="A601" s="549">
        <v>3639</v>
      </c>
      <c r="B601" s="550">
        <v>5176</v>
      </c>
      <c r="C601" s="551" t="s">
        <v>260</v>
      </c>
      <c r="D601" s="552">
        <v>150</v>
      </c>
      <c r="E601" s="553">
        <v>0</v>
      </c>
      <c r="F601" s="552">
        <v>0</v>
      </c>
      <c r="G601" s="500" t="s">
        <v>3615</v>
      </c>
    </row>
    <row r="602" spans="1:7" x14ac:dyDescent="0.2">
      <c r="A602" s="549">
        <v>3639</v>
      </c>
      <c r="B602" s="550">
        <v>5179</v>
      </c>
      <c r="C602" s="551" t="s">
        <v>196</v>
      </c>
      <c r="D602" s="552">
        <v>4999</v>
      </c>
      <c r="E602" s="553">
        <v>4999</v>
      </c>
      <c r="F602" s="552">
        <v>4099</v>
      </c>
      <c r="G602" s="481">
        <f t="shared" si="10"/>
        <v>81.996399279855964</v>
      </c>
    </row>
    <row r="603" spans="1:7" x14ac:dyDescent="0.2">
      <c r="A603" s="549">
        <v>3639</v>
      </c>
      <c r="B603" s="550">
        <v>5194</v>
      </c>
      <c r="C603" s="551" t="s">
        <v>179</v>
      </c>
      <c r="D603" s="552">
        <v>120</v>
      </c>
      <c r="E603" s="553">
        <v>154.69999999999999</v>
      </c>
      <c r="F603" s="552">
        <v>154.69739999999999</v>
      </c>
      <c r="G603" s="481">
        <f t="shared" si="10"/>
        <v>99.998319327731082</v>
      </c>
    </row>
    <row r="604" spans="1:7" x14ac:dyDescent="0.2">
      <c r="A604" s="549">
        <v>3639</v>
      </c>
      <c r="B604" s="550">
        <v>5212</v>
      </c>
      <c r="C604" s="551" t="s">
        <v>165</v>
      </c>
      <c r="D604" s="552">
        <v>0</v>
      </c>
      <c r="E604" s="553">
        <v>1813.4</v>
      </c>
      <c r="F604" s="552">
        <v>0</v>
      </c>
      <c r="G604" s="481">
        <f t="shared" si="10"/>
        <v>0</v>
      </c>
    </row>
    <row r="605" spans="1:7" x14ac:dyDescent="0.2">
      <c r="A605" s="549">
        <v>3639</v>
      </c>
      <c r="B605" s="550">
        <v>5213</v>
      </c>
      <c r="C605" s="551" t="s">
        <v>166</v>
      </c>
      <c r="D605" s="552">
        <v>10300</v>
      </c>
      <c r="E605" s="553">
        <v>14185</v>
      </c>
      <c r="F605" s="552">
        <v>10000</v>
      </c>
      <c r="G605" s="481">
        <f t="shared" si="10"/>
        <v>70.497003877335217</v>
      </c>
    </row>
    <row r="606" spans="1:7" x14ac:dyDescent="0.2">
      <c r="A606" s="549">
        <v>3639</v>
      </c>
      <c r="B606" s="550">
        <v>5221</v>
      </c>
      <c r="C606" s="551" t="s">
        <v>180</v>
      </c>
      <c r="D606" s="552">
        <v>0</v>
      </c>
      <c r="E606" s="553">
        <v>40</v>
      </c>
      <c r="F606" s="552">
        <v>40</v>
      </c>
      <c r="G606" s="481">
        <f t="shared" si="10"/>
        <v>100</v>
      </c>
    </row>
    <row r="607" spans="1:7" x14ac:dyDescent="0.2">
      <c r="A607" s="549">
        <v>3639</v>
      </c>
      <c r="B607" s="550">
        <v>5222</v>
      </c>
      <c r="C607" s="551" t="s">
        <v>162</v>
      </c>
      <c r="D607" s="552">
        <v>2661</v>
      </c>
      <c r="E607" s="553">
        <v>2727.38</v>
      </c>
      <c r="F607" s="552">
        <v>417.88</v>
      </c>
      <c r="G607" s="481">
        <f t="shared" si="10"/>
        <v>15.321664014548761</v>
      </c>
    </row>
    <row r="608" spans="1:7" x14ac:dyDescent="0.2">
      <c r="A608" s="549">
        <v>3639</v>
      </c>
      <c r="B608" s="550">
        <v>5321</v>
      </c>
      <c r="C608" s="551" t="s">
        <v>168</v>
      </c>
      <c r="D608" s="552">
        <v>1000</v>
      </c>
      <c r="E608" s="553">
        <v>753.9</v>
      </c>
      <c r="F608" s="552">
        <v>563.94459999999992</v>
      </c>
      <c r="G608" s="481">
        <f t="shared" si="10"/>
        <v>74.803634434275097</v>
      </c>
    </row>
    <row r="609" spans="1:7" x14ac:dyDescent="0.2">
      <c r="A609" s="549">
        <v>3639</v>
      </c>
      <c r="B609" s="550">
        <v>5332</v>
      </c>
      <c r="C609" s="551" t="s">
        <v>198</v>
      </c>
      <c r="D609" s="552">
        <v>3500</v>
      </c>
      <c r="E609" s="553">
        <v>3100</v>
      </c>
      <c r="F609" s="552">
        <v>3000</v>
      </c>
      <c r="G609" s="481">
        <f t="shared" si="10"/>
        <v>96.774193548387103</v>
      </c>
    </row>
    <row r="610" spans="1:7" x14ac:dyDescent="0.2">
      <c r="A610" s="549">
        <v>3639</v>
      </c>
      <c r="B610" s="550">
        <v>5362</v>
      </c>
      <c r="C610" s="551" t="s">
        <v>200</v>
      </c>
      <c r="D610" s="552">
        <v>900</v>
      </c>
      <c r="E610" s="553">
        <v>692.57</v>
      </c>
      <c r="F610" s="552">
        <v>690.947</v>
      </c>
      <c r="G610" s="481">
        <f t="shared" si="10"/>
        <v>99.765655457210087</v>
      </c>
    </row>
    <row r="611" spans="1:7" x14ac:dyDescent="0.2">
      <c r="A611" s="549">
        <v>3639</v>
      </c>
      <c r="B611" s="550">
        <v>5365</v>
      </c>
      <c r="C611" s="551" t="s">
        <v>261</v>
      </c>
      <c r="D611" s="552">
        <v>0</v>
      </c>
      <c r="E611" s="553">
        <v>222</v>
      </c>
      <c r="F611" s="552">
        <v>222</v>
      </c>
      <c r="G611" s="481">
        <f t="shared" si="10"/>
        <v>100</v>
      </c>
    </row>
    <row r="612" spans="1:7" x14ac:dyDescent="0.2">
      <c r="A612" s="549">
        <v>3639</v>
      </c>
      <c r="B612" s="550">
        <v>5909</v>
      </c>
      <c r="C612" s="551" t="s">
        <v>215</v>
      </c>
      <c r="D612" s="552">
        <v>257</v>
      </c>
      <c r="E612" s="553">
        <v>4499.3999999999996</v>
      </c>
      <c r="F612" s="552">
        <v>0</v>
      </c>
      <c r="G612" s="481">
        <f t="shared" si="10"/>
        <v>0</v>
      </c>
    </row>
    <row r="613" spans="1:7" s="522" customFormat="1" x14ac:dyDescent="0.2">
      <c r="A613" s="555">
        <v>3639</v>
      </c>
      <c r="B613" s="556"/>
      <c r="C613" s="557" t="s">
        <v>105</v>
      </c>
      <c r="D613" s="534">
        <v>112314</v>
      </c>
      <c r="E613" s="533">
        <v>95016.881999999998</v>
      </c>
      <c r="F613" s="534">
        <v>58022.859430000004</v>
      </c>
      <c r="G613" s="558">
        <f t="shared" si="10"/>
        <v>61.065842415245754</v>
      </c>
    </row>
    <row r="614" spans="1:7" x14ac:dyDescent="0.2">
      <c r="A614" s="559"/>
      <c r="B614" s="560"/>
      <c r="C614" s="560"/>
      <c r="D614" s="539"/>
      <c r="E614" s="539"/>
      <c r="F614" s="539"/>
      <c r="G614" s="481"/>
    </row>
    <row r="615" spans="1:7" x14ac:dyDescent="0.2">
      <c r="A615" s="561">
        <v>3713</v>
      </c>
      <c r="B615" s="562">
        <v>5011</v>
      </c>
      <c r="C615" s="563" t="s">
        <v>182</v>
      </c>
      <c r="D615" s="564">
        <v>0</v>
      </c>
      <c r="E615" s="565">
        <v>9000</v>
      </c>
      <c r="F615" s="564">
        <v>6726.7879999999996</v>
      </c>
      <c r="G615" s="566">
        <f t="shared" si="10"/>
        <v>74.742088888888887</v>
      </c>
    </row>
    <row r="616" spans="1:7" x14ac:dyDescent="0.2">
      <c r="A616" s="549">
        <v>3713</v>
      </c>
      <c r="B616" s="550">
        <v>5031</v>
      </c>
      <c r="C616" s="551" t="s">
        <v>184</v>
      </c>
      <c r="D616" s="552">
        <v>0</v>
      </c>
      <c r="E616" s="553">
        <v>2250</v>
      </c>
      <c r="F616" s="552">
        <v>1668.2329999999999</v>
      </c>
      <c r="G616" s="481">
        <f t="shared" si="10"/>
        <v>74.143688888888875</v>
      </c>
    </row>
    <row r="617" spans="1:7" x14ac:dyDescent="0.2">
      <c r="A617" s="549">
        <v>3713</v>
      </c>
      <c r="B617" s="550">
        <v>5032</v>
      </c>
      <c r="C617" s="551" t="s">
        <v>185</v>
      </c>
      <c r="D617" s="552">
        <v>0</v>
      </c>
      <c r="E617" s="553">
        <v>850</v>
      </c>
      <c r="F617" s="552">
        <v>605.40200000000004</v>
      </c>
      <c r="G617" s="481">
        <f t="shared" si="10"/>
        <v>71.22376470588236</v>
      </c>
    </row>
    <row r="618" spans="1:7" x14ac:dyDescent="0.2">
      <c r="A618" s="549">
        <v>3713</v>
      </c>
      <c r="B618" s="550">
        <v>5038</v>
      </c>
      <c r="C618" s="551" t="s">
        <v>186</v>
      </c>
      <c r="D618" s="552">
        <v>0</v>
      </c>
      <c r="E618" s="553">
        <v>40</v>
      </c>
      <c r="F618" s="552">
        <v>28.245999999999999</v>
      </c>
      <c r="G618" s="481">
        <f t="shared" si="10"/>
        <v>70.614999999999995</v>
      </c>
    </row>
    <row r="619" spans="1:7" x14ac:dyDescent="0.2">
      <c r="A619" s="549">
        <v>3713</v>
      </c>
      <c r="B619" s="550">
        <v>5169</v>
      </c>
      <c r="C619" s="551" t="s">
        <v>160</v>
      </c>
      <c r="D619" s="552">
        <v>7415</v>
      </c>
      <c r="E619" s="553">
        <v>3909.08</v>
      </c>
      <c r="F619" s="552">
        <v>0</v>
      </c>
      <c r="G619" s="481">
        <f t="shared" si="10"/>
        <v>0</v>
      </c>
    </row>
    <row r="620" spans="1:7" x14ac:dyDescent="0.2">
      <c r="A620" s="549">
        <v>3713</v>
      </c>
      <c r="B620" s="550">
        <v>5424</v>
      </c>
      <c r="C620" s="551" t="s">
        <v>262</v>
      </c>
      <c r="D620" s="552">
        <v>0</v>
      </c>
      <c r="E620" s="553">
        <v>131.93</v>
      </c>
      <c r="F620" s="552">
        <v>49.627000000000002</v>
      </c>
      <c r="G620" s="481">
        <f t="shared" si="10"/>
        <v>37.616160084893501</v>
      </c>
    </row>
    <row r="621" spans="1:7" x14ac:dyDescent="0.2">
      <c r="A621" s="549">
        <v>3713</v>
      </c>
      <c r="B621" s="550">
        <v>5904</v>
      </c>
      <c r="C621" s="551" t="s">
        <v>241</v>
      </c>
      <c r="D621" s="552">
        <v>0</v>
      </c>
      <c r="E621" s="553">
        <v>5</v>
      </c>
      <c r="F621" s="552">
        <v>5</v>
      </c>
      <c r="G621" s="481">
        <f t="shared" si="10"/>
        <v>100</v>
      </c>
    </row>
    <row r="622" spans="1:7" s="522" customFormat="1" x14ac:dyDescent="0.2">
      <c r="A622" s="555">
        <v>3713</v>
      </c>
      <c r="B622" s="556"/>
      <c r="C622" s="557" t="s">
        <v>263</v>
      </c>
      <c r="D622" s="534">
        <v>7415</v>
      </c>
      <c r="E622" s="533">
        <v>16186.01</v>
      </c>
      <c r="F622" s="534">
        <v>9083.2960000000003</v>
      </c>
      <c r="G622" s="558">
        <f t="shared" si="10"/>
        <v>56.11819095626408</v>
      </c>
    </row>
    <row r="623" spans="1:7" x14ac:dyDescent="0.2">
      <c r="A623" s="559"/>
      <c r="B623" s="560"/>
      <c r="C623" s="560"/>
      <c r="D623" s="539"/>
      <c r="E623" s="539"/>
      <c r="F623" s="539"/>
      <c r="G623" s="481"/>
    </row>
    <row r="624" spans="1:7" x14ac:dyDescent="0.2">
      <c r="A624" s="561">
        <v>3716</v>
      </c>
      <c r="B624" s="562">
        <v>5332</v>
      </c>
      <c r="C624" s="563" t="s">
        <v>198</v>
      </c>
      <c r="D624" s="564">
        <v>0</v>
      </c>
      <c r="E624" s="565">
        <v>700</v>
      </c>
      <c r="F624" s="564">
        <v>700</v>
      </c>
      <c r="G624" s="566">
        <f t="shared" si="10"/>
        <v>100</v>
      </c>
    </row>
    <row r="625" spans="1:7" x14ac:dyDescent="0.2">
      <c r="A625" s="549">
        <v>3716</v>
      </c>
      <c r="B625" s="550">
        <v>5339</v>
      </c>
      <c r="C625" s="551" t="s">
        <v>199</v>
      </c>
      <c r="D625" s="552">
        <v>2500</v>
      </c>
      <c r="E625" s="553">
        <v>2100</v>
      </c>
      <c r="F625" s="552">
        <v>2100</v>
      </c>
      <c r="G625" s="481">
        <f t="shared" si="10"/>
        <v>100</v>
      </c>
    </row>
    <row r="626" spans="1:7" s="522" customFormat="1" x14ac:dyDescent="0.2">
      <c r="A626" s="555">
        <v>3716</v>
      </c>
      <c r="B626" s="556"/>
      <c r="C626" s="557" t="s">
        <v>107</v>
      </c>
      <c r="D626" s="534">
        <v>2500</v>
      </c>
      <c r="E626" s="533">
        <v>2800</v>
      </c>
      <c r="F626" s="534">
        <v>2800</v>
      </c>
      <c r="G626" s="558">
        <f t="shared" si="10"/>
        <v>100</v>
      </c>
    </row>
    <row r="627" spans="1:7" x14ac:dyDescent="0.2">
      <c r="A627" s="559"/>
      <c r="B627" s="560"/>
      <c r="C627" s="560"/>
      <c r="D627" s="539"/>
      <c r="E627" s="539"/>
      <c r="F627" s="539"/>
      <c r="G627" s="481"/>
    </row>
    <row r="628" spans="1:7" x14ac:dyDescent="0.2">
      <c r="A628" s="561">
        <v>3719</v>
      </c>
      <c r="B628" s="562">
        <v>5011</v>
      </c>
      <c r="C628" s="563" t="s">
        <v>182</v>
      </c>
      <c r="D628" s="564">
        <v>0</v>
      </c>
      <c r="E628" s="565">
        <v>321.48</v>
      </c>
      <c r="F628" s="564">
        <v>204.38861000000003</v>
      </c>
      <c r="G628" s="566">
        <f t="shared" si="10"/>
        <v>63.577395172327989</v>
      </c>
    </row>
    <row r="629" spans="1:7" x14ac:dyDescent="0.2">
      <c r="A629" s="549">
        <v>3719</v>
      </c>
      <c r="B629" s="550">
        <v>5031</v>
      </c>
      <c r="C629" s="551" t="s">
        <v>184</v>
      </c>
      <c r="D629" s="552">
        <v>0</v>
      </c>
      <c r="E629" s="553">
        <v>66.97</v>
      </c>
      <c r="F629" s="552">
        <v>50.668999999999997</v>
      </c>
      <c r="G629" s="481">
        <f t="shared" si="10"/>
        <v>75.659250410631614</v>
      </c>
    </row>
    <row r="630" spans="1:7" x14ac:dyDescent="0.2">
      <c r="A630" s="549">
        <v>3719</v>
      </c>
      <c r="B630" s="550">
        <v>5032</v>
      </c>
      <c r="C630" s="551" t="s">
        <v>185</v>
      </c>
      <c r="D630" s="552">
        <v>0</v>
      </c>
      <c r="E630" s="553">
        <v>25.41</v>
      </c>
      <c r="F630" s="552">
        <v>18.376999999999999</v>
      </c>
      <c r="G630" s="481">
        <f t="shared" si="10"/>
        <v>72.321920503738681</v>
      </c>
    </row>
    <row r="631" spans="1:7" x14ac:dyDescent="0.2">
      <c r="A631" s="549">
        <v>3719</v>
      </c>
      <c r="B631" s="550">
        <v>5038</v>
      </c>
      <c r="C631" s="551" t="s">
        <v>186</v>
      </c>
      <c r="D631" s="552">
        <v>0</v>
      </c>
      <c r="E631" s="553">
        <v>1.64</v>
      </c>
      <c r="F631" s="552">
        <v>0.84199999999999997</v>
      </c>
      <c r="G631" s="481">
        <f t="shared" si="10"/>
        <v>51.341463414634148</v>
      </c>
    </row>
    <row r="632" spans="1:7" x14ac:dyDescent="0.2">
      <c r="A632" s="549">
        <v>3719</v>
      </c>
      <c r="B632" s="550">
        <v>5041</v>
      </c>
      <c r="C632" s="551" t="s">
        <v>174</v>
      </c>
      <c r="D632" s="552">
        <v>0</v>
      </c>
      <c r="E632" s="553">
        <v>15</v>
      </c>
      <c r="F632" s="552">
        <v>15</v>
      </c>
      <c r="G632" s="481">
        <f t="shared" si="10"/>
        <v>100</v>
      </c>
    </row>
    <row r="633" spans="1:7" x14ac:dyDescent="0.2">
      <c r="A633" s="549">
        <v>3719</v>
      </c>
      <c r="B633" s="550">
        <v>5137</v>
      </c>
      <c r="C633" s="551" t="s">
        <v>1393</v>
      </c>
      <c r="D633" s="552">
        <v>0</v>
      </c>
      <c r="E633" s="553">
        <v>2</v>
      </c>
      <c r="F633" s="552">
        <v>1.2889999999999999</v>
      </c>
      <c r="G633" s="481">
        <f t="shared" si="10"/>
        <v>64.45</v>
      </c>
    </row>
    <row r="634" spans="1:7" x14ac:dyDescent="0.2">
      <c r="A634" s="549">
        <v>3719</v>
      </c>
      <c r="B634" s="550">
        <v>5139</v>
      </c>
      <c r="C634" s="551" t="s">
        <v>159</v>
      </c>
      <c r="D634" s="552">
        <v>30</v>
      </c>
      <c r="E634" s="553">
        <v>41.19</v>
      </c>
      <c r="F634" s="552">
        <v>11.79</v>
      </c>
      <c r="G634" s="481">
        <f t="shared" si="10"/>
        <v>28.623452294246178</v>
      </c>
    </row>
    <row r="635" spans="1:7" x14ac:dyDescent="0.2">
      <c r="A635" s="549">
        <v>3719</v>
      </c>
      <c r="B635" s="550">
        <v>5164</v>
      </c>
      <c r="C635" s="551" t="s">
        <v>177</v>
      </c>
      <c r="D635" s="552">
        <v>50</v>
      </c>
      <c r="E635" s="553">
        <v>65</v>
      </c>
      <c r="F635" s="552">
        <v>10.89</v>
      </c>
      <c r="G635" s="481">
        <f t="shared" si="10"/>
        <v>16.753846153846155</v>
      </c>
    </row>
    <row r="636" spans="1:7" x14ac:dyDescent="0.2">
      <c r="A636" s="549">
        <v>3719</v>
      </c>
      <c r="B636" s="550">
        <v>5166</v>
      </c>
      <c r="C636" s="551" t="s">
        <v>192</v>
      </c>
      <c r="D636" s="552">
        <v>150</v>
      </c>
      <c r="E636" s="553">
        <v>150</v>
      </c>
      <c r="F636" s="552">
        <v>0</v>
      </c>
      <c r="G636" s="481">
        <f t="shared" si="10"/>
        <v>0</v>
      </c>
    </row>
    <row r="637" spans="1:7" x14ac:dyDescent="0.2">
      <c r="A637" s="549">
        <v>3719</v>
      </c>
      <c r="B637" s="550">
        <v>5169</v>
      </c>
      <c r="C637" s="551" t="s">
        <v>160</v>
      </c>
      <c r="D637" s="552">
        <v>30</v>
      </c>
      <c r="E637" s="553">
        <v>1184.48</v>
      </c>
      <c r="F637" s="552">
        <v>4.84</v>
      </c>
      <c r="G637" s="481">
        <f t="shared" si="10"/>
        <v>0.40861812778603274</v>
      </c>
    </row>
    <row r="638" spans="1:7" x14ac:dyDescent="0.2">
      <c r="A638" s="549">
        <v>3719</v>
      </c>
      <c r="B638" s="550">
        <v>5173</v>
      </c>
      <c r="C638" s="551" t="s">
        <v>178</v>
      </c>
      <c r="D638" s="552">
        <v>5</v>
      </c>
      <c r="E638" s="553">
        <v>37.5</v>
      </c>
      <c r="F638" s="552">
        <v>0</v>
      </c>
      <c r="G638" s="481">
        <f t="shared" si="10"/>
        <v>0</v>
      </c>
    </row>
    <row r="639" spans="1:7" x14ac:dyDescent="0.2">
      <c r="A639" s="549">
        <v>3719</v>
      </c>
      <c r="B639" s="550">
        <v>5175</v>
      </c>
      <c r="C639" s="551" t="s">
        <v>161</v>
      </c>
      <c r="D639" s="552">
        <v>55</v>
      </c>
      <c r="E639" s="553">
        <v>78.75</v>
      </c>
      <c r="F639" s="552">
        <v>7.61</v>
      </c>
      <c r="G639" s="481">
        <f t="shared" si="10"/>
        <v>9.6634920634920647</v>
      </c>
    </row>
    <row r="640" spans="1:7" x14ac:dyDescent="0.2">
      <c r="A640" s="549">
        <v>3719</v>
      </c>
      <c r="B640" s="550">
        <v>5213</v>
      </c>
      <c r="C640" s="551" t="s">
        <v>166</v>
      </c>
      <c r="D640" s="552">
        <v>0</v>
      </c>
      <c r="E640" s="553">
        <v>810.25</v>
      </c>
      <c r="F640" s="552">
        <v>810.23599999999999</v>
      </c>
      <c r="G640" s="481">
        <f t="shared" si="10"/>
        <v>99.998272138228941</v>
      </c>
    </row>
    <row r="641" spans="1:7" x14ac:dyDescent="0.2">
      <c r="A641" s="549">
        <v>3719</v>
      </c>
      <c r="B641" s="550">
        <v>5221</v>
      </c>
      <c r="C641" s="551" t="s">
        <v>180</v>
      </c>
      <c r="D641" s="552">
        <v>215</v>
      </c>
      <c r="E641" s="553">
        <v>215</v>
      </c>
      <c r="F641" s="552">
        <v>75.99224000000001</v>
      </c>
      <c r="G641" s="481">
        <f t="shared" si="10"/>
        <v>35.345227906976753</v>
      </c>
    </row>
    <row r="642" spans="1:7" x14ac:dyDescent="0.2">
      <c r="A642" s="549">
        <v>3719</v>
      </c>
      <c r="B642" s="550">
        <v>5222</v>
      </c>
      <c r="C642" s="551" t="s">
        <v>162</v>
      </c>
      <c r="D642" s="552">
        <v>228</v>
      </c>
      <c r="E642" s="553">
        <v>228</v>
      </c>
      <c r="F642" s="552">
        <v>191.46011999999999</v>
      </c>
      <c r="G642" s="481">
        <f t="shared" si="10"/>
        <v>83.973736842105268</v>
      </c>
    </row>
    <row r="643" spans="1:7" x14ac:dyDescent="0.2">
      <c r="A643" s="549">
        <v>3719</v>
      </c>
      <c r="B643" s="550">
        <v>5321</v>
      </c>
      <c r="C643" s="551" t="s">
        <v>168</v>
      </c>
      <c r="D643" s="552">
        <v>290</v>
      </c>
      <c r="E643" s="553">
        <v>225</v>
      </c>
      <c r="F643" s="552">
        <v>59.946019999999997</v>
      </c>
      <c r="G643" s="481">
        <f t="shared" si="10"/>
        <v>26.642675555555556</v>
      </c>
    </row>
    <row r="644" spans="1:7" x14ac:dyDescent="0.2">
      <c r="A644" s="549">
        <v>3719</v>
      </c>
      <c r="B644" s="550">
        <v>5332</v>
      </c>
      <c r="C644" s="551" t="s">
        <v>198</v>
      </c>
      <c r="D644" s="552">
        <v>197</v>
      </c>
      <c r="E644" s="553">
        <v>4388.78</v>
      </c>
      <c r="F644" s="552">
        <v>1703.09842</v>
      </c>
      <c r="G644" s="481">
        <f t="shared" si="10"/>
        <v>38.80573690182694</v>
      </c>
    </row>
    <row r="645" spans="1:7" x14ac:dyDescent="0.2">
      <c r="A645" s="549">
        <v>3719</v>
      </c>
      <c r="B645" s="550">
        <v>5334</v>
      </c>
      <c r="C645" s="551" t="s">
        <v>3628</v>
      </c>
      <c r="D645" s="552">
        <v>0</v>
      </c>
      <c r="E645" s="553">
        <v>591.02</v>
      </c>
      <c r="F645" s="552">
        <v>591.00985000000003</v>
      </c>
      <c r="G645" s="481">
        <f t="shared" si="10"/>
        <v>99.998282630029451</v>
      </c>
    </row>
    <row r="646" spans="1:7" x14ac:dyDescent="0.2">
      <c r="A646" s="549">
        <v>3719</v>
      </c>
      <c r="B646" s="550">
        <v>5339</v>
      </c>
      <c r="C646" s="551" t="s">
        <v>199</v>
      </c>
      <c r="D646" s="552">
        <v>0</v>
      </c>
      <c r="E646" s="553">
        <v>741.42</v>
      </c>
      <c r="F646" s="552">
        <v>741.39988000000005</v>
      </c>
      <c r="G646" s="481">
        <f t="shared" si="10"/>
        <v>99.997286288473489</v>
      </c>
    </row>
    <row r="647" spans="1:7" s="522" customFormat="1" x14ac:dyDescent="0.2">
      <c r="A647" s="555">
        <v>3719</v>
      </c>
      <c r="B647" s="556"/>
      <c r="C647" s="557" t="s">
        <v>108</v>
      </c>
      <c r="D647" s="534">
        <v>1250</v>
      </c>
      <c r="E647" s="533">
        <v>9188.89</v>
      </c>
      <c r="F647" s="534">
        <v>4498.8381399999998</v>
      </c>
      <c r="G647" s="558">
        <f t="shared" si="10"/>
        <v>48.959538529680948</v>
      </c>
    </row>
    <row r="648" spans="1:7" x14ac:dyDescent="0.2">
      <c r="A648" s="559"/>
      <c r="B648" s="560"/>
      <c r="C648" s="560"/>
      <c r="D648" s="539"/>
      <c r="E648" s="539"/>
      <c r="F648" s="539"/>
      <c r="G648" s="481"/>
    </row>
    <row r="649" spans="1:7" x14ac:dyDescent="0.2">
      <c r="A649" s="561">
        <v>3727</v>
      </c>
      <c r="B649" s="562">
        <v>5213</v>
      </c>
      <c r="C649" s="563" t="s">
        <v>166</v>
      </c>
      <c r="D649" s="564">
        <v>1300</v>
      </c>
      <c r="E649" s="565">
        <v>1300</v>
      </c>
      <c r="F649" s="564">
        <v>1300</v>
      </c>
      <c r="G649" s="566">
        <f t="shared" si="10"/>
        <v>100</v>
      </c>
    </row>
    <row r="650" spans="1:7" s="522" customFormat="1" x14ac:dyDescent="0.2">
      <c r="A650" s="555">
        <v>3727</v>
      </c>
      <c r="B650" s="556"/>
      <c r="C650" s="557" t="s">
        <v>264</v>
      </c>
      <c r="D650" s="534">
        <v>1300</v>
      </c>
      <c r="E650" s="533">
        <v>1300</v>
      </c>
      <c r="F650" s="534">
        <v>1300</v>
      </c>
      <c r="G650" s="558">
        <f t="shared" si="10"/>
        <v>100</v>
      </c>
    </row>
    <row r="651" spans="1:7" x14ac:dyDescent="0.2">
      <c r="A651" s="559"/>
      <c r="B651" s="560"/>
      <c r="C651" s="560"/>
      <c r="D651" s="539"/>
      <c r="E651" s="539"/>
      <c r="F651" s="539"/>
      <c r="G651" s="481"/>
    </row>
    <row r="652" spans="1:7" x14ac:dyDescent="0.2">
      <c r="A652" s="561">
        <v>3729</v>
      </c>
      <c r="B652" s="562">
        <v>5169</v>
      </c>
      <c r="C652" s="563" t="s">
        <v>160</v>
      </c>
      <c r="D652" s="564">
        <v>50</v>
      </c>
      <c r="E652" s="565">
        <v>0</v>
      </c>
      <c r="F652" s="564">
        <v>0</v>
      </c>
      <c r="G652" s="570" t="s">
        <v>3615</v>
      </c>
    </row>
    <row r="653" spans="1:7" x14ac:dyDescent="0.2">
      <c r="A653" s="549">
        <v>3729</v>
      </c>
      <c r="B653" s="550">
        <v>5213</v>
      </c>
      <c r="C653" s="551" t="s">
        <v>166</v>
      </c>
      <c r="D653" s="552">
        <v>0</v>
      </c>
      <c r="E653" s="553">
        <v>90</v>
      </c>
      <c r="F653" s="552">
        <v>0</v>
      </c>
      <c r="G653" s="481">
        <f t="shared" si="10"/>
        <v>0</v>
      </c>
    </row>
    <row r="654" spans="1:7" x14ac:dyDescent="0.2">
      <c r="A654" s="549">
        <v>3729</v>
      </c>
      <c r="B654" s="550">
        <v>5321</v>
      </c>
      <c r="C654" s="551" t="s">
        <v>168</v>
      </c>
      <c r="D654" s="552">
        <v>0</v>
      </c>
      <c r="E654" s="553">
        <v>1384.1</v>
      </c>
      <c r="F654" s="552">
        <v>1112.3673999999999</v>
      </c>
      <c r="G654" s="481">
        <f t="shared" si="10"/>
        <v>80.36756014738819</v>
      </c>
    </row>
    <row r="655" spans="1:7" x14ac:dyDescent="0.2">
      <c r="A655" s="549">
        <v>3729</v>
      </c>
      <c r="B655" s="550">
        <v>5329</v>
      </c>
      <c r="C655" s="551" t="s">
        <v>197</v>
      </c>
      <c r="D655" s="552">
        <v>0</v>
      </c>
      <c r="E655" s="553">
        <v>190</v>
      </c>
      <c r="F655" s="552">
        <v>190</v>
      </c>
      <c r="G655" s="481">
        <f t="shared" si="10"/>
        <v>100</v>
      </c>
    </row>
    <row r="656" spans="1:7" s="522" customFormat="1" x14ac:dyDescent="0.2">
      <c r="A656" s="555">
        <v>3729</v>
      </c>
      <c r="B656" s="556"/>
      <c r="C656" s="557" t="s">
        <v>265</v>
      </c>
      <c r="D656" s="534">
        <v>50</v>
      </c>
      <c r="E656" s="533">
        <v>1664.1</v>
      </c>
      <c r="F656" s="534">
        <v>1302.3673999999999</v>
      </c>
      <c r="G656" s="558">
        <f t="shared" si="10"/>
        <v>78.262568355267106</v>
      </c>
    </row>
    <row r="657" spans="1:7" x14ac:dyDescent="0.2">
      <c r="A657" s="559"/>
      <c r="B657" s="560"/>
      <c r="C657" s="560"/>
      <c r="D657" s="539"/>
      <c r="E657" s="539"/>
      <c r="F657" s="539"/>
      <c r="G657" s="481"/>
    </row>
    <row r="658" spans="1:7" x14ac:dyDescent="0.2">
      <c r="A658" s="561">
        <v>3741</v>
      </c>
      <c r="B658" s="562">
        <v>5139</v>
      </c>
      <c r="C658" s="563" t="s">
        <v>159</v>
      </c>
      <c r="D658" s="564">
        <v>0</v>
      </c>
      <c r="E658" s="565">
        <v>31</v>
      </c>
      <c r="F658" s="564">
        <v>7.1680000000000001</v>
      </c>
      <c r="G658" s="566">
        <f t="shared" si="10"/>
        <v>23.122580645161293</v>
      </c>
    </row>
    <row r="659" spans="1:7" x14ac:dyDescent="0.2">
      <c r="A659" s="549">
        <v>3741</v>
      </c>
      <c r="B659" s="550">
        <v>5169</v>
      </c>
      <c r="C659" s="551" t="s">
        <v>160</v>
      </c>
      <c r="D659" s="552">
        <v>12284</v>
      </c>
      <c r="E659" s="553">
        <v>13719.69</v>
      </c>
      <c r="F659" s="552">
        <v>4574.2251799999995</v>
      </c>
      <c r="G659" s="481">
        <f t="shared" si="10"/>
        <v>33.340586995770302</v>
      </c>
    </row>
    <row r="660" spans="1:7" x14ac:dyDescent="0.2">
      <c r="A660" s="549">
        <v>3741</v>
      </c>
      <c r="B660" s="550">
        <v>5192</v>
      </c>
      <c r="C660" s="551" t="s">
        <v>208</v>
      </c>
      <c r="D660" s="552">
        <v>0</v>
      </c>
      <c r="E660" s="553">
        <v>31.65</v>
      </c>
      <c r="F660" s="552">
        <v>30.771000000000001</v>
      </c>
      <c r="G660" s="481">
        <f t="shared" si="10"/>
        <v>97.222748815165886</v>
      </c>
    </row>
    <row r="661" spans="1:7" x14ac:dyDescent="0.2">
      <c r="A661" s="549">
        <v>3741</v>
      </c>
      <c r="B661" s="550">
        <v>5222</v>
      </c>
      <c r="C661" s="551" t="s">
        <v>162</v>
      </c>
      <c r="D661" s="552">
        <v>1000</v>
      </c>
      <c r="E661" s="553">
        <v>1300</v>
      </c>
      <c r="F661" s="552">
        <v>1300</v>
      </c>
      <c r="G661" s="481">
        <f t="shared" si="10"/>
        <v>100</v>
      </c>
    </row>
    <row r="662" spans="1:7" x14ac:dyDescent="0.2">
      <c r="A662" s="549">
        <v>3741</v>
      </c>
      <c r="B662" s="550">
        <v>5362</v>
      </c>
      <c r="C662" s="551" t="s">
        <v>200</v>
      </c>
      <c r="D662" s="552">
        <v>0</v>
      </c>
      <c r="E662" s="553">
        <v>2.1</v>
      </c>
      <c r="F662" s="552">
        <v>2.0169999999999999</v>
      </c>
      <c r="G662" s="481">
        <f t="shared" si="10"/>
        <v>96.047619047619037</v>
      </c>
    </row>
    <row r="663" spans="1:7" x14ac:dyDescent="0.2">
      <c r="A663" s="549">
        <v>3741</v>
      </c>
      <c r="B663" s="550">
        <v>5811</v>
      </c>
      <c r="C663" s="551" t="s">
        <v>266</v>
      </c>
      <c r="D663" s="552">
        <v>0</v>
      </c>
      <c r="E663" s="553">
        <v>6670.6040000000003</v>
      </c>
      <c r="F663" s="552">
        <v>6670.6034</v>
      </c>
      <c r="G663" s="481">
        <f t="shared" ref="G663:G736" si="11">F663/E663*100</f>
        <v>99.999991005312268</v>
      </c>
    </row>
    <row r="664" spans="1:7" s="522" customFormat="1" x14ac:dyDescent="0.2">
      <c r="A664" s="555">
        <v>3741</v>
      </c>
      <c r="B664" s="556"/>
      <c r="C664" s="557" t="s">
        <v>267</v>
      </c>
      <c r="D664" s="534">
        <v>13284</v>
      </c>
      <c r="E664" s="533">
        <v>21755.044000000002</v>
      </c>
      <c r="F664" s="534">
        <v>12584.78458</v>
      </c>
      <c r="G664" s="558">
        <f t="shared" si="11"/>
        <v>57.847663190200848</v>
      </c>
    </row>
    <row r="665" spans="1:7" x14ac:dyDescent="0.2">
      <c r="A665" s="559"/>
      <c r="B665" s="560"/>
      <c r="C665" s="560"/>
      <c r="D665" s="539"/>
      <c r="E665" s="539"/>
      <c r="F665" s="539"/>
      <c r="G665" s="481"/>
    </row>
    <row r="666" spans="1:7" x14ac:dyDescent="0.2">
      <c r="A666" s="561">
        <v>3742</v>
      </c>
      <c r="B666" s="562">
        <v>5139</v>
      </c>
      <c r="C666" s="563" t="s">
        <v>159</v>
      </c>
      <c r="D666" s="564">
        <v>0</v>
      </c>
      <c r="E666" s="565">
        <v>319</v>
      </c>
      <c r="F666" s="564">
        <v>303.85159999999996</v>
      </c>
      <c r="G666" s="566">
        <f t="shared" si="11"/>
        <v>95.251285266457657</v>
      </c>
    </row>
    <row r="667" spans="1:7" x14ac:dyDescent="0.2">
      <c r="A667" s="549">
        <v>3742</v>
      </c>
      <c r="B667" s="550">
        <v>5169</v>
      </c>
      <c r="C667" s="551" t="s">
        <v>160</v>
      </c>
      <c r="D667" s="552">
        <v>3000</v>
      </c>
      <c r="E667" s="553">
        <v>3636.46</v>
      </c>
      <c r="F667" s="552">
        <v>3117.7114100000003</v>
      </c>
      <c r="G667" s="481">
        <f t="shared" si="11"/>
        <v>85.734791803017231</v>
      </c>
    </row>
    <row r="668" spans="1:7" x14ac:dyDescent="0.2">
      <c r="A668" s="549">
        <v>3742</v>
      </c>
      <c r="B668" s="550">
        <v>5192</v>
      </c>
      <c r="C668" s="551" t="s">
        <v>208</v>
      </c>
      <c r="D668" s="552">
        <v>1000</v>
      </c>
      <c r="E668" s="553">
        <v>1003.94</v>
      </c>
      <c r="F668" s="552">
        <v>807.48156999999992</v>
      </c>
      <c r="G668" s="481">
        <f t="shared" si="11"/>
        <v>80.431257844094262</v>
      </c>
    </row>
    <row r="669" spans="1:7" s="522" customFormat="1" x14ac:dyDescent="0.2">
      <c r="A669" s="555">
        <v>3742</v>
      </c>
      <c r="B669" s="556"/>
      <c r="C669" s="557" t="s">
        <v>268</v>
      </c>
      <c r="D669" s="534">
        <v>4000</v>
      </c>
      <c r="E669" s="533">
        <v>4959.3999999999996</v>
      </c>
      <c r="F669" s="534">
        <v>4229.0445799999998</v>
      </c>
      <c r="G669" s="558">
        <f t="shared" si="11"/>
        <v>85.273310884381175</v>
      </c>
    </row>
    <row r="670" spans="1:7" x14ac:dyDescent="0.2">
      <c r="A670" s="559"/>
      <c r="B670" s="560"/>
      <c r="C670" s="560"/>
      <c r="D670" s="539"/>
      <c r="E670" s="539"/>
      <c r="F670" s="539"/>
      <c r="G670" s="481"/>
    </row>
    <row r="671" spans="1:7" x14ac:dyDescent="0.2">
      <c r="A671" s="561">
        <v>3744</v>
      </c>
      <c r="B671" s="562">
        <v>5169</v>
      </c>
      <c r="C671" s="563" t="s">
        <v>160</v>
      </c>
      <c r="D671" s="564">
        <v>100</v>
      </c>
      <c r="E671" s="565">
        <v>100</v>
      </c>
      <c r="F671" s="564">
        <v>0</v>
      </c>
      <c r="G671" s="566">
        <f t="shared" si="11"/>
        <v>0</v>
      </c>
    </row>
    <row r="672" spans="1:7" x14ac:dyDescent="0.2">
      <c r="A672" s="549">
        <v>3744</v>
      </c>
      <c r="B672" s="550">
        <v>5172</v>
      </c>
      <c r="C672" s="551" t="s">
        <v>223</v>
      </c>
      <c r="D672" s="552">
        <v>0</v>
      </c>
      <c r="E672" s="553">
        <v>2</v>
      </c>
      <c r="F672" s="552">
        <v>1.21</v>
      </c>
      <c r="G672" s="481">
        <f t="shared" si="11"/>
        <v>60.5</v>
      </c>
    </row>
    <row r="673" spans="1:7" s="522" customFormat="1" x14ac:dyDescent="0.2">
      <c r="A673" s="555">
        <v>3744</v>
      </c>
      <c r="B673" s="556"/>
      <c r="C673" s="557" t="s">
        <v>269</v>
      </c>
      <c r="D673" s="534">
        <v>100</v>
      </c>
      <c r="E673" s="533">
        <v>102</v>
      </c>
      <c r="F673" s="534">
        <v>1.21</v>
      </c>
      <c r="G673" s="558">
        <f t="shared" si="11"/>
        <v>1.1862745098039216</v>
      </c>
    </row>
    <row r="674" spans="1:7" x14ac:dyDescent="0.2">
      <c r="A674" s="559"/>
      <c r="B674" s="560"/>
      <c r="C674" s="560"/>
      <c r="D674" s="539"/>
      <c r="E674" s="539"/>
      <c r="F674" s="539"/>
      <c r="G674" s="481"/>
    </row>
    <row r="675" spans="1:7" x14ac:dyDescent="0.2">
      <c r="A675" s="561">
        <v>3749</v>
      </c>
      <c r="B675" s="562">
        <v>5139</v>
      </c>
      <c r="C675" s="563" t="s">
        <v>159</v>
      </c>
      <c r="D675" s="564">
        <v>0</v>
      </c>
      <c r="E675" s="565">
        <v>152.5</v>
      </c>
      <c r="F675" s="564">
        <v>152.46</v>
      </c>
      <c r="G675" s="566">
        <f t="shared" si="11"/>
        <v>99.973770491803279</v>
      </c>
    </row>
    <row r="676" spans="1:7" x14ac:dyDescent="0.2">
      <c r="A676" s="549">
        <v>3749</v>
      </c>
      <c r="B676" s="550">
        <v>5169</v>
      </c>
      <c r="C676" s="551" t="s">
        <v>160</v>
      </c>
      <c r="D676" s="552">
        <v>750</v>
      </c>
      <c r="E676" s="553">
        <v>900</v>
      </c>
      <c r="F676" s="552">
        <v>0</v>
      </c>
      <c r="G676" s="481">
        <f t="shared" si="11"/>
        <v>0</v>
      </c>
    </row>
    <row r="677" spans="1:7" x14ac:dyDescent="0.2">
      <c r="A677" s="549">
        <v>3749</v>
      </c>
      <c r="B677" s="550">
        <v>5171</v>
      </c>
      <c r="C677" s="551" t="s">
        <v>195</v>
      </c>
      <c r="D677" s="552">
        <v>500</v>
      </c>
      <c r="E677" s="553">
        <v>397.5</v>
      </c>
      <c r="F677" s="552">
        <v>34.85</v>
      </c>
      <c r="G677" s="481">
        <f t="shared" si="11"/>
        <v>8.7672955974842779</v>
      </c>
    </row>
    <row r="678" spans="1:7" s="522" customFormat="1" x14ac:dyDescent="0.2">
      <c r="A678" s="555">
        <v>3749</v>
      </c>
      <c r="B678" s="556"/>
      <c r="C678" s="557" t="s">
        <v>270</v>
      </c>
      <c r="D678" s="534">
        <v>1250</v>
      </c>
      <c r="E678" s="533">
        <v>1450</v>
      </c>
      <c r="F678" s="534">
        <v>187.31</v>
      </c>
      <c r="G678" s="558">
        <f t="shared" si="11"/>
        <v>12.917931034482757</v>
      </c>
    </row>
    <row r="679" spans="1:7" x14ac:dyDescent="0.2">
      <c r="A679" s="559"/>
      <c r="B679" s="560"/>
      <c r="C679" s="560"/>
      <c r="D679" s="539"/>
      <c r="E679" s="539"/>
      <c r="F679" s="539"/>
      <c r="G679" s="481"/>
    </row>
    <row r="680" spans="1:7" x14ac:dyDescent="0.2">
      <c r="A680" s="561">
        <v>3769</v>
      </c>
      <c r="B680" s="562">
        <v>5139</v>
      </c>
      <c r="C680" s="563" t="s">
        <v>159</v>
      </c>
      <c r="D680" s="564">
        <v>90</v>
      </c>
      <c r="E680" s="565">
        <v>90</v>
      </c>
      <c r="F680" s="564">
        <v>66.59</v>
      </c>
      <c r="G680" s="566">
        <f t="shared" si="11"/>
        <v>73.988888888888894</v>
      </c>
    </row>
    <row r="681" spans="1:7" x14ac:dyDescent="0.2">
      <c r="A681" s="549">
        <v>3769</v>
      </c>
      <c r="B681" s="550">
        <v>5164</v>
      </c>
      <c r="C681" s="551" t="s">
        <v>177</v>
      </c>
      <c r="D681" s="552">
        <v>50</v>
      </c>
      <c r="E681" s="553">
        <v>50</v>
      </c>
      <c r="F681" s="552">
        <v>0</v>
      </c>
      <c r="G681" s="481">
        <f t="shared" si="11"/>
        <v>0</v>
      </c>
    </row>
    <row r="682" spans="1:7" x14ac:dyDescent="0.2">
      <c r="A682" s="549">
        <v>3769</v>
      </c>
      <c r="B682" s="550">
        <v>5166</v>
      </c>
      <c r="C682" s="551" t="s">
        <v>192</v>
      </c>
      <c r="D682" s="552">
        <v>800</v>
      </c>
      <c r="E682" s="553">
        <v>472.54</v>
      </c>
      <c r="F682" s="552">
        <v>198.5368</v>
      </c>
      <c r="G682" s="481">
        <f t="shared" si="11"/>
        <v>42.014813560756757</v>
      </c>
    </row>
    <row r="683" spans="1:7" x14ac:dyDescent="0.2">
      <c r="A683" s="549">
        <v>3769</v>
      </c>
      <c r="B683" s="550">
        <v>5169</v>
      </c>
      <c r="C683" s="551" t="s">
        <v>160</v>
      </c>
      <c r="D683" s="552">
        <v>1110</v>
      </c>
      <c r="E683" s="553">
        <v>1982.31</v>
      </c>
      <c r="F683" s="552">
        <v>405.661</v>
      </c>
      <c r="G683" s="481">
        <f t="shared" si="11"/>
        <v>20.464054562606254</v>
      </c>
    </row>
    <row r="684" spans="1:7" x14ac:dyDescent="0.2">
      <c r="A684" s="549">
        <v>3769</v>
      </c>
      <c r="B684" s="550">
        <v>5909</v>
      </c>
      <c r="C684" s="551" t="s">
        <v>215</v>
      </c>
      <c r="D684" s="552">
        <v>0</v>
      </c>
      <c r="E684" s="553">
        <v>4647.2299999999996</v>
      </c>
      <c r="F684" s="552">
        <v>4147.2250000000004</v>
      </c>
      <c r="G684" s="481">
        <f t="shared" si="11"/>
        <v>89.240795054258143</v>
      </c>
    </row>
    <row r="685" spans="1:7" s="522" customFormat="1" x14ac:dyDescent="0.2">
      <c r="A685" s="555">
        <v>3769</v>
      </c>
      <c r="B685" s="556"/>
      <c r="C685" s="557" t="s">
        <v>109</v>
      </c>
      <c r="D685" s="534">
        <v>2050</v>
      </c>
      <c r="E685" s="533">
        <v>7242.08</v>
      </c>
      <c r="F685" s="534">
        <v>4818.0127999999995</v>
      </c>
      <c r="G685" s="558">
        <f t="shared" si="11"/>
        <v>66.528025097761969</v>
      </c>
    </row>
    <row r="686" spans="1:7" x14ac:dyDescent="0.2">
      <c r="A686" s="559"/>
      <c r="B686" s="560"/>
      <c r="C686" s="560"/>
      <c r="D686" s="539"/>
      <c r="E686" s="539"/>
      <c r="F686" s="539"/>
      <c r="G686" s="481"/>
    </row>
    <row r="687" spans="1:7" x14ac:dyDescent="0.2">
      <c r="A687" s="561">
        <v>3792</v>
      </c>
      <c r="B687" s="562">
        <v>5041</v>
      </c>
      <c r="C687" s="563" t="s">
        <v>174</v>
      </c>
      <c r="D687" s="564">
        <v>0</v>
      </c>
      <c r="E687" s="565">
        <v>266.2</v>
      </c>
      <c r="F687" s="564">
        <v>266.2</v>
      </c>
      <c r="G687" s="566">
        <f t="shared" si="11"/>
        <v>100</v>
      </c>
    </row>
    <row r="688" spans="1:7" x14ac:dyDescent="0.2">
      <c r="A688" s="549">
        <v>3792</v>
      </c>
      <c r="B688" s="550">
        <v>5139</v>
      </c>
      <c r="C688" s="551" t="s">
        <v>159</v>
      </c>
      <c r="D688" s="552">
        <v>0</v>
      </c>
      <c r="E688" s="553">
        <v>10</v>
      </c>
      <c r="F688" s="552">
        <v>10</v>
      </c>
      <c r="G688" s="481">
        <f t="shared" si="11"/>
        <v>100</v>
      </c>
    </row>
    <row r="689" spans="1:7" x14ac:dyDescent="0.2">
      <c r="A689" s="549">
        <v>3792</v>
      </c>
      <c r="B689" s="550">
        <v>5169</v>
      </c>
      <c r="C689" s="551" t="s">
        <v>160</v>
      </c>
      <c r="D689" s="552">
        <v>0</v>
      </c>
      <c r="E689" s="553">
        <v>96.23</v>
      </c>
      <c r="F689" s="552">
        <v>80.909909999999996</v>
      </c>
      <c r="G689" s="481">
        <f t="shared" si="11"/>
        <v>84.079715265509719</v>
      </c>
    </row>
    <row r="690" spans="1:7" x14ac:dyDescent="0.2">
      <c r="A690" s="549">
        <v>3792</v>
      </c>
      <c r="B690" s="550">
        <v>5173</v>
      </c>
      <c r="C690" s="551" t="s">
        <v>178</v>
      </c>
      <c r="D690" s="552">
        <v>0</v>
      </c>
      <c r="E690" s="553">
        <v>30.25</v>
      </c>
      <c r="F690" s="552">
        <v>30.25</v>
      </c>
      <c r="G690" s="481">
        <f t="shared" si="11"/>
        <v>100</v>
      </c>
    </row>
    <row r="691" spans="1:7" x14ac:dyDescent="0.2">
      <c r="A691" s="549">
        <v>3792</v>
      </c>
      <c r="B691" s="550">
        <v>5175</v>
      </c>
      <c r="C691" s="551" t="s">
        <v>161</v>
      </c>
      <c r="D691" s="552">
        <v>0</v>
      </c>
      <c r="E691" s="553">
        <v>38.4</v>
      </c>
      <c r="F691" s="552">
        <v>38.4</v>
      </c>
      <c r="G691" s="481">
        <f t="shared" si="11"/>
        <v>100</v>
      </c>
    </row>
    <row r="692" spans="1:7" x14ac:dyDescent="0.2">
      <c r="A692" s="549">
        <v>3792</v>
      </c>
      <c r="B692" s="550">
        <v>5221</v>
      </c>
      <c r="C692" s="551" t="s">
        <v>180</v>
      </c>
      <c r="D692" s="552">
        <v>0</v>
      </c>
      <c r="E692" s="553">
        <v>130</v>
      </c>
      <c r="F692" s="552">
        <v>130</v>
      </c>
      <c r="G692" s="481">
        <f t="shared" si="11"/>
        <v>100</v>
      </c>
    </row>
    <row r="693" spans="1:7" x14ac:dyDescent="0.2">
      <c r="A693" s="549">
        <v>3792</v>
      </c>
      <c r="B693" s="550">
        <v>5222</v>
      </c>
      <c r="C693" s="551" t="s">
        <v>162</v>
      </c>
      <c r="D693" s="552">
        <v>0</v>
      </c>
      <c r="E693" s="553">
        <v>1486.4</v>
      </c>
      <c r="F693" s="552">
        <v>1432.4</v>
      </c>
      <c r="G693" s="481">
        <f t="shared" si="11"/>
        <v>96.367061356297086</v>
      </c>
    </row>
    <row r="694" spans="1:7" x14ac:dyDescent="0.2">
      <c r="A694" s="549">
        <v>3792</v>
      </c>
      <c r="B694" s="550">
        <v>5321</v>
      </c>
      <c r="C694" s="551" t="s">
        <v>168</v>
      </c>
      <c r="D694" s="552">
        <v>2000</v>
      </c>
      <c r="E694" s="553">
        <v>241.4</v>
      </c>
      <c r="F694" s="552">
        <v>101.9</v>
      </c>
      <c r="G694" s="481">
        <f t="shared" si="11"/>
        <v>42.212096106048051</v>
      </c>
    </row>
    <row r="695" spans="1:7" s="522" customFormat="1" x14ac:dyDescent="0.2">
      <c r="A695" s="555">
        <v>3792</v>
      </c>
      <c r="B695" s="556"/>
      <c r="C695" s="557" t="s">
        <v>271</v>
      </c>
      <c r="D695" s="534">
        <v>2000</v>
      </c>
      <c r="E695" s="533">
        <v>2298.88</v>
      </c>
      <c r="F695" s="534">
        <v>2090.0599099999999</v>
      </c>
      <c r="G695" s="558">
        <f t="shared" si="11"/>
        <v>90.91644235453785</v>
      </c>
    </row>
    <row r="696" spans="1:7" x14ac:dyDescent="0.2">
      <c r="A696" s="559"/>
      <c r="B696" s="560"/>
      <c r="C696" s="560"/>
      <c r="D696" s="539"/>
      <c r="E696" s="539"/>
      <c r="F696" s="539"/>
      <c r="G696" s="481"/>
    </row>
    <row r="697" spans="1:7" x14ac:dyDescent="0.2">
      <c r="A697" s="561">
        <v>3799</v>
      </c>
      <c r="B697" s="562">
        <v>5161</v>
      </c>
      <c r="C697" s="563" t="s">
        <v>272</v>
      </c>
      <c r="D697" s="564">
        <v>0</v>
      </c>
      <c r="E697" s="565">
        <v>30</v>
      </c>
      <c r="F697" s="564">
        <v>0</v>
      </c>
      <c r="G697" s="566">
        <f t="shared" si="11"/>
        <v>0</v>
      </c>
    </row>
    <row r="698" spans="1:7" x14ac:dyDescent="0.2">
      <c r="A698" s="549">
        <v>3799</v>
      </c>
      <c r="B698" s="550">
        <v>5166</v>
      </c>
      <c r="C698" s="551" t="s">
        <v>192</v>
      </c>
      <c r="D698" s="552">
        <v>0</v>
      </c>
      <c r="E698" s="553">
        <v>198.54</v>
      </c>
      <c r="F698" s="552">
        <v>198.5368</v>
      </c>
      <c r="G698" s="481">
        <f t="shared" si="11"/>
        <v>99.998388234109001</v>
      </c>
    </row>
    <row r="699" spans="1:7" x14ac:dyDescent="0.2">
      <c r="A699" s="549">
        <v>3799</v>
      </c>
      <c r="B699" s="550">
        <v>5169</v>
      </c>
      <c r="C699" s="551" t="s">
        <v>160</v>
      </c>
      <c r="D699" s="552">
        <v>15500</v>
      </c>
      <c r="E699" s="553">
        <v>50496.9</v>
      </c>
      <c r="F699" s="552">
        <v>183.66129999999998</v>
      </c>
      <c r="G699" s="481">
        <f t="shared" si="11"/>
        <v>0.36370806920820881</v>
      </c>
    </row>
    <row r="700" spans="1:7" x14ac:dyDescent="0.2">
      <c r="A700" s="549">
        <v>3799</v>
      </c>
      <c r="B700" s="550">
        <v>5175</v>
      </c>
      <c r="C700" s="551" t="s">
        <v>161</v>
      </c>
      <c r="D700" s="552">
        <v>0</v>
      </c>
      <c r="E700" s="553">
        <v>40</v>
      </c>
      <c r="F700" s="552">
        <v>6.8079999999999998</v>
      </c>
      <c r="G700" s="481">
        <f t="shared" si="11"/>
        <v>17.02</v>
      </c>
    </row>
    <row r="701" spans="1:7" x14ac:dyDescent="0.2">
      <c r="A701" s="549">
        <v>3799</v>
      </c>
      <c r="B701" s="550">
        <v>5213</v>
      </c>
      <c r="C701" s="551" t="s">
        <v>166</v>
      </c>
      <c r="D701" s="552">
        <v>0</v>
      </c>
      <c r="E701" s="553">
        <v>401.4</v>
      </c>
      <c r="F701" s="552">
        <v>401.4</v>
      </c>
      <c r="G701" s="481">
        <f t="shared" si="11"/>
        <v>100</v>
      </c>
    </row>
    <row r="702" spans="1:7" x14ac:dyDescent="0.2">
      <c r="A702" s="549">
        <v>3799</v>
      </c>
      <c r="B702" s="550">
        <v>5221</v>
      </c>
      <c r="C702" s="551" t="s">
        <v>180</v>
      </c>
      <c r="D702" s="552">
        <v>0</v>
      </c>
      <c r="E702" s="553">
        <v>200</v>
      </c>
      <c r="F702" s="552">
        <v>200</v>
      </c>
      <c r="G702" s="481">
        <f t="shared" si="11"/>
        <v>100</v>
      </c>
    </row>
    <row r="703" spans="1:7" x14ac:dyDescent="0.2">
      <c r="A703" s="549">
        <v>3799</v>
      </c>
      <c r="B703" s="550">
        <v>5222</v>
      </c>
      <c r="C703" s="551" t="s">
        <v>162</v>
      </c>
      <c r="D703" s="552">
        <v>0</v>
      </c>
      <c r="E703" s="553">
        <v>435</v>
      </c>
      <c r="F703" s="552">
        <v>435</v>
      </c>
      <c r="G703" s="481">
        <f t="shared" si="11"/>
        <v>100</v>
      </c>
    </row>
    <row r="704" spans="1:7" s="522" customFormat="1" x14ac:dyDescent="0.2">
      <c r="A704" s="555">
        <v>3799</v>
      </c>
      <c r="B704" s="556"/>
      <c r="C704" s="557" t="s">
        <v>273</v>
      </c>
      <c r="D704" s="534">
        <v>15500</v>
      </c>
      <c r="E704" s="533">
        <v>51801.84</v>
      </c>
      <c r="F704" s="534">
        <v>1425.4061000000002</v>
      </c>
      <c r="G704" s="558">
        <f t="shared" si="11"/>
        <v>2.7516514857387309</v>
      </c>
    </row>
    <row r="705" spans="1:7" x14ac:dyDescent="0.2">
      <c r="A705" s="559"/>
      <c r="B705" s="560"/>
      <c r="C705" s="560"/>
      <c r="D705" s="539"/>
      <c r="E705" s="539"/>
      <c r="F705" s="539"/>
      <c r="G705" s="481"/>
    </row>
    <row r="706" spans="1:7" x14ac:dyDescent="0.2">
      <c r="A706" s="561">
        <v>3900</v>
      </c>
      <c r="B706" s="562">
        <v>5212</v>
      </c>
      <c r="C706" s="563" t="s">
        <v>165</v>
      </c>
      <c r="D706" s="564">
        <v>0</v>
      </c>
      <c r="E706" s="565">
        <v>200</v>
      </c>
      <c r="F706" s="564">
        <v>200</v>
      </c>
      <c r="G706" s="566">
        <f t="shared" si="11"/>
        <v>100</v>
      </c>
    </row>
    <row r="707" spans="1:7" x14ac:dyDescent="0.2">
      <c r="A707" s="549">
        <v>3900</v>
      </c>
      <c r="B707" s="550">
        <v>5213</v>
      </c>
      <c r="C707" s="551" t="s">
        <v>166</v>
      </c>
      <c r="D707" s="552">
        <v>2073</v>
      </c>
      <c r="E707" s="553">
        <v>2268.4</v>
      </c>
      <c r="F707" s="552">
        <v>505</v>
      </c>
      <c r="G707" s="481">
        <f t="shared" si="11"/>
        <v>22.262387585963676</v>
      </c>
    </row>
    <row r="708" spans="1:7" x14ac:dyDescent="0.2">
      <c r="A708" s="549">
        <v>3900</v>
      </c>
      <c r="B708" s="550">
        <v>5221</v>
      </c>
      <c r="C708" s="551" t="s">
        <v>180</v>
      </c>
      <c r="D708" s="552">
        <v>920</v>
      </c>
      <c r="E708" s="553">
        <v>1264.6320000000001</v>
      </c>
      <c r="F708" s="552">
        <v>1264.6320000000001</v>
      </c>
      <c r="G708" s="481">
        <f t="shared" si="11"/>
        <v>100</v>
      </c>
    </row>
    <row r="709" spans="1:7" x14ac:dyDescent="0.2">
      <c r="A709" s="549">
        <v>3900</v>
      </c>
      <c r="B709" s="550">
        <v>5222</v>
      </c>
      <c r="C709" s="551" t="s">
        <v>162</v>
      </c>
      <c r="D709" s="552">
        <v>0</v>
      </c>
      <c r="E709" s="553">
        <v>1569.3</v>
      </c>
      <c r="F709" s="552">
        <v>1551.61</v>
      </c>
      <c r="G709" s="481">
        <f t="shared" si="11"/>
        <v>98.872745810233866</v>
      </c>
    </row>
    <row r="710" spans="1:7" x14ac:dyDescent="0.2">
      <c r="A710" s="549">
        <v>3900</v>
      </c>
      <c r="B710" s="550">
        <v>5223</v>
      </c>
      <c r="C710" s="551" t="s">
        <v>167</v>
      </c>
      <c r="D710" s="552">
        <v>100</v>
      </c>
      <c r="E710" s="553">
        <v>314.2</v>
      </c>
      <c r="F710" s="552">
        <v>314.2</v>
      </c>
      <c r="G710" s="481">
        <f t="shared" si="11"/>
        <v>100</v>
      </c>
    </row>
    <row r="711" spans="1:7" x14ac:dyDescent="0.2">
      <c r="A711" s="549">
        <v>3900</v>
      </c>
      <c r="B711" s="550">
        <v>5229</v>
      </c>
      <c r="C711" s="551" t="s">
        <v>202</v>
      </c>
      <c r="D711" s="552">
        <v>3000</v>
      </c>
      <c r="E711" s="553">
        <v>0</v>
      </c>
      <c r="F711" s="552">
        <v>0</v>
      </c>
      <c r="G711" s="500" t="s">
        <v>3615</v>
      </c>
    </row>
    <row r="712" spans="1:7" x14ac:dyDescent="0.2">
      <c r="A712" s="549">
        <v>3900</v>
      </c>
      <c r="B712" s="550">
        <v>5321</v>
      </c>
      <c r="C712" s="551" t="s">
        <v>168</v>
      </c>
      <c r="D712" s="552">
        <v>6821</v>
      </c>
      <c r="E712" s="553">
        <v>7935.3680000000004</v>
      </c>
      <c r="F712" s="552">
        <v>2207.3739999999998</v>
      </c>
      <c r="G712" s="481">
        <f t="shared" si="11"/>
        <v>27.816907798100853</v>
      </c>
    </row>
    <row r="713" spans="1:7" s="522" customFormat="1" x14ac:dyDescent="0.2">
      <c r="A713" s="555">
        <v>3900</v>
      </c>
      <c r="B713" s="556"/>
      <c r="C713" s="557" t="s">
        <v>274</v>
      </c>
      <c r="D713" s="534">
        <v>12914</v>
      </c>
      <c r="E713" s="533">
        <v>13551.9</v>
      </c>
      <c r="F713" s="534">
        <v>6042.8159999999998</v>
      </c>
      <c r="G713" s="558">
        <f t="shared" si="11"/>
        <v>44.59017554734023</v>
      </c>
    </row>
    <row r="714" spans="1:7" x14ac:dyDescent="0.2">
      <c r="A714" s="559"/>
      <c r="B714" s="560"/>
      <c r="C714" s="560"/>
      <c r="D714" s="539"/>
      <c r="E714" s="539"/>
      <c r="F714" s="539"/>
      <c r="G714" s="481"/>
    </row>
    <row r="715" spans="1:7" ht="13.5" customHeight="1" x14ac:dyDescent="0.2">
      <c r="A715" s="1132" t="s">
        <v>275</v>
      </c>
      <c r="B715" s="1133"/>
      <c r="C715" s="1136"/>
      <c r="D715" s="567">
        <v>2278839</v>
      </c>
      <c r="E715" s="568">
        <v>22399490.063000001</v>
      </c>
      <c r="F715" s="567">
        <v>22094004.037890002</v>
      </c>
      <c r="G715" s="569">
        <f t="shared" ref="G715" si="12">F715/E715*100</f>
        <v>98.636192055038748</v>
      </c>
    </row>
    <row r="716" spans="1:7" x14ac:dyDescent="0.2">
      <c r="A716" s="549"/>
      <c r="B716" s="560"/>
      <c r="C716" s="560"/>
      <c r="D716" s="539"/>
      <c r="E716" s="539"/>
      <c r="F716" s="539"/>
      <c r="G716" s="481"/>
    </row>
    <row r="717" spans="1:7" x14ac:dyDescent="0.2">
      <c r="A717" s="561">
        <v>4312</v>
      </c>
      <c r="B717" s="562">
        <v>5011</v>
      </c>
      <c r="C717" s="563" t="s">
        <v>182</v>
      </c>
      <c r="D717" s="564">
        <v>0</v>
      </c>
      <c r="E717" s="565">
        <v>200</v>
      </c>
      <c r="F717" s="564">
        <v>74.382229999999993</v>
      </c>
      <c r="G717" s="566">
        <f t="shared" si="11"/>
        <v>37.191114999999996</v>
      </c>
    </row>
    <row r="718" spans="1:7" x14ac:dyDescent="0.2">
      <c r="A718" s="549">
        <v>4312</v>
      </c>
      <c r="B718" s="550">
        <v>5021</v>
      </c>
      <c r="C718" s="551" t="s">
        <v>183</v>
      </c>
      <c r="D718" s="552">
        <v>0</v>
      </c>
      <c r="E718" s="553">
        <v>800</v>
      </c>
      <c r="F718" s="552">
        <v>706.68</v>
      </c>
      <c r="G718" s="481">
        <f t="shared" si="11"/>
        <v>88.334999999999994</v>
      </c>
    </row>
    <row r="719" spans="1:7" x14ac:dyDescent="0.2">
      <c r="A719" s="549">
        <v>4312</v>
      </c>
      <c r="B719" s="550">
        <v>5031</v>
      </c>
      <c r="C719" s="551" t="s">
        <v>184</v>
      </c>
      <c r="D719" s="552">
        <v>0</v>
      </c>
      <c r="E719" s="553">
        <v>250</v>
      </c>
      <c r="F719" s="552">
        <v>189.26900000000001</v>
      </c>
      <c r="G719" s="481">
        <f t="shared" si="11"/>
        <v>75.707599999999999</v>
      </c>
    </row>
    <row r="720" spans="1:7" x14ac:dyDescent="0.2">
      <c r="A720" s="549">
        <v>4312</v>
      </c>
      <c r="B720" s="550">
        <v>5032</v>
      </c>
      <c r="C720" s="551" t="s">
        <v>185</v>
      </c>
      <c r="D720" s="552">
        <v>0</v>
      </c>
      <c r="E720" s="553">
        <v>90</v>
      </c>
      <c r="F720" s="552">
        <v>68.680000000000007</v>
      </c>
      <c r="G720" s="481">
        <f t="shared" si="11"/>
        <v>76.311111111111117</v>
      </c>
    </row>
    <row r="721" spans="1:7" x14ac:dyDescent="0.2">
      <c r="A721" s="549">
        <v>4312</v>
      </c>
      <c r="B721" s="550">
        <v>5038</v>
      </c>
      <c r="C721" s="551" t="s">
        <v>186</v>
      </c>
      <c r="D721" s="552">
        <v>0</v>
      </c>
      <c r="E721" s="553">
        <v>4.2</v>
      </c>
      <c r="F721" s="552">
        <v>3.1779999999999999</v>
      </c>
      <c r="G721" s="481">
        <f t="shared" si="11"/>
        <v>75.666666666666657</v>
      </c>
    </row>
    <row r="722" spans="1:7" x14ac:dyDescent="0.2">
      <c r="A722" s="549">
        <v>4312</v>
      </c>
      <c r="B722" s="550">
        <v>5139</v>
      </c>
      <c r="C722" s="551" t="s">
        <v>159</v>
      </c>
      <c r="D722" s="552">
        <v>0</v>
      </c>
      <c r="E722" s="553">
        <v>210</v>
      </c>
      <c r="F722" s="552">
        <v>164.01599999999999</v>
      </c>
      <c r="G722" s="481">
        <f t="shared" si="11"/>
        <v>78.102857142857147</v>
      </c>
    </row>
    <row r="723" spans="1:7" x14ac:dyDescent="0.2">
      <c r="A723" s="549">
        <v>4312</v>
      </c>
      <c r="B723" s="550">
        <v>5162</v>
      </c>
      <c r="C723" s="551" t="s">
        <v>238</v>
      </c>
      <c r="D723" s="552">
        <v>0</v>
      </c>
      <c r="E723" s="553">
        <v>9</v>
      </c>
      <c r="F723" s="552">
        <v>6.2742099999999983</v>
      </c>
      <c r="G723" s="481">
        <f t="shared" si="11"/>
        <v>69.713444444444434</v>
      </c>
    </row>
    <row r="724" spans="1:7" x14ac:dyDescent="0.2">
      <c r="A724" s="549">
        <v>4312</v>
      </c>
      <c r="B724" s="550">
        <v>5164</v>
      </c>
      <c r="C724" s="551" t="s">
        <v>177</v>
      </c>
      <c r="D724" s="552">
        <v>0</v>
      </c>
      <c r="E724" s="553">
        <v>100</v>
      </c>
      <c r="F724" s="552">
        <v>0</v>
      </c>
      <c r="G724" s="481">
        <f t="shared" si="11"/>
        <v>0</v>
      </c>
    </row>
    <row r="725" spans="1:7" x14ac:dyDescent="0.2">
      <c r="A725" s="549">
        <v>4312</v>
      </c>
      <c r="B725" s="550">
        <v>5167</v>
      </c>
      <c r="C725" s="551" t="s">
        <v>193</v>
      </c>
      <c r="D725" s="552">
        <v>0</v>
      </c>
      <c r="E725" s="553">
        <v>320</v>
      </c>
      <c r="F725" s="552">
        <v>16.940000000000001</v>
      </c>
      <c r="G725" s="481">
        <f t="shared" si="11"/>
        <v>5.2937500000000002</v>
      </c>
    </row>
    <row r="726" spans="1:7" x14ac:dyDescent="0.2">
      <c r="A726" s="549">
        <v>4312</v>
      </c>
      <c r="B726" s="550">
        <v>5169</v>
      </c>
      <c r="C726" s="551" t="s">
        <v>160</v>
      </c>
      <c r="D726" s="552">
        <v>420</v>
      </c>
      <c r="E726" s="553">
        <v>8406.02</v>
      </c>
      <c r="F726" s="552">
        <v>1659.0830000000001</v>
      </c>
      <c r="G726" s="481">
        <f t="shared" si="11"/>
        <v>19.736843357498554</v>
      </c>
    </row>
    <row r="727" spans="1:7" x14ac:dyDescent="0.2">
      <c r="A727" s="549">
        <v>4312</v>
      </c>
      <c r="B727" s="550">
        <v>5173</v>
      </c>
      <c r="C727" s="551" t="s">
        <v>178</v>
      </c>
      <c r="D727" s="552">
        <v>0</v>
      </c>
      <c r="E727" s="553">
        <v>120</v>
      </c>
      <c r="F727" s="552">
        <v>0</v>
      </c>
      <c r="G727" s="481">
        <f t="shared" si="11"/>
        <v>0</v>
      </c>
    </row>
    <row r="728" spans="1:7" x14ac:dyDescent="0.2">
      <c r="A728" s="549">
        <v>4312</v>
      </c>
      <c r="B728" s="550">
        <v>5175</v>
      </c>
      <c r="C728" s="551" t="s">
        <v>161</v>
      </c>
      <c r="D728" s="552">
        <v>0</v>
      </c>
      <c r="E728" s="553">
        <v>40</v>
      </c>
      <c r="F728" s="552">
        <v>0</v>
      </c>
      <c r="G728" s="481">
        <f t="shared" si="11"/>
        <v>0</v>
      </c>
    </row>
    <row r="729" spans="1:7" x14ac:dyDescent="0.2">
      <c r="A729" s="549">
        <v>4312</v>
      </c>
      <c r="B729" s="550">
        <v>5221</v>
      </c>
      <c r="C729" s="551" t="s">
        <v>180</v>
      </c>
      <c r="D729" s="552">
        <v>0</v>
      </c>
      <c r="E729" s="553">
        <v>19817.2</v>
      </c>
      <c r="F729" s="552">
        <v>19615.2</v>
      </c>
      <c r="G729" s="481">
        <f t="shared" si="11"/>
        <v>98.980683446702869</v>
      </c>
    </row>
    <row r="730" spans="1:7" x14ac:dyDescent="0.2">
      <c r="A730" s="549">
        <v>4312</v>
      </c>
      <c r="B730" s="550">
        <v>5222</v>
      </c>
      <c r="C730" s="551" t="s">
        <v>162</v>
      </c>
      <c r="D730" s="552">
        <v>0</v>
      </c>
      <c r="E730" s="553">
        <v>13072</v>
      </c>
      <c r="F730" s="552">
        <v>13072</v>
      </c>
      <c r="G730" s="481">
        <f t="shared" si="11"/>
        <v>100</v>
      </c>
    </row>
    <row r="731" spans="1:7" x14ac:dyDescent="0.2">
      <c r="A731" s="549">
        <v>4312</v>
      </c>
      <c r="B731" s="550">
        <v>5223</v>
      </c>
      <c r="C731" s="551" t="s">
        <v>167</v>
      </c>
      <c r="D731" s="552">
        <v>0</v>
      </c>
      <c r="E731" s="553">
        <v>18385</v>
      </c>
      <c r="F731" s="552">
        <v>18385</v>
      </c>
      <c r="G731" s="481">
        <f t="shared" si="11"/>
        <v>100</v>
      </c>
    </row>
    <row r="732" spans="1:7" x14ac:dyDescent="0.2">
      <c r="A732" s="549">
        <v>4312</v>
      </c>
      <c r="B732" s="550">
        <v>5321</v>
      </c>
      <c r="C732" s="551" t="s">
        <v>168</v>
      </c>
      <c r="D732" s="552">
        <v>0</v>
      </c>
      <c r="E732" s="553">
        <v>3680</v>
      </c>
      <c r="F732" s="552">
        <v>3680</v>
      </c>
      <c r="G732" s="481">
        <f t="shared" si="11"/>
        <v>100</v>
      </c>
    </row>
    <row r="733" spans="1:7" x14ac:dyDescent="0.2">
      <c r="A733" s="549">
        <v>4312</v>
      </c>
      <c r="B733" s="550">
        <v>5331</v>
      </c>
      <c r="C733" s="551" t="s">
        <v>172</v>
      </c>
      <c r="D733" s="552">
        <v>4400</v>
      </c>
      <c r="E733" s="553">
        <v>6500</v>
      </c>
      <c r="F733" s="552">
        <v>6100</v>
      </c>
      <c r="G733" s="481">
        <f t="shared" si="11"/>
        <v>93.84615384615384</v>
      </c>
    </row>
    <row r="734" spans="1:7" x14ac:dyDescent="0.2">
      <c r="A734" s="549">
        <v>4312</v>
      </c>
      <c r="B734" s="550">
        <v>5336</v>
      </c>
      <c r="C734" s="551" t="s">
        <v>204</v>
      </c>
      <c r="D734" s="552">
        <v>0</v>
      </c>
      <c r="E734" s="553">
        <v>9349.1620000000003</v>
      </c>
      <c r="F734" s="552">
        <v>9349.1620000000003</v>
      </c>
      <c r="G734" s="481">
        <f t="shared" si="11"/>
        <v>100</v>
      </c>
    </row>
    <row r="735" spans="1:7" x14ac:dyDescent="0.2">
      <c r="A735" s="549">
        <v>4312</v>
      </c>
      <c r="B735" s="550">
        <v>5621</v>
      </c>
      <c r="C735" s="551" t="s">
        <v>276</v>
      </c>
      <c r="D735" s="552">
        <v>1207</v>
      </c>
      <c r="E735" s="553">
        <v>1207</v>
      </c>
      <c r="F735" s="552">
        <v>1207</v>
      </c>
      <c r="G735" s="481">
        <f t="shared" si="11"/>
        <v>100</v>
      </c>
    </row>
    <row r="736" spans="1:7" x14ac:dyDescent="0.2">
      <c r="A736" s="549">
        <v>4312</v>
      </c>
      <c r="B736" s="550">
        <v>5622</v>
      </c>
      <c r="C736" s="551" t="s">
        <v>277</v>
      </c>
      <c r="D736" s="552">
        <v>2369</v>
      </c>
      <c r="E736" s="553">
        <v>2369</v>
      </c>
      <c r="F736" s="552">
        <v>2369</v>
      </c>
      <c r="G736" s="481">
        <f t="shared" si="11"/>
        <v>100</v>
      </c>
    </row>
    <row r="737" spans="1:7" x14ac:dyDescent="0.2">
      <c r="A737" s="549">
        <v>4312</v>
      </c>
      <c r="B737" s="550">
        <v>5623</v>
      </c>
      <c r="C737" s="551" t="s">
        <v>278</v>
      </c>
      <c r="D737" s="552">
        <v>1859</v>
      </c>
      <c r="E737" s="553">
        <v>1859</v>
      </c>
      <c r="F737" s="552">
        <v>1859</v>
      </c>
      <c r="G737" s="481">
        <f t="shared" ref="G737:G806" si="13">F737/E737*100</f>
        <v>100</v>
      </c>
    </row>
    <row r="738" spans="1:7" s="522" customFormat="1" x14ac:dyDescent="0.2">
      <c r="A738" s="555">
        <v>4312</v>
      </c>
      <c r="B738" s="556"/>
      <c r="C738" s="557" t="s">
        <v>279</v>
      </c>
      <c r="D738" s="534">
        <v>10255</v>
      </c>
      <c r="E738" s="533">
        <v>86787.581999999995</v>
      </c>
      <c r="F738" s="534">
        <v>78524.864440000005</v>
      </c>
      <c r="G738" s="558">
        <f t="shared" si="13"/>
        <v>90.479378075079921</v>
      </c>
    </row>
    <row r="739" spans="1:7" x14ac:dyDescent="0.2">
      <c r="A739" s="559"/>
      <c r="B739" s="560"/>
      <c r="C739" s="560"/>
      <c r="D739" s="539"/>
      <c r="E739" s="539"/>
      <c r="F739" s="539"/>
      <c r="G739" s="481"/>
    </row>
    <row r="740" spans="1:7" x14ac:dyDescent="0.2">
      <c r="A740" s="561">
        <v>4319</v>
      </c>
      <c r="B740" s="562">
        <v>5011</v>
      </c>
      <c r="C740" s="563" t="s">
        <v>182</v>
      </c>
      <c r="D740" s="564">
        <v>0</v>
      </c>
      <c r="E740" s="565">
        <v>895</v>
      </c>
      <c r="F740" s="564">
        <v>132.75985999999997</v>
      </c>
      <c r="G740" s="566">
        <f t="shared" si="13"/>
        <v>14.833503910614523</v>
      </c>
    </row>
    <row r="741" spans="1:7" x14ac:dyDescent="0.2">
      <c r="A741" s="549">
        <v>4319</v>
      </c>
      <c r="B741" s="550">
        <v>5021</v>
      </c>
      <c r="C741" s="551" t="s">
        <v>183</v>
      </c>
      <c r="D741" s="552">
        <v>0</v>
      </c>
      <c r="E741" s="553">
        <v>2800</v>
      </c>
      <c r="F741" s="552">
        <v>2069.3870000000002</v>
      </c>
      <c r="G741" s="481">
        <f t="shared" si="13"/>
        <v>73.906678571428571</v>
      </c>
    </row>
    <row r="742" spans="1:7" x14ac:dyDescent="0.2">
      <c r="A742" s="549">
        <v>4319</v>
      </c>
      <c r="B742" s="550">
        <v>5031</v>
      </c>
      <c r="C742" s="551" t="s">
        <v>184</v>
      </c>
      <c r="D742" s="552">
        <v>0</v>
      </c>
      <c r="E742" s="553">
        <v>442.22</v>
      </c>
      <c r="F742" s="552">
        <v>193.74400000000003</v>
      </c>
      <c r="G742" s="481">
        <f t="shared" si="13"/>
        <v>43.81167744561531</v>
      </c>
    </row>
    <row r="743" spans="1:7" x14ac:dyDescent="0.2">
      <c r="A743" s="549">
        <v>4319</v>
      </c>
      <c r="B743" s="550">
        <v>5032</v>
      </c>
      <c r="C743" s="551" t="s">
        <v>185</v>
      </c>
      <c r="D743" s="552">
        <v>0</v>
      </c>
      <c r="E743" s="553">
        <v>169.75</v>
      </c>
      <c r="F743" s="552">
        <v>70.280000000000015</v>
      </c>
      <c r="G743" s="481">
        <f t="shared" si="13"/>
        <v>41.402061855670112</v>
      </c>
    </row>
    <row r="744" spans="1:7" x14ac:dyDescent="0.2">
      <c r="A744" s="549">
        <v>4319</v>
      </c>
      <c r="B744" s="550">
        <v>5038</v>
      </c>
      <c r="C744" s="551" t="s">
        <v>186</v>
      </c>
      <c r="D744" s="552">
        <v>0</v>
      </c>
      <c r="E744" s="553">
        <v>12.41</v>
      </c>
      <c r="F744" s="552">
        <v>3.2269999999999999</v>
      </c>
      <c r="G744" s="481">
        <f t="shared" si="13"/>
        <v>26.003223207091054</v>
      </c>
    </row>
    <row r="745" spans="1:7" x14ac:dyDescent="0.2">
      <c r="A745" s="549">
        <v>4319</v>
      </c>
      <c r="B745" s="550">
        <v>5137</v>
      </c>
      <c r="C745" s="551" t="s">
        <v>1393</v>
      </c>
      <c r="D745" s="552">
        <v>0</v>
      </c>
      <c r="E745" s="553">
        <v>600</v>
      </c>
      <c r="F745" s="552">
        <v>208.70729</v>
      </c>
      <c r="G745" s="481">
        <f t="shared" si="13"/>
        <v>34.784548333333333</v>
      </c>
    </row>
    <row r="746" spans="1:7" x14ac:dyDescent="0.2">
      <c r="A746" s="549">
        <v>4319</v>
      </c>
      <c r="B746" s="550">
        <v>5139</v>
      </c>
      <c r="C746" s="551" t="s">
        <v>159</v>
      </c>
      <c r="D746" s="552">
        <v>0</v>
      </c>
      <c r="E746" s="553">
        <v>140</v>
      </c>
      <c r="F746" s="552">
        <v>8.384999999999998</v>
      </c>
      <c r="G746" s="481">
        <f t="shared" si="13"/>
        <v>5.989285714285713</v>
      </c>
    </row>
    <row r="747" spans="1:7" x14ac:dyDescent="0.2">
      <c r="A747" s="549">
        <v>4319</v>
      </c>
      <c r="B747" s="550">
        <v>5162</v>
      </c>
      <c r="C747" s="551" t="s">
        <v>238</v>
      </c>
      <c r="D747" s="552">
        <v>0</v>
      </c>
      <c r="E747" s="553">
        <v>15</v>
      </c>
      <c r="F747" s="552">
        <v>10.833140000000002</v>
      </c>
      <c r="G747" s="481">
        <f t="shared" si="13"/>
        <v>72.220933333333349</v>
      </c>
    </row>
    <row r="748" spans="1:7" x14ac:dyDescent="0.2">
      <c r="A748" s="549">
        <v>4319</v>
      </c>
      <c r="B748" s="550">
        <v>5164</v>
      </c>
      <c r="C748" s="551" t="s">
        <v>177</v>
      </c>
      <c r="D748" s="552">
        <v>0</v>
      </c>
      <c r="E748" s="553">
        <v>450</v>
      </c>
      <c r="F748" s="552">
        <v>88.661899999999989</v>
      </c>
      <c r="G748" s="481">
        <f t="shared" si="13"/>
        <v>19.702644444444442</v>
      </c>
    </row>
    <row r="749" spans="1:7" x14ac:dyDescent="0.2">
      <c r="A749" s="549">
        <v>4319</v>
      </c>
      <c r="B749" s="550">
        <v>5167</v>
      </c>
      <c r="C749" s="551" t="s">
        <v>193</v>
      </c>
      <c r="D749" s="552">
        <v>0</v>
      </c>
      <c r="E749" s="553">
        <v>3300</v>
      </c>
      <c r="F749" s="552">
        <v>980.07299999999998</v>
      </c>
      <c r="G749" s="481">
        <f t="shared" si="13"/>
        <v>29.69918181818182</v>
      </c>
    </row>
    <row r="750" spans="1:7" x14ac:dyDescent="0.2">
      <c r="A750" s="549">
        <v>4319</v>
      </c>
      <c r="B750" s="550">
        <v>5169</v>
      </c>
      <c r="C750" s="551" t="s">
        <v>160</v>
      </c>
      <c r="D750" s="552">
        <v>1184</v>
      </c>
      <c r="E750" s="553">
        <v>12387.62</v>
      </c>
      <c r="F750" s="552">
        <v>4456.9749000000002</v>
      </c>
      <c r="G750" s="481">
        <f t="shared" si="13"/>
        <v>35.979267203869668</v>
      </c>
    </row>
    <row r="751" spans="1:7" x14ac:dyDescent="0.2">
      <c r="A751" s="549">
        <v>4319</v>
      </c>
      <c r="B751" s="550">
        <v>5172</v>
      </c>
      <c r="C751" s="551" t="s">
        <v>223</v>
      </c>
      <c r="D751" s="552">
        <v>0</v>
      </c>
      <c r="E751" s="553">
        <v>25</v>
      </c>
      <c r="F751" s="552">
        <v>19.989999999999998</v>
      </c>
      <c r="G751" s="481">
        <f t="shared" si="13"/>
        <v>79.959999999999994</v>
      </c>
    </row>
    <row r="752" spans="1:7" x14ac:dyDescent="0.2">
      <c r="A752" s="549">
        <v>4319</v>
      </c>
      <c r="B752" s="550">
        <v>5173</v>
      </c>
      <c r="C752" s="551" t="s">
        <v>178</v>
      </c>
      <c r="D752" s="552">
        <v>0</v>
      </c>
      <c r="E752" s="553">
        <v>5500</v>
      </c>
      <c r="F752" s="552">
        <v>3064.0016000000005</v>
      </c>
      <c r="G752" s="481">
        <f t="shared" si="13"/>
        <v>55.709120000000013</v>
      </c>
    </row>
    <row r="753" spans="1:7" x14ac:dyDescent="0.2">
      <c r="A753" s="549">
        <v>4319</v>
      </c>
      <c r="B753" s="550">
        <v>5175</v>
      </c>
      <c r="C753" s="551" t="s">
        <v>161</v>
      </c>
      <c r="D753" s="552">
        <v>0</v>
      </c>
      <c r="E753" s="553">
        <v>400</v>
      </c>
      <c r="F753" s="552">
        <v>15.163</v>
      </c>
      <c r="G753" s="481">
        <f t="shared" si="13"/>
        <v>3.7907500000000005</v>
      </c>
    </row>
    <row r="754" spans="1:7" x14ac:dyDescent="0.2">
      <c r="A754" s="549">
        <v>4319</v>
      </c>
      <c r="B754" s="550">
        <v>5179</v>
      </c>
      <c r="C754" s="551" t="s">
        <v>196</v>
      </c>
      <c r="D754" s="552">
        <v>0</v>
      </c>
      <c r="E754" s="553">
        <v>134.56</v>
      </c>
      <c r="F754" s="552">
        <v>0</v>
      </c>
      <c r="G754" s="481">
        <f t="shared" si="13"/>
        <v>0</v>
      </c>
    </row>
    <row r="755" spans="1:7" x14ac:dyDescent="0.2">
      <c r="A755" s="549">
        <v>4319</v>
      </c>
      <c r="B755" s="550">
        <v>5194</v>
      </c>
      <c r="C755" s="551" t="s">
        <v>179</v>
      </c>
      <c r="D755" s="552">
        <v>0</v>
      </c>
      <c r="E755" s="553">
        <v>800</v>
      </c>
      <c r="F755" s="552">
        <v>164.66320000000002</v>
      </c>
      <c r="G755" s="481">
        <f t="shared" si="13"/>
        <v>20.582900000000002</v>
      </c>
    </row>
    <row r="756" spans="1:7" x14ac:dyDescent="0.2">
      <c r="A756" s="549">
        <v>4319</v>
      </c>
      <c r="B756" s="550">
        <v>5331</v>
      </c>
      <c r="C756" s="551" t="s">
        <v>172</v>
      </c>
      <c r="D756" s="552">
        <v>7900</v>
      </c>
      <c r="E756" s="553">
        <v>7900</v>
      </c>
      <c r="F756" s="552">
        <v>7500</v>
      </c>
      <c r="G756" s="481">
        <f t="shared" si="13"/>
        <v>94.936708860759495</v>
      </c>
    </row>
    <row r="757" spans="1:7" s="522" customFormat="1" x14ac:dyDescent="0.2">
      <c r="A757" s="555">
        <v>4319</v>
      </c>
      <c r="B757" s="556"/>
      <c r="C757" s="557" t="s">
        <v>280</v>
      </c>
      <c r="D757" s="534">
        <v>9084</v>
      </c>
      <c r="E757" s="533">
        <v>35971.56</v>
      </c>
      <c r="F757" s="534">
        <v>18986.850890000002</v>
      </c>
      <c r="G757" s="558">
        <f t="shared" si="13"/>
        <v>52.782951003515009</v>
      </c>
    </row>
    <row r="758" spans="1:7" x14ac:dyDescent="0.2">
      <c r="A758" s="559"/>
      <c r="B758" s="560"/>
      <c r="C758" s="560"/>
      <c r="D758" s="539"/>
      <c r="E758" s="539"/>
      <c r="F758" s="539"/>
      <c r="G758" s="481"/>
    </row>
    <row r="759" spans="1:7" x14ac:dyDescent="0.2">
      <c r="A759" s="561">
        <v>4324</v>
      </c>
      <c r="B759" s="562">
        <v>5222</v>
      </c>
      <c r="C759" s="563" t="s">
        <v>162</v>
      </c>
      <c r="D759" s="564">
        <v>0</v>
      </c>
      <c r="E759" s="565">
        <v>5400</v>
      </c>
      <c r="F759" s="564">
        <v>2949.56</v>
      </c>
      <c r="G759" s="566">
        <f t="shared" si="13"/>
        <v>54.621481481481482</v>
      </c>
    </row>
    <row r="760" spans="1:7" x14ac:dyDescent="0.2">
      <c r="A760" s="549">
        <v>4324</v>
      </c>
      <c r="B760" s="550">
        <v>5223</v>
      </c>
      <c r="C760" s="551" t="s">
        <v>167</v>
      </c>
      <c r="D760" s="552">
        <v>0</v>
      </c>
      <c r="E760" s="553">
        <v>4300</v>
      </c>
      <c r="F760" s="552">
        <v>3020.24</v>
      </c>
      <c r="G760" s="481">
        <f t="shared" si="13"/>
        <v>70.238139534883715</v>
      </c>
    </row>
    <row r="761" spans="1:7" x14ac:dyDescent="0.2">
      <c r="A761" s="549">
        <v>4324</v>
      </c>
      <c r="B761" s="550">
        <v>5331</v>
      </c>
      <c r="C761" s="551" t="s">
        <v>172</v>
      </c>
      <c r="D761" s="552">
        <v>60600</v>
      </c>
      <c r="E761" s="553">
        <v>86564</v>
      </c>
      <c r="F761" s="552">
        <v>65647.19</v>
      </c>
      <c r="G761" s="481">
        <f t="shared" si="13"/>
        <v>75.836594889330442</v>
      </c>
    </row>
    <row r="762" spans="1:7" x14ac:dyDescent="0.2">
      <c r="A762" s="549">
        <v>4324</v>
      </c>
      <c r="B762" s="550">
        <v>5336</v>
      </c>
      <c r="C762" s="551" t="s">
        <v>204</v>
      </c>
      <c r="D762" s="552">
        <v>0</v>
      </c>
      <c r="E762" s="553">
        <v>10965.165999999999</v>
      </c>
      <c r="F762" s="552">
        <v>8602.125</v>
      </c>
      <c r="G762" s="481">
        <f t="shared" si="13"/>
        <v>78.449564739831573</v>
      </c>
    </row>
    <row r="763" spans="1:7" s="522" customFormat="1" x14ac:dyDescent="0.2">
      <c r="A763" s="555">
        <v>4324</v>
      </c>
      <c r="B763" s="556"/>
      <c r="C763" s="557" t="s">
        <v>281</v>
      </c>
      <c r="D763" s="534">
        <v>60600</v>
      </c>
      <c r="E763" s="533">
        <v>107229.166</v>
      </c>
      <c r="F763" s="534">
        <v>80219.115000000005</v>
      </c>
      <c r="G763" s="558">
        <f t="shared" si="13"/>
        <v>74.810910121225788</v>
      </c>
    </row>
    <row r="764" spans="1:7" x14ac:dyDescent="0.2">
      <c r="A764" s="559"/>
      <c r="B764" s="560"/>
      <c r="C764" s="560"/>
      <c r="D764" s="539"/>
      <c r="E764" s="539"/>
      <c r="F764" s="539"/>
      <c r="G764" s="481"/>
    </row>
    <row r="765" spans="1:7" x14ac:dyDescent="0.2">
      <c r="A765" s="561">
        <v>4329</v>
      </c>
      <c r="B765" s="562">
        <v>5011</v>
      </c>
      <c r="C765" s="563" t="s">
        <v>182</v>
      </c>
      <c r="D765" s="564">
        <v>0</v>
      </c>
      <c r="E765" s="565">
        <v>978.8</v>
      </c>
      <c r="F765" s="564">
        <v>809.16226000000017</v>
      </c>
      <c r="G765" s="566">
        <f t="shared" si="13"/>
        <v>82.668804658765865</v>
      </c>
    </row>
    <row r="766" spans="1:7" x14ac:dyDescent="0.2">
      <c r="A766" s="549">
        <v>4329</v>
      </c>
      <c r="B766" s="550">
        <v>5021</v>
      </c>
      <c r="C766" s="551" t="s">
        <v>183</v>
      </c>
      <c r="D766" s="552">
        <v>0</v>
      </c>
      <c r="E766" s="553">
        <v>5550</v>
      </c>
      <c r="F766" s="552">
        <v>4996.6090000000004</v>
      </c>
      <c r="G766" s="481">
        <f t="shared" si="13"/>
        <v>90.028990990990991</v>
      </c>
    </row>
    <row r="767" spans="1:7" x14ac:dyDescent="0.2">
      <c r="A767" s="549">
        <v>4329</v>
      </c>
      <c r="B767" s="550">
        <v>5031</v>
      </c>
      <c r="C767" s="551" t="s">
        <v>184</v>
      </c>
      <c r="D767" s="552">
        <v>0</v>
      </c>
      <c r="E767" s="553">
        <v>1594</v>
      </c>
      <c r="F767" s="552">
        <v>1370.3240000000003</v>
      </c>
      <c r="G767" s="481">
        <f t="shared" si="13"/>
        <v>85.967628607277319</v>
      </c>
    </row>
    <row r="768" spans="1:7" x14ac:dyDescent="0.2">
      <c r="A768" s="549">
        <v>4329</v>
      </c>
      <c r="B768" s="550">
        <v>5032</v>
      </c>
      <c r="C768" s="551" t="s">
        <v>185</v>
      </c>
      <c r="D768" s="552">
        <v>0</v>
      </c>
      <c r="E768" s="553">
        <v>606</v>
      </c>
      <c r="F768" s="552">
        <v>497.22800000000001</v>
      </c>
      <c r="G768" s="481">
        <f t="shared" si="13"/>
        <v>82.050825082508254</v>
      </c>
    </row>
    <row r="769" spans="1:7" x14ac:dyDescent="0.2">
      <c r="A769" s="549">
        <v>4329</v>
      </c>
      <c r="B769" s="550">
        <v>5038</v>
      </c>
      <c r="C769" s="551" t="s">
        <v>186</v>
      </c>
      <c r="D769" s="552">
        <v>0</v>
      </c>
      <c r="E769" s="553">
        <v>32.5</v>
      </c>
      <c r="F769" s="552">
        <v>23.062999999999999</v>
      </c>
      <c r="G769" s="481">
        <f t="shared" si="13"/>
        <v>70.963076923076912</v>
      </c>
    </row>
    <row r="770" spans="1:7" x14ac:dyDescent="0.2">
      <c r="A770" s="549">
        <v>4329</v>
      </c>
      <c r="B770" s="550">
        <v>5041</v>
      </c>
      <c r="C770" s="551" t="s">
        <v>174</v>
      </c>
      <c r="D770" s="552">
        <v>0</v>
      </c>
      <c r="E770" s="553">
        <v>150</v>
      </c>
      <c r="F770" s="552">
        <v>150</v>
      </c>
      <c r="G770" s="481">
        <f t="shared" si="13"/>
        <v>100</v>
      </c>
    </row>
    <row r="771" spans="1:7" x14ac:dyDescent="0.2">
      <c r="A771" s="549">
        <v>4329</v>
      </c>
      <c r="B771" s="550">
        <v>5133</v>
      </c>
      <c r="C771" s="551" t="s">
        <v>319</v>
      </c>
      <c r="D771" s="552">
        <v>0</v>
      </c>
      <c r="E771" s="553">
        <v>20</v>
      </c>
      <c r="F771" s="552">
        <v>9.9</v>
      </c>
      <c r="G771" s="481">
        <f t="shared" si="13"/>
        <v>49.5</v>
      </c>
    </row>
    <row r="772" spans="1:7" x14ac:dyDescent="0.2">
      <c r="A772" s="549">
        <v>4329</v>
      </c>
      <c r="B772" s="550">
        <v>5137</v>
      </c>
      <c r="C772" s="551" t="s">
        <v>1393</v>
      </c>
      <c r="D772" s="552">
        <v>0</v>
      </c>
      <c r="E772" s="553">
        <v>30</v>
      </c>
      <c r="F772" s="552">
        <v>18.77073</v>
      </c>
      <c r="G772" s="481">
        <f t="shared" si="13"/>
        <v>62.569099999999999</v>
      </c>
    </row>
    <row r="773" spans="1:7" x14ac:dyDescent="0.2">
      <c r="A773" s="549">
        <v>4329</v>
      </c>
      <c r="B773" s="550">
        <v>5139</v>
      </c>
      <c r="C773" s="551" t="s">
        <v>159</v>
      </c>
      <c r="D773" s="552">
        <v>0</v>
      </c>
      <c r="E773" s="553">
        <v>90</v>
      </c>
      <c r="F773" s="552">
        <v>24.513500000000001</v>
      </c>
      <c r="G773" s="481">
        <f t="shared" si="13"/>
        <v>27.237222222222222</v>
      </c>
    </row>
    <row r="774" spans="1:7" x14ac:dyDescent="0.2">
      <c r="A774" s="549">
        <v>4329</v>
      </c>
      <c r="B774" s="550">
        <v>5162</v>
      </c>
      <c r="C774" s="551" t="s">
        <v>238</v>
      </c>
      <c r="D774" s="552">
        <v>0</v>
      </c>
      <c r="E774" s="553">
        <v>52</v>
      </c>
      <c r="F774" s="552">
        <v>46.669059999999995</v>
      </c>
      <c r="G774" s="481">
        <f t="shared" si="13"/>
        <v>89.748192307692293</v>
      </c>
    </row>
    <row r="775" spans="1:7" x14ac:dyDescent="0.2">
      <c r="A775" s="549">
        <v>4329</v>
      </c>
      <c r="B775" s="550">
        <v>5164</v>
      </c>
      <c r="C775" s="551" t="s">
        <v>177</v>
      </c>
      <c r="D775" s="552">
        <v>0</v>
      </c>
      <c r="E775" s="553">
        <v>670.31</v>
      </c>
      <c r="F775" s="552">
        <v>276.19200000000001</v>
      </c>
      <c r="G775" s="481">
        <f t="shared" si="13"/>
        <v>41.203622204651587</v>
      </c>
    </row>
    <row r="776" spans="1:7" x14ac:dyDescent="0.2">
      <c r="A776" s="549">
        <v>4329</v>
      </c>
      <c r="B776" s="550">
        <v>5166</v>
      </c>
      <c r="C776" s="551" t="s">
        <v>192</v>
      </c>
      <c r="D776" s="552">
        <v>0</v>
      </c>
      <c r="E776" s="553">
        <v>1150</v>
      </c>
      <c r="F776" s="552">
        <v>0</v>
      </c>
      <c r="G776" s="481">
        <f t="shared" si="13"/>
        <v>0</v>
      </c>
    </row>
    <row r="777" spans="1:7" x14ac:dyDescent="0.2">
      <c r="A777" s="549">
        <v>4329</v>
      </c>
      <c r="B777" s="550">
        <v>5167</v>
      </c>
      <c r="C777" s="551" t="s">
        <v>193</v>
      </c>
      <c r="D777" s="552">
        <v>0</v>
      </c>
      <c r="E777" s="553">
        <v>3100</v>
      </c>
      <c r="F777" s="552">
        <v>658.92</v>
      </c>
      <c r="G777" s="481">
        <f t="shared" si="13"/>
        <v>21.255483870967741</v>
      </c>
    </row>
    <row r="778" spans="1:7" x14ac:dyDescent="0.2">
      <c r="A778" s="549">
        <v>4329</v>
      </c>
      <c r="B778" s="550">
        <v>5169</v>
      </c>
      <c r="C778" s="551" t="s">
        <v>160</v>
      </c>
      <c r="D778" s="552">
        <v>783</v>
      </c>
      <c r="E778" s="553">
        <v>13574.56</v>
      </c>
      <c r="F778" s="552">
        <v>1183.4950700000004</v>
      </c>
      <c r="G778" s="481">
        <f t="shared" si="13"/>
        <v>8.7184783153192473</v>
      </c>
    </row>
    <row r="779" spans="1:7" x14ac:dyDescent="0.2">
      <c r="A779" s="549">
        <v>4329</v>
      </c>
      <c r="B779" s="550">
        <v>5173</v>
      </c>
      <c r="C779" s="551" t="s">
        <v>178</v>
      </c>
      <c r="D779" s="552">
        <v>0</v>
      </c>
      <c r="E779" s="553">
        <v>1604.2</v>
      </c>
      <c r="F779" s="552">
        <v>467.94499999999999</v>
      </c>
      <c r="G779" s="481">
        <f t="shared" si="13"/>
        <v>29.169991272908614</v>
      </c>
    </row>
    <row r="780" spans="1:7" x14ac:dyDescent="0.2">
      <c r="A780" s="549">
        <v>4329</v>
      </c>
      <c r="B780" s="550">
        <v>5175</v>
      </c>
      <c r="C780" s="551" t="s">
        <v>161</v>
      </c>
      <c r="D780" s="552">
        <v>0</v>
      </c>
      <c r="E780" s="553">
        <v>370</v>
      </c>
      <c r="F780" s="552">
        <v>25.684999999999995</v>
      </c>
      <c r="G780" s="481">
        <f t="shared" si="13"/>
        <v>6.941891891891891</v>
      </c>
    </row>
    <row r="781" spans="1:7" x14ac:dyDescent="0.2">
      <c r="A781" s="549">
        <v>4329</v>
      </c>
      <c r="B781" s="550">
        <v>5221</v>
      </c>
      <c r="C781" s="551" t="s">
        <v>180</v>
      </c>
      <c r="D781" s="552">
        <v>0</v>
      </c>
      <c r="E781" s="553">
        <v>667.1</v>
      </c>
      <c r="F781" s="552">
        <v>667.1</v>
      </c>
      <c r="G781" s="481">
        <f t="shared" si="13"/>
        <v>100</v>
      </c>
    </row>
    <row r="782" spans="1:7" x14ac:dyDescent="0.2">
      <c r="A782" s="549">
        <v>4329</v>
      </c>
      <c r="B782" s="550">
        <v>5222</v>
      </c>
      <c r="C782" s="551" t="s">
        <v>162</v>
      </c>
      <c r="D782" s="552">
        <v>0</v>
      </c>
      <c r="E782" s="553">
        <v>200</v>
      </c>
      <c r="F782" s="552">
        <v>200</v>
      </c>
      <c r="G782" s="481">
        <f t="shared" si="13"/>
        <v>100</v>
      </c>
    </row>
    <row r="783" spans="1:7" x14ac:dyDescent="0.2">
      <c r="A783" s="549">
        <v>4329</v>
      </c>
      <c r="B783" s="550">
        <v>5223</v>
      </c>
      <c r="C783" s="551" t="s">
        <v>167</v>
      </c>
      <c r="D783" s="552">
        <v>0</v>
      </c>
      <c r="E783" s="553">
        <v>76.599999999999994</v>
      </c>
      <c r="F783" s="552">
        <v>76.599999999999994</v>
      </c>
      <c r="G783" s="481">
        <f t="shared" si="13"/>
        <v>100</v>
      </c>
    </row>
    <row r="784" spans="1:7" s="522" customFormat="1" x14ac:dyDescent="0.2">
      <c r="A784" s="555">
        <v>4329</v>
      </c>
      <c r="B784" s="556"/>
      <c r="C784" s="557" t="s">
        <v>110</v>
      </c>
      <c r="D784" s="534">
        <v>783</v>
      </c>
      <c r="E784" s="533">
        <v>30516.07</v>
      </c>
      <c r="F784" s="534">
        <v>11502.17662</v>
      </c>
      <c r="G784" s="558">
        <f t="shared" si="13"/>
        <v>37.692195030356139</v>
      </c>
    </row>
    <row r="785" spans="1:7" x14ac:dyDescent="0.2">
      <c r="A785" s="559"/>
      <c r="B785" s="560"/>
      <c r="C785" s="560"/>
      <c r="D785" s="539"/>
      <c r="E785" s="539"/>
      <c r="F785" s="539"/>
      <c r="G785" s="481"/>
    </row>
    <row r="786" spans="1:7" x14ac:dyDescent="0.2">
      <c r="A786" s="561">
        <v>4339</v>
      </c>
      <c r="B786" s="562">
        <v>5041</v>
      </c>
      <c r="C786" s="563" t="s">
        <v>174</v>
      </c>
      <c r="D786" s="564">
        <v>0</v>
      </c>
      <c r="E786" s="565">
        <v>64.28</v>
      </c>
      <c r="F786" s="564">
        <v>64.185000000000002</v>
      </c>
      <c r="G786" s="566">
        <f t="shared" si="13"/>
        <v>99.852209085252014</v>
      </c>
    </row>
    <row r="787" spans="1:7" x14ac:dyDescent="0.2">
      <c r="A787" s="549">
        <v>4339</v>
      </c>
      <c r="B787" s="550">
        <v>5139</v>
      </c>
      <c r="C787" s="551" t="s">
        <v>159</v>
      </c>
      <c r="D787" s="552">
        <v>0</v>
      </c>
      <c r="E787" s="553">
        <v>326</v>
      </c>
      <c r="F787" s="552">
        <v>308.55690000000004</v>
      </c>
      <c r="G787" s="481">
        <f t="shared" si="13"/>
        <v>94.649355828220877</v>
      </c>
    </row>
    <row r="788" spans="1:7" x14ac:dyDescent="0.2">
      <c r="A788" s="549">
        <v>4339</v>
      </c>
      <c r="B788" s="550">
        <v>5164</v>
      </c>
      <c r="C788" s="551" t="s">
        <v>177</v>
      </c>
      <c r="D788" s="552">
        <v>44</v>
      </c>
      <c r="E788" s="553">
        <v>92.16</v>
      </c>
      <c r="F788" s="552">
        <v>22.96</v>
      </c>
      <c r="G788" s="481">
        <f t="shared" si="13"/>
        <v>24.913194444444446</v>
      </c>
    </row>
    <row r="789" spans="1:7" x14ac:dyDescent="0.2">
      <c r="A789" s="549">
        <v>4339</v>
      </c>
      <c r="B789" s="550">
        <v>5169</v>
      </c>
      <c r="C789" s="551" t="s">
        <v>160</v>
      </c>
      <c r="D789" s="552">
        <v>254</v>
      </c>
      <c r="E789" s="553">
        <v>1216.6300000000001</v>
      </c>
      <c r="F789" s="552">
        <v>112.64341999999999</v>
      </c>
      <c r="G789" s="481">
        <f t="shared" si="13"/>
        <v>9.2586423152478563</v>
      </c>
    </row>
    <row r="790" spans="1:7" x14ac:dyDescent="0.2">
      <c r="A790" s="549">
        <v>4339</v>
      </c>
      <c r="B790" s="550">
        <v>5175</v>
      </c>
      <c r="C790" s="551" t="s">
        <v>161</v>
      </c>
      <c r="D790" s="552">
        <v>0</v>
      </c>
      <c r="E790" s="553">
        <v>41.06</v>
      </c>
      <c r="F790" s="552">
        <v>41.056179999999998</v>
      </c>
      <c r="G790" s="481">
        <f t="shared" si="13"/>
        <v>99.990696541646358</v>
      </c>
    </row>
    <row r="791" spans="1:7" x14ac:dyDescent="0.2">
      <c r="A791" s="549">
        <v>4339</v>
      </c>
      <c r="B791" s="550">
        <v>5194</v>
      </c>
      <c r="C791" s="551" t="s">
        <v>179</v>
      </c>
      <c r="D791" s="552">
        <v>0</v>
      </c>
      <c r="E791" s="553">
        <v>205</v>
      </c>
      <c r="F791" s="552">
        <v>201.4</v>
      </c>
      <c r="G791" s="481">
        <f t="shared" si="13"/>
        <v>98.243902439024396</v>
      </c>
    </row>
    <row r="792" spans="1:7" x14ac:dyDescent="0.2">
      <c r="A792" s="549">
        <v>4339</v>
      </c>
      <c r="B792" s="550">
        <v>5213</v>
      </c>
      <c r="C792" s="551" t="s">
        <v>166</v>
      </c>
      <c r="D792" s="552">
        <v>412</v>
      </c>
      <c r="E792" s="553">
        <v>412</v>
      </c>
      <c r="F792" s="552">
        <v>412</v>
      </c>
      <c r="G792" s="481">
        <f t="shared" si="13"/>
        <v>100</v>
      </c>
    </row>
    <row r="793" spans="1:7" x14ac:dyDescent="0.2">
      <c r="A793" s="549">
        <v>4339</v>
      </c>
      <c r="B793" s="550">
        <v>5221</v>
      </c>
      <c r="C793" s="551" t="s">
        <v>180</v>
      </c>
      <c r="D793" s="552">
        <v>0</v>
      </c>
      <c r="E793" s="553">
        <v>1025.5</v>
      </c>
      <c r="F793" s="552">
        <v>1022.7470900000001</v>
      </c>
      <c r="G793" s="481">
        <f t="shared" si="13"/>
        <v>99.73155436372501</v>
      </c>
    </row>
    <row r="794" spans="1:7" x14ac:dyDescent="0.2">
      <c r="A794" s="549">
        <v>4339</v>
      </c>
      <c r="B794" s="550">
        <v>5222</v>
      </c>
      <c r="C794" s="551" t="s">
        <v>162</v>
      </c>
      <c r="D794" s="552">
        <v>200</v>
      </c>
      <c r="E794" s="553">
        <v>908.8</v>
      </c>
      <c r="F794" s="552">
        <v>908.8</v>
      </c>
      <c r="G794" s="481">
        <f t="shared" si="13"/>
        <v>100</v>
      </c>
    </row>
    <row r="795" spans="1:7" x14ac:dyDescent="0.2">
      <c r="A795" s="549">
        <v>4339</v>
      </c>
      <c r="B795" s="550">
        <v>5494</v>
      </c>
      <c r="C795" s="551" t="s">
        <v>201</v>
      </c>
      <c r="D795" s="552">
        <v>30</v>
      </c>
      <c r="E795" s="553">
        <v>30</v>
      </c>
      <c r="F795" s="552">
        <v>30</v>
      </c>
      <c r="G795" s="481">
        <f t="shared" si="13"/>
        <v>100</v>
      </c>
    </row>
    <row r="796" spans="1:7" s="522" customFormat="1" x14ac:dyDescent="0.2">
      <c r="A796" s="555">
        <v>4339</v>
      </c>
      <c r="B796" s="556"/>
      <c r="C796" s="557" t="s">
        <v>111</v>
      </c>
      <c r="D796" s="534">
        <v>940</v>
      </c>
      <c r="E796" s="533">
        <v>4321.43</v>
      </c>
      <c r="F796" s="534">
        <v>3124.3485900000001</v>
      </c>
      <c r="G796" s="558">
        <f t="shared" si="13"/>
        <v>72.298951735883719</v>
      </c>
    </row>
    <row r="797" spans="1:7" x14ac:dyDescent="0.2">
      <c r="A797" s="559"/>
      <c r="B797" s="560"/>
      <c r="C797" s="560"/>
      <c r="D797" s="539"/>
      <c r="E797" s="539"/>
      <c r="F797" s="539"/>
      <c r="G797" s="481"/>
    </row>
    <row r="798" spans="1:7" x14ac:dyDescent="0.2">
      <c r="A798" s="561">
        <v>4342</v>
      </c>
      <c r="B798" s="562">
        <v>5011</v>
      </c>
      <c r="C798" s="563" t="s">
        <v>182</v>
      </c>
      <c r="D798" s="564">
        <v>0</v>
      </c>
      <c r="E798" s="565">
        <v>296.983</v>
      </c>
      <c r="F798" s="564">
        <v>296.983</v>
      </c>
      <c r="G798" s="566">
        <f t="shared" si="13"/>
        <v>100</v>
      </c>
    </row>
    <row r="799" spans="1:7" x14ac:dyDescent="0.2">
      <c r="A799" s="549">
        <v>4342</v>
      </c>
      <c r="B799" s="550">
        <v>5031</v>
      </c>
      <c r="C799" s="551" t="s">
        <v>184</v>
      </c>
      <c r="D799" s="552">
        <v>0</v>
      </c>
      <c r="E799" s="553">
        <v>73.649000000000001</v>
      </c>
      <c r="F799" s="552">
        <v>73.649000000000001</v>
      </c>
      <c r="G799" s="481">
        <f t="shared" si="13"/>
        <v>100</v>
      </c>
    </row>
    <row r="800" spans="1:7" x14ac:dyDescent="0.2">
      <c r="A800" s="549">
        <v>4342</v>
      </c>
      <c r="B800" s="550">
        <v>5032</v>
      </c>
      <c r="C800" s="551" t="s">
        <v>185</v>
      </c>
      <c r="D800" s="552">
        <v>0</v>
      </c>
      <c r="E800" s="553">
        <v>26.728000000000002</v>
      </c>
      <c r="F800" s="552">
        <v>26.728000000000002</v>
      </c>
      <c r="G800" s="481">
        <f t="shared" si="13"/>
        <v>100</v>
      </c>
    </row>
    <row r="801" spans="1:7" x14ac:dyDescent="0.2">
      <c r="A801" s="549">
        <v>4342</v>
      </c>
      <c r="B801" s="550">
        <v>5038</v>
      </c>
      <c r="C801" s="551" t="s">
        <v>186</v>
      </c>
      <c r="D801" s="552">
        <v>0</v>
      </c>
      <c r="E801" s="553">
        <v>1.2490000000000001</v>
      </c>
      <c r="F801" s="552">
        <v>1.2490000000000001</v>
      </c>
      <c r="G801" s="481">
        <f t="shared" si="13"/>
        <v>100</v>
      </c>
    </row>
    <row r="802" spans="1:7" x14ac:dyDescent="0.2">
      <c r="A802" s="549">
        <v>4342</v>
      </c>
      <c r="B802" s="550">
        <v>5173</v>
      </c>
      <c r="C802" s="551" t="s">
        <v>178</v>
      </c>
      <c r="D802" s="552">
        <v>0</v>
      </c>
      <c r="E802" s="553">
        <v>1.391</v>
      </c>
      <c r="F802" s="552">
        <v>1.391</v>
      </c>
      <c r="G802" s="481">
        <f t="shared" si="13"/>
        <v>100</v>
      </c>
    </row>
    <row r="803" spans="1:7" x14ac:dyDescent="0.2">
      <c r="A803" s="549">
        <v>4342</v>
      </c>
      <c r="B803" s="550">
        <v>5229</v>
      </c>
      <c r="C803" s="551" t="s">
        <v>202</v>
      </c>
      <c r="D803" s="552">
        <v>500</v>
      </c>
      <c r="E803" s="553">
        <v>0</v>
      </c>
      <c r="F803" s="552">
        <v>0</v>
      </c>
      <c r="G803" s="500" t="s">
        <v>3615</v>
      </c>
    </row>
    <row r="804" spans="1:7" s="522" customFormat="1" x14ac:dyDescent="0.2">
      <c r="A804" s="555">
        <v>4342</v>
      </c>
      <c r="B804" s="556"/>
      <c r="C804" s="557" t="s">
        <v>282</v>
      </c>
      <c r="D804" s="534">
        <v>500</v>
      </c>
      <c r="E804" s="533">
        <v>400</v>
      </c>
      <c r="F804" s="534">
        <v>400</v>
      </c>
      <c r="G804" s="558">
        <f t="shared" si="13"/>
        <v>100</v>
      </c>
    </row>
    <row r="805" spans="1:7" x14ac:dyDescent="0.2">
      <c r="A805" s="559"/>
      <c r="B805" s="560"/>
      <c r="C805" s="560"/>
      <c r="D805" s="539"/>
      <c r="E805" s="539"/>
      <c r="F805" s="539"/>
      <c r="G805" s="481"/>
    </row>
    <row r="806" spans="1:7" x14ac:dyDescent="0.2">
      <c r="A806" s="561">
        <v>4344</v>
      </c>
      <c r="B806" s="562">
        <v>5221</v>
      </c>
      <c r="C806" s="563" t="s">
        <v>180</v>
      </c>
      <c r="D806" s="564">
        <v>0</v>
      </c>
      <c r="E806" s="565">
        <v>23885.51</v>
      </c>
      <c r="F806" s="564">
        <v>23885.5</v>
      </c>
      <c r="G806" s="566">
        <f t="shared" si="13"/>
        <v>99.999958133613234</v>
      </c>
    </row>
    <row r="807" spans="1:7" x14ac:dyDescent="0.2">
      <c r="A807" s="549">
        <v>4344</v>
      </c>
      <c r="B807" s="550">
        <v>5222</v>
      </c>
      <c r="C807" s="551" t="s">
        <v>162</v>
      </c>
      <c r="D807" s="552">
        <v>0</v>
      </c>
      <c r="E807" s="553">
        <v>12990.51</v>
      </c>
      <c r="F807" s="552">
        <v>12990.5</v>
      </c>
      <c r="G807" s="481">
        <f t="shared" ref="G807:G875" si="14">F807/E807*100</f>
        <v>99.999923020728204</v>
      </c>
    </row>
    <row r="808" spans="1:7" x14ac:dyDescent="0.2">
      <c r="A808" s="549">
        <v>4344</v>
      </c>
      <c r="B808" s="550">
        <v>5223</v>
      </c>
      <c r="C808" s="551" t="s">
        <v>167</v>
      </c>
      <c r="D808" s="552">
        <v>0</v>
      </c>
      <c r="E808" s="553">
        <v>42012.21</v>
      </c>
      <c r="F808" s="552">
        <v>42012.2</v>
      </c>
      <c r="G808" s="481">
        <f t="shared" si="14"/>
        <v>99.999976197395952</v>
      </c>
    </row>
    <row r="809" spans="1:7" x14ac:dyDescent="0.2">
      <c r="A809" s="549">
        <v>4344</v>
      </c>
      <c r="B809" s="550">
        <v>5331</v>
      </c>
      <c r="C809" s="551" t="s">
        <v>172</v>
      </c>
      <c r="D809" s="552">
        <v>0</v>
      </c>
      <c r="E809" s="553">
        <v>117</v>
      </c>
      <c r="F809" s="552">
        <v>117</v>
      </c>
      <c r="G809" s="481">
        <f t="shared" si="14"/>
        <v>100</v>
      </c>
    </row>
    <row r="810" spans="1:7" x14ac:dyDescent="0.2">
      <c r="A810" s="549">
        <v>4344</v>
      </c>
      <c r="B810" s="550">
        <v>5336</v>
      </c>
      <c r="C810" s="551" t="s">
        <v>204</v>
      </c>
      <c r="D810" s="552">
        <v>0</v>
      </c>
      <c r="E810" s="553">
        <v>2318.8679999999999</v>
      </c>
      <c r="F810" s="552">
        <v>2318.8679999999999</v>
      </c>
      <c r="G810" s="481">
        <f t="shared" si="14"/>
        <v>100</v>
      </c>
    </row>
    <row r="811" spans="1:7" x14ac:dyDescent="0.2">
      <c r="A811" s="549">
        <v>4344</v>
      </c>
      <c r="B811" s="550">
        <v>5339</v>
      </c>
      <c r="C811" s="551" t="s">
        <v>199</v>
      </c>
      <c r="D811" s="552">
        <v>0</v>
      </c>
      <c r="E811" s="553">
        <v>3583</v>
      </c>
      <c r="F811" s="552">
        <v>3583</v>
      </c>
      <c r="G811" s="481">
        <f t="shared" si="14"/>
        <v>100</v>
      </c>
    </row>
    <row r="812" spans="1:7" x14ac:dyDescent="0.2">
      <c r="A812" s="549">
        <v>4344</v>
      </c>
      <c r="B812" s="550">
        <v>5621</v>
      </c>
      <c r="C812" s="551" t="s">
        <v>276</v>
      </c>
      <c r="D812" s="552">
        <v>1524</v>
      </c>
      <c r="E812" s="553">
        <v>1524</v>
      </c>
      <c r="F812" s="552">
        <v>1524</v>
      </c>
      <c r="G812" s="481">
        <f t="shared" si="14"/>
        <v>100</v>
      </c>
    </row>
    <row r="813" spans="1:7" x14ac:dyDescent="0.2">
      <c r="A813" s="549">
        <v>4344</v>
      </c>
      <c r="B813" s="550">
        <v>5622</v>
      </c>
      <c r="C813" s="551" t="s">
        <v>277</v>
      </c>
      <c r="D813" s="552">
        <v>100</v>
      </c>
      <c r="E813" s="553">
        <v>100</v>
      </c>
      <c r="F813" s="552">
        <v>100</v>
      </c>
      <c r="G813" s="481">
        <f t="shared" si="14"/>
        <v>100</v>
      </c>
    </row>
    <row r="814" spans="1:7" x14ac:dyDescent="0.2">
      <c r="A814" s="549">
        <v>4344</v>
      </c>
      <c r="B814" s="550">
        <v>5623</v>
      </c>
      <c r="C814" s="551" t="s">
        <v>278</v>
      </c>
      <c r="D814" s="552">
        <v>3818</v>
      </c>
      <c r="E814" s="553">
        <v>3818</v>
      </c>
      <c r="F814" s="552">
        <v>3818</v>
      </c>
      <c r="G814" s="481">
        <f t="shared" si="14"/>
        <v>100</v>
      </c>
    </row>
    <row r="815" spans="1:7" s="522" customFormat="1" x14ac:dyDescent="0.2">
      <c r="A815" s="555">
        <v>4344</v>
      </c>
      <c r="B815" s="556"/>
      <c r="C815" s="557" t="s">
        <v>283</v>
      </c>
      <c r="D815" s="534">
        <v>5442</v>
      </c>
      <c r="E815" s="533">
        <v>90349.097999999998</v>
      </c>
      <c r="F815" s="534">
        <v>90349.067999999999</v>
      </c>
      <c r="G815" s="558">
        <f t="shared" si="14"/>
        <v>99.99996679546264</v>
      </c>
    </row>
    <row r="816" spans="1:7" x14ac:dyDescent="0.2">
      <c r="A816" s="559"/>
      <c r="B816" s="560"/>
      <c r="C816" s="560"/>
      <c r="D816" s="539"/>
      <c r="E816" s="539"/>
      <c r="F816" s="539"/>
      <c r="G816" s="481"/>
    </row>
    <row r="817" spans="1:7" x14ac:dyDescent="0.2">
      <c r="A817" s="561">
        <v>4349</v>
      </c>
      <c r="B817" s="562">
        <v>5011</v>
      </c>
      <c r="C817" s="563" t="s">
        <v>182</v>
      </c>
      <c r="D817" s="564">
        <v>0</v>
      </c>
      <c r="E817" s="565">
        <v>62</v>
      </c>
      <c r="F817" s="564">
        <v>42.364250000000006</v>
      </c>
      <c r="G817" s="566">
        <f t="shared" si="14"/>
        <v>68.329435483870981</v>
      </c>
    </row>
    <row r="818" spans="1:7" x14ac:dyDescent="0.2">
      <c r="A818" s="549">
        <v>4349</v>
      </c>
      <c r="B818" s="550">
        <v>5021</v>
      </c>
      <c r="C818" s="551" t="s">
        <v>183</v>
      </c>
      <c r="D818" s="552">
        <v>0</v>
      </c>
      <c r="E818" s="553">
        <v>240</v>
      </c>
      <c r="F818" s="552">
        <v>183.56</v>
      </c>
      <c r="G818" s="481">
        <f t="shared" si="14"/>
        <v>76.483333333333334</v>
      </c>
    </row>
    <row r="819" spans="1:7" x14ac:dyDescent="0.2">
      <c r="A819" s="549">
        <v>4349</v>
      </c>
      <c r="B819" s="550">
        <v>5031</v>
      </c>
      <c r="C819" s="551" t="s">
        <v>184</v>
      </c>
      <c r="D819" s="552">
        <v>0</v>
      </c>
      <c r="E819" s="553">
        <v>57</v>
      </c>
      <c r="F819" s="552">
        <v>29.940000000000005</v>
      </c>
      <c r="G819" s="481">
        <f t="shared" si="14"/>
        <v>52.526315789473685</v>
      </c>
    </row>
    <row r="820" spans="1:7" x14ac:dyDescent="0.2">
      <c r="A820" s="549">
        <v>4349</v>
      </c>
      <c r="B820" s="550">
        <v>5032</v>
      </c>
      <c r="C820" s="551" t="s">
        <v>185</v>
      </c>
      <c r="D820" s="552">
        <v>0</v>
      </c>
      <c r="E820" s="553">
        <v>20</v>
      </c>
      <c r="F820" s="552">
        <v>10.853</v>
      </c>
      <c r="G820" s="481">
        <f t="shared" si="14"/>
        <v>54.264999999999993</v>
      </c>
    </row>
    <row r="821" spans="1:7" x14ac:dyDescent="0.2">
      <c r="A821" s="549">
        <v>4349</v>
      </c>
      <c r="B821" s="550">
        <v>5038</v>
      </c>
      <c r="C821" s="551" t="s">
        <v>186</v>
      </c>
      <c r="D821" s="552">
        <v>0</v>
      </c>
      <c r="E821" s="553">
        <v>1.6</v>
      </c>
      <c r="F821" s="552">
        <v>0.49099999999999999</v>
      </c>
      <c r="G821" s="481">
        <f t="shared" si="14"/>
        <v>30.687499999999996</v>
      </c>
    </row>
    <row r="822" spans="1:7" x14ac:dyDescent="0.2">
      <c r="A822" s="549">
        <v>4349</v>
      </c>
      <c r="B822" s="550">
        <v>5133</v>
      </c>
      <c r="C822" s="551" t="s">
        <v>319</v>
      </c>
      <c r="D822" s="552">
        <v>0</v>
      </c>
      <c r="E822" s="553">
        <v>5</v>
      </c>
      <c r="F822" s="552">
        <v>0</v>
      </c>
      <c r="G822" s="481">
        <f t="shared" si="14"/>
        <v>0</v>
      </c>
    </row>
    <row r="823" spans="1:7" x14ac:dyDescent="0.2">
      <c r="A823" s="549">
        <v>4349</v>
      </c>
      <c r="B823" s="550">
        <v>5137</v>
      </c>
      <c r="C823" s="551" t="s">
        <v>1393</v>
      </c>
      <c r="D823" s="552">
        <v>0</v>
      </c>
      <c r="E823" s="553">
        <v>25</v>
      </c>
      <c r="F823" s="552">
        <v>11.978999999999999</v>
      </c>
      <c r="G823" s="481">
        <f t="shared" si="14"/>
        <v>47.915999999999997</v>
      </c>
    </row>
    <row r="824" spans="1:7" x14ac:dyDescent="0.2">
      <c r="A824" s="549">
        <v>4349</v>
      </c>
      <c r="B824" s="550">
        <v>5139</v>
      </c>
      <c r="C824" s="551" t="s">
        <v>159</v>
      </c>
      <c r="D824" s="552">
        <v>0</v>
      </c>
      <c r="E824" s="553">
        <v>20</v>
      </c>
      <c r="F824" s="552">
        <v>0</v>
      </c>
      <c r="G824" s="481">
        <f t="shared" si="14"/>
        <v>0</v>
      </c>
    </row>
    <row r="825" spans="1:7" x14ac:dyDescent="0.2">
      <c r="A825" s="549">
        <v>4349</v>
      </c>
      <c r="B825" s="550">
        <v>5162</v>
      </c>
      <c r="C825" s="551" t="s">
        <v>238</v>
      </c>
      <c r="D825" s="552">
        <v>0</v>
      </c>
      <c r="E825" s="553">
        <v>15</v>
      </c>
      <c r="F825" s="552">
        <v>11.122200000000001</v>
      </c>
      <c r="G825" s="481">
        <f t="shared" si="14"/>
        <v>74.147999999999996</v>
      </c>
    </row>
    <row r="826" spans="1:7" x14ac:dyDescent="0.2">
      <c r="A826" s="549">
        <v>4349</v>
      </c>
      <c r="B826" s="550">
        <v>5164</v>
      </c>
      <c r="C826" s="551" t="s">
        <v>177</v>
      </c>
      <c r="D826" s="552">
        <v>0</v>
      </c>
      <c r="E826" s="553">
        <v>200</v>
      </c>
      <c r="F826" s="552">
        <v>0</v>
      </c>
      <c r="G826" s="481">
        <f t="shared" si="14"/>
        <v>0</v>
      </c>
    </row>
    <row r="827" spans="1:7" x14ac:dyDescent="0.2">
      <c r="A827" s="549">
        <v>4349</v>
      </c>
      <c r="B827" s="550">
        <v>5166</v>
      </c>
      <c r="C827" s="551" t="s">
        <v>192</v>
      </c>
      <c r="D827" s="552">
        <v>0</v>
      </c>
      <c r="E827" s="553">
        <v>230</v>
      </c>
      <c r="F827" s="552">
        <v>0</v>
      </c>
      <c r="G827" s="481">
        <f t="shared" si="14"/>
        <v>0</v>
      </c>
    </row>
    <row r="828" spans="1:7" x14ac:dyDescent="0.2">
      <c r="A828" s="549">
        <v>4349</v>
      </c>
      <c r="B828" s="550">
        <v>5167</v>
      </c>
      <c r="C828" s="551" t="s">
        <v>193</v>
      </c>
      <c r="D828" s="552">
        <v>0</v>
      </c>
      <c r="E828" s="553">
        <v>400</v>
      </c>
      <c r="F828" s="552">
        <v>208</v>
      </c>
      <c r="G828" s="481">
        <f t="shared" si="14"/>
        <v>52</v>
      </c>
    </row>
    <row r="829" spans="1:7" x14ac:dyDescent="0.2">
      <c r="A829" s="549">
        <v>4349</v>
      </c>
      <c r="B829" s="550">
        <v>5169</v>
      </c>
      <c r="C829" s="551" t="s">
        <v>160</v>
      </c>
      <c r="D829" s="552">
        <v>220</v>
      </c>
      <c r="E829" s="553">
        <v>1240.69</v>
      </c>
      <c r="F829" s="552">
        <v>0</v>
      </c>
      <c r="G829" s="481">
        <f t="shared" si="14"/>
        <v>0</v>
      </c>
    </row>
    <row r="830" spans="1:7" x14ac:dyDescent="0.2">
      <c r="A830" s="549">
        <v>4349</v>
      </c>
      <c r="B830" s="550">
        <v>5173</v>
      </c>
      <c r="C830" s="551" t="s">
        <v>178</v>
      </c>
      <c r="D830" s="552">
        <v>0</v>
      </c>
      <c r="E830" s="553">
        <v>500</v>
      </c>
      <c r="F830" s="552">
        <v>0</v>
      </c>
      <c r="G830" s="481">
        <f t="shared" si="14"/>
        <v>0</v>
      </c>
    </row>
    <row r="831" spans="1:7" x14ac:dyDescent="0.2">
      <c r="A831" s="549">
        <v>4349</v>
      </c>
      <c r="B831" s="550">
        <v>5175</v>
      </c>
      <c r="C831" s="551" t="s">
        <v>161</v>
      </c>
      <c r="D831" s="552">
        <v>0</v>
      </c>
      <c r="E831" s="553">
        <v>40</v>
      </c>
      <c r="F831" s="552">
        <v>25.097600000000003</v>
      </c>
      <c r="G831" s="481">
        <f t="shared" si="14"/>
        <v>62.744000000000014</v>
      </c>
    </row>
    <row r="832" spans="1:7" x14ac:dyDescent="0.2">
      <c r="A832" s="549">
        <v>4349</v>
      </c>
      <c r="B832" s="550">
        <v>5221</v>
      </c>
      <c r="C832" s="551" t="s">
        <v>180</v>
      </c>
      <c r="D832" s="552">
        <v>0</v>
      </c>
      <c r="E832" s="553">
        <v>737.6</v>
      </c>
      <c r="F832" s="552">
        <v>737.6</v>
      </c>
      <c r="G832" s="481">
        <f t="shared" si="14"/>
        <v>100</v>
      </c>
    </row>
    <row r="833" spans="1:7" x14ac:dyDescent="0.2">
      <c r="A833" s="549">
        <v>4349</v>
      </c>
      <c r="B833" s="550">
        <v>5222</v>
      </c>
      <c r="C833" s="551" t="s">
        <v>162</v>
      </c>
      <c r="D833" s="552">
        <v>1200</v>
      </c>
      <c r="E833" s="553">
        <v>769.4</v>
      </c>
      <c r="F833" s="552">
        <v>769.4</v>
      </c>
      <c r="G833" s="481">
        <f t="shared" si="14"/>
        <v>100</v>
      </c>
    </row>
    <row r="834" spans="1:7" x14ac:dyDescent="0.2">
      <c r="A834" s="549">
        <v>4349</v>
      </c>
      <c r="B834" s="550">
        <v>5223</v>
      </c>
      <c r="C834" s="551" t="s">
        <v>167</v>
      </c>
      <c r="D834" s="552">
        <v>0</v>
      </c>
      <c r="E834" s="553">
        <v>470</v>
      </c>
      <c r="F834" s="552">
        <v>470</v>
      </c>
      <c r="G834" s="481">
        <f t="shared" si="14"/>
        <v>100</v>
      </c>
    </row>
    <row r="835" spans="1:7" x14ac:dyDescent="0.2">
      <c r="A835" s="549">
        <v>4349</v>
      </c>
      <c r="B835" s="550">
        <v>5229</v>
      </c>
      <c r="C835" s="551" t="s">
        <v>202</v>
      </c>
      <c r="D835" s="552">
        <v>700</v>
      </c>
      <c r="E835" s="553">
        <v>0</v>
      </c>
      <c r="F835" s="552">
        <v>0</v>
      </c>
      <c r="G835" s="500" t="s">
        <v>3615</v>
      </c>
    </row>
    <row r="836" spans="1:7" x14ac:dyDescent="0.2">
      <c r="A836" s="549">
        <v>4349</v>
      </c>
      <c r="B836" s="550">
        <v>5492</v>
      </c>
      <c r="C836" s="551" t="s">
        <v>240</v>
      </c>
      <c r="D836" s="552">
        <v>0</v>
      </c>
      <c r="E836" s="553">
        <v>400</v>
      </c>
      <c r="F836" s="552">
        <v>400</v>
      </c>
      <c r="G836" s="481">
        <f t="shared" si="14"/>
        <v>100</v>
      </c>
    </row>
    <row r="837" spans="1:7" s="522" customFormat="1" x14ac:dyDescent="0.2">
      <c r="A837" s="555">
        <v>4349</v>
      </c>
      <c r="B837" s="556"/>
      <c r="C837" s="557" t="s">
        <v>284</v>
      </c>
      <c r="D837" s="534">
        <v>2120</v>
      </c>
      <c r="E837" s="533">
        <v>5433.29</v>
      </c>
      <c r="F837" s="534">
        <v>2900.4070500000007</v>
      </c>
      <c r="G837" s="558">
        <f t="shared" si="14"/>
        <v>53.382150593839107</v>
      </c>
    </row>
    <row r="838" spans="1:7" x14ac:dyDescent="0.2">
      <c r="A838" s="559"/>
      <c r="B838" s="560"/>
      <c r="C838" s="560"/>
      <c r="D838" s="539"/>
      <c r="E838" s="539"/>
      <c r="F838" s="539"/>
      <c r="G838" s="481"/>
    </row>
    <row r="839" spans="1:7" x14ac:dyDescent="0.2">
      <c r="A839" s="561">
        <v>4350</v>
      </c>
      <c r="B839" s="562">
        <v>5169</v>
      </c>
      <c r="C839" s="563" t="s">
        <v>160</v>
      </c>
      <c r="D839" s="564">
        <v>0</v>
      </c>
      <c r="E839" s="565">
        <v>150</v>
      </c>
      <c r="F839" s="564">
        <v>0</v>
      </c>
      <c r="G839" s="566">
        <f t="shared" si="14"/>
        <v>0</v>
      </c>
    </row>
    <row r="840" spans="1:7" x14ac:dyDescent="0.2">
      <c r="A840" s="549">
        <v>4350</v>
      </c>
      <c r="B840" s="550">
        <v>5213</v>
      </c>
      <c r="C840" s="551" t="s">
        <v>166</v>
      </c>
      <c r="D840" s="552">
        <v>0</v>
      </c>
      <c r="E840" s="553">
        <v>12706.1</v>
      </c>
      <c r="F840" s="552">
        <v>12706.1</v>
      </c>
      <c r="G840" s="481">
        <f t="shared" si="14"/>
        <v>100</v>
      </c>
    </row>
    <row r="841" spans="1:7" x14ac:dyDescent="0.2">
      <c r="A841" s="549">
        <v>4350</v>
      </c>
      <c r="B841" s="550">
        <v>5221</v>
      </c>
      <c r="C841" s="551" t="s">
        <v>180</v>
      </c>
      <c r="D841" s="552">
        <v>0</v>
      </c>
      <c r="E841" s="553">
        <v>51629.1</v>
      </c>
      <c r="F841" s="552">
        <v>51628.915000000001</v>
      </c>
      <c r="G841" s="481">
        <f t="shared" si="14"/>
        <v>99.999641674946886</v>
      </c>
    </row>
    <row r="842" spans="1:7" x14ac:dyDescent="0.2">
      <c r="A842" s="549">
        <v>4350</v>
      </c>
      <c r="B842" s="550">
        <v>5222</v>
      </c>
      <c r="C842" s="551" t="s">
        <v>162</v>
      </c>
      <c r="D842" s="552">
        <v>0</v>
      </c>
      <c r="E842" s="553">
        <v>4456</v>
      </c>
      <c r="F842" s="552">
        <v>4456</v>
      </c>
      <c r="G842" s="481">
        <f t="shared" si="14"/>
        <v>100</v>
      </c>
    </row>
    <row r="843" spans="1:7" x14ac:dyDescent="0.2">
      <c r="A843" s="549">
        <v>4350</v>
      </c>
      <c r="B843" s="550">
        <v>5223</v>
      </c>
      <c r="C843" s="551" t="s">
        <v>167</v>
      </c>
      <c r="D843" s="552">
        <v>0</v>
      </c>
      <c r="E843" s="553">
        <v>124578.27099999999</v>
      </c>
      <c r="F843" s="552">
        <v>124504.001</v>
      </c>
      <c r="G843" s="481">
        <f t="shared" si="14"/>
        <v>99.940382861791377</v>
      </c>
    </row>
    <row r="844" spans="1:7" x14ac:dyDescent="0.2">
      <c r="A844" s="549">
        <v>4350</v>
      </c>
      <c r="B844" s="550">
        <v>5321</v>
      </c>
      <c r="C844" s="551" t="s">
        <v>168</v>
      </c>
      <c r="D844" s="552">
        <v>0</v>
      </c>
      <c r="E844" s="553">
        <v>390745</v>
      </c>
      <c r="F844" s="552">
        <v>390745</v>
      </c>
      <c r="G844" s="481">
        <f t="shared" si="14"/>
        <v>100</v>
      </c>
    </row>
    <row r="845" spans="1:7" x14ac:dyDescent="0.2">
      <c r="A845" s="549">
        <v>4350</v>
      </c>
      <c r="B845" s="550">
        <v>5331</v>
      </c>
      <c r="C845" s="551" t="s">
        <v>172</v>
      </c>
      <c r="D845" s="552">
        <v>29300</v>
      </c>
      <c r="E845" s="553">
        <v>33150</v>
      </c>
      <c r="F845" s="552">
        <v>31570</v>
      </c>
      <c r="G845" s="481">
        <f t="shared" si="14"/>
        <v>95.233785822021105</v>
      </c>
    </row>
    <row r="846" spans="1:7" x14ac:dyDescent="0.2">
      <c r="A846" s="549">
        <v>4350</v>
      </c>
      <c r="B846" s="550">
        <v>5336</v>
      </c>
      <c r="C846" s="551" t="s">
        <v>204</v>
      </c>
      <c r="D846" s="552">
        <v>0</v>
      </c>
      <c r="E846" s="553">
        <v>167567.06099999999</v>
      </c>
      <c r="F846" s="552">
        <v>167567.06099999999</v>
      </c>
      <c r="G846" s="481">
        <f t="shared" si="14"/>
        <v>100</v>
      </c>
    </row>
    <row r="847" spans="1:7" x14ac:dyDescent="0.2">
      <c r="A847" s="549">
        <v>4350</v>
      </c>
      <c r="B847" s="550">
        <v>5621</v>
      </c>
      <c r="C847" s="551" t="s">
        <v>276</v>
      </c>
      <c r="D847" s="552">
        <v>8727</v>
      </c>
      <c r="E847" s="553">
        <v>8727</v>
      </c>
      <c r="F847" s="552">
        <v>8727</v>
      </c>
      <c r="G847" s="481">
        <f t="shared" si="14"/>
        <v>100</v>
      </c>
    </row>
    <row r="848" spans="1:7" x14ac:dyDescent="0.2">
      <c r="A848" s="549">
        <v>4350</v>
      </c>
      <c r="B848" s="550">
        <v>5623</v>
      </c>
      <c r="C848" s="551" t="s">
        <v>278</v>
      </c>
      <c r="D848" s="552">
        <v>13095</v>
      </c>
      <c r="E848" s="553">
        <v>13095</v>
      </c>
      <c r="F848" s="552">
        <v>13095</v>
      </c>
      <c r="G848" s="481">
        <f t="shared" si="14"/>
        <v>100</v>
      </c>
    </row>
    <row r="849" spans="1:7" x14ac:dyDescent="0.2">
      <c r="A849" s="549">
        <v>4350</v>
      </c>
      <c r="B849" s="550">
        <v>5651</v>
      </c>
      <c r="C849" s="551" t="s">
        <v>220</v>
      </c>
      <c r="D849" s="552">
        <v>21900</v>
      </c>
      <c r="E849" s="553">
        <v>21900</v>
      </c>
      <c r="F849" s="552">
        <v>21900</v>
      </c>
      <c r="G849" s="481">
        <f t="shared" si="14"/>
        <v>100</v>
      </c>
    </row>
    <row r="850" spans="1:7" s="522" customFormat="1" x14ac:dyDescent="0.2">
      <c r="A850" s="555">
        <v>4350</v>
      </c>
      <c r="B850" s="556"/>
      <c r="C850" s="557" t="s">
        <v>112</v>
      </c>
      <c r="D850" s="534">
        <v>73022</v>
      </c>
      <c r="E850" s="533">
        <v>828703.53200000001</v>
      </c>
      <c r="F850" s="534">
        <v>826899.07700000005</v>
      </c>
      <c r="G850" s="558">
        <f t="shared" si="14"/>
        <v>99.782255664381552</v>
      </c>
    </row>
    <row r="851" spans="1:7" x14ac:dyDescent="0.2">
      <c r="A851" s="559"/>
      <c r="B851" s="560"/>
      <c r="C851" s="560"/>
      <c r="D851" s="539"/>
      <c r="E851" s="539"/>
      <c r="F851" s="539"/>
      <c r="G851" s="481"/>
    </row>
    <row r="852" spans="1:7" x14ac:dyDescent="0.2">
      <c r="A852" s="561">
        <v>4351</v>
      </c>
      <c r="B852" s="562">
        <v>5221</v>
      </c>
      <c r="C852" s="563" t="s">
        <v>180</v>
      </c>
      <c r="D852" s="564">
        <v>0</v>
      </c>
      <c r="E852" s="565">
        <v>50280.71</v>
      </c>
      <c r="F852" s="564">
        <v>50280.7</v>
      </c>
      <c r="G852" s="566">
        <f t="shared" si="14"/>
        <v>99.999980111657123</v>
      </c>
    </row>
    <row r="853" spans="1:7" x14ac:dyDescent="0.2">
      <c r="A853" s="549">
        <v>4351</v>
      </c>
      <c r="B853" s="550">
        <v>5222</v>
      </c>
      <c r="C853" s="551" t="s">
        <v>162</v>
      </c>
      <c r="D853" s="552">
        <v>0</v>
      </c>
      <c r="E853" s="553">
        <v>49803.87</v>
      </c>
      <c r="F853" s="552">
        <v>49803.85</v>
      </c>
      <c r="G853" s="481">
        <f t="shared" si="14"/>
        <v>99.999959842478091</v>
      </c>
    </row>
    <row r="854" spans="1:7" x14ac:dyDescent="0.2">
      <c r="A854" s="549">
        <v>4351</v>
      </c>
      <c r="B854" s="550">
        <v>5223</v>
      </c>
      <c r="C854" s="551" t="s">
        <v>167</v>
      </c>
      <c r="D854" s="552">
        <v>0</v>
      </c>
      <c r="E854" s="553">
        <v>99993.263999999996</v>
      </c>
      <c r="F854" s="552">
        <v>99993.263999999996</v>
      </c>
      <c r="G854" s="481">
        <f t="shared" si="14"/>
        <v>100</v>
      </c>
    </row>
    <row r="855" spans="1:7" x14ac:dyDescent="0.2">
      <c r="A855" s="549">
        <v>4351</v>
      </c>
      <c r="B855" s="550">
        <v>5321</v>
      </c>
      <c r="C855" s="551" t="s">
        <v>168</v>
      </c>
      <c r="D855" s="552">
        <v>0</v>
      </c>
      <c r="E855" s="553">
        <v>80454.509999999995</v>
      </c>
      <c r="F855" s="552">
        <v>80454.5</v>
      </c>
      <c r="G855" s="481">
        <f t="shared" si="14"/>
        <v>99.999987570616</v>
      </c>
    </row>
    <row r="856" spans="1:7" x14ac:dyDescent="0.2">
      <c r="A856" s="549">
        <v>4351</v>
      </c>
      <c r="B856" s="550">
        <v>5331</v>
      </c>
      <c r="C856" s="551" t="s">
        <v>172</v>
      </c>
      <c r="D856" s="552">
        <v>0</v>
      </c>
      <c r="E856" s="553">
        <v>135</v>
      </c>
      <c r="F856" s="552">
        <v>135</v>
      </c>
      <c r="G856" s="481">
        <f t="shared" si="14"/>
        <v>100</v>
      </c>
    </row>
    <row r="857" spans="1:7" x14ac:dyDescent="0.2">
      <c r="A857" s="549">
        <v>4351</v>
      </c>
      <c r="B857" s="550">
        <v>5336</v>
      </c>
      <c r="C857" s="551" t="s">
        <v>204</v>
      </c>
      <c r="D857" s="552">
        <v>0</v>
      </c>
      <c r="E857" s="553">
        <v>2760.0169999999998</v>
      </c>
      <c r="F857" s="552">
        <v>2760.0169999999998</v>
      </c>
      <c r="G857" s="481">
        <f t="shared" si="14"/>
        <v>100</v>
      </c>
    </row>
    <row r="858" spans="1:7" x14ac:dyDescent="0.2">
      <c r="A858" s="549">
        <v>4351</v>
      </c>
      <c r="B858" s="550">
        <v>5621</v>
      </c>
      <c r="C858" s="551" t="s">
        <v>276</v>
      </c>
      <c r="D858" s="552">
        <v>2138</v>
      </c>
      <c r="E858" s="553">
        <v>2138</v>
      </c>
      <c r="F858" s="552">
        <v>2138</v>
      </c>
      <c r="G858" s="481">
        <f t="shared" si="14"/>
        <v>100</v>
      </c>
    </row>
    <row r="859" spans="1:7" x14ac:dyDescent="0.2">
      <c r="A859" s="549">
        <v>4351</v>
      </c>
      <c r="B859" s="550">
        <v>5622</v>
      </c>
      <c r="C859" s="551" t="s">
        <v>277</v>
      </c>
      <c r="D859" s="552">
        <v>11806</v>
      </c>
      <c r="E859" s="553">
        <v>11806</v>
      </c>
      <c r="F859" s="552">
        <v>11806</v>
      </c>
      <c r="G859" s="481">
        <f t="shared" si="14"/>
        <v>100</v>
      </c>
    </row>
    <row r="860" spans="1:7" x14ac:dyDescent="0.2">
      <c r="A860" s="549">
        <v>4351</v>
      </c>
      <c r="B860" s="550">
        <v>5623</v>
      </c>
      <c r="C860" s="551" t="s">
        <v>278</v>
      </c>
      <c r="D860" s="552">
        <v>10076</v>
      </c>
      <c r="E860" s="553">
        <v>10076</v>
      </c>
      <c r="F860" s="552">
        <v>10076</v>
      </c>
      <c r="G860" s="481">
        <f t="shared" si="14"/>
        <v>100</v>
      </c>
    </row>
    <row r="861" spans="1:7" x14ac:dyDescent="0.2">
      <c r="A861" s="549">
        <v>4351</v>
      </c>
      <c r="B861" s="550">
        <v>5641</v>
      </c>
      <c r="C861" s="551" t="s">
        <v>285</v>
      </c>
      <c r="D861" s="552">
        <v>1200</v>
      </c>
      <c r="E861" s="553">
        <v>1200</v>
      </c>
      <c r="F861" s="552">
        <v>1200</v>
      </c>
      <c r="G861" s="481">
        <f t="shared" si="14"/>
        <v>100</v>
      </c>
    </row>
    <row r="862" spans="1:7" s="522" customFormat="1" x14ac:dyDescent="0.2">
      <c r="A862" s="555">
        <v>4351</v>
      </c>
      <c r="B862" s="556"/>
      <c r="C862" s="557" t="s">
        <v>113</v>
      </c>
      <c r="D862" s="534">
        <v>25220</v>
      </c>
      <c r="E862" s="533">
        <v>308647.37099999998</v>
      </c>
      <c r="F862" s="534">
        <v>308647.33100000001</v>
      </c>
      <c r="G862" s="558">
        <f t="shared" si="14"/>
        <v>99.999987040226571</v>
      </c>
    </row>
    <row r="863" spans="1:7" x14ac:dyDescent="0.2">
      <c r="A863" s="559"/>
      <c r="B863" s="560"/>
      <c r="C863" s="560"/>
      <c r="D863" s="539"/>
      <c r="E863" s="539"/>
      <c r="F863" s="539"/>
      <c r="G863" s="481"/>
    </row>
    <row r="864" spans="1:7" x14ac:dyDescent="0.2">
      <c r="A864" s="561">
        <v>4352</v>
      </c>
      <c r="B864" s="562">
        <v>5221</v>
      </c>
      <c r="C864" s="563" t="s">
        <v>180</v>
      </c>
      <c r="D864" s="564">
        <v>0</v>
      </c>
      <c r="E864" s="565">
        <v>400.9</v>
      </c>
      <c r="F864" s="564">
        <v>400.9</v>
      </c>
      <c r="G864" s="566">
        <f t="shared" si="14"/>
        <v>100</v>
      </c>
    </row>
    <row r="865" spans="1:7" s="522" customFormat="1" x14ac:dyDescent="0.2">
      <c r="A865" s="555">
        <v>4352</v>
      </c>
      <c r="B865" s="556"/>
      <c r="C865" s="557" t="s">
        <v>3195</v>
      </c>
      <c r="D865" s="534">
        <v>0</v>
      </c>
      <c r="E865" s="533">
        <v>400.9</v>
      </c>
      <c r="F865" s="534">
        <v>400.9</v>
      </c>
      <c r="G865" s="558">
        <f t="shared" si="14"/>
        <v>100</v>
      </c>
    </row>
    <row r="866" spans="1:7" x14ac:dyDescent="0.2">
      <c r="A866" s="559"/>
      <c r="B866" s="560"/>
      <c r="C866" s="560"/>
      <c r="D866" s="539"/>
      <c r="E866" s="539"/>
      <c r="F866" s="539"/>
      <c r="G866" s="481"/>
    </row>
    <row r="867" spans="1:7" x14ac:dyDescent="0.2">
      <c r="A867" s="561">
        <v>4354</v>
      </c>
      <c r="B867" s="562">
        <v>5137</v>
      </c>
      <c r="C867" s="563" t="s">
        <v>1393</v>
      </c>
      <c r="D867" s="564">
        <v>996</v>
      </c>
      <c r="E867" s="565">
        <v>1581.09</v>
      </c>
      <c r="F867" s="564">
        <v>63.796990000000001</v>
      </c>
      <c r="G867" s="566">
        <f t="shared" si="14"/>
        <v>4.0350005376038052</v>
      </c>
    </row>
    <row r="868" spans="1:7" x14ac:dyDescent="0.2">
      <c r="A868" s="549">
        <v>4354</v>
      </c>
      <c r="B868" s="550">
        <v>5221</v>
      </c>
      <c r="C868" s="551" t="s">
        <v>180</v>
      </c>
      <c r="D868" s="552">
        <v>0</v>
      </c>
      <c r="E868" s="553">
        <v>4643</v>
      </c>
      <c r="F868" s="552">
        <v>4643</v>
      </c>
      <c r="G868" s="481">
        <f t="shared" si="14"/>
        <v>100</v>
      </c>
    </row>
    <row r="869" spans="1:7" x14ac:dyDescent="0.2">
      <c r="A869" s="549">
        <v>4354</v>
      </c>
      <c r="B869" s="550">
        <v>5222</v>
      </c>
      <c r="C869" s="551" t="s">
        <v>162</v>
      </c>
      <c r="D869" s="552">
        <v>0</v>
      </c>
      <c r="E869" s="553">
        <v>2522</v>
      </c>
      <c r="F869" s="552">
        <v>2522</v>
      </c>
      <c r="G869" s="481">
        <f t="shared" si="14"/>
        <v>100</v>
      </c>
    </row>
    <row r="870" spans="1:7" x14ac:dyDescent="0.2">
      <c r="A870" s="549">
        <v>4354</v>
      </c>
      <c r="B870" s="550">
        <v>5223</v>
      </c>
      <c r="C870" s="551" t="s">
        <v>167</v>
      </c>
      <c r="D870" s="552">
        <v>0</v>
      </c>
      <c r="E870" s="553">
        <v>23388.400000000001</v>
      </c>
      <c r="F870" s="552">
        <v>23388.400000000001</v>
      </c>
      <c r="G870" s="481">
        <f t="shared" si="14"/>
        <v>100</v>
      </c>
    </row>
    <row r="871" spans="1:7" x14ac:dyDescent="0.2">
      <c r="A871" s="549">
        <v>4354</v>
      </c>
      <c r="B871" s="550">
        <v>5321</v>
      </c>
      <c r="C871" s="551" t="s">
        <v>168</v>
      </c>
      <c r="D871" s="552">
        <v>0</v>
      </c>
      <c r="E871" s="553">
        <v>14314</v>
      </c>
      <c r="F871" s="552">
        <v>14314</v>
      </c>
      <c r="G871" s="481">
        <f t="shared" si="14"/>
        <v>100</v>
      </c>
    </row>
    <row r="872" spans="1:7" x14ac:dyDescent="0.2">
      <c r="A872" s="549">
        <v>4354</v>
      </c>
      <c r="B872" s="550">
        <v>5331</v>
      </c>
      <c r="C872" s="551" t="s">
        <v>172</v>
      </c>
      <c r="D872" s="552">
        <v>5300</v>
      </c>
      <c r="E872" s="553">
        <v>6800</v>
      </c>
      <c r="F872" s="552">
        <v>6800</v>
      </c>
      <c r="G872" s="481">
        <f t="shared" si="14"/>
        <v>100</v>
      </c>
    </row>
    <row r="873" spans="1:7" x14ac:dyDescent="0.2">
      <c r="A873" s="549">
        <v>4354</v>
      </c>
      <c r="B873" s="550">
        <v>5336</v>
      </c>
      <c r="C873" s="551" t="s">
        <v>204</v>
      </c>
      <c r="D873" s="552">
        <v>0</v>
      </c>
      <c r="E873" s="553">
        <v>95154.187999999995</v>
      </c>
      <c r="F873" s="552">
        <v>95154.187150000012</v>
      </c>
      <c r="G873" s="481">
        <f t="shared" si="14"/>
        <v>99.999999106713005</v>
      </c>
    </row>
    <row r="874" spans="1:7" x14ac:dyDescent="0.2">
      <c r="A874" s="549">
        <v>4354</v>
      </c>
      <c r="B874" s="550">
        <v>5651</v>
      </c>
      <c r="C874" s="551" t="s">
        <v>220</v>
      </c>
      <c r="D874" s="552">
        <v>5000</v>
      </c>
      <c r="E874" s="553">
        <v>5000</v>
      </c>
      <c r="F874" s="552">
        <v>5000</v>
      </c>
      <c r="G874" s="481">
        <f t="shared" si="14"/>
        <v>100</v>
      </c>
    </row>
    <row r="875" spans="1:7" s="522" customFormat="1" x14ac:dyDescent="0.2">
      <c r="A875" s="555">
        <v>4354</v>
      </c>
      <c r="B875" s="556"/>
      <c r="C875" s="557" t="s">
        <v>286</v>
      </c>
      <c r="D875" s="534">
        <v>11296</v>
      </c>
      <c r="E875" s="533">
        <v>153402.67800000001</v>
      </c>
      <c r="F875" s="534">
        <v>151885.38413999998</v>
      </c>
      <c r="G875" s="558">
        <f t="shared" si="14"/>
        <v>99.010907840865698</v>
      </c>
    </row>
    <row r="876" spans="1:7" x14ac:dyDescent="0.2">
      <c r="A876" s="559"/>
      <c r="B876" s="560"/>
      <c r="C876" s="560"/>
      <c r="D876" s="539"/>
      <c r="E876" s="539"/>
      <c r="F876" s="539"/>
      <c r="G876" s="481"/>
    </row>
    <row r="877" spans="1:7" x14ac:dyDescent="0.2">
      <c r="A877" s="561">
        <v>4355</v>
      </c>
      <c r="B877" s="562">
        <v>5223</v>
      </c>
      <c r="C877" s="563" t="s">
        <v>167</v>
      </c>
      <c r="D877" s="564">
        <v>0</v>
      </c>
      <c r="E877" s="565">
        <v>4010</v>
      </c>
      <c r="F877" s="564">
        <v>4010</v>
      </c>
      <c r="G877" s="566">
        <f t="shared" ref="G877:G945" si="15">F877/E877*100</f>
        <v>100</v>
      </c>
    </row>
    <row r="878" spans="1:7" x14ac:dyDescent="0.2">
      <c r="A878" s="549">
        <v>4355</v>
      </c>
      <c r="B878" s="550">
        <v>5623</v>
      </c>
      <c r="C878" s="551" t="s">
        <v>278</v>
      </c>
      <c r="D878" s="552">
        <v>653</v>
      </c>
      <c r="E878" s="553">
        <v>653</v>
      </c>
      <c r="F878" s="552">
        <v>653</v>
      </c>
      <c r="G878" s="481">
        <f t="shared" si="15"/>
        <v>100</v>
      </c>
    </row>
    <row r="879" spans="1:7" s="522" customFormat="1" x14ac:dyDescent="0.2">
      <c r="A879" s="555">
        <v>4355</v>
      </c>
      <c r="B879" s="556"/>
      <c r="C879" s="557" t="s">
        <v>287</v>
      </c>
      <c r="D879" s="534">
        <v>653</v>
      </c>
      <c r="E879" s="533">
        <v>4663</v>
      </c>
      <c r="F879" s="534">
        <v>4663</v>
      </c>
      <c r="G879" s="558">
        <f t="shared" si="15"/>
        <v>100</v>
      </c>
    </row>
    <row r="880" spans="1:7" x14ac:dyDescent="0.2">
      <c r="A880" s="559"/>
      <c r="B880" s="560"/>
      <c r="C880" s="560"/>
      <c r="D880" s="539"/>
      <c r="E880" s="539"/>
      <c r="F880" s="539"/>
      <c r="G880" s="481"/>
    </row>
    <row r="881" spans="1:7" x14ac:dyDescent="0.2">
      <c r="A881" s="561">
        <v>4356</v>
      </c>
      <c r="B881" s="562">
        <v>5221</v>
      </c>
      <c r="C881" s="563" t="s">
        <v>180</v>
      </c>
      <c r="D881" s="564">
        <v>0</v>
      </c>
      <c r="E881" s="565">
        <v>11377</v>
      </c>
      <c r="F881" s="564">
        <v>11377</v>
      </c>
      <c r="G881" s="566">
        <f t="shared" si="15"/>
        <v>100</v>
      </c>
    </row>
    <row r="882" spans="1:7" x14ac:dyDescent="0.2">
      <c r="A882" s="549">
        <v>4356</v>
      </c>
      <c r="B882" s="550">
        <v>5222</v>
      </c>
      <c r="C882" s="551" t="s">
        <v>162</v>
      </c>
      <c r="D882" s="552">
        <v>0</v>
      </c>
      <c r="E882" s="553">
        <v>10894</v>
      </c>
      <c r="F882" s="552">
        <v>10894</v>
      </c>
      <c r="G882" s="481">
        <f t="shared" si="15"/>
        <v>100</v>
      </c>
    </row>
    <row r="883" spans="1:7" x14ac:dyDescent="0.2">
      <c r="A883" s="549">
        <v>4356</v>
      </c>
      <c r="B883" s="550">
        <v>5223</v>
      </c>
      <c r="C883" s="551" t="s">
        <v>167</v>
      </c>
      <c r="D883" s="552">
        <v>0</v>
      </c>
      <c r="E883" s="553">
        <v>47715</v>
      </c>
      <c r="F883" s="552">
        <v>47715</v>
      </c>
      <c r="G883" s="481">
        <f t="shared" si="15"/>
        <v>100</v>
      </c>
    </row>
    <row r="884" spans="1:7" x14ac:dyDescent="0.2">
      <c r="A884" s="549">
        <v>4356</v>
      </c>
      <c r="B884" s="550">
        <v>5321</v>
      </c>
      <c r="C884" s="551" t="s">
        <v>168</v>
      </c>
      <c r="D884" s="552">
        <v>0</v>
      </c>
      <c r="E884" s="553">
        <v>34368</v>
      </c>
      <c r="F884" s="552">
        <v>34368</v>
      </c>
      <c r="G884" s="481">
        <f t="shared" si="15"/>
        <v>100</v>
      </c>
    </row>
    <row r="885" spans="1:7" x14ac:dyDescent="0.2">
      <c r="A885" s="549">
        <v>4356</v>
      </c>
      <c r="B885" s="550">
        <v>5621</v>
      </c>
      <c r="C885" s="551" t="s">
        <v>276</v>
      </c>
      <c r="D885" s="552">
        <v>855</v>
      </c>
      <c r="E885" s="553">
        <v>855</v>
      </c>
      <c r="F885" s="552">
        <v>855</v>
      </c>
      <c r="G885" s="481">
        <f t="shared" si="15"/>
        <v>100</v>
      </c>
    </row>
    <row r="886" spans="1:7" x14ac:dyDescent="0.2">
      <c r="A886" s="549">
        <v>4356</v>
      </c>
      <c r="B886" s="550">
        <v>5622</v>
      </c>
      <c r="C886" s="551" t="s">
        <v>277</v>
      </c>
      <c r="D886" s="552">
        <v>2200</v>
      </c>
      <c r="E886" s="553">
        <v>2200</v>
      </c>
      <c r="F886" s="552">
        <v>2200</v>
      </c>
      <c r="G886" s="481">
        <f t="shared" si="15"/>
        <v>100</v>
      </c>
    </row>
    <row r="887" spans="1:7" x14ac:dyDescent="0.2">
      <c r="A887" s="549">
        <v>4356</v>
      </c>
      <c r="B887" s="550">
        <v>5623</v>
      </c>
      <c r="C887" s="551" t="s">
        <v>278</v>
      </c>
      <c r="D887" s="552">
        <v>6819</v>
      </c>
      <c r="E887" s="553">
        <v>6819</v>
      </c>
      <c r="F887" s="552">
        <v>6819</v>
      </c>
      <c r="G887" s="481">
        <f t="shared" si="15"/>
        <v>100</v>
      </c>
    </row>
    <row r="888" spans="1:7" s="522" customFormat="1" x14ac:dyDescent="0.2">
      <c r="A888" s="555">
        <v>4356</v>
      </c>
      <c r="B888" s="556"/>
      <c r="C888" s="557" t="s">
        <v>288</v>
      </c>
      <c r="D888" s="534">
        <v>9874</v>
      </c>
      <c r="E888" s="533">
        <v>114228</v>
      </c>
      <c r="F888" s="534">
        <v>114228</v>
      </c>
      <c r="G888" s="558">
        <f t="shared" si="15"/>
        <v>100</v>
      </c>
    </row>
    <row r="889" spans="1:7" x14ac:dyDescent="0.2">
      <c r="A889" s="559"/>
      <c r="B889" s="560"/>
      <c r="C889" s="560"/>
      <c r="D889" s="539"/>
      <c r="E889" s="539"/>
      <c r="F889" s="539"/>
      <c r="G889" s="481"/>
    </row>
    <row r="890" spans="1:7" x14ac:dyDescent="0.2">
      <c r="A890" s="561">
        <v>4357</v>
      </c>
      <c r="B890" s="562">
        <v>5137</v>
      </c>
      <c r="C890" s="563" t="s">
        <v>1393</v>
      </c>
      <c r="D890" s="564">
        <v>803</v>
      </c>
      <c r="E890" s="565">
        <v>5076.49</v>
      </c>
      <c r="F890" s="564">
        <v>3818.1299499999996</v>
      </c>
      <c r="G890" s="566">
        <f t="shared" si="15"/>
        <v>75.212005736246894</v>
      </c>
    </row>
    <row r="891" spans="1:7" x14ac:dyDescent="0.2">
      <c r="A891" s="549">
        <v>4357</v>
      </c>
      <c r="B891" s="550">
        <v>5139</v>
      </c>
      <c r="C891" s="551" t="s">
        <v>159</v>
      </c>
      <c r="D891" s="552">
        <v>0</v>
      </c>
      <c r="E891" s="553">
        <v>27.68</v>
      </c>
      <c r="F891" s="552">
        <v>10.456950000000001</v>
      </c>
      <c r="G891" s="481">
        <f t="shared" si="15"/>
        <v>37.777998554913303</v>
      </c>
    </row>
    <row r="892" spans="1:7" x14ac:dyDescent="0.2">
      <c r="A892" s="549">
        <v>4357</v>
      </c>
      <c r="B892" s="550">
        <v>5167</v>
      </c>
      <c r="C892" s="551" t="s">
        <v>193</v>
      </c>
      <c r="D892" s="552">
        <v>0</v>
      </c>
      <c r="E892" s="553">
        <v>3.98</v>
      </c>
      <c r="F892" s="552">
        <v>3.9790000000000001</v>
      </c>
      <c r="G892" s="481">
        <f t="shared" si="15"/>
        <v>99.9748743718593</v>
      </c>
    </row>
    <row r="893" spans="1:7" x14ac:dyDescent="0.2">
      <c r="A893" s="549">
        <v>4357</v>
      </c>
      <c r="B893" s="550">
        <v>5169</v>
      </c>
      <c r="C893" s="551" t="s">
        <v>160</v>
      </c>
      <c r="D893" s="552">
        <v>0</v>
      </c>
      <c r="E893" s="553">
        <v>118.58</v>
      </c>
      <c r="F893" s="552">
        <v>0</v>
      </c>
      <c r="G893" s="481">
        <f t="shared" si="15"/>
        <v>0</v>
      </c>
    </row>
    <row r="894" spans="1:7" x14ac:dyDescent="0.2">
      <c r="A894" s="549">
        <v>4357</v>
      </c>
      <c r="B894" s="550">
        <v>5172</v>
      </c>
      <c r="C894" s="551" t="s">
        <v>223</v>
      </c>
      <c r="D894" s="552">
        <v>0</v>
      </c>
      <c r="E894" s="553">
        <v>28.83</v>
      </c>
      <c r="F894" s="552">
        <v>28.82705</v>
      </c>
      <c r="G894" s="481">
        <f t="shared" si="15"/>
        <v>99.989767603191126</v>
      </c>
    </row>
    <row r="895" spans="1:7" x14ac:dyDescent="0.2">
      <c r="A895" s="549">
        <v>4357</v>
      </c>
      <c r="B895" s="550">
        <v>5213</v>
      </c>
      <c r="C895" s="551" t="s">
        <v>166</v>
      </c>
      <c r="D895" s="552">
        <v>0</v>
      </c>
      <c r="E895" s="553">
        <v>4748</v>
      </c>
      <c r="F895" s="552">
        <v>4748</v>
      </c>
      <c r="G895" s="481">
        <f t="shared" si="15"/>
        <v>100</v>
      </c>
    </row>
    <row r="896" spans="1:7" x14ac:dyDescent="0.2">
      <c r="A896" s="549">
        <v>4357</v>
      </c>
      <c r="B896" s="550">
        <v>5221</v>
      </c>
      <c r="C896" s="551" t="s">
        <v>180</v>
      </c>
      <c r="D896" s="552">
        <v>0</v>
      </c>
      <c r="E896" s="553">
        <v>34830.699999999997</v>
      </c>
      <c r="F896" s="552">
        <v>34830.699999999997</v>
      </c>
      <c r="G896" s="481">
        <f t="shared" si="15"/>
        <v>100</v>
      </c>
    </row>
    <row r="897" spans="1:7" x14ac:dyDescent="0.2">
      <c r="A897" s="549">
        <v>4357</v>
      </c>
      <c r="B897" s="550">
        <v>5222</v>
      </c>
      <c r="C897" s="551" t="s">
        <v>162</v>
      </c>
      <c r="D897" s="552">
        <v>0</v>
      </c>
      <c r="E897" s="553">
        <v>36730</v>
      </c>
      <c r="F897" s="552">
        <v>36724.188000000002</v>
      </c>
      <c r="G897" s="481">
        <f t="shared" si="15"/>
        <v>99.984176422542888</v>
      </c>
    </row>
    <row r="898" spans="1:7" x14ac:dyDescent="0.2">
      <c r="A898" s="549">
        <v>4357</v>
      </c>
      <c r="B898" s="550">
        <v>5223</v>
      </c>
      <c r="C898" s="551" t="s">
        <v>167</v>
      </c>
      <c r="D898" s="552">
        <v>0</v>
      </c>
      <c r="E898" s="553">
        <v>77080.3</v>
      </c>
      <c r="F898" s="552">
        <v>77080.3</v>
      </c>
      <c r="G898" s="481">
        <f t="shared" si="15"/>
        <v>100</v>
      </c>
    </row>
    <row r="899" spans="1:7" x14ac:dyDescent="0.2">
      <c r="A899" s="549">
        <v>4357</v>
      </c>
      <c r="B899" s="550">
        <v>5321</v>
      </c>
      <c r="C899" s="551" t="s">
        <v>168</v>
      </c>
      <c r="D899" s="552">
        <v>0</v>
      </c>
      <c r="E899" s="553">
        <v>223949</v>
      </c>
      <c r="F899" s="552">
        <v>223949</v>
      </c>
      <c r="G899" s="481">
        <f t="shared" si="15"/>
        <v>100</v>
      </c>
    </row>
    <row r="900" spans="1:7" x14ac:dyDescent="0.2">
      <c r="A900" s="549">
        <v>4357</v>
      </c>
      <c r="B900" s="550">
        <v>5331</v>
      </c>
      <c r="C900" s="551" t="s">
        <v>172</v>
      </c>
      <c r="D900" s="552">
        <v>135000</v>
      </c>
      <c r="E900" s="553">
        <v>158541</v>
      </c>
      <c r="F900" s="552">
        <v>124791</v>
      </c>
      <c r="G900" s="481">
        <f t="shared" si="15"/>
        <v>78.71213124680682</v>
      </c>
    </row>
    <row r="901" spans="1:7" x14ac:dyDescent="0.2">
      <c r="A901" s="549">
        <v>4357</v>
      </c>
      <c r="B901" s="550">
        <v>5336</v>
      </c>
      <c r="C901" s="551" t="s">
        <v>204</v>
      </c>
      <c r="D901" s="552">
        <v>0</v>
      </c>
      <c r="E901" s="553">
        <v>504831.18599999999</v>
      </c>
      <c r="F901" s="552">
        <v>504831.18343000003</v>
      </c>
      <c r="G901" s="481">
        <f t="shared" si="15"/>
        <v>99.999999490918938</v>
      </c>
    </row>
    <row r="902" spans="1:7" x14ac:dyDescent="0.2">
      <c r="A902" s="549">
        <v>4357</v>
      </c>
      <c r="B902" s="550">
        <v>5621</v>
      </c>
      <c r="C902" s="551" t="s">
        <v>276</v>
      </c>
      <c r="D902" s="552">
        <v>1424</v>
      </c>
      <c r="E902" s="553">
        <v>1424</v>
      </c>
      <c r="F902" s="552">
        <v>1424</v>
      </c>
      <c r="G902" s="481">
        <f t="shared" si="15"/>
        <v>100</v>
      </c>
    </row>
    <row r="903" spans="1:7" x14ac:dyDescent="0.2">
      <c r="A903" s="549">
        <v>4357</v>
      </c>
      <c r="B903" s="550">
        <v>5622</v>
      </c>
      <c r="C903" s="551" t="s">
        <v>277</v>
      </c>
      <c r="D903" s="552">
        <v>8202</v>
      </c>
      <c r="E903" s="553">
        <v>8202</v>
      </c>
      <c r="F903" s="552">
        <v>8202</v>
      </c>
      <c r="G903" s="481">
        <f t="shared" si="15"/>
        <v>100</v>
      </c>
    </row>
    <row r="904" spans="1:7" x14ac:dyDescent="0.2">
      <c r="A904" s="549">
        <v>4357</v>
      </c>
      <c r="B904" s="550">
        <v>5623</v>
      </c>
      <c r="C904" s="551" t="s">
        <v>278</v>
      </c>
      <c r="D904" s="552">
        <v>5034</v>
      </c>
      <c r="E904" s="553">
        <v>5034</v>
      </c>
      <c r="F904" s="552">
        <v>5034</v>
      </c>
      <c r="G904" s="481">
        <f t="shared" si="15"/>
        <v>100</v>
      </c>
    </row>
    <row r="905" spans="1:7" x14ac:dyDescent="0.2">
      <c r="A905" s="549">
        <v>4357</v>
      </c>
      <c r="B905" s="550">
        <v>5651</v>
      </c>
      <c r="C905" s="551" t="s">
        <v>220</v>
      </c>
      <c r="D905" s="552">
        <v>94800</v>
      </c>
      <c r="E905" s="553">
        <v>94800</v>
      </c>
      <c r="F905" s="552">
        <v>94800</v>
      </c>
      <c r="G905" s="481">
        <f t="shared" si="15"/>
        <v>100</v>
      </c>
    </row>
    <row r="906" spans="1:7" s="522" customFormat="1" x14ac:dyDescent="0.2">
      <c r="A906" s="555">
        <v>4357</v>
      </c>
      <c r="B906" s="556"/>
      <c r="C906" s="557" t="s">
        <v>114</v>
      </c>
      <c r="D906" s="534">
        <v>245263</v>
      </c>
      <c r="E906" s="533">
        <v>1155425.746</v>
      </c>
      <c r="F906" s="534">
        <v>1120275.7643800001</v>
      </c>
      <c r="G906" s="558">
        <f t="shared" si="15"/>
        <v>96.957832925076602</v>
      </c>
    </row>
    <row r="907" spans="1:7" x14ac:dyDescent="0.2">
      <c r="A907" s="559"/>
      <c r="B907" s="560"/>
      <c r="C907" s="560"/>
      <c r="D907" s="539"/>
      <c r="E907" s="539"/>
      <c r="F907" s="539"/>
      <c r="G907" s="481"/>
    </row>
    <row r="908" spans="1:7" x14ac:dyDescent="0.2">
      <c r="A908" s="561">
        <v>4358</v>
      </c>
      <c r="B908" s="562">
        <v>5213</v>
      </c>
      <c r="C908" s="563" t="s">
        <v>166</v>
      </c>
      <c r="D908" s="564">
        <v>0</v>
      </c>
      <c r="E908" s="565">
        <v>5923.6</v>
      </c>
      <c r="F908" s="564">
        <v>5923.6</v>
      </c>
      <c r="G908" s="566">
        <f t="shared" si="15"/>
        <v>100</v>
      </c>
    </row>
    <row r="909" spans="1:7" x14ac:dyDescent="0.2">
      <c r="A909" s="549">
        <v>4358</v>
      </c>
      <c r="B909" s="550">
        <v>5321</v>
      </c>
      <c r="C909" s="551" t="s">
        <v>168</v>
      </c>
      <c r="D909" s="552">
        <v>0</v>
      </c>
      <c r="E909" s="553">
        <v>9905</v>
      </c>
      <c r="F909" s="552">
        <v>9905</v>
      </c>
      <c r="G909" s="481">
        <f t="shared" si="15"/>
        <v>100</v>
      </c>
    </row>
    <row r="910" spans="1:7" x14ac:dyDescent="0.2">
      <c r="A910" s="549">
        <v>4358</v>
      </c>
      <c r="B910" s="550">
        <v>5336</v>
      </c>
      <c r="C910" s="551" t="s">
        <v>204</v>
      </c>
      <c r="D910" s="552">
        <v>0</v>
      </c>
      <c r="E910" s="553">
        <v>20478.580000000002</v>
      </c>
      <c r="F910" s="552">
        <v>20478.571</v>
      </c>
      <c r="G910" s="481">
        <f t="shared" si="15"/>
        <v>99.999956051640297</v>
      </c>
    </row>
    <row r="911" spans="1:7" x14ac:dyDescent="0.2">
      <c r="A911" s="549">
        <v>4358</v>
      </c>
      <c r="B911" s="550">
        <v>5339</v>
      </c>
      <c r="C911" s="551" t="s">
        <v>199</v>
      </c>
      <c r="D911" s="552">
        <v>0</v>
      </c>
      <c r="E911" s="553">
        <v>2666</v>
      </c>
      <c r="F911" s="552">
        <v>2666</v>
      </c>
      <c r="G911" s="481">
        <f t="shared" si="15"/>
        <v>100</v>
      </c>
    </row>
    <row r="912" spans="1:7" s="522" customFormat="1" x14ac:dyDescent="0.2">
      <c r="A912" s="555">
        <v>4358</v>
      </c>
      <c r="B912" s="556"/>
      <c r="C912" s="557" t="s">
        <v>289</v>
      </c>
      <c r="D912" s="534">
        <v>0</v>
      </c>
      <c r="E912" s="533">
        <v>38973.18</v>
      </c>
      <c r="F912" s="534">
        <v>38973.171000000002</v>
      </c>
      <c r="G912" s="558">
        <f t="shared" si="15"/>
        <v>99.999976907196185</v>
      </c>
    </row>
    <row r="913" spans="1:7" x14ac:dyDescent="0.2">
      <c r="A913" s="559"/>
      <c r="B913" s="560"/>
      <c r="C913" s="560"/>
      <c r="D913" s="539"/>
      <c r="E913" s="539"/>
      <c r="F913" s="539"/>
      <c r="G913" s="481"/>
    </row>
    <row r="914" spans="1:7" x14ac:dyDescent="0.2">
      <c r="A914" s="561">
        <v>4359</v>
      </c>
      <c r="B914" s="562">
        <v>5011</v>
      </c>
      <c r="C914" s="563" t="s">
        <v>182</v>
      </c>
      <c r="D914" s="564">
        <v>0</v>
      </c>
      <c r="E914" s="565">
        <v>30</v>
      </c>
      <c r="F914" s="564">
        <v>26.121449999999999</v>
      </c>
      <c r="G914" s="566">
        <f t="shared" si="15"/>
        <v>87.0715</v>
      </c>
    </row>
    <row r="915" spans="1:7" x14ac:dyDescent="0.2">
      <c r="A915" s="549">
        <v>4359</v>
      </c>
      <c r="B915" s="550">
        <v>5021</v>
      </c>
      <c r="C915" s="551" t="s">
        <v>183</v>
      </c>
      <c r="D915" s="552">
        <v>0</v>
      </c>
      <c r="E915" s="553">
        <v>50</v>
      </c>
      <c r="F915" s="552">
        <v>17.824999999999999</v>
      </c>
      <c r="G915" s="481">
        <f t="shared" si="15"/>
        <v>35.65</v>
      </c>
    </row>
    <row r="916" spans="1:7" x14ac:dyDescent="0.2">
      <c r="A916" s="549">
        <v>4359</v>
      </c>
      <c r="B916" s="550">
        <v>5031</v>
      </c>
      <c r="C916" s="551" t="s">
        <v>184</v>
      </c>
      <c r="D916" s="552">
        <v>0</v>
      </c>
      <c r="E916" s="553">
        <v>7.5</v>
      </c>
      <c r="F916" s="552">
        <v>6.468</v>
      </c>
      <c r="G916" s="481">
        <f t="shared" si="15"/>
        <v>86.24</v>
      </c>
    </row>
    <row r="917" spans="1:7" x14ac:dyDescent="0.2">
      <c r="A917" s="549">
        <v>4359</v>
      </c>
      <c r="B917" s="550">
        <v>5032</v>
      </c>
      <c r="C917" s="551" t="s">
        <v>185</v>
      </c>
      <c r="D917" s="552">
        <v>0</v>
      </c>
      <c r="E917" s="553">
        <v>2.7</v>
      </c>
      <c r="F917" s="552">
        <v>2.3450000000000002</v>
      </c>
      <c r="G917" s="481">
        <f t="shared" si="15"/>
        <v>86.851851851851862</v>
      </c>
    </row>
    <row r="918" spans="1:7" x14ac:dyDescent="0.2">
      <c r="A918" s="549">
        <v>4359</v>
      </c>
      <c r="B918" s="550">
        <v>5038</v>
      </c>
      <c r="C918" s="551" t="s">
        <v>186</v>
      </c>
      <c r="D918" s="552">
        <v>0</v>
      </c>
      <c r="E918" s="553">
        <v>0.13</v>
      </c>
      <c r="F918" s="552">
        <v>0.10199999999999999</v>
      </c>
      <c r="G918" s="481">
        <f t="shared" si="15"/>
        <v>78.461538461538453</v>
      </c>
    </row>
    <row r="919" spans="1:7" x14ac:dyDescent="0.2">
      <c r="A919" s="549">
        <v>4359</v>
      </c>
      <c r="B919" s="550">
        <v>5042</v>
      </c>
      <c r="C919" s="551" t="s">
        <v>212</v>
      </c>
      <c r="D919" s="552">
        <v>8</v>
      </c>
      <c r="E919" s="553">
        <v>8</v>
      </c>
      <c r="F919" s="552">
        <v>7.1989999999999998</v>
      </c>
      <c r="G919" s="481">
        <f t="shared" si="15"/>
        <v>89.987499999999997</v>
      </c>
    </row>
    <row r="920" spans="1:7" x14ac:dyDescent="0.2">
      <c r="A920" s="549">
        <v>4359</v>
      </c>
      <c r="B920" s="550">
        <v>5136</v>
      </c>
      <c r="C920" s="551" t="s">
        <v>213</v>
      </c>
      <c r="D920" s="552">
        <v>0</v>
      </c>
      <c r="E920" s="553">
        <v>200</v>
      </c>
      <c r="F920" s="552">
        <v>139.24960000000002</v>
      </c>
      <c r="G920" s="481">
        <f t="shared" si="15"/>
        <v>69.624800000000008</v>
      </c>
    </row>
    <row r="921" spans="1:7" x14ac:dyDescent="0.2">
      <c r="A921" s="549">
        <v>4359</v>
      </c>
      <c r="B921" s="550">
        <v>5137</v>
      </c>
      <c r="C921" s="551" t="s">
        <v>1393</v>
      </c>
      <c r="D921" s="552">
        <v>0</v>
      </c>
      <c r="E921" s="553">
        <v>10</v>
      </c>
      <c r="F921" s="552">
        <v>8.99</v>
      </c>
      <c r="G921" s="481">
        <f t="shared" si="15"/>
        <v>89.9</v>
      </c>
    </row>
    <row r="922" spans="1:7" x14ac:dyDescent="0.2">
      <c r="A922" s="549">
        <v>4359</v>
      </c>
      <c r="B922" s="550">
        <v>5139</v>
      </c>
      <c r="C922" s="551" t="s">
        <v>159</v>
      </c>
      <c r="D922" s="552">
        <v>0</v>
      </c>
      <c r="E922" s="553">
        <v>5</v>
      </c>
      <c r="F922" s="552">
        <v>3.7059999999999995</v>
      </c>
      <c r="G922" s="481">
        <f t="shared" si="15"/>
        <v>74.11999999999999</v>
      </c>
    </row>
    <row r="923" spans="1:7" x14ac:dyDescent="0.2">
      <c r="A923" s="549">
        <v>4359</v>
      </c>
      <c r="B923" s="550">
        <v>5162</v>
      </c>
      <c r="C923" s="551" t="s">
        <v>238</v>
      </c>
      <c r="D923" s="552">
        <v>0</v>
      </c>
      <c r="E923" s="553">
        <v>3.2</v>
      </c>
      <c r="F923" s="552">
        <v>3.10764</v>
      </c>
      <c r="G923" s="481">
        <f t="shared" si="15"/>
        <v>97.113749999999996</v>
      </c>
    </row>
    <row r="924" spans="1:7" x14ac:dyDescent="0.2">
      <c r="A924" s="549">
        <v>4359</v>
      </c>
      <c r="B924" s="550">
        <v>5164</v>
      </c>
      <c r="C924" s="551" t="s">
        <v>177</v>
      </c>
      <c r="D924" s="552">
        <v>0</v>
      </c>
      <c r="E924" s="553">
        <v>30</v>
      </c>
      <c r="F924" s="552">
        <v>6.3534999999999995</v>
      </c>
      <c r="G924" s="481">
        <f t="shared" si="15"/>
        <v>21.178333333333331</v>
      </c>
    </row>
    <row r="925" spans="1:7" x14ac:dyDescent="0.2">
      <c r="A925" s="549">
        <v>4359</v>
      </c>
      <c r="B925" s="550">
        <v>5166</v>
      </c>
      <c r="C925" s="551" t="s">
        <v>192</v>
      </c>
      <c r="D925" s="552">
        <v>0</v>
      </c>
      <c r="E925" s="553">
        <v>2364</v>
      </c>
      <c r="F925" s="552">
        <v>2336.0502000000001</v>
      </c>
      <c r="G925" s="481">
        <f t="shared" si="15"/>
        <v>98.817690355329958</v>
      </c>
    </row>
    <row r="926" spans="1:7" x14ac:dyDescent="0.2">
      <c r="A926" s="549">
        <v>4359</v>
      </c>
      <c r="B926" s="550">
        <v>5167</v>
      </c>
      <c r="C926" s="551" t="s">
        <v>193</v>
      </c>
      <c r="D926" s="552">
        <v>0</v>
      </c>
      <c r="E926" s="553">
        <v>3750</v>
      </c>
      <c r="F926" s="552">
        <v>3644.52</v>
      </c>
      <c r="G926" s="481">
        <f t="shared" si="15"/>
        <v>97.18719999999999</v>
      </c>
    </row>
    <row r="927" spans="1:7" x14ac:dyDescent="0.2">
      <c r="A927" s="549">
        <v>4359</v>
      </c>
      <c r="B927" s="550">
        <v>5168</v>
      </c>
      <c r="C927" s="551" t="s">
        <v>194</v>
      </c>
      <c r="D927" s="552">
        <v>226</v>
      </c>
      <c r="E927" s="553">
        <v>226</v>
      </c>
      <c r="F927" s="552">
        <v>225.33809999999997</v>
      </c>
      <c r="G927" s="481">
        <f t="shared" si="15"/>
        <v>99.707123893805289</v>
      </c>
    </row>
    <row r="928" spans="1:7" x14ac:dyDescent="0.2">
      <c r="A928" s="549">
        <v>4359</v>
      </c>
      <c r="B928" s="550">
        <v>5169</v>
      </c>
      <c r="C928" s="551" t="s">
        <v>160</v>
      </c>
      <c r="D928" s="552">
        <v>370</v>
      </c>
      <c r="E928" s="553">
        <v>5217.34</v>
      </c>
      <c r="F928" s="552">
        <v>4546.5266300000012</v>
      </c>
      <c r="G928" s="481">
        <f t="shared" si="15"/>
        <v>87.14261731073691</v>
      </c>
    </row>
    <row r="929" spans="1:7" x14ac:dyDescent="0.2">
      <c r="A929" s="549">
        <v>4359</v>
      </c>
      <c r="B929" s="550">
        <v>5173</v>
      </c>
      <c r="C929" s="551" t="s">
        <v>178</v>
      </c>
      <c r="D929" s="552">
        <v>0</v>
      </c>
      <c r="E929" s="553">
        <v>20</v>
      </c>
      <c r="F929" s="552">
        <v>0</v>
      </c>
      <c r="G929" s="481">
        <f t="shared" si="15"/>
        <v>0</v>
      </c>
    </row>
    <row r="930" spans="1:7" x14ac:dyDescent="0.2">
      <c r="A930" s="549">
        <v>4359</v>
      </c>
      <c r="B930" s="550">
        <v>5175</v>
      </c>
      <c r="C930" s="551" t="s">
        <v>161</v>
      </c>
      <c r="D930" s="552">
        <v>0</v>
      </c>
      <c r="E930" s="553">
        <v>120</v>
      </c>
      <c r="F930" s="552">
        <v>64.849779999999996</v>
      </c>
      <c r="G930" s="481">
        <f t="shared" si="15"/>
        <v>54.041483333333332</v>
      </c>
    </row>
    <row r="931" spans="1:7" x14ac:dyDescent="0.2">
      <c r="A931" s="549">
        <v>4359</v>
      </c>
      <c r="B931" s="550">
        <v>5221</v>
      </c>
      <c r="C931" s="551" t="s">
        <v>180</v>
      </c>
      <c r="D931" s="552">
        <v>0</v>
      </c>
      <c r="E931" s="553">
        <v>564</v>
      </c>
      <c r="F931" s="552">
        <v>564</v>
      </c>
      <c r="G931" s="481">
        <f t="shared" si="15"/>
        <v>100</v>
      </c>
    </row>
    <row r="932" spans="1:7" x14ac:dyDescent="0.2">
      <c r="A932" s="549">
        <v>4359</v>
      </c>
      <c r="B932" s="550">
        <v>5222</v>
      </c>
      <c r="C932" s="551" t="s">
        <v>162</v>
      </c>
      <c r="D932" s="552">
        <v>0</v>
      </c>
      <c r="E932" s="553">
        <v>1372</v>
      </c>
      <c r="F932" s="552">
        <v>1372</v>
      </c>
      <c r="G932" s="481">
        <f t="shared" si="15"/>
        <v>100</v>
      </c>
    </row>
    <row r="933" spans="1:7" x14ac:dyDescent="0.2">
      <c r="A933" s="549">
        <v>4359</v>
      </c>
      <c r="B933" s="550">
        <v>5223</v>
      </c>
      <c r="C933" s="551" t="s">
        <v>167</v>
      </c>
      <c r="D933" s="552">
        <v>0</v>
      </c>
      <c r="E933" s="553">
        <v>17901</v>
      </c>
      <c r="F933" s="552">
        <v>17901</v>
      </c>
      <c r="G933" s="481">
        <f t="shared" si="15"/>
        <v>100</v>
      </c>
    </row>
    <row r="934" spans="1:7" x14ac:dyDescent="0.2">
      <c r="A934" s="549">
        <v>4359</v>
      </c>
      <c r="B934" s="550">
        <v>5321</v>
      </c>
      <c r="C934" s="551" t="s">
        <v>168</v>
      </c>
      <c r="D934" s="552">
        <v>0</v>
      </c>
      <c r="E934" s="553">
        <v>18865</v>
      </c>
      <c r="F934" s="552">
        <v>18865</v>
      </c>
      <c r="G934" s="481">
        <f t="shared" si="15"/>
        <v>100</v>
      </c>
    </row>
    <row r="935" spans="1:7" x14ac:dyDescent="0.2">
      <c r="A935" s="549">
        <v>4359</v>
      </c>
      <c r="B935" s="550">
        <v>5621</v>
      </c>
      <c r="C935" s="551" t="s">
        <v>276</v>
      </c>
      <c r="D935" s="552">
        <v>114</v>
      </c>
      <c r="E935" s="553">
        <v>114</v>
      </c>
      <c r="F935" s="552">
        <v>114</v>
      </c>
      <c r="G935" s="481">
        <f t="shared" si="15"/>
        <v>100</v>
      </c>
    </row>
    <row r="936" spans="1:7" x14ac:dyDescent="0.2">
      <c r="A936" s="549">
        <v>4359</v>
      </c>
      <c r="B936" s="550">
        <v>5622</v>
      </c>
      <c r="C936" s="551" t="s">
        <v>277</v>
      </c>
      <c r="D936" s="552">
        <v>313</v>
      </c>
      <c r="E936" s="553">
        <v>313</v>
      </c>
      <c r="F936" s="552">
        <v>313</v>
      </c>
      <c r="G936" s="481">
        <f t="shared" si="15"/>
        <v>100</v>
      </c>
    </row>
    <row r="937" spans="1:7" x14ac:dyDescent="0.2">
      <c r="A937" s="549">
        <v>4359</v>
      </c>
      <c r="B937" s="550">
        <v>5623</v>
      </c>
      <c r="C937" s="551" t="s">
        <v>278</v>
      </c>
      <c r="D937" s="552">
        <v>2516</v>
      </c>
      <c r="E937" s="553">
        <v>2516</v>
      </c>
      <c r="F937" s="552">
        <v>2516</v>
      </c>
      <c r="G937" s="481">
        <f t="shared" si="15"/>
        <v>100</v>
      </c>
    </row>
    <row r="938" spans="1:7" s="522" customFormat="1" x14ac:dyDescent="0.2">
      <c r="A938" s="555">
        <v>4359</v>
      </c>
      <c r="B938" s="556"/>
      <c r="C938" s="557" t="s">
        <v>290</v>
      </c>
      <c r="D938" s="534">
        <v>3547</v>
      </c>
      <c r="E938" s="533">
        <v>53688.87</v>
      </c>
      <c r="F938" s="534">
        <v>52683.751899999996</v>
      </c>
      <c r="G938" s="558">
        <f t="shared" si="15"/>
        <v>98.127883674959065</v>
      </c>
    </row>
    <row r="939" spans="1:7" x14ac:dyDescent="0.2">
      <c r="A939" s="559"/>
      <c r="B939" s="560"/>
      <c r="C939" s="560"/>
      <c r="D939" s="539"/>
      <c r="E939" s="539"/>
      <c r="F939" s="539"/>
      <c r="G939" s="481"/>
    </row>
    <row r="940" spans="1:7" x14ac:dyDescent="0.2">
      <c r="A940" s="561">
        <v>4371</v>
      </c>
      <c r="B940" s="562">
        <v>5221</v>
      </c>
      <c r="C940" s="563" t="s">
        <v>180</v>
      </c>
      <c r="D940" s="564">
        <v>0</v>
      </c>
      <c r="E940" s="565">
        <v>16627</v>
      </c>
      <c r="F940" s="564">
        <v>16627</v>
      </c>
      <c r="G940" s="566">
        <f t="shared" si="15"/>
        <v>100</v>
      </c>
    </row>
    <row r="941" spans="1:7" x14ac:dyDescent="0.2">
      <c r="A941" s="549">
        <v>4371</v>
      </c>
      <c r="B941" s="550">
        <v>5222</v>
      </c>
      <c r="C941" s="551" t="s">
        <v>162</v>
      </c>
      <c r="D941" s="552">
        <v>0</v>
      </c>
      <c r="E941" s="553">
        <v>20361</v>
      </c>
      <c r="F941" s="552">
        <v>20361</v>
      </c>
      <c r="G941" s="481">
        <f t="shared" si="15"/>
        <v>100</v>
      </c>
    </row>
    <row r="942" spans="1:7" x14ac:dyDescent="0.2">
      <c r="A942" s="549">
        <v>4371</v>
      </c>
      <c r="B942" s="550">
        <v>5223</v>
      </c>
      <c r="C942" s="551" t="s">
        <v>167</v>
      </c>
      <c r="D942" s="552">
        <v>0</v>
      </c>
      <c r="E942" s="553">
        <v>39682.019999999997</v>
      </c>
      <c r="F942" s="552">
        <v>39682</v>
      </c>
      <c r="G942" s="481">
        <f t="shared" si="15"/>
        <v>99.999949599339971</v>
      </c>
    </row>
    <row r="943" spans="1:7" x14ac:dyDescent="0.2">
      <c r="A943" s="549">
        <v>4371</v>
      </c>
      <c r="B943" s="550">
        <v>5321</v>
      </c>
      <c r="C943" s="551" t="s">
        <v>168</v>
      </c>
      <c r="D943" s="552">
        <v>0</v>
      </c>
      <c r="E943" s="553">
        <v>2446.5100000000002</v>
      </c>
      <c r="F943" s="552">
        <v>2446.5</v>
      </c>
      <c r="G943" s="481">
        <f t="shared" si="15"/>
        <v>99.999591254480862</v>
      </c>
    </row>
    <row r="944" spans="1:7" x14ac:dyDescent="0.2">
      <c r="A944" s="549">
        <v>4371</v>
      </c>
      <c r="B944" s="550">
        <v>5621</v>
      </c>
      <c r="C944" s="551" t="s">
        <v>276</v>
      </c>
      <c r="D944" s="552">
        <v>1467</v>
      </c>
      <c r="E944" s="553">
        <v>1467</v>
      </c>
      <c r="F944" s="552">
        <v>1467</v>
      </c>
      <c r="G944" s="481">
        <f t="shared" si="15"/>
        <v>100</v>
      </c>
    </row>
    <row r="945" spans="1:7" x14ac:dyDescent="0.2">
      <c r="A945" s="549">
        <v>4371</v>
      </c>
      <c r="B945" s="550">
        <v>5622</v>
      </c>
      <c r="C945" s="551" t="s">
        <v>277</v>
      </c>
      <c r="D945" s="552">
        <v>2330</v>
      </c>
      <c r="E945" s="553">
        <v>2330</v>
      </c>
      <c r="F945" s="552">
        <v>2330</v>
      </c>
      <c r="G945" s="481">
        <f t="shared" si="15"/>
        <v>100</v>
      </c>
    </row>
    <row r="946" spans="1:7" x14ac:dyDescent="0.2">
      <c r="A946" s="549">
        <v>4371</v>
      </c>
      <c r="B946" s="550">
        <v>5623</v>
      </c>
      <c r="C946" s="551" t="s">
        <v>278</v>
      </c>
      <c r="D946" s="552">
        <v>6724</v>
      </c>
      <c r="E946" s="553">
        <v>6724</v>
      </c>
      <c r="F946" s="552">
        <v>6724</v>
      </c>
      <c r="G946" s="481">
        <f t="shared" ref="G946:G1017" si="16">F946/E946*100</f>
        <v>100</v>
      </c>
    </row>
    <row r="947" spans="1:7" s="522" customFormat="1" x14ac:dyDescent="0.2">
      <c r="A947" s="555">
        <v>4371</v>
      </c>
      <c r="B947" s="556"/>
      <c r="C947" s="557" t="s">
        <v>291</v>
      </c>
      <c r="D947" s="534">
        <v>10521</v>
      </c>
      <c r="E947" s="533">
        <v>89637.53</v>
      </c>
      <c r="F947" s="534">
        <v>89637.5</v>
      </c>
      <c r="G947" s="558">
        <f t="shared" si="16"/>
        <v>99.999966531875657</v>
      </c>
    </row>
    <row r="948" spans="1:7" x14ac:dyDescent="0.2">
      <c r="A948" s="559"/>
      <c r="B948" s="560"/>
      <c r="C948" s="560"/>
      <c r="D948" s="539"/>
      <c r="E948" s="539"/>
      <c r="F948" s="539"/>
      <c r="G948" s="481"/>
    </row>
    <row r="949" spans="1:7" x14ac:dyDescent="0.2">
      <c r="A949" s="561">
        <v>4372</v>
      </c>
      <c r="B949" s="562">
        <v>5221</v>
      </c>
      <c r="C949" s="563" t="s">
        <v>180</v>
      </c>
      <c r="D949" s="564">
        <v>0</v>
      </c>
      <c r="E949" s="565">
        <v>2151</v>
      </c>
      <c r="F949" s="564">
        <v>2151</v>
      </c>
      <c r="G949" s="566">
        <f t="shared" si="16"/>
        <v>100</v>
      </c>
    </row>
    <row r="950" spans="1:7" x14ac:dyDescent="0.2">
      <c r="A950" s="549">
        <v>4372</v>
      </c>
      <c r="B950" s="550">
        <v>5222</v>
      </c>
      <c r="C950" s="551" t="s">
        <v>162</v>
      </c>
      <c r="D950" s="552">
        <v>0</v>
      </c>
      <c r="E950" s="553">
        <v>6942</v>
      </c>
      <c r="F950" s="552">
        <v>6942</v>
      </c>
      <c r="G950" s="481">
        <f t="shared" si="16"/>
        <v>100</v>
      </c>
    </row>
    <row r="951" spans="1:7" x14ac:dyDescent="0.2">
      <c r="A951" s="549">
        <v>4372</v>
      </c>
      <c r="B951" s="550">
        <v>5223</v>
      </c>
      <c r="C951" s="551" t="s">
        <v>167</v>
      </c>
      <c r="D951" s="552">
        <v>0</v>
      </c>
      <c r="E951" s="553">
        <v>2988</v>
      </c>
      <c r="F951" s="552">
        <v>2988</v>
      </c>
      <c r="G951" s="481">
        <f t="shared" si="16"/>
        <v>100</v>
      </c>
    </row>
    <row r="952" spans="1:7" x14ac:dyDescent="0.2">
      <c r="A952" s="549">
        <v>4372</v>
      </c>
      <c r="B952" s="550">
        <v>5623</v>
      </c>
      <c r="C952" s="551" t="s">
        <v>278</v>
      </c>
      <c r="D952" s="552">
        <v>382</v>
      </c>
      <c r="E952" s="553">
        <v>382</v>
      </c>
      <c r="F952" s="552">
        <v>382</v>
      </c>
      <c r="G952" s="481">
        <f t="shared" si="16"/>
        <v>100</v>
      </c>
    </row>
    <row r="953" spans="1:7" s="522" customFormat="1" x14ac:dyDescent="0.2">
      <c r="A953" s="555">
        <v>4372</v>
      </c>
      <c r="B953" s="556"/>
      <c r="C953" s="557" t="s">
        <v>292</v>
      </c>
      <c r="D953" s="534">
        <v>382</v>
      </c>
      <c r="E953" s="533">
        <v>12463</v>
      </c>
      <c r="F953" s="534">
        <v>12463</v>
      </c>
      <c r="G953" s="558">
        <f t="shared" si="16"/>
        <v>100</v>
      </c>
    </row>
    <row r="954" spans="1:7" x14ac:dyDescent="0.2">
      <c r="A954" s="559"/>
      <c r="B954" s="560"/>
      <c r="C954" s="560"/>
      <c r="D954" s="539"/>
      <c r="E954" s="539"/>
      <c r="F954" s="539"/>
      <c r="G954" s="481"/>
    </row>
    <row r="955" spans="1:7" x14ac:dyDescent="0.2">
      <c r="A955" s="561">
        <v>4373</v>
      </c>
      <c r="B955" s="562">
        <v>5221</v>
      </c>
      <c r="C955" s="563" t="s">
        <v>180</v>
      </c>
      <c r="D955" s="564">
        <v>0</v>
      </c>
      <c r="E955" s="565">
        <v>4727</v>
      </c>
      <c r="F955" s="564">
        <v>4727</v>
      </c>
      <c r="G955" s="566">
        <f t="shared" si="16"/>
        <v>100</v>
      </c>
    </row>
    <row r="956" spans="1:7" x14ac:dyDescent="0.2">
      <c r="A956" s="549">
        <v>4373</v>
      </c>
      <c r="B956" s="550">
        <v>5223</v>
      </c>
      <c r="C956" s="551" t="s">
        <v>167</v>
      </c>
      <c r="D956" s="552">
        <v>0</v>
      </c>
      <c r="E956" s="553">
        <v>3009</v>
      </c>
      <c r="F956" s="552">
        <v>3009</v>
      </c>
      <c r="G956" s="481">
        <f t="shared" si="16"/>
        <v>100</v>
      </c>
    </row>
    <row r="957" spans="1:7" x14ac:dyDescent="0.2">
      <c r="A957" s="549">
        <v>4373</v>
      </c>
      <c r="B957" s="550">
        <v>5321</v>
      </c>
      <c r="C957" s="551" t="s">
        <v>168</v>
      </c>
      <c r="D957" s="552">
        <v>0</v>
      </c>
      <c r="E957" s="553">
        <v>1688.51</v>
      </c>
      <c r="F957" s="552">
        <v>1688.5</v>
      </c>
      <c r="G957" s="481">
        <f t="shared" si="16"/>
        <v>99.999407761872888</v>
      </c>
    </row>
    <row r="958" spans="1:7" s="522" customFormat="1" x14ac:dyDescent="0.2">
      <c r="A958" s="555">
        <v>4373</v>
      </c>
      <c r="B958" s="556"/>
      <c r="C958" s="557" t="s">
        <v>293</v>
      </c>
      <c r="D958" s="534">
        <v>0</v>
      </c>
      <c r="E958" s="533">
        <v>9424.51</v>
      </c>
      <c r="F958" s="534">
        <v>9424.5</v>
      </c>
      <c r="G958" s="558">
        <f t="shared" si="16"/>
        <v>99.99989389368784</v>
      </c>
    </row>
    <row r="959" spans="1:7" x14ac:dyDescent="0.2">
      <c r="A959" s="559"/>
      <c r="B959" s="560"/>
      <c r="C959" s="560"/>
      <c r="D959" s="539"/>
      <c r="E959" s="539"/>
      <c r="F959" s="539"/>
      <c r="G959" s="481"/>
    </row>
    <row r="960" spans="1:7" x14ac:dyDescent="0.2">
      <c r="A960" s="561">
        <v>4374</v>
      </c>
      <c r="B960" s="562">
        <v>5221</v>
      </c>
      <c r="C960" s="563" t="s">
        <v>180</v>
      </c>
      <c r="D960" s="564">
        <v>0</v>
      </c>
      <c r="E960" s="565">
        <v>7699</v>
      </c>
      <c r="F960" s="564">
        <v>7699</v>
      </c>
      <c r="G960" s="566">
        <f t="shared" si="16"/>
        <v>100</v>
      </c>
    </row>
    <row r="961" spans="1:7" x14ac:dyDescent="0.2">
      <c r="A961" s="549">
        <v>4374</v>
      </c>
      <c r="B961" s="550">
        <v>5222</v>
      </c>
      <c r="C961" s="551" t="s">
        <v>162</v>
      </c>
      <c r="D961" s="552">
        <v>0</v>
      </c>
      <c r="E961" s="553">
        <v>81003</v>
      </c>
      <c r="F961" s="552">
        <v>81003</v>
      </c>
      <c r="G961" s="481">
        <f t="shared" si="16"/>
        <v>100</v>
      </c>
    </row>
    <row r="962" spans="1:7" x14ac:dyDescent="0.2">
      <c r="A962" s="549">
        <v>4374</v>
      </c>
      <c r="B962" s="550">
        <v>5223</v>
      </c>
      <c r="C962" s="551" t="s">
        <v>167</v>
      </c>
      <c r="D962" s="552">
        <v>0</v>
      </c>
      <c r="E962" s="553">
        <v>116101.93</v>
      </c>
      <c r="F962" s="552">
        <v>116101.9</v>
      </c>
      <c r="G962" s="481">
        <f t="shared" si="16"/>
        <v>99.999974160636256</v>
      </c>
    </row>
    <row r="963" spans="1:7" x14ac:dyDescent="0.2">
      <c r="A963" s="549">
        <v>4374</v>
      </c>
      <c r="B963" s="550">
        <v>5321</v>
      </c>
      <c r="C963" s="551" t="s">
        <v>168</v>
      </c>
      <c r="D963" s="552">
        <v>0</v>
      </c>
      <c r="E963" s="553">
        <v>19767.509999999998</v>
      </c>
      <c r="F963" s="552">
        <v>19767.5</v>
      </c>
      <c r="G963" s="481">
        <f t="shared" si="16"/>
        <v>99.999949411939099</v>
      </c>
    </row>
    <row r="964" spans="1:7" x14ac:dyDescent="0.2">
      <c r="A964" s="549">
        <v>4374</v>
      </c>
      <c r="B964" s="550">
        <v>5622</v>
      </c>
      <c r="C964" s="551" t="s">
        <v>277</v>
      </c>
      <c r="D964" s="552">
        <v>6982</v>
      </c>
      <c r="E964" s="553">
        <v>6982</v>
      </c>
      <c r="F964" s="552">
        <v>6982</v>
      </c>
      <c r="G964" s="481">
        <f t="shared" si="16"/>
        <v>100</v>
      </c>
    </row>
    <row r="965" spans="1:7" x14ac:dyDescent="0.2">
      <c r="A965" s="549">
        <v>4374</v>
      </c>
      <c r="B965" s="550">
        <v>5623</v>
      </c>
      <c r="C965" s="551" t="s">
        <v>278</v>
      </c>
      <c r="D965" s="552">
        <v>11231</v>
      </c>
      <c r="E965" s="553">
        <v>11231</v>
      </c>
      <c r="F965" s="552">
        <v>11231</v>
      </c>
      <c r="G965" s="481">
        <f t="shared" si="16"/>
        <v>100</v>
      </c>
    </row>
    <row r="966" spans="1:7" s="522" customFormat="1" x14ac:dyDescent="0.2">
      <c r="A966" s="555">
        <v>4374</v>
      </c>
      <c r="B966" s="556"/>
      <c r="C966" s="557" t="s">
        <v>294</v>
      </c>
      <c r="D966" s="534">
        <v>18213</v>
      </c>
      <c r="E966" s="533">
        <v>242784.44</v>
      </c>
      <c r="F966" s="534">
        <v>242784.4</v>
      </c>
      <c r="G966" s="558">
        <f t="shared" si="16"/>
        <v>99.999983524479575</v>
      </c>
    </row>
    <row r="967" spans="1:7" x14ac:dyDescent="0.2">
      <c r="A967" s="559"/>
      <c r="B967" s="560"/>
      <c r="C967" s="560"/>
      <c r="D967" s="539"/>
      <c r="E967" s="539"/>
      <c r="F967" s="539"/>
      <c r="G967" s="481"/>
    </row>
    <row r="968" spans="1:7" x14ac:dyDescent="0.2">
      <c r="A968" s="561">
        <v>4375</v>
      </c>
      <c r="B968" s="562">
        <v>5221</v>
      </c>
      <c r="C968" s="563" t="s">
        <v>180</v>
      </c>
      <c r="D968" s="564">
        <v>0</v>
      </c>
      <c r="E968" s="565">
        <v>24621</v>
      </c>
      <c r="F968" s="564">
        <v>24621</v>
      </c>
      <c r="G968" s="566">
        <f t="shared" si="16"/>
        <v>100</v>
      </c>
    </row>
    <row r="969" spans="1:7" x14ac:dyDescent="0.2">
      <c r="A969" s="549">
        <v>4375</v>
      </c>
      <c r="B969" s="550">
        <v>5222</v>
      </c>
      <c r="C969" s="551" t="s">
        <v>162</v>
      </c>
      <c r="D969" s="552">
        <v>0</v>
      </c>
      <c r="E969" s="553">
        <v>14546</v>
      </c>
      <c r="F969" s="552">
        <v>14246</v>
      </c>
      <c r="G969" s="481">
        <f t="shared" si="16"/>
        <v>97.937577340849714</v>
      </c>
    </row>
    <row r="970" spans="1:7" x14ac:dyDescent="0.2">
      <c r="A970" s="549">
        <v>4375</v>
      </c>
      <c r="B970" s="550">
        <v>5223</v>
      </c>
      <c r="C970" s="551" t="s">
        <v>167</v>
      </c>
      <c r="D970" s="552">
        <v>0</v>
      </c>
      <c r="E970" s="553">
        <v>20261</v>
      </c>
      <c r="F970" s="552">
        <v>20261</v>
      </c>
      <c r="G970" s="481">
        <f t="shared" si="16"/>
        <v>100</v>
      </c>
    </row>
    <row r="971" spans="1:7" x14ac:dyDescent="0.2">
      <c r="A971" s="549">
        <v>4375</v>
      </c>
      <c r="B971" s="550">
        <v>5321</v>
      </c>
      <c r="C971" s="551" t="s">
        <v>168</v>
      </c>
      <c r="D971" s="552">
        <v>0</v>
      </c>
      <c r="E971" s="553">
        <v>4192</v>
      </c>
      <c r="F971" s="552">
        <v>4192</v>
      </c>
      <c r="G971" s="481">
        <f t="shared" si="16"/>
        <v>100</v>
      </c>
    </row>
    <row r="972" spans="1:7" x14ac:dyDescent="0.2">
      <c r="A972" s="549">
        <v>4375</v>
      </c>
      <c r="B972" s="550">
        <v>5621</v>
      </c>
      <c r="C972" s="551" t="s">
        <v>276</v>
      </c>
      <c r="D972" s="552">
        <v>4912</v>
      </c>
      <c r="E972" s="553">
        <v>4912</v>
      </c>
      <c r="F972" s="552">
        <v>4912</v>
      </c>
      <c r="G972" s="481">
        <f t="shared" si="16"/>
        <v>100</v>
      </c>
    </row>
    <row r="973" spans="1:7" x14ac:dyDescent="0.2">
      <c r="A973" s="549">
        <v>4375</v>
      </c>
      <c r="B973" s="550">
        <v>5622</v>
      </c>
      <c r="C973" s="551" t="s">
        <v>277</v>
      </c>
      <c r="D973" s="552">
        <v>2847</v>
      </c>
      <c r="E973" s="553">
        <v>2847</v>
      </c>
      <c r="F973" s="552">
        <v>2847</v>
      </c>
      <c r="G973" s="481">
        <f t="shared" si="16"/>
        <v>100</v>
      </c>
    </row>
    <row r="974" spans="1:7" x14ac:dyDescent="0.2">
      <c r="A974" s="549">
        <v>4375</v>
      </c>
      <c r="B974" s="550">
        <v>5623</v>
      </c>
      <c r="C974" s="551" t="s">
        <v>278</v>
      </c>
      <c r="D974" s="552">
        <v>2726</v>
      </c>
      <c r="E974" s="553">
        <v>2726</v>
      </c>
      <c r="F974" s="552">
        <v>2726</v>
      </c>
      <c r="G974" s="481">
        <f t="shared" si="16"/>
        <v>100</v>
      </c>
    </row>
    <row r="975" spans="1:7" s="522" customFormat="1" x14ac:dyDescent="0.2">
      <c r="A975" s="555">
        <v>4375</v>
      </c>
      <c r="B975" s="556"/>
      <c r="C975" s="557" t="s">
        <v>295</v>
      </c>
      <c r="D975" s="534">
        <v>10485</v>
      </c>
      <c r="E975" s="533">
        <v>74105</v>
      </c>
      <c r="F975" s="534">
        <v>73805</v>
      </c>
      <c r="G975" s="558">
        <f t="shared" si="16"/>
        <v>99.595169016935429</v>
      </c>
    </row>
    <row r="976" spans="1:7" x14ac:dyDescent="0.2">
      <c r="A976" s="559"/>
      <c r="B976" s="560"/>
      <c r="C976" s="560"/>
      <c r="D976" s="539"/>
      <c r="E976" s="539"/>
      <c r="F976" s="539"/>
      <c r="G976" s="481"/>
    </row>
    <row r="977" spans="1:7" x14ac:dyDescent="0.2">
      <c r="A977" s="561">
        <v>4376</v>
      </c>
      <c r="B977" s="562">
        <v>5221</v>
      </c>
      <c r="C977" s="563" t="s">
        <v>180</v>
      </c>
      <c r="D977" s="564">
        <v>0</v>
      </c>
      <c r="E977" s="565">
        <v>7235</v>
      </c>
      <c r="F977" s="564">
        <v>7235</v>
      </c>
      <c r="G977" s="566">
        <f t="shared" si="16"/>
        <v>100</v>
      </c>
    </row>
    <row r="978" spans="1:7" x14ac:dyDescent="0.2">
      <c r="A978" s="549">
        <v>4376</v>
      </c>
      <c r="B978" s="550">
        <v>5222</v>
      </c>
      <c r="C978" s="551" t="s">
        <v>162</v>
      </c>
      <c r="D978" s="552">
        <v>0</v>
      </c>
      <c r="E978" s="553">
        <v>14887</v>
      </c>
      <c r="F978" s="552">
        <v>14887</v>
      </c>
      <c r="G978" s="481">
        <f t="shared" si="16"/>
        <v>100</v>
      </c>
    </row>
    <row r="979" spans="1:7" x14ac:dyDescent="0.2">
      <c r="A979" s="549">
        <v>4376</v>
      </c>
      <c r="B979" s="550">
        <v>5223</v>
      </c>
      <c r="C979" s="551" t="s">
        <v>167</v>
      </c>
      <c r="D979" s="552">
        <v>0</v>
      </c>
      <c r="E979" s="553">
        <v>2809</v>
      </c>
      <c r="F979" s="552">
        <v>2809</v>
      </c>
      <c r="G979" s="481">
        <f t="shared" si="16"/>
        <v>100</v>
      </c>
    </row>
    <row r="980" spans="1:7" x14ac:dyDescent="0.2">
      <c r="A980" s="549">
        <v>4376</v>
      </c>
      <c r="B980" s="550">
        <v>5321</v>
      </c>
      <c r="C980" s="551" t="s">
        <v>168</v>
      </c>
      <c r="D980" s="552">
        <v>0</v>
      </c>
      <c r="E980" s="553">
        <v>1456</v>
      </c>
      <c r="F980" s="552">
        <v>1456</v>
      </c>
      <c r="G980" s="481">
        <f t="shared" si="16"/>
        <v>100</v>
      </c>
    </row>
    <row r="981" spans="1:7" x14ac:dyDescent="0.2">
      <c r="A981" s="549">
        <v>4376</v>
      </c>
      <c r="B981" s="550">
        <v>5621</v>
      </c>
      <c r="C981" s="551" t="s">
        <v>276</v>
      </c>
      <c r="D981" s="552">
        <v>502</v>
      </c>
      <c r="E981" s="553">
        <v>502</v>
      </c>
      <c r="F981" s="552">
        <v>502</v>
      </c>
      <c r="G981" s="481">
        <f t="shared" si="16"/>
        <v>100</v>
      </c>
    </row>
    <row r="982" spans="1:7" x14ac:dyDescent="0.2">
      <c r="A982" s="549">
        <v>4376</v>
      </c>
      <c r="B982" s="550">
        <v>5622</v>
      </c>
      <c r="C982" s="551" t="s">
        <v>277</v>
      </c>
      <c r="D982" s="552">
        <v>3425</v>
      </c>
      <c r="E982" s="553">
        <v>3425</v>
      </c>
      <c r="F982" s="552">
        <v>3425</v>
      </c>
      <c r="G982" s="481">
        <f t="shared" si="16"/>
        <v>100</v>
      </c>
    </row>
    <row r="983" spans="1:7" s="522" customFormat="1" x14ac:dyDescent="0.2">
      <c r="A983" s="555">
        <v>4376</v>
      </c>
      <c r="B983" s="556"/>
      <c r="C983" s="557" t="s">
        <v>296</v>
      </c>
      <c r="D983" s="534">
        <v>3927</v>
      </c>
      <c r="E983" s="533">
        <v>30314</v>
      </c>
      <c r="F983" s="534">
        <v>30314</v>
      </c>
      <c r="G983" s="558">
        <f t="shared" si="16"/>
        <v>100</v>
      </c>
    </row>
    <row r="984" spans="1:7" x14ac:dyDescent="0.2">
      <c r="A984" s="559"/>
      <c r="B984" s="560"/>
      <c r="C984" s="560"/>
      <c r="D984" s="539"/>
      <c r="E984" s="539"/>
      <c r="F984" s="539"/>
      <c r="G984" s="481"/>
    </row>
    <row r="985" spans="1:7" x14ac:dyDescent="0.2">
      <c r="A985" s="561">
        <v>4377</v>
      </c>
      <c r="B985" s="562">
        <v>5137</v>
      </c>
      <c r="C985" s="563" t="s">
        <v>1393</v>
      </c>
      <c r="D985" s="564">
        <v>1167</v>
      </c>
      <c r="E985" s="565">
        <v>1701.9</v>
      </c>
      <c r="F985" s="564">
        <v>58.939279999999997</v>
      </c>
      <c r="G985" s="566">
        <f t="shared" si="16"/>
        <v>3.4631458957635579</v>
      </c>
    </row>
    <row r="986" spans="1:7" x14ac:dyDescent="0.2">
      <c r="A986" s="549">
        <v>4377</v>
      </c>
      <c r="B986" s="550">
        <v>5221</v>
      </c>
      <c r="C986" s="551" t="s">
        <v>180</v>
      </c>
      <c r="D986" s="552">
        <v>0</v>
      </c>
      <c r="E986" s="553">
        <v>10837.51</v>
      </c>
      <c r="F986" s="552">
        <v>10837.5</v>
      </c>
      <c r="G986" s="481">
        <f t="shared" si="16"/>
        <v>99.999907727882146</v>
      </c>
    </row>
    <row r="987" spans="1:7" x14ac:dyDescent="0.2">
      <c r="A987" s="549">
        <v>4377</v>
      </c>
      <c r="B987" s="550">
        <v>5222</v>
      </c>
      <c r="C987" s="551" t="s">
        <v>162</v>
      </c>
      <c r="D987" s="552">
        <v>0</v>
      </c>
      <c r="E987" s="553">
        <v>6847.51</v>
      </c>
      <c r="F987" s="552">
        <v>6847.5</v>
      </c>
      <c r="G987" s="481">
        <f t="shared" si="16"/>
        <v>99.999853961513026</v>
      </c>
    </row>
    <row r="988" spans="1:7" x14ac:dyDescent="0.2">
      <c r="A988" s="549">
        <v>4377</v>
      </c>
      <c r="B988" s="550">
        <v>5223</v>
      </c>
      <c r="C988" s="551" t="s">
        <v>167</v>
      </c>
      <c r="D988" s="552">
        <v>0</v>
      </c>
      <c r="E988" s="553">
        <v>34907.019999999997</v>
      </c>
      <c r="F988" s="552">
        <v>34907</v>
      </c>
      <c r="G988" s="481">
        <f t="shared" si="16"/>
        <v>99.999942704934426</v>
      </c>
    </row>
    <row r="989" spans="1:7" x14ac:dyDescent="0.2">
      <c r="A989" s="549">
        <v>4377</v>
      </c>
      <c r="B989" s="550">
        <v>5321</v>
      </c>
      <c r="C989" s="551" t="s">
        <v>168</v>
      </c>
      <c r="D989" s="552">
        <v>0</v>
      </c>
      <c r="E989" s="553">
        <v>9753</v>
      </c>
      <c r="F989" s="552">
        <v>9753</v>
      </c>
      <c r="G989" s="481">
        <f t="shared" si="16"/>
        <v>100</v>
      </c>
    </row>
    <row r="990" spans="1:7" x14ac:dyDescent="0.2">
      <c r="A990" s="549">
        <v>4377</v>
      </c>
      <c r="B990" s="550">
        <v>5331</v>
      </c>
      <c r="C990" s="551" t="s">
        <v>172</v>
      </c>
      <c r="D990" s="552">
        <v>0</v>
      </c>
      <c r="E990" s="553">
        <v>1041.43</v>
      </c>
      <c r="F990" s="552">
        <v>1041.43</v>
      </c>
      <c r="G990" s="481">
        <f t="shared" si="16"/>
        <v>100</v>
      </c>
    </row>
    <row r="991" spans="1:7" x14ac:dyDescent="0.2">
      <c r="A991" s="549">
        <v>4377</v>
      </c>
      <c r="B991" s="550">
        <v>5336</v>
      </c>
      <c r="C991" s="551" t="s">
        <v>204</v>
      </c>
      <c r="D991" s="552">
        <v>0</v>
      </c>
      <c r="E991" s="553">
        <v>20943.187000000002</v>
      </c>
      <c r="F991" s="552">
        <v>20943.187000000002</v>
      </c>
      <c r="G991" s="481">
        <f t="shared" si="16"/>
        <v>100</v>
      </c>
    </row>
    <row r="992" spans="1:7" x14ac:dyDescent="0.2">
      <c r="A992" s="549">
        <v>4377</v>
      </c>
      <c r="B992" s="550">
        <v>5623</v>
      </c>
      <c r="C992" s="551" t="s">
        <v>278</v>
      </c>
      <c r="D992" s="552">
        <v>2099</v>
      </c>
      <c r="E992" s="553">
        <v>2099</v>
      </c>
      <c r="F992" s="552">
        <v>2099</v>
      </c>
      <c r="G992" s="481">
        <f t="shared" si="16"/>
        <v>100</v>
      </c>
    </row>
    <row r="993" spans="1:7" s="522" customFormat="1" x14ac:dyDescent="0.2">
      <c r="A993" s="555">
        <v>4377</v>
      </c>
      <c r="B993" s="556"/>
      <c r="C993" s="557" t="s">
        <v>115</v>
      </c>
      <c r="D993" s="534">
        <v>3266</v>
      </c>
      <c r="E993" s="533">
        <v>88130.557000000001</v>
      </c>
      <c r="F993" s="534">
        <v>86487.556280000004</v>
      </c>
      <c r="G993" s="558">
        <f t="shared" si="16"/>
        <v>98.135719577943888</v>
      </c>
    </row>
    <row r="994" spans="1:7" x14ac:dyDescent="0.2">
      <c r="A994" s="559"/>
      <c r="B994" s="560"/>
      <c r="C994" s="560"/>
      <c r="D994" s="539"/>
      <c r="E994" s="539"/>
      <c r="F994" s="539"/>
      <c r="G994" s="481"/>
    </row>
    <row r="995" spans="1:7" x14ac:dyDescent="0.2">
      <c r="A995" s="561">
        <v>4378</v>
      </c>
      <c r="B995" s="562">
        <v>5221</v>
      </c>
      <c r="C995" s="563" t="s">
        <v>180</v>
      </c>
      <c r="D995" s="564">
        <v>0</v>
      </c>
      <c r="E995" s="565">
        <v>16897</v>
      </c>
      <c r="F995" s="564">
        <v>16897</v>
      </c>
      <c r="G995" s="566">
        <f t="shared" si="16"/>
        <v>100</v>
      </c>
    </row>
    <row r="996" spans="1:7" x14ac:dyDescent="0.2">
      <c r="A996" s="549">
        <v>4378</v>
      </c>
      <c r="B996" s="550">
        <v>5222</v>
      </c>
      <c r="C996" s="551" t="s">
        <v>162</v>
      </c>
      <c r="D996" s="552">
        <v>0</v>
      </c>
      <c r="E996" s="553">
        <v>30434</v>
      </c>
      <c r="F996" s="552">
        <v>30434</v>
      </c>
      <c r="G996" s="481">
        <f t="shared" si="16"/>
        <v>100</v>
      </c>
    </row>
    <row r="997" spans="1:7" x14ac:dyDescent="0.2">
      <c r="A997" s="549">
        <v>4378</v>
      </c>
      <c r="B997" s="550">
        <v>5223</v>
      </c>
      <c r="C997" s="551" t="s">
        <v>167</v>
      </c>
      <c r="D997" s="552">
        <v>0</v>
      </c>
      <c r="E997" s="553">
        <v>14354</v>
      </c>
      <c r="F997" s="552">
        <v>14354</v>
      </c>
      <c r="G997" s="481">
        <f t="shared" si="16"/>
        <v>100</v>
      </c>
    </row>
    <row r="998" spans="1:7" x14ac:dyDescent="0.2">
      <c r="A998" s="549">
        <v>4378</v>
      </c>
      <c r="B998" s="550">
        <v>5321</v>
      </c>
      <c r="C998" s="551" t="s">
        <v>168</v>
      </c>
      <c r="D998" s="552">
        <v>0</v>
      </c>
      <c r="E998" s="553">
        <v>2192</v>
      </c>
      <c r="F998" s="552">
        <v>2192</v>
      </c>
      <c r="G998" s="481">
        <f t="shared" si="16"/>
        <v>100</v>
      </c>
    </row>
    <row r="999" spans="1:7" x14ac:dyDescent="0.2">
      <c r="A999" s="549">
        <v>4378</v>
      </c>
      <c r="B999" s="550">
        <v>5621</v>
      </c>
      <c r="C999" s="551" t="s">
        <v>276</v>
      </c>
      <c r="D999" s="552">
        <v>3287</v>
      </c>
      <c r="E999" s="553">
        <v>2887</v>
      </c>
      <c r="F999" s="552">
        <v>2887</v>
      </c>
      <c r="G999" s="481">
        <f t="shared" si="16"/>
        <v>100</v>
      </c>
    </row>
    <row r="1000" spans="1:7" x14ac:dyDescent="0.2">
      <c r="A1000" s="549">
        <v>4378</v>
      </c>
      <c r="B1000" s="550">
        <v>5622</v>
      </c>
      <c r="C1000" s="551" t="s">
        <v>277</v>
      </c>
      <c r="D1000" s="552">
        <v>6715</v>
      </c>
      <c r="E1000" s="553">
        <v>6715</v>
      </c>
      <c r="F1000" s="552">
        <v>6715</v>
      </c>
      <c r="G1000" s="481">
        <f t="shared" si="16"/>
        <v>100</v>
      </c>
    </row>
    <row r="1001" spans="1:7" x14ac:dyDescent="0.2">
      <c r="A1001" s="549">
        <v>4378</v>
      </c>
      <c r="B1001" s="550">
        <v>5623</v>
      </c>
      <c r="C1001" s="551" t="s">
        <v>278</v>
      </c>
      <c r="D1001" s="552">
        <v>808</v>
      </c>
      <c r="E1001" s="553">
        <v>808</v>
      </c>
      <c r="F1001" s="552">
        <v>808</v>
      </c>
      <c r="G1001" s="481">
        <f t="shared" si="16"/>
        <v>100</v>
      </c>
    </row>
    <row r="1002" spans="1:7" s="522" customFormat="1" x14ac:dyDescent="0.2">
      <c r="A1002" s="555">
        <v>4378</v>
      </c>
      <c r="B1002" s="556"/>
      <c r="C1002" s="557" t="s">
        <v>297</v>
      </c>
      <c r="D1002" s="534">
        <v>10810</v>
      </c>
      <c r="E1002" s="533">
        <v>74287</v>
      </c>
      <c r="F1002" s="534">
        <v>74287</v>
      </c>
      <c r="G1002" s="558">
        <f t="shared" si="16"/>
        <v>100</v>
      </c>
    </row>
    <row r="1003" spans="1:7" x14ac:dyDescent="0.2">
      <c r="A1003" s="559"/>
      <c r="B1003" s="560"/>
      <c r="C1003" s="560"/>
      <c r="D1003" s="539"/>
      <c r="E1003" s="539"/>
      <c r="F1003" s="539"/>
      <c r="G1003" s="481"/>
    </row>
    <row r="1004" spans="1:7" x14ac:dyDescent="0.2">
      <c r="A1004" s="561">
        <v>4379</v>
      </c>
      <c r="B1004" s="562">
        <v>5011</v>
      </c>
      <c r="C1004" s="563" t="s">
        <v>182</v>
      </c>
      <c r="D1004" s="564">
        <v>0</v>
      </c>
      <c r="E1004" s="565">
        <v>5089.22</v>
      </c>
      <c r="F1004" s="564">
        <v>4620.6268499999996</v>
      </c>
      <c r="G1004" s="566">
        <f t="shared" si="16"/>
        <v>90.792436758481642</v>
      </c>
    </row>
    <row r="1005" spans="1:7" x14ac:dyDescent="0.2">
      <c r="A1005" s="549">
        <v>4379</v>
      </c>
      <c r="B1005" s="550">
        <v>5021</v>
      </c>
      <c r="C1005" s="551" t="s">
        <v>183</v>
      </c>
      <c r="D1005" s="552">
        <v>0</v>
      </c>
      <c r="E1005" s="553">
        <v>2100</v>
      </c>
      <c r="F1005" s="552">
        <v>1867.8280000000002</v>
      </c>
      <c r="G1005" s="481">
        <f t="shared" si="16"/>
        <v>88.944190476190485</v>
      </c>
    </row>
    <row r="1006" spans="1:7" x14ac:dyDescent="0.2">
      <c r="A1006" s="549">
        <v>4379</v>
      </c>
      <c r="B1006" s="550">
        <v>5031</v>
      </c>
      <c r="C1006" s="551" t="s">
        <v>184</v>
      </c>
      <c r="D1006" s="552">
        <v>0</v>
      </c>
      <c r="E1006" s="553">
        <v>1785.76</v>
      </c>
      <c r="F1006" s="552">
        <v>1601.425</v>
      </c>
      <c r="G1006" s="481">
        <f t="shared" si="16"/>
        <v>89.677504255891051</v>
      </c>
    </row>
    <row r="1007" spans="1:7" x14ac:dyDescent="0.2">
      <c r="A1007" s="549">
        <v>4379</v>
      </c>
      <c r="B1007" s="550">
        <v>5032</v>
      </c>
      <c r="C1007" s="551" t="s">
        <v>185</v>
      </c>
      <c r="D1007" s="552">
        <v>0</v>
      </c>
      <c r="E1007" s="553">
        <v>647.13</v>
      </c>
      <c r="F1007" s="552">
        <v>581.1</v>
      </c>
      <c r="G1007" s="481">
        <f t="shared" si="16"/>
        <v>89.796486022901121</v>
      </c>
    </row>
    <row r="1008" spans="1:7" x14ac:dyDescent="0.2">
      <c r="A1008" s="549">
        <v>4379</v>
      </c>
      <c r="B1008" s="550">
        <v>5038</v>
      </c>
      <c r="C1008" s="551" t="s">
        <v>186</v>
      </c>
      <c r="D1008" s="552">
        <v>0</v>
      </c>
      <c r="E1008" s="553">
        <v>30.36</v>
      </c>
      <c r="F1008" s="552">
        <v>26.96</v>
      </c>
      <c r="G1008" s="481">
        <f t="shared" si="16"/>
        <v>88.801054018445328</v>
      </c>
    </row>
    <row r="1009" spans="1:7" x14ac:dyDescent="0.2">
      <c r="A1009" s="549">
        <v>4379</v>
      </c>
      <c r="B1009" s="550">
        <v>5041</v>
      </c>
      <c r="C1009" s="551" t="s">
        <v>174</v>
      </c>
      <c r="D1009" s="552">
        <v>0</v>
      </c>
      <c r="E1009" s="553">
        <v>122</v>
      </c>
      <c r="F1009" s="552">
        <v>81.069999999999993</v>
      </c>
      <c r="G1009" s="481">
        <f t="shared" si="16"/>
        <v>66.450819672131146</v>
      </c>
    </row>
    <row r="1010" spans="1:7" x14ac:dyDescent="0.2">
      <c r="A1010" s="549">
        <v>4379</v>
      </c>
      <c r="B1010" s="550">
        <v>5136</v>
      </c>
      <c r="C1010" s="551" t="s">
        <v>213</v>
      </c>
      <c r="D1010" s="552">
        <v>0</v>
      </c>
      <c r="E1010" s="553">
        <v>5</v>
      </c>
      <c r="F1010" s="552">
        <v>2.97</v>
      </c>
      <c r="G1010" s="481">
        <f t="shared" si="16"/>
        <v>59.400000000000006</v>
      </c>
    </row>
    <row r="1011" spans="1:7" x14ac:dyDescent="0.2">
      <c r="A1011" s="549">
        <v>4379</v>
      </c>
      <c r="B1011" s="550">
        <v>5137</v>
      </c>
      <c r="C1011" s="551" t="s">
        <v>1393</v>
      </c>
      <c r="D1011" s="552">
        <v>0</v>
      </c>
      <c r="E1011" s="553">
        <v>125</v>
      </c>
      <c r="F1011" s="552">
        <v>77.138999999999982</v>
      </c>
      <c r="G1011" s="481">
        <f t="shared" si="16"/>
        <v>61.711199999999991</v>
      </c>
    </row>
    <row r="1012" spans="1:7" x14ac:dyDescent="0.2">
      <c r="A1012" s="549">
        <v>4379</v>
      </c>
      <c r="B1012" s="550">
        <v>5139</v>
      </c>
      <c r="C1012" s="551" t="s">
        <v>159</v>
      </c>
      <c r="D1012" s="552">
        <v>0</v>
      </c>
      <c r="E1012" s="553">
        <v>427.09</v>
      </c>
      <c r="F1012" s="552">
        <v>15.872</v>
      </c>
      <c r="G1012" s="481">
        <f t="shared" si="16"/>
        <v>3.7163127209721605</v>
      </c>
    </row>
    <row r="1013" spans="1:7" x14ac:dyDescent="0.2">
      <c r="A1013" s="549">
        <v>4379</v>
      </c>
      <c r="B1013" s="550">
        <v>5162</v>
      </c>
      <c r="C1013" s="551" t="s">
        <v>238</v>
      </c>
      <c r="D1013" s="552">
        <v>0</v>
      </c>
      <c r="E1013" s="553">
        <v>38</v>
      </c>
      <c r="F1013" s="552">
        <v>22.946809999999999</v>
      </c>
      <c r="G1013" s="481">
        <f t="shared" si="16"/>
        <v>60.386342105263161</v>
      </c>
    </row>
    <row r="1014" spans="1:7" x14ac:dyDescent="0.2">
      <c r="A1014" s="549">
        <v>4379</v>
      </c>
      <c r="B1014" s="550">
        <v>5164</v>
      </c>
      <c r="C1014" s="551" t="s">
        <v>177</v>
      </c>
      <c r="D1014" s="552">
        <v>0</v>
      </c>
      <c r="E1014" s="553">
        <v>582</v>
      </c>
      <c r="F1014" s="552">
        <v>418.22</v>
      </c>
      <c r="G1014" s="481">
        <f t="shared" si="16"/>
        <v>71.859106529209626</v>
      </c>
    </row>
    <row r="1015" spans="1:7" x14ac:dyDescent="0.2">
      <c r="A1015" s="549">
        <v>4379</v>
      </c>
      <c r="B1015" s="550">
        <v>5166</v>
      </c>
      <c r="C1015" s="551" t="s">
        <v>192</v>
      </c>
      <c r="D1015" s="552">
        <v>0</v>
      </c>
      <c r="E1015" s="553">
        <v>796.8</v>
      </c>
      <c r="F1015" s="552">
        <v>760.42449999999997</v>
      </c>
      <c r="G1015" s="481">
        <f t="shared" si="16"/>
        <v>95.434801706827315</v>
      </c>
    </row>
    <row r="1016" spans="1:7" x14ac:dyDescent="0.2">
      <c r="A1016" s="549">
        <v>4379</v>
      </c>
      <c r="B1016" s="550">
        <v>5167</v>
      </c>
      <c r="C1016" s="551" t="s">
        <v>193</v>
      </c>
      <c r="D1016" s="552">
        <v>0</v>
      </c>
      <c r="E1016" s="553">
        <v>1200</v>
      </c>
      <c r="F1016" s="552">
        <v>1016.98</v>
      </c>
      <c r="G1016" s="481">
        <f t="shared" si="16"/>
        <v>84.748333333333335</v>
      </c>
    </row>
    <row r="1017" spans="1:7" x14ac:dyDescent="0.2">
      <c r="A1017" s="549">
        <v>4379</v>
      </c>
      <c r="B1017" s="550">
        <v>5169</v>
      </c>
      <c r="C1017" s="551" t="s">
        <v>160</v>
      </c>
      <c r="D1017" s="552">
        <v>249382</v>
      </c>
      <c r="E1017" s="553">
        <v>141777.9</v>
      </c>
      <c r="F1017" s="552">
        <v>1651.0802000000001</v>
      </c>
      <c r="G1017" s="481">
        <f t="shared" si="16"/>
        <v>1.1645539960741416</v>
      </c>
    </row>
    <row r="1018" spans="1:7" x14ac:dyDescent="0.2">
      <c r="A1018" s="549">
        <v>4379</v>
      </c>
      <c r="B1018" s="550">
        <v>5173</v>
      </c>
      <c r="C1018" s="551" t="s">
        <v>178</v>
      </c>
      <c r="D1018" s="552">
        <v>0</v>
      </c>
      <c r="E1018" s="553">
        <v>100</v>
      </c>
      <c r="F1018" s="552">
        <v>0</v>
      </c>
      <c r="G1018" s="481">
        <f t="shared" ref="G1018:G1088" si="17">F1018/E1018*100</f>
        <v>0</v>
      </c>
    </row>
    <row r="1019" spans="1:7" x14ac:dyDescent="0.2">
      <c r="A1019" s="549">
        <v>4379</v>
      </c>
      <c r="B1019" s="550">
        <v>5175</v>
      </c>
      <c r="C1019" s="551" t="s">
        <v>161</v>
      </c>
      <c r="D1019" s="552">
        <v>0</v>
      </c>
      <c r="E1019" s="553">
        <v>70</v>
      </c>
      <c r="F1019" s="552">
        <v>36.751999999999995</v>
      </c>
      <c r="G1019" s="481">
        <f t="shared" si="17"/>
        <v>52.502857142857138</v>
      </c>
    </row>
    <row r="1020" spans="1:7" x14ac:dyDescent="0.2">
      <c r="A1020" s="549">
        <v>4379</v>
      </c>
      <c r="B1020" s="550">
        <v>5179</v>
      </c>
      <c r="C1020" s="551" t="s">
        <v>196</v>
      </c>
      <c r="D1020" s="552">
        <v>0</v>
      </c>
      <c r="E1020" s="553">
        <v>400</v>
      </c>
      <c r="F1020" s="552">
        <v>278.71946000000003</v>
      </c>
      <c r="G1020" s="481">
        <f t="shared" si="17"/>
        <v>69.679865000000007</v>
      </c>
    </row>
    <row r="1021" spans="1:7" x14ac:dyDescent="0.2">
      <c r="A1021" s="549">
        <v>4379</v>
      </c>
      <c r="B1021" s="550">
        <v>5194</v>
      </c>
      <c r="C1021" s="551" t="s">
        <v>179</v>
      </c>
      <c r="D1021" s="552">
        <v>0</v>
      </c>
      <c r="E1021" s="553">
        <v>37</v>
      </c>
      <c r="F1021" s="552">
        <v>0</v>
      </c>
      <c r="G1021" s="481">
        <f t="shared" si="17"/>
        <v>0</v>
      </c>
    </row>
    <row r="1022" spans="1:7" x14ac:dyDescent="0.2">
      <c r="A1022" s="549">
        <v>4379</v>
      </c>
      <c r="B1022" s="550">
        <v>5221</v>
      </c>
      <c r="C1022" s="551" t="s">
        <v>180</v>
      </c>
      <c r="D1022" s="552">
        <v>0</v>
      </c>
      <c r="E1022" s="553">
        <v>4471</v>
      </c>
      <c r="F1022" s="552">
        <v>4471</v>
      </c>
      <c r="G1022" s="481">
        <f t="shared" si="17"/>
        <v>100</v>
      </c>
    </row>
    <row r="1023" spans="1:7" x14ac:dyDescent="0.2">
      <c r="A1023" s="549">
        <v>4379</v>
      </c>
      <c r="B1023" s="550">
        <v>5222</v>
      </c>
      <c r="C1023" s="551" t="s">
        <v>162</v>
      </c>
      <c r="D1023" s="552">
        <v>0</v>
      </c>
      <c r="E1023" s="553">
        <v>12155.9</v>
      </c>
      <c r="F1023" s="552">
        <v>12149.868</v>
      </c>
      <c r="G1023" s="481">
        <f t="shared" si="17"/>
        <v>99.950378005742067</v>
      </c>
    </row>
    <row r="1024" spans="1:7" x14ac:dyDescent="0.2">
      <c r="A1024" s="549">
        <v>4379</v>
      </c>
      <c r="B1024" s="550">
        <v>5223</v>
      </c>
      <c r="C1024" s="551" t="s">
        <v>167</v>
      </c>
      <c r="D1024" s="552">
        <v>0</v>
      </c>
      <c r="E1024" s="553">
        <v>16875</v>
      </c>
      <c r="F1024" s="552">
        <v>16875</v>
      </c>
      <c r="G1024" s="481">
        <f t="shared" si="17"/>
        <v>100</v>
      </c>
    </row>
    <row r="1025" spans="1:7" x14ac:dyDescent="0.2">
      <c r="A1025" s="549">
        <v>4379</v>
      </c>
      <c r="B1025" s="550">
        <v>5229</v>
      </c>
      <c r="C1025" s="551" t="s">
        <v>202</v>
      </c>
      <c r="D1025" s="552">
        <v>4000</v>
      </c>
      <c r="E1025" s="553">
        <v>0</v>
      </c>
      <c r="F1025" s="552">
        <v>0</v>
      </c>
      <c r="G1025" s="500" t="s">
        <v>3615</v>
      </c>
    </row>
    <row r="1026" spans="1:7" x14ac:dyDescent="0.2">
      <c r="A1026" s="549">
        <v>4379</v>
      </c>
      <c r="B1026" s="550">
        <v>5321</v>
      </c>
      <c r="C1026" s="551" t="s">
        <v>168</v>
      </c>
      <c r="D1026" s="552">
        <v>0</v>
      </c>
      <c r="E1026" s="553">
        <v>2101</v>
      </c>
      <c r="F1026" s="552">
        <v>2101</v>
      </c>
      <c r="G1026" s="481">
        <f t="shared" si="17"/>
        <v>100</v>
      </c>
    </row>
    <row r="1027" spans="1:7" x14ac:dyDescent="0.2">
      <c r="A1027" s="549">
        <v>4379</v>
      </c>
      <c r="B1027" s="550">
        <v>5336</v>
      </c>
      <c r="C1027" s="551" t="s">
        <v>204</v>
      </c>
      <c r="D1027" s="552">
        <v>0</v>
      </c>
      <c r="E1027" s="553">
        <v>2287.761</v>
      </c>
      <c r="F1027" s="552">
        <v>2287.761</v>
      </c>
      <c r="G1027" s="481">
        <f t="shared" si="17"/>
        <v>100</v>
      </c>
    </row>
    <row r="1028" spans="1:7" x14ac:dyDescent="0.2">
      <c r="A1028" s="549">
        <v>4379</v>
      </c>
      <c r="B1028" s="550">
        <v>5621</v>
      </c>
      <c r="C1028" s="551" t="s">
        <v>276</v>
      </c>
      <c r="D1028" s="552">
        <v>900</v>
      </c>
      <c r="E1028" s="553">
        <v>900</v>
      </c>
      <c r="F1028" s="552">
        <v>900</v>
      </c>
      <c r="G1028" s="481">
        <f t="shared" si="17"/>
        <v>100</v>
      </c>
    </row>
    <row r="1029" spans="1:7" x14ac:dyDescent="0.2">
      <c r="A1029" s="549">
        <v>4379</v>
      </c>
      <c r="B1029" s="550">
        <v>5622</v>
      </c>
      <c r="C1029" s="551" t="s">
        <v>277</v>
      </c>
      <c r="D1029" s="552">
        <v>2281</v>
      </c>
      <c r="E1029" s="553">
        <v>2281</v>
      </c>
      <c r="F1029" s="552">
        <v>2281</v>
      </c>
      <c r="G1029" s="481">
        <f t="shared" si="17"/>
        <v>100</v>
      </c>
    </row>
    <row r="1030" spans="1:7" x14ac:dyDescent="0.2">
      <c r="A1030" s="549">
        <v>4379</v>
      </c>
      <c r="B1030" s="550">
        <v>5623</v>
      </c>
      <c r="C1030" s="551" t="s">
        <v>278</v>
      </c>
      <c r="D1030" s="552">
        <v>2072</v>
      </c>
      <c r="E1030" s="553">
        <v>2072</v>
      </c>
      <c r="F1030" s="552">
        <v>2072</v>
      </c>
      <c r="G1030" s="481">
        <f t="shared" si="17"/>
        <v>100</v>
      </c>
    </row>
    <row r="1031" spans="1:7" x14ac:dyDescent="0.2">
      <c r="A1031" s="549">
        <v>4379</v>
      </c>
      <c r="B1031" s="550">
        <v>5904</v>
      </c>
      <c r="C1031" s="551" t="s">
        <v>241</v>
      </c>
      <c r="D1031" s="552">
        <v>0</v>
      </c>
      <c r="E1031" s="553">
        <v>18.02</v>
      </c>
      <c r="F1031" s="552">
        <v>17.985379999999999</v>
      </c>
      <c r="G1031" s="481">
        <f t="shared" si="17"/>
        <v>99.80788013318535</v>
      </c>
    </row>
    <row r="1032" spans="1:7" s="522" customFormat="1" x14ac:dyDescent="0.2">
      <c r="A1032" s="555">
        <v>4379</v>
      </c>
      <c r="B1032" s="556"/>
      <c r="C1032" s="557" t="s">
        <v>298</v>
      </c>
      <c r="D1032" s="534">
        <v>258635</v>
      </c>
      <c r="E1032" s="533">
        <v>198494.94099999999</v>
      </c>
      <c r="F1032" s="534">
        <v>56215.728200000012</v>
      </c>
      <c r="G1032" s="558">
        <f t="shared" si="17"/>
        <v>28.320987888552796</v>
      </c>
    </row>
    <row r="1033" spans="1:7" x14ac:dyDescent="0.2">
      <c r="A1033" s="559"/>
      <c r="B1033" s="560"/>
      <c r="C1033" s="560"/>
      <c r="D1033" s="539"/>
      <c r="E1033" s="539"/>
      <c r="F1033" s="539"/>
      <c r="G1033" s="481"/>
    </row>
    <row r="1034" spans="1:7" x14ac:dyDescent="0.2">
      <c r="A1034" s="561">
        <v>4399</v>
      </c>
      <c r="B1034" s="562">
        <v>5011</v>
      </c>
      <c r="C1034" s="563" t="s">
        <v>182</v>
      </c>
      <c r="D1034" s="564">
        <v>0</v>
      </c>
      <c r="E1034" s="565">
        <v>2769.375</v>
      </c>
      <c r="F1034" s="564">
        <v>2717.5398300000002</v>
      </c>
      <c r="G1034" s="566">
        <f t="shared" si="17"/>
        <v>98.128271902505077</v>
      </c>
    </row>
    <row r="1035" spans="1:7" x14ac:dyDescent="0.2">
      <c r="A1035" s="549">
        <v>4399</v>
      </c>
      <c r="B1035" s="550">
        <v>5021</v>
      </c>
      <c r="C1035" s="551" t="s">
        <v>183</v>
      </c>
      <c r="D1035" s="552">
        <v>0</v>
      </c>
      <c r="E1035" s="553">
        <v>3300</v>
      </c>
      <c r="F1035" s="552">
        <v>3058.7829999999999</v>
      </c>
      <c r="G1035" s="481">
        <f t="shared" si="17"/>
        <v>92.690393939393928</v>
      </c>
    </row>
    <row r="1036" spans="1:7" x14ac:dyDescent="0.2">
      <c r="A1036" s="549">
        <v>4399</v>
      </c>
      <c r="B1036" s="550">
        <v>5031</v>
      </c>
      <c r="C1036" s="551" t="s">
        <v>184</v>
      </c>
      <c r="D1036" s="552">
        <v>0</v>
      </c>
      <c r="E1036" s="553">
        <v>1513.8050000000001</v>
      </c>
      <c r="F1036" s="552">
        <v>1374.5019999999997</v>
      </c>
      <c r="G1036" s="481">
        <f t="shared" si="17"/>
        <v>90.797824026212069</v>
      </c>
    </row>
    <row r="1037" spans="1:7" x14ac:dyDescent="0.2">
      <c r="A1037" s="549">
        <v>4399</v>
      </c>
      <c r="B1037" s="550">
        <v>5032</v>
      </c>
      <c r="C1037" s="551" t="s">
        <v>185</v>
      </c>
      <c r="D1037" s="552">
        <v>0</v>
      </c>
      <c r="E1037" s="553">
        <v>546.245</v>
      </c>
      <c r="F1037" s="552">
        <v>498.73600000000005</v>
      </c>
      <c r="G1037" s="481">
        <f t="shared" si="17"/>
        <v>91.302620618953043</v>
      </c>
    </row>
    <row r="1038" spans="1:7" x14ac:dyDescent="0.2">
      <c r="A1038" s="549">
        <v>4399</v>
      </c>
      <c r="B1038" s="550">
        <v>5038</v>
      </c>
      <c r="C1038" s="551" t="s">
        <v>186</v>
      </c>
      <c r="D1038" s="552">
        <v>0</v>
      </c>
      <c r="E1038" s="553">
        <v>25.292999999999999</v>
      </c>
      <c r="F1038" s="552">
        <v>21.834000000000003</v>
      </c>
      <c r="G1038" s="481">
        <f t="shared" si="17"/>
        <v>86.324279444905713</v>
      </c>
    </row>
    <row r="1039" spans="1:7" x14ac:dyDescent="0.2">
      <c r="A1039" s="549">
        <v>4399</v>
      </c>
      <c r="B1039" s="550">
        <v>5133</v>
      </c>
      <c r="C1039" s="551" t="s">
        <v>319</v>
      </c>
      <c r="D1039" s="552">
        <v>0</v>
      </c>
      <c r="E1039" s="553">
        <v>6</v>
      </c>
      <c r="F1039" s="552">
        <v>5</v>
      </c>
      <c r="G1039" s="481">
        <f t="shared" si="17"/>
        <v>83.333333333333343</v>
      </c>
    </row>
    <row r="1040" spans="1:7" x14ac:dyDescent="0.2">
      <c r="A1040" s="549">
        <v>4399</v>
      </c>
      <c r="B1040" s="550">
        <v>5137</v>
      </c>
      <c r="C1040" s="551" t="s">
        <v>1393</v>
      </c>
      <c r="D1040" s="552">
        <v>0</v>
      </c>
      <c r="E1040" s="553">
        <v>11.6</v>
      </c>
      <c r="F1040" s="552">
        <v>11.499000000000001</v>
      </c>
      <c r="G1040" s="481">
        <f t="shared" si="17"/>
        <v>99.129310344827587</v>
      </c>
    </row>
    <row r="1041" spans="1:7" x14ac:dyDescent="0.2">
      <c r="A1041" s="549">
        <v>4399</v>
      </c>
      <c r="B1041" s="550">
        <v>5139</v>
      </c>
      <c r="C1041" s="551" t="s">
        <v>159</v>
      </c>
      <c r="D1041" s="552">
        <v>0</v>
      </c>
      <c r="E1041" s="553">
        <v>250</v>
      </c>
      <c r="F1041" s="552">
        <v>247.83266000000003</v>
      </c>
      <c r="G1041" s="481">
        <f t="shared" si="17"/>
        <v>99.133064000000019</v>
      </c>
    </row>
    <row r="1042" spans="1:7" x14ac:dyDescent="0.2">
      <c r="A1042" s="549">
        <v>4399</v>
      </c>
      <c r="B1042" s="550">
        <v>5164</v>
      </c>
      <c r="C1042" s="551" t="s">
        <v>177</v>
      </c>
      <c r="D1042" s="552">
        <v>0</v>
      </c>
      <c r="E1042" s="553">
        <v>60</v>
      </c>
      <c r="F1042" s="552">
        <v>4.7140000000000004</v>
      </c>
      <c r="G1042" s="481">
        <f t="shared" si="17"/>
        <v>7.8566666666666674</v>
      </c>
    </row>
    <row r="1043" spans="1:7" x14ac:dyDescent="0.2">
      <c r="A1043" s="549">
        <v>4399</v>
      </c>
      <c r="B1043" s="550">
        <v>5166</v>
      </c>
      <c r="C1043" s="551" t="s">
        <v>192</v>
      </c>
      <c r="D1043" s="552">
        <v>144</v>
      </c>
      <c r="E1043" s="553">
        <v>144</v>
      </c>
      <c r="F1043" s="552">
        <v>0</v>
      </c>
      <c r="G1043" s="481">
        <f t="shared" si="17"/>
        <v>0</v>
      </c>
    </row>
    <row r="1044" spans="1:7" x14ac:dyDescent="0.2">
      <c r="A1044" s="549">
        <v>4399</v>
      </c>
      <c r="B1044" s="550">
        <v>5167</v>
      </c>
      <c r="C1044" s="551" t="s">
        <v>193</v>
      </c>
      <c r="D1044" s="552">
        <v>30</v>
      </c>
      <c r="E1044" s="553">
        <v>224</v>
      </c>
      <c r="F1044" s="552">
        <v>173.46199999999999</v>
      </c>
      <c r="G1044" s="481">
        <f t="shared" si="17"/>
        <v>77.438392857142858</v>
      </c>
    </row>
    <row r="1045" spans="1:7" x14ac:dyDescent="0.2">
      <c r="A1045" s="549">
        <v>4399</v>
      </c>
      <c r="B1045" s="550">
        <v>5168</v>
      </c>
      <c r="C1045" s="551" t="s">
        <v>194</v>
      </c>
      <c r="D1045" s="552">
        <v>56</v>
      </c>
      <c r="E1045" s="553">
        <v>105.01</v>
      </c>
      <c r="F1045" s="552">
        <v>49.005000000000003</v>
      </c>
      <c r="G1045" s="481">
        <f t="shared" si="17"/>
        <v>46.666984096752692</v>
      </c>
    </row>
    <row r="1046" spans="1:7" x14ac:dyDescent="0.2">
      <c r="A1046" s="549">
        <v>4399</v>
      </c>
      <c r="B1046" s="550">
        <v>5169</v>
      </c>
      <c r="C1046" s="551" t="s">
        <v>160</v>
      </c>
      <c r="D1046" s="552">
        <v>625</v>
      </c>
      <c r="E1046" s="553">
        <v>2703.3</v>
      </c>
      <c r="F1046" s="552">
        <v>1.5</v>
      </c>
      <c r="G1046" s="481">
        <f t="shared" si="17"/>
        <v>5.5487737210076576E-2</v>
      </c>
    </row>
    <row r="1047" spans="1:7" x14ac:dyDescent="0.2">
      <c r="A1047" s="549">
        <v>4399</v>
      </c>
      <c r="B1047" s="550">
        <v>5173</v>
      </c>
      <c r="C1047" s="551" t="s">
        <v>178</v>
      </c>
      <c r="D1047" s="552">
        <v>0</v>
      </c>
      <c r="E1047" s="553">
        <v>130</v>
      </c>
      <c r="F1047" s="552">
        <v>33.396000000000001</v>
      </c>
      <c r="G1047" s="481">
        <f t="shared" si="17"/>
        <v>25.689230769230768</v>
      </c>
    </row>
    <row r="1048" spans="1:7" x14ac:dyDescent="0.2">
      <c r="A1048" s="549">
        <v>4399</v>
      </c>
      <c r="B1048" s="550">
        <v>5175</v>
      </c>
      <c r="C1048" s="551" t="s">
        <v>161</v>
      </c>
      <c r="D1048" s="552">
        <v>2</v>
      </c>
      <c r="E1048" s="553">
        <v>42</v>
      </c>
      <c r="F1048" s="552">
        <v>15.773</v>
      </c>
      <c r="G1048" s="481">
        <f t="shared" si="17"/>
        <v>37.554761904761904</v>
      </c>
    </row>
    <row r="1049" spans="1:7" x14ac:dyDescent="0.2">
      <c r="A1049" s="549">
        <v>4399</v>
      </c>
      <c r="B1049" s="550">
        <v>5213</v>
      </c>
      <c r="C1049" s="551" t="s">
        <v>166</v>
      </c>
      <c r="D1049" s="552">
        <v>0</v>
      </c>
      <c r="E1049" s="553">
        <v>1121.5</v>
      </c>
      <c r="F1049" s="552">
        <v>1121.5</v>
      </c>
      <c r="G1049" s="481">
        <f t="shared" si="17"/>
        <v>100</v>
      </c>
    </row>
    <row r="1050" spans="1:7" x14ac:dyDescent="0.2">
      <c r="A1050" s="549">
        <v>4399</v>
      </c>
      <c r="B1050" s="550">
        <v>5221</v>
      </c>
      <c r="C1050" s="551" t="s">
        <v>180</v>
      </c>
      <c r="D1050" s="552">
        <v>0</v>
      </c>
      <c r="E1050" s="553">
        <v>1599.2</v>
      </c>
      <c r="F1050" s="552">
        <v>1599.2</v>
      </c>
      <c r="G1050" s="481">
        <f t="shared" si="17"/>
        <v>100</v>
      </c>
    </row>
    <row r="1051" spans="1:7" x14ac:dyDescent="0.2">
      <c r="A1051" s="549">
        <v>4399</v>
      </c>
      <c r="B1051" s="550">
        <v>5222</v>
      </c>
      <c r="C1051" s="551" t="s">
        <v>162</v>
      </c>
      <c r="D1051" s="552">
        <v>3300</v>
      </c>
      <c r="E1051" s="553">
        <v>1413</v>
      </c>
      <c r="F1051" s="552">
        <v>1413</v>
      </c>
      <c r="G1051" s="481">
        <f t="shared" si="17"/>
        <v>100</v>
      </c>
    </row>
    <row r="1052" spans="1:7" x14ac:dyDescent="0.2">
      <c r="A1052" s="549">
        <v>4399</v>
      </c>
      <c r="B1052" s="550">
        <v>5223</v>
      </c>
      <c r="C1052" s="551" t="s">
        <v>167</v>
      </c>
      <c r="D1052" s="552">
        <v>0</v>
      </c>
      <c r="E1052" s="553">
        <v>1050</v>
      </c>
      <c r="F1052" s="552">
        <v>1050</v>
      </c>
      <c r="G1052" s="481">
        <f t="shared" si="17"/>
        <v>100</v>
      </c>
    </row>
    <row r="1053" spans="1:7" x14ac:dyDescent="0.2">
      <c r="A1053" s="549">
        <v>4399</v>
      </c>
      <c r="B1053" s="550">
        <v>5229</v>
      </c>
      <c r="C1053" s="551" t="s">
        <v>202</v>
      </c>
      <c r="D1053" s="552">
        <v>124500</v>
      </c>
      <c r="E1053" s="553">
        <v>790.3</v>
      </c>
      <c r="F1053" s="552">
        <v>0</v>
      </c>
      <c r="G1053" s="481">
        <f t="shared" si="17"/>
        <v>0</v>
      </c>
    </row>
    <row r="1054" spans="1:7" x14ac:dyDescent="0.2">
      <c r="A1054" s="549">
        <v>4399</v>
      </c>
      <c r="B1054" s="550">
        <v>5363</v>
      </c>
      <c r="C1054" s="551" t="s">
        <v>239</v>
      </c>
      <c r="D1054" s="552">
        <v>0</v>
      </c>
      <c r="E1054" s="553">
        <v>4655.71</v>
      </c>
      <c r="F1054" s="552">
        <v>4650.6480000000001</v>
      </c>
      <c r="G1054" s="481">
        <f t="shared" si="17"/>
        <v>99.891273296661524</v>
      </c>
    </row>
    <row r="1055" spans="1:7" s="522" customFormat="1" x14ac:dyDescent="0.2">
      <c r="A1055" s="555">
        <v>4399</v>
      </c>
      <c r="B1055" s="556"/>
      <c r="C1055" s="557" t="s">
        <v>117</v>
      </c>
      <c r="D1055" s="534">
        <v>128657</v>
      </c>
      <c r="E1055" s="533">
        <v>22460.338</v>
      </c>
      <c r="F1055" s="534">
        <v>18047.924490000001</v>
      </c>
      <c r="G1055" s="558">
        <f t="shared" si="17"/>
        <v>80.35464332727318</v>
      </c>
    </row>
    <row r="1056" spans="1:7" x14ac:dyDescent="0.2">
      <c r="A1056" s="559"/>
      <c r="B1056" s="560"/>
      <c r="C1056" s="560"/>
      <c r="D1056" s="539"/>
      <c r="E1056" s="539"/>
      <c r="F1056" s="539"/>
      <c r="G1056" s="481"/>
    </row>
    <row r="1057" spans="1:7" ht="13.5" customHeight="1" x14ac:dyDescent="0.2">
      <c r="A1057" s="1132" t="s">
        <v>299</v>
      </c>
      <c r="B1057" s="1133"/>
      <c r="C1057" s="1133"/>
      <c r="D1057" s="567">
        <v>903495</v>
      </c>
      <c r="E1057" s="568">
        <v>3861242.7889999999</v>
      </c>
      <c r="F1057" s="567">
        <v>3598129.8189800004</v>
      </c>
      <c r="G1057" s="569">
        <f t="shared" ref="G1057" si="18">F1057/E1057*100</f>
        <v>93.185795755460859</v>
      </c>
    </row>
    <row r="1058" spans="1:7" x14ac:dyDescent="0.2">
      <c r="A1058" s="549"/>
      <c r="B1058" s="560"/>
      <c r="C1058" s="560"/>
      <c r="D1058" s="539"/>
      <c r="E1058" s="539"/>
      <c r="F1058" s="539"/>
      <c r="G1058" s="481"/>
    </row>
    <row r="1059" spans="1:7" x14ac:dyDescent="0.2">
      <c r="A1059" s="561">
        <v>5212</v>
      </c>
      <c r="B1059" s="562">
        <v>5139</v>
      </c>
      <c r="C1059" s="563" t="s">
        <v>159</v>
      </c>
      <c r="D1059" s="564">
        <v>1000</v>
      </c>
      <c r="E1059" s="565">
        <v>888.14</v>
      </c>
      <c r="F1059" s="564">
        <v>888.14</v>
      </c>
      <c r="G1059" s="566">
        <f t="shared" si="17"/>
        <v>100</v>
      </c>
    </row>
    <row r="1060" spans="1:7" x14ac:dyDescent="0.2">
      <c r="A1060" s="549">
        <v>5212</v>
      </c>
      <c r="B1060" s="550">
        <v>5169</v>
      </c>
      <c r="C1060" s="551" t="s">
        <v>160</v>
      </c>
      <c r="D1060" s="552">
        <v>500</v>
      </c>
      <c r="E1060" s="553">
        <v>240.43</v>
      </c>
      <c r="F1060" s="552">
        <v>240.42699999999999</v>
      </c>
      <c r="G1060" s="481">
        <f t="shared" si="17"/>
        <v>99.998752235577911</v>
      </c>
    </row>
    <row r="1061" spans="1:7" s="522" customFormat="1" x14ac:dyDescent="0.2">
      <c r="A1061" s="555">
        <v>5212</v>
      </c>
      <c r="B1061" s="556"/>
      <c r="C1061" s="557" t="s">
        <v>300</v>
      </c>
      <c r="D1061" s="534">
        <v>1500</v>
      </c>
      <c r="E1061" s="533">
        <v>1128.57</v>
      </c>
      <c r="F1061" s="534">
        <v>1128.567</v>
      </c>
      <c r="G1061" s="558">
        <f t="shared" si="17"/>
        <v>99.999734176878704</v>
      </c>
    </row>
    <row r="1062" spans="1:7" x14ac:dyDescent="0.2">
      <c r="A1062" s="559"/>
      <c r="B1062" s="560"/>
      <c r="C1062" s="560"/>
      <c r="D1062" s="539"/>
      <c r="E1062" s="539"/>
      <c r="F1062" s="539"/>
      <c r="G1062" s="481"/>
    </row>
    <row r="1063" spans="1:7" x14ac:dyDescent="0.2">
      <c r="A1063" s="561">
        <v>5213</v>
      </c>
      <c r="B1063" s="562">
        <v>5041</v>
      </c>
      <c r="C1063" s="563" t="s">
        <v>174</v>
      </c>
      <c r="D1063" s="564">
        <v>40</v>
      </c>
      <c r="E1063" s="565">
        <v>40</v>
      </c>
      <c r="F1063" s="564">
        <v>0</v>
      </c>
      <c r="G1063" s="566">
        <f t="shared" si="17"/>
        <v>0</v>
      </c>
    </row>
    <row r="1064" spans="1:7" x14ac:dyDescent="0.2">
      <c r="A1064" s="549">
        <v>5213</v>
      </c>
      <c r="B1064" s="550">
        <v>5132</v>
      </c>
      <c r="C1064" s="551" t="s">
        <v>301</v>
      </c>
      <c r="D1064" s="552">
        <v>0</v>
      </c>
      <c r="E1064" s="553">
        <v>84.006</v>
      </c>
      <c r="F1064" s="552">
        <v>84.005459999999999</v>
      </c>
      <c r="G1064" s="481">
        <f t="shared" si="17"/>
        <v>99.999357188772237</v>
      </c>
    </row>
    <row r="1065" spans="1:7" x14ac:dyDescent="0.2">
      <c r="A1065" s="549">
        <v>5213</v>
      </c>
      <c r="B1065" s="550">
        <v>5133</v>
      </c>
      <c r="C1065" s="551" t="s">
        <v>319</v>
      </c>
      <c r="D1065" s="552">
        <v>0</v>
      </c>
      <c r="E1065" s="553">
        <v>2372.27</v>
      </c>
      <c r="F1065" s="552">
        <v>2262.2658700000002</v>
      </c>
      <c r="G1065" s="481">
        <f t="shared" si="17"/>
        <v>95.362916952960674</v>
      </c>
    </row>
    <row r="1066" spans="1:7" x14ac:dyDescent="0.2">
      <c r="A1066" s="549">
        <v>5213</v>
      </c>
      <c r="B1066" s="550">
        <v>5137</v>
      </c>
      <c r="C1066" s="551" t="s">
        <v>1393</v>
      </c>
      <c r="D1066" s="552">
        <v>0</v>
      </c>
      <c r="E1066" s="553">
        <v>150.91999999999999</v>
      </c>
      <c r="F1066" s="552">
        <v>150.91107</v>
      </c>
      <c r="G1066" s="481">
        <f t="shared" si="17"/>
        <v>99.994082957858481</v>
      </c>
    </row>
    <row r="1067" spans="1:7" x14ac:dyDescent="0.2">
      <c r="A1067" s="549">
        <v>5213</v>
      </c>
      <c r="B1067" s="550">
        <v>5139</v>
      </c>
      <c r="C1067" s="551" t="s">
        <v>159</v>
      </c>
      <c r="D1067" s="552">
        <v>145</v>
      </c>
      <c r="E1067" s="553">
        <v>194.005</v>
      </c>
      <c r="F1067" s="552">
        <v>45.176000000000002</v>
      </c>
      <c r="G1067" s="481">
        <f t="shared" si="17"/>
        <v>23.28599778356228</v>
      </c>
    </row>
    <row r="1068" spans="1:7" x14ac:dyDescent="0.2">
      <c r="A1068" s="549">
        <v>5213</v>
      </c>
      <c r="B1068" s="550">
        <v>5162</v>
      </c>
      <c r="C1068" s="551" t="s">
        <v>238</v>
      </c>
      <c r="D1068" s="552">
        <v>0</v>
      </c>
      <c r="E1068" s="553">
        <v>600</v>
      </c>
      <c r="F1068" s="552">
        <v>430.32953000000003</v>
      </c>
      <c r="G1068" s="481">
        <f t="shared" si="17"/>
        <v>71.721588333333344</v>
      </c>
    </row>
    <row r="1069" spans="1:7" x14ac:dyDescent="0.2">
      <c r="A1069" s="549">
        <v>5213</v>
      </c>
      <c r="B1069" s="550">
        <v>5164</v>
      </c>
      <c r="C1069" s="551" t="s">
        <v>177</v>
      </c>
      <c r="D1069" s="552">
        <v>1698</v>
      </c>
      <c r="E1069" s="553">
        <v>1831.1</v>
      </c>
      <c r="F1069" s="552">
        <v>1354.6404</v>
      </c>
      <c r="G1069" s="481">
        <f t="shared" si="17"/>
        <v>73.979596963573812</v>
      </c>
    </row>
    <row r="1070" spans="1:7" x14ac:dyDescent="0.2">
      <c r="A1070" s="549">
        <v>5213</v>
      </c>
      <c r="B1070" s="550">
        <v>5168</v>
      </c>
      <c r="C1070" s="551" t="s">
        <v>194</v>
      </c>
      <c r="D1070" s="552">
        <v>70</v>
      </c>
      <c r="E1070" s="553">
        <v>70</v>
      </c>
      <c r="F1070" s="552">
        <v>68.97</v>
      </c>
      <c r="G1070" s="481">
        <f t="shared" si="17"/>
        <v>98.528571428571439</v>
      </c>
    </row>
    <row r="1071" spans="1:7" x14ac:dyDescent="0.2">
      <c r="A1071" s="549">
        <v>5213</v>
      </c>
      <c r="B1071" s="550">
        <v>5169</v>
      </c>
      <c r="C1071" s="551" t="s">
        <v>160</v>
      </c>
      <c r="D1071" s="552">
        <v>100</v>
      </c>
      <c r="E1071" s="553">
        <v>12265.012000000001</v>
      </c>
      <c r="F1071" s="552">
        <v>5982.6926199999998</v>
      </c>
      <c r="G1071" s="481">
        <f t="shared" si="17"/>
        <v>48.778530506125875</v>
      </c>
    </row>
    <row r="1072" spans="1:7" x14ac:dyDescent="0.2">
      <c r="A1072" s="549">
        <v>5213</v>
      </c>
      <c r="B1072" s="550">
        <v>5175</v>
      </c>
      <c r="C1072" s="551" t="s">
        <v>161</v>
      </c>
      <c r="D1072" s="552">
        <v>360</v>
      </c>
      <c r="E1072" s="553">
        <v>360</v>
      </c>
      <c r="F1072" s="552">
        <v>42.686</v>
      </c>
      <c r="G1072" s="481">
        <f t="shared" si="17"/>
        <v>11.857222222222221</v>
      </c>
    </row>
    <row r="1073" spans="1:7" x14ac:dyDescent="0.2">
      <c r="A1073" s="549">
        <v>5213</v>
      </c>
      <c r="B1073" s="550">
        <v>5192</v>
      </c>
      <c r="C1073" s="551" t="s">
        <v>208</v>
      </c>
      <c r="D1073" s="552">
        <v>0</v>
      </c>
      <c r="E1073" s="553">
        <v>906.59699999999998</v>
      </c>
      <c r="F1073" s="552">
        <v>906.48595999999998</v>
      </c>
      <c r="G1073" s="481">
        <f t="shared" si="17"/>
        <v>99.987752000061775</v>
      </c>
    </row>
    <row r="1074" spans="1:7" x14ac:dyDescent="0.2">
      <c r="A1074" s="549">
        <v>5213</v>
      </c>
      <c r="B1074" s="550">
        <v>5213</v>
      </c>
      <c r="C1074" s="551" t="s">
        <v>166</v>
      </c>
      <c r="D1074" s="552">
        <v>0</v>
      </c>
      <c r="E1074" s="553">
        <v>100</v>
      </c>
      <c r="F1074" s="552">
        <v>100</v>
      </c>
      <c r="G1074" s="481">
        <f t="shared" si="17"/>
        <v>100</v>
      </c>
    </row>
    <row r="1075" spans="1:7" x14ac:dyDescent="0.2">
      <c r="A1075" s="549">
        <v>5213</v>
      </c>
      <c r="B1075" s="550">
        <v>5216</v>
      </c>
      <c r="C1075" s="551" t="s">
        <v>3194</v>
      </c>
      <c r="D1075" s="552">
        <v>0</v>
      </c>
      <c r="E1075" s="553">
        <v>21296.68</v>
      </c>
      <c r="F1075" s="552">
        <v>21296.67</v>
      </c>
      <c r="G1075" s="481">
        <f t="shared" si="17"/>
        <v>99.999953044324272</v>
      </c>
    </row>
    <row r="1076" spans="1:7" x14ac:dyDescent="0.2">
      <c r="A1076" s="549">
        <v>5213</v>
      </c>
      <c r="B1076" s="550">
        <v>5321</v>
      </c>
      <c r="C1076" s="551" t="s">
        <v>168</v>
      </c>
      <c r="D1076" s="552">
        <v>0</v>
      </c>
      <c r="E1076" s="553">
        <v>50</v>
      </c>
      <c r="F1076" s="552">
        <v>50</v>
      </c>
      <c r="G1076" s="481">
        <f t="shared" si="17"/>
        <v>100</v>
      </c>
    </row>
    <row r="1077" spans="1:7" x14ac:dyDescent="0.2">
      <c r="A1077" s="549">
        <v>5213</v>
      </c>
      <c r="B1077" s="550">
        <v>5331</v>
      </c>
      <c r="C1077" s="551" t="s">
        <v>172</v>
      </c>
      <c r="D1077" s="552">
        <v>0</v>
      </c>
      <c r="E1077" s="553">
        <v>9385.59</v>
      </c>
      <c r="F1077" s="552">
        <v>9385.5882000000001</v>
      </c>
      <c r="G1077" s="481">
        <f t="shared" si="17"/>
        <v>99.999980821663854</v>
      </c>
    </row>
    <row r="1078" spans="1:7" x14ac:dyDescent="0.2">
      <c r="A1078" s="549">
        <v>5213</v>
      </c>
      <c r="B1078" s="550">
        <v>5339</v>
      </c>
      <c r="C1078" s="551" t="s">
        <v>199</v>
      </c>
      <c r="D1078" s="552">
        <v>0</v>
      </c>
      <c r="E1078" s="553">
        <v>1442.1469999999999</v>
      </c>
      <c r="F1078" s="552">
        <v>1442.1410600000002</v>
      </c>
      <c r="G1078" s="481">
        <f t="shared" si="17"/>
        <v>99.999588114110438</v>
      </c>
    </row>
    <row r="1079" spans="1:7" x14ac:dyDescent="0.2">
      <c r="A1079" s="549">
        <v>5213</v>
      </c>
      <c r="B1079" s="550">
        <v>5903</v>
      </c>
      <c r="C1079" s="551" t="s">
        <v>302</v>
      </c>
      <c r="D1079" s="552">
        <v>500</v>
      </c>
      <c r="E1079" s="553">
        <v>0</v>
      </c>
      <c r="F1079" s="552">
        <v>0</v>
      </c>
      <c r="G1079" s="500" t="s">
        <v>3615</v>
      </c>
    </row>
    <row r="1080" spans="1:7" x14ac:dyDescent="0.2">
      <c r="A1080" s="549">
        <v>5213</v>
      </c>
      <c r="B1080" s="550">
        <v>5904</v>
      </c>
      <c r="C1080" s="551" t="s">
        <v>241</v>
      </c>
      <c r="D1080" s="552">
        <v>0</v>
      </c>
      <c r="E1080" s="553">
        <v>24.215</v>
      </c>
      <c r="F1080" s="552">
        <v>24.214099999999998</v>
      </c>
      <c r="G1080" s="481">
        <f t="shared" si="17"/>
        <v>99.996283295478008</v>
      </c>
    </row>
    <row r="1081" spans="1:7" s="522" customFormat="1" x14ac:dyDescent="0.2">
      <c r="A1081" s="555">
        <v>5213</v>
      </c>
      <c r="B1081" s="556"/>
      <c r="C1081" s="557" t="s">
        <v>303</v>
      </c>
      <c r="D1081" s="534">
        <v>2913</v>
      </c>
      <c r="E1081" s="533">
        <v>51172.542000000001</v>
      </c>
      <c r="F1081" s="534">
        <v>43626.776270000002</v>
      </c>
      <c r="G1081" s="558">
        <f t="shared" si="17"/>
        <v>85.254268333982708</v>
      </c>
    </row>
    <row r="1082" spans="1:7" x14ac:dyDescent="0.2">
      <c r="A1082" s="559"/>
      <c r="B1082" s="560"/>
      <c r="C1082" s="560"/>
      <c r="D1082" s="539"/>
      <c r="E1082" s="539"/>
      <c r="F1082" s="539"/>
      <c r="G1082" s="481"/>
    </row>
    <row r="1083" spans="1:7" x14ac:dyDescent="0.2">
      <c r="A1083" s="561">
        <v>5219</v>
      </c>
      <c r="B1083" s="562">
        <v>5194</v>
      </c>
      <c r="C1083" s="563" t="s">
        <v>179</v>
      </c>
      <c r="D1083" s="564">
        <v>0</v>
      </c>
      <c r="E1083" s="565">
        <v>100</v>
      </c>
      <c r="F1083" s="564">
        <v>40.9</v>
      </c>
      <c r="G1083" s="566">
        <f t="shared" si="17"/>
        <v>40.9</v>
      </c>
    </row>
    <row r="1084" spans="1:7" s="522" customFormat="1" x14ac:dyDescent="0.2">
      <c r="A1084" s="555">
        <v>5219</v>
      </c>
      <c r="B1084" s="556"/>
      <c r="C1084" s="557" t="s">
        <v>3629</v>
      </c>
      <c r="D1084" s="534">
        <v>0</v>
      </c>
      <c r="E1084" s="533">
        <v>100</v>
      </c>
      <c r="F1084" s="534">
        <v>40.9</v>
      </c>
      <c r="G1084" s="558">
        <f t="shared" si="17"/>
        <v>40.9</v>
      </c>
    </row>
    <row r="1085" spans="1:7" x14ac:dyDescent="0.2">
      <c r="A1085" s="559"/>
      <c r="B1085" s="560"/>
      <c r="C1085" s="560"/>
      <c r="D1085" s="539"/>
      <c r="E1085" s="539"/>
      <c r="F1085" s="539"/>
      <c r="G1085" s="481"/>
    </row>
    <row r="1086" spans="1:7" x14ac:dyDescent="0.2">
      <c r="A1086" s="561">
        <v>5273</v>
      </c>
      <c r="B1086" s="562">
        <v>5168</v>
      </c>
      <c r="C1086" s="563" t="s">
        <v>194</v>
      </c>
      <c r="D1086" s="564">
        <v>30</v>
      </c>
      <c r="E1086" s="565">
        <v>0</v>
      </c>
      <c r="F1086" s="564">
        <v>0</v>
      </c>
      <c r="G1086" s="570" t="s">
        <v>3615</v>
      </c>
    </row>
    <row r="1087" spans="1:7" x14ac:dyDescent="0.2">
      <c r="A1087" s="549">
        <v>5273</v>
      </c>
      <c r="B1087" s="550">
        <v>5321</v>
      </c>
      <c r="C1087" s="551" t="s">
        <v>168</v>
      </c>
      <c r="D1087" s="552">
        <v>2573</v>
      </c>
      <c r="E1087" s="553">
        <v>2573</v>
      </c>
      <c r="F1087" s="552">
        <v>2573</v>
      </c>
      <c r="G1087" s="481">
        <f t="shared" si="17"/>
        <v>100</v>
      </c>
    </row>
    <row r="1088" spans="1:7" s="522" customFormat="1" x14ac:dyDescent="0.2">
      <c r="A1088" s="555">
        <v>5273</v>
      </c>
      <c r="B1088" s="556"/>
      <c r="C1088" s="557" t="s">
        <v>118</v>
      </c>
      <c r="D1088" s="534">
        <v>2603</v>
      </c>
      <c r="E1088" s="533">
        <v>2573</v>
      </c>
      <c r="F1088" s="534">
        <v>2573</v>
      </c>
      <c r="G1088" s="558">
        <f t="shared" si="17"/>
        <v>100</v>
      </c>
    </row>
    <row r="1089" spans="1:7" x14ac:dyDescent="0.2">
      <c r="A1089" s="559"/>
      <c r="B1089" s="560"/>
      <c r="C1089" s="560"/>
      <c r="D1089" s="539"/>
      <c r="E1089" s="539"/>
      <c r="F1089" s="539"/>
      <c r="G1089" s="481"/>
    </row>
    <row r="1090" spans="1:7" x14ac:dyDescent="0.2">
      <c r="A1090" s="561">
        <v>5279</v>
      </c>
      <c r="B1090" s="562">
        <v>5221</v>
      </c>
      <c r="C1090" s="563" t="s">
        <v>180</v>
      </c>
      <c r="D1090" s="564">
        <v>300</v>
      </c>
      <c r="E1090" s="565">
        <v>300</v>
      </c>
      <c r="F1090" s="564">
        <v>300</v>
      </c>
      <c r="G1090" s="566">
        <f t="shared" ref="G1090:G1163" si="19">F1090/E1090*100</f>
        <v>100</v>
      </c>
    </row>
    <row r="1091" spans="1:7" x14ac:dyDescent="0.2">
      <c r="A1091" s="549">
        <v>5279</v>
      </c>
      <c r="B1091" s="550">
        <v>5222</v>
      </c>
      <c r="C1091" s="551" t="s">
        <v>162</v>
      </c>
      <c r="D1091" s="552">
        <v>3850</v>
      </c>
      <c r="E1091" s="553">
        <v>6683.8</v>
      </c>
      <c r="F1091" s="552">
        <v>6366.3383900000008</v>
      </c>
      <c r="G1091" s="481">
        <f t="shared" si="19"/>
        <v>95.250282623657213</v>
      </c>
    </row>
    <row r="1092" spans="1:7" x14ac:dyDescent="0.2">
      <c r="A1092" s="549">
        <v>5279</v>
      </c>
      <c r="B1092" s="550">
        <v>5811</v>
      </c>
      <c r="C1092" s="551" t="s">
        <v>266</v>
      </c>
      <c r="D1092" s="552">
        <v>0</v>
      </c>
      <c r="E1092" s="553">
        <v>14.39</v>
      </c>
      <c r="F1092" s="552">
        <v>14.387499999999999</v>
      </c>
      <c r="G1092" s="481">
        <f t="shared" si="19"/>
        <v>99.982626824183455</v>
      </c>
    </row>
    <row r="1093" spans="1:7" s="522" customFormat="1" x14ac:dyDescent="0.2">
      <c r="A1093" s="555">
        <v>5279</v>
      </c>
      <c r="B1093" s="556"/>
      <c r="C1093" s="557" t="s">
        <v>304</v>
      </c>
      <c r="D1093" s="534">
        <v>4150</v>
      </c>
      <c r="E1093" s="533">
        <v>6998.19</v>
      </c>
      <c r="F1093" s="534">
        <v>6680.7258900000006</v>
      </c>
      <c r="G1093" s="558">
        <f t="shared" si="19"/>
        <v>95.463625451723956</v>
      </c>
    </row>
    <row r="1094" spans="1:7" x14ac:dyDescent="0.2">
      <c r="A1094" s="559"/>
      <c r="B1094" s="560"/>
      <c r="C1094" s="560"/>
      <c r="D1094" s="539"/>
      <c r="E1094" s="539"/>
      <c r="F1094" s="539"/>
      <c r="G1094" s="481"/>
    </row>
    <row r="1095" spans="1:7" x14ac:dyDescent="0.2">
      <c r="A1095" s="561">
        <v>5299</v>
      </c>
      <c r="B1095" s="562">
        <v>5323</v>
      </c>
      <c r="C1095" s="563" t="s">
        <v>210</v>
      </c>
      <c r="D1095" s="564">
        <v>0</v>
      </c>
      <c r="E1095" s="565">
        <v>5000</v>
      </c>
      <c r="F1095" s="564">
        <v>5000</v>
      </c>
      <c r="G1095" s="566">
        <f t="shared" si="19"/>
        <v>100</v>
      </c>
    </row>
    <row r="1096" spans="1:7" s="522" customFormat="1" x14ac:dyDescent="0.2">
      <c r="A1096" s="555">
        <v>5299</v>
      </c>
      <c r="B1096" s="556"/>
      <c r="C1096" s="557" t="s">
        <v>3630</v>
      </c>
      <c r="D1096" s="534">
        <v>0</v>
      </c>
      <c r="E1096" s="533">
        <v>5000</v>
      </c>
      <c r="F1096" s="534">
        <v>5000</v>
      </c>
      <c r="G1096" s="558">
        <f t="shared" si="19"/>
        <v>100</v>
      </c>
    </row>
    <row r="1097" spans="1:7" x14ac:dyDescent="0.2">
      <c r="A1097" s="559"/>
      <c r="B1097" s="560"/>
      <c r="C1097" s="560"/>
      <c r="D1097" s="539"/>
      <c r="E1097" s="539"/>
      <c r="F1097" s="539"/>
      <c r="G1097" s="481"/>
    </row>
    <row r="1098" spans="1:7" x14ac:dyDescent="0.2">
      <c r="A1098" s="561">
        <v>5311</v>
      </c>
      <c r="B1098" s="562">
        <v>5139</v>
      </c>
      <c r="C1098" s="563" t="s">
        <v>159</v>
      </c>
      <c r="D1098" s="564">
        <v>50</v>
      </c>
      <c r="E1098" s="565">
        <v>50</v>
      </c>
      <c r="F1098" s="564">
        <v>6.6779999999999999</v>
      </c>
      <c r="G1098" s="566">
        <f t="shared" si="19"/>
        <v>13.356000000000002</v>
      </c>
    </row>
    <row r="1099" spans="1:7" x14ac:dyDescent="0.2">
      <c r="A1099" s="549">
        <v>5311</v>
      </c>
      <c r="B1099" s="550">
        <v>5164</v>
      </c>
      <c r="C1099" s="551" t="s">
        <v>177</v>
      </c>
      <c r="D1099" s="552">
        <v>60</v>
      </c>
      <c r="E1099" s="553">
        <v>60</v>
      </c>
      <c r="F1099" s="552">
        <v>0</v>
      </c>
      <c r="G1099" s="481">
        <f t="shared" si="19"/>
        <v>0</v>
      </c>
    </row>
    <row r="1100" spans="1:7" x14ac:dyDescent="0.2">
      <c r="A1100" s="549">
        <v>5311</v>
      </c>
      <c r="B1100" s="550">
        <v>5169</v>
      </c>
      <c r="C1100" s="551" t="s">
        <v>160</v>
      </c>
      <c r="D1100" s="552">
        <v>20</v>
      </c>
      <c r="E1100" s="553">
        <v>20</v>
      </c>
      <c r="F1100" s="552">
        <v>0</v>
      </c>
      <c r="G1100" s="481">
        <f t="shared" si="19"/>
        <v>0</v>
      </c>
    </row>
    <row r="1101" spans="1:7" x14ac:dyDescent="0.2">
      <c r="A1101" s="549">
        <v>5311</v>
      </c>
      <c r="B1101" s="550">
        <v>5175</v>
      </c>
      <c r="C1101" s="551" t="s">
        <v>161</v>
      </c>
      <c r="D1101" s="552">
        <v>370</v>
      </c>
      <c r="E1101" s="553">
        <v>370</v>
      </c>
      <c r="F1101" s="552">
        <v>0</v>
      </c>
      <c r="G1101" s="481">
        <f t="shared" si="19"/>
        <v>0</v>
      </c>
    </row>
    <row r="1102" spans="1:7" x14ac:dyDescent="0.2">
      <c r="A1102" s="549">
        <v>5311</v>
      </c>
      <c r="B1102" s="550">
        <v>5319</v>
      </c>
      <c r="C1102" s="551" t="s">
        <v>252</v>
      </c>
      <c r="D1102" s="552">
        <v>1900</v>
      </c>
      <c r="E1102" s="553">
        <v>1900</v>
      </c>
      <c r="F1102" s="552">
        <v>1900</v>
      </c>
      <c r="G1102" s="481">
        <f t="shared" si="19"/>
        <v>100</v>
      </c>
    </row>
    <row r="1103" spans="1:7" s="522" customFormat="1" x14ac:dyDescent="0.2">
      <c r="A1103" s="555">
        <v>5311</v>
      </c>
      <c r="B1103" s="556"/>
      <c r="C1103" s="557" t="s">
        <v>305</v>
      </c>
      <c r="D1103" s="534">
        <v>2400</v>
      </c>
      <c r="E1103" s="533">
        <v>2400</v>
      </c>
      <c r="F1103" s="534">
        <v>1906.6780000000001</v>
      </c>
      <c r="G1103" s="558">
        <f t="shared" si="19"/>
        <v>79.444916666666671</v>
      </c>
    </row>
    <row r="1104" spans="1:7" x14ac:dyDescent="0.2">
      <c r="A1104" s="559"/>
      <c r="B1104" s="560"/>
      <c r="C1104" s="560"/>
      <c r="D1104" s="539"/>
      <c r="E1104" s="539"/>
      <c r="F1104" s="539"/>
      <c r="G1104" s="481"/>
    </row>
    <row r="1105" spans="1:7" x14ac:dyDescent="0.2">
      <c r="A1105" s="561">
        <v>5399</v>
      </c>
      <c r="B1105" s="562">
        <v>5166</v>
      </c>
      <c r="C1105" s="563" t="s">
        <v>192</v>
      </c>
      <c r="D1105" s="564">
        <v>0</v>
      </c>
      <c r="E1105" s="565">
        <v>215.405</v>
      </c>
      <c r="F1105" s="564">
        <v>215.4042</v>
      </c>
      <c r="G1105" s="566">
        <f t="shared" si="19"/>
        <v>99.999628606578312</v>
      </c>
    </row>
    <row r="1106" spans="1:7" x14ac:dyDescent="0.2">
      <c r="A1106" s="549">
        <v>5399</v>
      </c>
      <c r="B1106" s="550">
        <v>5167</v>
      </c>
      <c r="C1106" s="551" t="s">
        <v>193</v>
      </c>
      <c r="D1106" s="552">
        <v>0</v>
      </c>
      <c r="E1106" s="553">
        <v>23.934000000000001</v>
      </c>
      <c r="F1106" s="552">
        <v>23.933799999999998</v>
      </c>
      <c r="G1106" s="481">
        <f t="shared" si="19"/>
        <v>99.999164368680525</v>
      </c>
    </row>
    <row r="1107" spans="1:7" x14ac:dyDescent="0.2">
      <c r="A1107" s="549">
        <v>5399</v>
      </c>
      <c r="B1107" s="550">
        <v>5169</v>
      </c>
      <c r="C1107" s="551" t="s">
        <v>160</v>
      </c>
      <c r="D1107" s="552">
        <v>0</v>
      </c>
      <c r="E1107" s="553">
        <v>22.99</v>
      </c>
      <c r="F1107" s="552">
        <v>22.99</v>
      </c>
      <c r="G1107" s="481">
        <f t="shared" si="19"/>
        <v>100</v>
      </c>
    </row>
    <row r="1108" spans="1:7" s="522" customFormat="1" x14ac:dyDescent="0.2">
      <c r="A1108" s="555">
        <v>5399</v>
      </c>
      <c r="B1108" s="556"/>
      <c r="C1108" s="557" t="s">
        <v>306</v>
      </c>
      <c r="D1108" s="534">
        <v>0</v>
      </c>
      <c r="E1108" s="533">
        <v>262.32900000000001</v>
      </c>
      <c r="F1108" s="534">
        <v>262.32799999999997</v>
      </c>
      <c r="G1108" s="558">
        <f t="shared" si="19"/>
        <v>99.999618799293998</v>
      </c>
    </row>
    <row r="1109" spans="1:7" x14ac:dyDescent="0.2">
      <c r="A1109" s="559"/>
      <c r="B1109" s="560"/>
      <c r="C1109" s="560"/>
      <c r="D1109" s="539"/>
      <c r="E1109" s="539"/>
      <c r="F1109" s="539"/>
      <c r="G1109" s="481"/>
    </row>
    <row r="1110" spans="1:7" x14ac:dyDescent="0.2">
      <c r="A1110" s="561">
        <v>5511</v>
      </c>
      <c r="B1110" s="562">
        <v>5137</v>
      </c>
      <c r="C1110" s="563" t="s">
        <v>1393</v>
      </c>
      <c r="D1110" s="564">
        <v>0</v>
      </c>
      <c r="E1110" s="565">
        <v>2020.38</v>
      </c>
      <c r="F1110" s="564">
        <v>0</v>
      </c>
      <c r="G1110" s="566">
        <f t="shared" si="19"/>
        <v>0</v>
      </c>
    </row>
    <row r="1111" spans="1:7" x14ac:dyDescent="0.2">
      <c r="A1111" s="549">
        <v>5511</v>
      </c>
      <c r="B1111" s="550">
        <v>5319</v>
      </c>
      <c r="C1111" s="551" t="s">
        <v>252</v>
      </c>
      <c r="D1111" s="552">
        <v>4400</v>
      </c>
      <c r="E1111" s="553">
        <v>1720</v>
      </c>
      <c r="F1111" s="552">
        <v>1720</v>
      </c>
      <c r="G1111" s="481">
        <f t="shared" si="19"/>
        <v>100</v>
      </c>
    </row>
    <row r="1112" spans="1:7" s="522" customFormat="1" x14ac:dyDescent="0.2">
      <c r="A1112" s="555">
        <v>5511</v>
      </c>
      <c r="B1112" s="556"/>
      <c r="C1112" s="557" t="s">
        <v>119</v>
      </c>
      <c r="D1112" s="534">
        <v>4400</v>
      </c>
      <c r="E1112" s="533">
        <v>3740.38</v>
      </c>
      <c r="F1112" s="534">
        <v>1720</v>
      </c>
      <c r="G1112" s="558">
        <f t="shared" si="19"/>
        <v>45.984632577438653</v>
      </c>
    </row>
    <row r="1113" spans="1:7" x14ac:dyDescent="0.2">
      <c r="A1113" s="559"/>
      <c r="B1113" s="560"/>
      <c r="C1113" s="560"/>
      <c r="D1113" s="539"/>
      <c r="E1113" s="539"/>
      <c r="F1113" s="539"/>
      <c r="G1113" s="481"/>
    </row>
    <row r="1114" spans="1:7" x14ac:dyDescent="0.2">
      <c r="A1114" s="561">
        <v>5512</v>
      </c>
      <c r="B1114" s="562">
        <v>5137</v>
      </c>
      <c r="C1114" s="563" t="s">
        <v>1393</v>
      </c>
      <c r="D1114" s="564">
        <v>0</v>
      </c>
      <c r="E1114" s="565">
        <v>2848.17</v>
      </c>
      <c r="F1114" s="564">
        <v>2848.1585</v>
      </c>
      <c r="G1114" s="566">
        <f t="shared" si="19"/>
        <v>99.999596231966493</v>
      </c>
    </row>
    <row r="1115" spans="1:7" x14ac:dyDescent="0.2">
      <c r="A1115" s="549">
        <v>5512</v>
      </c>
      <c r="B1115" s="550">
        <v>5222</v>
      </c>
      <c r="C1115" s="551" t="s">
        <v>162</v>
      </c>
      <c r="D1115" s="552">
        <v>3000</v>
      </c>
      <c r="E1115" s="553">
        <v>3289.5</v>
      </c>
      <c r="F1115" s="552">
        <v>3289.5</v>
      </c>
      <c r="G1115" s="481">
        <f t="shared" si="19"/>
        <v>100</v>
      </c>
    </row>
    <row r="1116" spans="1:7" x14ac:dyDescent="0.2">
      <c r="A1116" s="549">
        <v>5512</v>
      </c>
      <c r="B1116" s="550">
        <v>5321</v>
      </c>
      <c r="C1116" s="551" t="s">
        <v>168</v>
      </c>
      <c r="D1116" s="552">
        <v>2250</v>
      </c>
      <c r="E1116" s="553">
        <v>2250</v>
      </c>
      <c r="F1116" s="552">
        <v>2250</v>
      </c>
      <c r="G1116" s="481">
        <f t="shared" si="19"/>
        <v>100</v>
      </c>
    </row>
    <row r="1117" spans="1:7" x14ac:dyDescent="0.2">
      <c r="A1117" s="549">
        <v>5512</v>
      </c>
      <c r="B1117" s="550">
        <v>5329</v>
      </c>
      <c r="C1117" s="551" t="s">
        <v>197</v>
      </c>
      <c r="D1117" s="552">
        <v>0</v>
      </c>
      <c r="E1117" s="553">
        <v>1405</v>
      </c>
      <c r="F1117" s="552">
        <v>1405</v>
      </c>
      <c r="G1117" s="481">
        <f t="shared" si="19"/>
        <v>100</v>
      </c>
    </row>
    <row r="1118" spans="1:7" s="522" customFormat="1" x14ac:dyDescent="0.2">
      <c r="A1118" s="555">
        <v>5512</v>
      </c>
      <c r="B1118" s="556"/>
      <c r="C1118" s="557" t="s">
        <v>120</v>
      </c>
      <c r="D1118" s="534">
        <v>5250</v>
      </c>
      <c r="E1118" s="533">
        <v>9792.67</v>
      </c>
      <c r="F1118" s="534">
        <v>9792.6584999999995</v>
      </c>
      <c r="G1118" s="558">
        <f t="shared" si="19"/>
        <v>99.999882565224794</v>
      </c>
    </row>
    <row r="1119" spans="1:7" x14ac:dyDescent="0.2">
      <c r="A1119" s="559"/>
      <c r="B1119" s="560"/>
      <c r="C1119" s="560"/>
      <c r="D1119" s="539"/>
      <c r="E1119" s="539"/>
      <c r="F1119" s="539"/>
      <c r="G1119" s="481"/>
    </row>
    <row r="1120" spans="1:7" x14ac:dyDescent="0.2">
      <c r="A1120" s="561">
        <v>5519</v>
      </c>
      <c r="B1120" s="562">
        <v>5139</v>
      </c>
      <c r="C1120" s="563" t="s">
        <v>159</v>
      </c>
      <c r="D1120" s="564">
        <v>2000</v>
      </c>
      <c r="E1120" s="565">
        <v>2000</v>
      </c>
      <c r="F1120" s="564">
        <v>1228.1500000000001</v>
      </c>
      <c r="G1120" s="566">
        <f t="shared" si="19"/>
        <v>61.407500000000006</v>
      </c>
    </row>
    <row r="1121" spans="1:7" x14ac:dyDescent="0.2">
      <c r="A1121" s="549">
        <v>5519</v>
      </c>
      <c r="B1121" s="550">
        <v>5213</v>
      </c>
      <c r="C1121" s="551" t="s">
        <v>166</v>
      </c>
      <c r="D1121" s="552">
        <v>20000</v>
      </c>
      <c r="E1121" s="553">
        <v>20000</v>
      </c>
      <c r="F1121" s="552">
        <v>20000</v>
      </c>
      <c r="G1121" s="481">
        <f t="shared" si="19"/>
        <v>100</v>
      </c>
    </row>
    <row r="1122" spans="1:7" x14ac:dyDescent="0.2">
      <c r="A1122" s="549">
        <v>5519</v>
      </c>
      <c r="B1122" s="550">
        <v>5222</v>
      </c>
      <c r="C1122" s="551" t="s">
        <v>162</v>
      </c>
      <c r="D1122" s="552">
        <v>200</v>
      </c>
      <c r="E1122" s="553">
        <v>200</v>
      </c>
      <c r="F1122" s="552">
        <v>0</v>
      </c>
      <c r="G1122" s="481">
        <f t="shared" si="19"/>
        <v>0</v>
      </c>
    </row>
    <row r="1123" spans="1:7" x14ac:dyDescent="0.2">
      <c r="A1123" s="549">
        <v>5519</v>
      </c>
      <c r="B1123" s="550">
        <v>5321</v>
      </c>
      <c r="C1123" s="551" t="s">
        <v>168</v>
      </c>
      <c r="D1123" s="552">
        <v>0</v>
      </c>
      <c r="E1123" s="553">
        <v>200</v>
      </c>
      <c r="F1123" s="552">
        <v>200</v>
      </c>
      <c r="G1123" s="481">
        <f t="shared" si="19"/>
        <v>100</v>
      </c>
    </row>
    <row r="1124" spans="1:7" s="522" customFormat="1" x14ac:dyDescent="0.2">
      <c r="A1124" s="555">
        <v>5519</v>
      </c>
      <c r="B1124" s="556"/>
      <c r="C1124" s="557" t="s">
        <v>308</v>
      </c>
      <c r="D1124" s="534">
        <v>22200</v>
      </c>
      <c r="E1124" s="533">
        <v>22400</v>
      </c>
      <c r="F1124" s="534">
        <v>21428.15</v>
      </c>
      <c r="G1124" s="558">
        <f t="shared" si="19"/>
        <v>95.661383928571425</v>
      </c>
    </row>
    <row r="1125" spans="1:7" x14ac:dyDescent="0.2">
      <c r="A1125" s="559"/>
      <c r="B1125" s="560"/>
      <c r="C1125" s="560"/>
      <c r="D1125" s="539"/>
      <c r="E1125" s="539"/>
      <c r="F1125" s="539"/>
      <c r="G1125" s="481"/>
    </row>
    <row r="1126" spans="1:7" x14ac:dyDescent="0.2">
      <c r="A1126" s="561">
        <v>5521</v>
      </c>
      <c r="B1126" s="562">
        <v>5169</v>
      </c>
      <c r="C1126" s="563" t="s">
        <v>160</v>
      </c>
      <c r="D1126" s="564">
        <v>1000</v>
      </c>
      <c r="E1126" s="565">
        <v>536.22</v>
      </c>
      <c r="F1126" s="564">
        <v>0</v>
      </c>
      <c r="G1126" s="566">
        <f t="shared" si="19"/>
        <v>0</v>
      </c>
    </row>
    <row r="1127" spans="1:7" x14ac:dyDescent="0.2">
      <c r="A1127" s="549">
        <v>5521</v>
      </c>
      <c r="B1127" s="550">
        <v>5171</v>
      </c>
      <c r="C1127" s="551" t="s">
        <v>195</v>
      </c>
      <c r="D1127" s="552">
        <v>0</v>
      </c>
      <c r="E1127" s="553">
        <v>504.96</v>
      </c>
      <c r="F1127" s="552">
        <v>504.96</v>
      </c>
      <c r="G1127" s="481">
        <f t="shared" si="19"/>
        <v>100</v>
      </c>
    </row>
    <row r="1128" spans="1:7" x14ac:dyDescent="0.2">
      <c r="A1128" s="549">
        <v>5521</v>
      </c>
      <c r="B1128" s="550">
        <v>5192</v>
      </c>
      <c r="C1128" s="551" t="s">
        <v>208</v>
      </c>
      <c r="D1128" s="552">
        <v>0</v>
      </c>
      <c r="E1128" s="553">
        <v>10.657</v>
      </c>
      <c r="F1128" s="552">
        <v>6.19</v>
      </c>
      <c r="G1128" s="481">
        <f t="shared" si="19"/>
        <v>58.083888523974856</v>
      </c>
    </row>
    <row r="1129" spans="1:7" s="522" customFormat="1" x14ac:dyDescent="0.2">
      <c r="A1129" s="555">
        <v>5521</v>
      </c>
      <c r="B1129" s="556"/>
      <c r="C1129" s="557" t="s">
        <v>121</v>
      </c>
      <c r="D1129" s="534">
        <v>1000</v>
      </c>
      <c r="E1129" s="533">
        <v>1051.837</v>
      </c>
      <c r="F1129" s="534">
        <v>511.15</v>
      </c>
      <c r="G1129" s="558">
        <f t="shared" si="19"/>
        <v>48.595932639753116</v>
      </c>
    </row>
    <row r="1130" spans="1:7" x14ac:dyDescent="0.2">
      <c r="A1130" s="559"/>
      <c r="B1130" s="560"/>
      <c r="C1130" s="560"/>
      <c r="D1130" s="539"/>
      <c r="E1130" s="539"/>
      <c r="F1130" s="539"/>
      <c r="G1130" s="481"/>
    </row>
    <row r="1131" spans="1:7" ht="13.5" customHeight="1" x14ac:dyDescent="0.2">
      <c r="A1131" s="1132" t="s">
        <v>309</v>
      </c>
      <c r="B1131" s="1133"/>
      <c r="C1131" s="1133"/>
      <c r="D1131" s="567">
        <v>46416</v>
      </c>
      <c r="E1131" s="568">
        <v>106619.518</v>
      </c>
      <c r="F1131" s="567">
        <v>94670.933659999995</v>
      </c>
      <c r="G1131" s="569">
        <f t="shared" ref="G1131" si="20">F1131/E1131*100</f>
        <v>88.793248586998857</v>
      </c>
    </row>
    <row r="1132" spans="1:7" x14ac:dyDescent="0.2">
      <c r="A1132" s="549"/>
      <c r="B1132" s="560"/>
      <c r="C1132" s="560"/>
      <c r="D1132" s="539"/>
      <c r="E1132" s="539"/>
      <c r="F1132" s="539"/>
      <c r="G1132" s="481"/>
    </row>
    <row r="1133" spans="1:7" x14ac:dyDescent="0.2">
      <c r="A1133" s="561">
        <v>6113</v>
      </c>
      <c r="B1133" s="562">
        <v>5019</v>
      </c>
      <c r="C1133" s="563" t="s">
        <v>310</v>
      </c>
      <c r="D1133" s="564">
        <v>630</v>
      </c>
      <c r="E1133" s="565">
        <v>530</v>
      </c>
      <c r="F1133" s="564">
        <v>200.501</v>
      </c>
      <c r="G1133" s="566">
        <f t="shared" si="19"/>
        <v>37.830377358490566</v>
      </c>
    </row>
    <row r="1134" spans="1:7" x14ac:dyDescent="0.2">
      <c r="A1134" s="549">
        <v>6113</v>
      </c>
      <c r="B1134" s="550">
        <v>5021</v>
      </c>
      <c r="C1134" s="551" t="s">
        <v>183</v>
      </c>
      <c r="D1134" s="552">
        <v>1250</v>
      </c>
      <c r="E1134" s="553">
        <v>1099.5999999999999</v>
      </c>
      <c r="F1134" s="552">
        <v>777.19500000000005</v>
      </c>
      <c r="G1134" s="481">
        <f t="shared" si="19"/>
        <v>70.679792651873413</v>
      </c>
    </row>
    <row r="1135" spans="1:7" x14ac:dyDescent="0.2">
      <c r="A1135" s="549">
        <v>6113</v>
      </c>
      <c r="B1135" s="550">
        <v>5023</v>
      </c>
      <c r="C1135" s="551" t="s">
        <v>311</v>
      </c>
      <c r="D1135" s="552">
        <v>32380</v>
      </c>
      <c r="E1135" s="553">
        <v>29070</v>
      </c>
      <c r="F1135" s="552">
        <v>28625.163</v>
      </c>
      <c r="G1135" s="481">
        <f t="shared" si="19"/>
        <v>98.469772961816304</v>
      </c>
    </row>
    <row r="1136" spans="1:7" x14ac:dyDescent="0.2">
      <c r="A1136" s="549">
        <v>6113</v>
      </c>
      <c r="B1136" s="550">
        <v>5029</v>
      </c>
      <c r="C1136" s="551" t="s">
        <v>312</v>
      </c>
      <c r="D1136" s="552">
        <v>624</v>
      </c>
      <c r="E1136" s="553">
        <v>350</v>
      </c>
      <c r="F1136" s="552">
        <v>254.2</v>
      </c>
      <c r="G1136" s="481">
        <f t="shared" si="19"/>
        <v>72.628571428571419</v>
      </c>
    </row>
    <row r="1137" spans="1:7" x14ac:dyDescent="0.2">
      <c r="A1137" s="549">
        <v>6113</v>
      </c>
      <c r="B1137" s="550">
        <v>5031</v>
      </c>
      <c r="C1137" s="551" t="s">
        <v>184</v>
      </c>
      <c r="D1137" s="552">
        <v>4077</v>
      </c>
      <c r="E1137" s="553">
        <v>3977</v>
      </c>
      <c r="F1137" s="552">
        <v>3868.0889999999999</v>
      </c>
      <c r="G1137" s="481">
        <f t="shared" si="19"/>
        <v>97.261478501382953</v>
      </c>
    </row>
    <row r="1138" spans="1:7" x14ac:dyDescent="0.2">
      <c r="A1138" s="549">
        <v>6113</v>
      </c>
      <c r="B1138" s="550">
        <v>5032</v>
      </c>
      <c r="C1138" s="551" t="s">
        <v>185</v>
      </c>
      <c r="D1138" s="552">
        <v>3190</v>
      </c>
      <c r="E1138" s="553">
        <v>2805</v>
      </c>
      <c r="F1138" s="552">
        <v>2734.6370000000002</v>
      </c>
      <c r="G1138" s="481">
        <f t="shared" si="19"/>
        <v>97.491515151515159</v>
      </c>
    </row>
    <row r="1139" spans="1:7" x14ac:dyDescent="0.2">
      <c r="A1139" s="549">
        <v>6113</v>
      </c>
      <c r="B1139" s="550">
        <v>5039</v>
      </c>
      <c r="C1139" s="551" t="s">
        <v>313</v>
      </c>
      <c r="D1139" s="552">
        <v>215</v>
      </c>
      <c r="E1139" s="553">
        <v>200</v>
      </c>
      <c r="F1139" s="552">
        <v>69.994</v>
      </c>
      <c r="G1139" s="481">
        <f t="shared" si="19"/>
        <v>34.997</v>
      </c>
    </row>
    <row r="1140" spans="1:7" x14ac:dyDescent="0.2">
      <c r="A1140" s="549">
        <v>6113</v>
      </c>
      <c r="B1140" s="550">
        <v>5041</v>
      </c>
      <c r="C1140" s="551" t="s">
        <v>174</v>
      </c>
      <c r="D1140" s="552">
        <v>200</v>
      </c>
      <c r="E1140" s="553">
        <v>240.79</v>
      </c>
      <c r="F1140" s="552">
        <v>240.78</v>
      </c>
      <c r="G1140" s="481">
        <f t="shared" si="19"/>
        <v>99.995847003613108</v>
      </c>
    </row>
    <row r="1141" spans="1:7" x14ac:dyDescent="0.2">
      <c r="A1141" s="549">
        <v>6113</v>
      </c>
      <c r="B1141" s="550">
        <v>5042</v>
      </c>
      <c r="C1141" s="551" t="s">
        <v>212</v>
      </c>
      <c r="D1141" s="552">
        <v>600</v>
      </c>
      <c r="E1141" s="553">
        <v>540</v>
      </c>
      <c r="F1141" s="552">
        <v>539.80150000000003</v>
      </c>
      <c r="G1141" s="481">
        <f t="shared" si="19"/>
        <v>99.963240740740744</v>
      </c>
    </row>
    <row r="1142" spans="1:7" x14ac:dyDescent="0.2">
      <c r="A1142" s="549">
        <v>6113</v>
      </c>
      <c r="B1142" s="550">
        <v>5123</v>
      </c>
      <c r="C1142" s="551" t="s">
        <v>187</v>
      </c>
      <c r="D1142" s="552">
        <v>40</v>
      </c>
      <c r="E1142" s="553">
        <v>40</v>
      </c>
      <c r="F1142" s="552">
        <v>0</v>
      </c>
      <c r="G1142" s="481">
        <f t="shared" si="19"/>
        <v>0</v>
      </c>
    </row>
    <row r="1143" spans="1:7" x14ac:dyDescent="0.2">
      <c r="A1143" s="549">
        <v>6113</v>
      </c>
      <c r="B1143" s="550">
        <v>5136</v>
      </c>
      <c r="C1143" s="551" t="s">
        <v>213</v>
      </c>
      <c r="D1143" s="552">
        <v>166</v>
      </c>
      <c r="E1143" s="553">
        <v>165</v>
      </c>
      <c r="F1143" s="552">
        <v>74.558999999999997</v>
      </c>
      <c r="G1143" s="481">
        <f t="shared" si="19"/>
        <v>45.187272727272727</v>
      </c>
    </row>
    <row r="1144" spans="1:7" x14ac:dyDescent="0.2">
      <c r="A1144" s="549">
        <v>6113</v>
      </c>
      <c r="B1144" s="550">
        <v>5137</v>
      </c>
      <c r="C1144" s="551" t="s">
        <v>1393</v>
      </c>
      <c r="D1144" s="552">
        <v>545</v>
      </c>
      <c r="E1144" s="553">
        <v>530</v>
      </c>
      <c r="F1144" s="552">
        <v>194.98320000000001</v>
      </c>
      <c r="G1144" s="481">
        <f t="shared" si="19"/>
        <v>36.789283018867927</v>
      </c>
    </row>
    <row r="1145" spans="1:7" x14ac:dyDescent="0.2">
      <c r="A1145" s="549">
        <v>6113</v>
      </c>
      <c r="B1145" s="550">
        <v>5139</v>
      </c>
      <c r="C1145" s="551" t="s">
        <v>159</v>
      </c>
      <c r="D1145" s="552">
        <v>752</v>
      </c>
      <c r="E1145" s="553">
        <v>1010.1</v>
      </c>
      <c r="F1145" s="552">
        <v>527.47731999999996</v>
      </c>
      <c r="G1145" s="481">
        <f t="shared" si="19"/>
        <v>52.220306900306902</v>
      </c>
    </row>
    <row r="1146" spans="1:7" x14ac:dyDescent="0.2">
      <c r="A1146" s="549">
        <v>6113</v>
      </c>
      <c r="B1146" s="550">
        <v>5142</v>
      </c>
      <c r="C1146" s="551" t="s">
        <v>314</v>
      </c>
      <c r="D1146" s="552">
        <v>50</v>
      </c>
      <c r="E1146" s="553">
        <v>50</v>
      </c>
      <c r="F1146" s="552">
        <v>0</v>
      </c>
      <c r="G1146" s="481">
        <f t="shared" si="19"/>
        <v>0</v>
      </c>
    </row>
    <row r="1147" spans="1:7" x14ac:dyDescent="0.2">
      <c r="A1147" s="549">
        <v>6113</v>
      </c>
      <c r="B1147" s="550">
        <v>5156</v>
      </c>
      <c r="C1147" s="551" t="s">
        <v>315</v>
      </c>
      <c r="D1147" s="552">
        <v>1100</v>
      </c>
      <c r="E1147" s="553">
        <v>1000</v>
      </c>
      <c r="F1147" s="552">
        <v>649.48881000000006</v>
      </c>
      <c r="G1147" s="481">
        <f t="shared" si="19"/>
        <v>64.948881</v>
      </c>
    </row>
    <row r="1148" spans="1:7" x14ac:dyDescent="0.2">
      <c r="A1148" s="549">
        <v>6113</v>
      </c>
      <c r="B1148" s="550">
        <v>5162</v>
      </c>
      <c r="C1148" s="551" t="s">
        <v>238</v>
      </c>
      <c r="D1148" s="552">
        <v>470</v>
      </c>
      <c r="E1148" s="553">
        <v>450</v>
      </c>
      <c r="F1148" s="552">
        <v>357.32076000000001</v>
      </c>
      <c r="G1148" s="481">
        <f t="shared" si="19"/>
        <v>79.404613333333344</v>
      </c>
    </row>
    <row r="1149" spans="1:7" x14ac:dyDescent="0.2">
      <c r="A1149" s="549">
        <v>6113</v>
      </c>
      <c r="B1149" s="550">
        <v>5163</v>
      </c>
      <c r="C1149" s="551" t="s">
        <v>191</v>
      </c>
      <c r="D1149" s="552">
        <v>10</v>
      </c>
      <c r="E1149" s="553">
        <v>0.5</v>
      </c>
      <c r="F1149" s="552">
        <v>0.5</v>
      </c>
      <c r="G1149" s="481">
        <f t="shared" si="19"/>
        <v>100</v>
      </c>
    </row>
    <row r="1150" spans="1:7" x14ac:dyDescent="0.2">
      <c r="A1150" s="549">
        <v>6113</v>
      </c>
      <c r="B1150" s="550">
        <v>5164</v>
      </c>
      <c r="C1150" s="551" t="s">
        <v>177</v>
      </c>
      <c r="D1150" s="552">
        <v>4200</v>
      </c>
      <c r="E1150" s="553">
        <v>3205</v>
      </c>
      <c r="F1150" s="552">
        <v>2227.1040199999998</v>
      </c>
      <c r="G1150" s="481">
        <f t="shared" si="19"/>
        <v>69.488424960998429</v>
      </c>
    </row>
    <row r="1151" spans="1:7" x14ac:dyDescent="0.2">
      <c r="A1151" s="549">
        <v>6113</v>
      </c>
      <c r="B1151" s="550">
        <v>5167</v>
      </c>
      <c r="C1151" s="551" t="s">
        <v>193</v>
      </c>
      <c r="D1151" s="552">
        <v>1003</v>
      </c>
      <c r="E1151" s="553">
        <v>1003</v>
      </c>
      <c r="F1151" s="552">
        <v>130.51</v>
      </c>
      <c r="G1151" s="481">
        <f t="shared" si="19"/>
        <v>13.011964107676969</v>
      </c>
    </row>
    <row r="1152" spans="1:7" x14ac:dyDescent="0.2">
      <c r="A1152" s="549">
        <v>6113</v>
      </c>
      <c r="B1152" s="550">
        <v>5168</v>
      </c>
      <c r="C1152" s="551" t="s">
        <v>194</v>
      </c>
      <c r="D1152" s="552">
        <v>320</v>
      </c>
      <c r="E1152" s="553">
        <v>574.5</v>
      </c>
      <c r="F1152" s="552">
        <v>568.31399999999996</v>
      </c>
      <c r="G1152" s="481">
        <f t="shared" si="19"/>
        <v>98.923237597911225</v>
      </c>
    </row>
    <row r="1153" spans="1:7" x14ac:dyDescent="0.2">
      <c r="A1153" s="549">
        <v>6113</v>
      </c>
      <c r="B1153" s="550">
        <v>5169</v>
      </c>
      <c r="C1153" s="551" t="s">
        <v>160</v>
      </c>
      <c r="D1153" s="552">
        <v>860</v>
      </c>
      <c r="E1153" s="553">
        <v>848.01</v>
      </c>
      <c r="F1153" s="552">
        <v>300.59088000000003</v>
      </c>
      <c r="G1153" s="481">
        <f t="shared" si="19"/>
        <v>35.446619733257869</v>
      </c>
    </row>
    <row r="1154" spans="1:7" x14ac:dyDescent="0.2">
      <c r="A1154" s="549">
        <v>6113</v>
      </c>
      <c r="B1154" s="550">
        <v>5171</v>
      </c>
      <c r="C1154" s="551" t="s">
        <v>195</v>
      </c>
      <c r="D1154" s="552">
        <v>700</v>
      </c>
      <c r="E1154" s="553">
        <v>556</v>
      </c>
      <c r="F1154" s="552">
        <v>266.53361000000001</v>
      </c>
      <c r="G1154" s="481">
        <f t="shared" si="19"/>
        <v>47.937699640287775</v>
      </c>
    </row>
    <row r="1155" spans="1:7" x14ac:dyDescent="0.2">
      <c r="A1155" s="549">
        <v>6113</v>
      </c>
      <c r="B1155" s="550">
        <v>5173</v>
      </c>
      <c r="C1155" s="551" t="s">
        <v>178</v>
      </c>
      <c r="D1155" s="552">
        <v>1655</v>
      </c>
      <c r="E1155" s="553">
        <v>1255</v>
      </c>
      <c r="F1155" s="552">
        <v>653.41468999999995</v>
      </c>
      <c r="G1155" s="481">
        <f t="shared" si="19"/>
        <v>52.064915537848599</v>
      </c>
    </row>
    <row r="1156" spans="1:7" x14ac:dyDescent="0.2">
      <c r="A1156" s="549">
        <v>6113</v>
      </c>
      <c r="B1156" s="550">
        <v>5175</v>
      </c>
      <c r="C1156" s="551" t="s">
        <v>161</v>
      </c>
      <c r="D1156" s="552">
        <v>2750</v>
      </c>
      <c r="E1156" s="553">
        <v>2470</v>
      </c>
      <c r="F1156" s="552">
        <v>1505.1027500000002</v>
      </c>
      <c r="G1156" s="481">
        <f t="shared" si="19"/>
        <v>60.935334008097172</v>
      </c>
    </row>
    <row r="1157" spans="1:7" x14ac:dyDescent="0.2">
      <c r="A1157" s="549">
        <v>6113</v>
      </c>
      <c r="B1157" s="550">
        <v>5176</v>
      </c>
      <c r="C1157" s="551" t="s">
        <v>260</v>
      </c>
      <c r="D1157" s="552">
        <v>130</v>
      </c>
      <c r="E1157" s="553">
        <v>130</v>
      </c>
      <c r="F1157" s="552">
        <v>30.689</v>
      </c>
      <c r="G1157" s="481">
        <f t="shared" si="19"/>
        <v>23.606923076923078</v>
      </c>
    </row>
    <row r="1158" spans="1:7" x14ac:dyDescent="0.2">
      <c r="A1158" s="549">
        <v>6113</v>
      </c>
      <c r="B1158" s="550">
        <v>5179</v>
      </c>
      <c r="C1158" s="551" t="s">
        <v>196</v>
      </c>
      <c r="D1158" s="552">
        <v>950</v>
      </c>
      <c r="E1158" s="553">
        <v>950</v>
      </c>
      <c r="F1158" s="552">
        <v>904.61004000000003</v>
      </c>
      <c r="G1158" s="481">
        <f t="shared" si="19"/>
        <v>95.222109473684213</v>
      </c>
    </row>
    <row r="1159" spans="1:7" x14ac:dyDescent="0.2">
      <c r="A1159" s="549">
        <v>6113</v>
      </c>
      <c r="B1159" s="550">
        <v>5192</v>
      </c>
      <c r="C1159" s="551" t="s">
        <v>208</v>
      </c>
      <c r="D1159" s="552">
        <v>350</v>
      </c>
      <c r="E1159" s="553">
        <v>345</v>
      </c>
      <c r="F1159" s="552">
        <v>6.3343999999999996</v>
      </c>
      <c r="G1159" s="481">
        <f t="shared" si="19"/>
        <v>1.8360579710144926</v>
      </c>
    </row>
    <row r="1160" spans="1:7" x14ac:dyDescent="0.2">
      <c r="A1160" s="549">
        <v>6113</v>
      </c>
      <c r="B1160" s="550">
        <v>5194</v>
      </c>
      <c r="C1160" s="551" t="s">
        <v>179</v>
      </c>
      <c r="D1160" s="552">
        <v>200</v>
      </c>
      <c r="E1160" s="553">
        <v>300</v>
      </c>
      <c r="F1160" s="552">
        <v>271.22288000000003</v>
      </c>
      <c r="G1160" s="481">
        <f t="shared" si="19"/>
        <v>90.407626666666673</v>
      </c>
    </row>
    <row r="1161" spans="1:7" x14ac:dyDescent="0.2">
      <c r="A1161" s="549">
        <v>6113</v>
      </c>
      <c r="B1161" s="550">
        <v>5362</v>
      </c>
      <c r="C1161" s="551" t="s">
        <v>200</v>
      </c>
      <c r="D1161" s="552">
        <v>15</v>
      </c>
      <c r="E1161" s="553">
        <v>15</v>
      </c>
      <c r="F1161" s="552">
        <v>7.5</v>
      </c>
      <c r="G1161" s="481">
        <f t="shared" si="19"/>
        <v>50</v>
      </c>
    </row>
    <row r="1162" spans="1:7" x14ac:dyDescent="0.2">
      <c r="A1162" s="549">
        <v>6113</v>
      </c>
      <c r="B1162" s="550">
        <v>5424</v>
      </c>
      <c r="C1162" s="551" t="s">
        <v>262</v>
      </c>
      <c r="D1162" s="552">
        <v>16</v>
      </c>
      <c r="E1162" s="553">
        <v>16.399999999999999</v>
      </c>
      <c r="F1162" s="552">
        <v>16.381</v>
      </c>
      <c r="G1162" s="481">
        <f t="shared" si="19"/>
        <v>99.884146341463421</v>
      </c>
    </row>
    <row r="1163" spans="1:7" x14ac:dyDescent="0.2">
      <c r="A1163" s="549">
        <v>6113</v>
      </c>
      <c r="B1163" s="550">
        <v>5492</v>
      </c>
      <c r="C1163" s="551" t="s">
        <v>240</v>
      </c>
      <c r="D1163" s="552">
        <v>5</v>
      </c>
      <c r="E1163" s="553">
        <v>5</v>
      </c>
      <c r="F1163" s="552">
        <v>5</v>
      </c>
      <c r="G1163" s="481">
        <f t="shared" si="19"/>
        <v>100</v>
      </c>
    </row>
    <row r="1164" spans="1:7" x14ac:dyDescent="0.2">
      <c r="A1164" s="549">
        <v>6113</v>
      </c>
      <c r="B1164" s="550">
        <v>5499</v>
      </c>
      <c r="C1164" s="551" t="s">
        <v>316</v>
      </c>
      <c r="D1164" s="552">
        <v>355</v>
      </c>
      <c r="E1164" s="553">
        <v>477.6</v>
      </c>
      <c r="F1164" s="552">
        <v>348.78199999999998</v>
      </c>
      <c r="G1164" s="481">
        <f t="shared" ref="G1164:G1230" si="21">F1164/E1164*100</f>
        <v>73.028056951423778</v>
      </c>
    </row>
    <row r="1165" spans="1:7" x14ac:dyDescent="0.2">
      <c r="A1165" s="549">
        <v>6113</v>
      </c>
      <c r="B1165" s="550">
        <v>5901</v>
      </c>
      <c r="C1165" s="551" t="s">
        <v>317</v>
      </c>
      <c r="D1165" s="552">
        <v>15000</v>
      </c>
      <c r="E1165" s="553">
        <v>3938.88</v>
      </c>
      <c r="F1165" s="552">
        <v>0</v>
      </c>
      <c r="G1165" s="481">
        <f t="shared" si="21"/>
        <v>0</v>
      </c>
    </row>
    <row r="1166" spans="1:7" s="522" customFormat="1" x14ac:dyDescent="0.2">
      <c r="A1166" s="555">
        <v>6113</v>
      </c>
      <c r="B1166" s="556"/>
      <c r="C1166" s="557" t="s">
        <v>122</v>
      </c>
      <c r="D1166" s="534">
        <v>74808</v>
      </c>
      <c r="E1166" s="533">
        <v>58147.38</v>
      </c>
      <c r="F1166" s="534">
        <v>46356.778860000006</v>
      </c>
      <c r="G1166" s="558">
        <f t="shared" si="21"/>
        <v>79.722902149675548</v>
      </c>
    </row>
    <row r="1167" spans="1:7" x14ac:dyDescent="0.2">
      <c r="A1167" s="559"/>
      <c r="B1167" s="560"/>
      <c r="C1167" s="560"/>
      <c r="D1167" s="539"/>
      <c r="E1167" s="539"/>
      <c r="F1167" s="539"/>
      <c r="G1167" s="481"/>
    </row>
    <row r="1168" spans="1:7" x14ac:dyDescent="0.2">
      <c r="A1168" s="561">
        <v>6114</v>
      </c>
      <c r="B1168" s="562">
        <v>5011</v>
      </c>
      <c r="C1168" s="563" t="s">
        <v>182</v>
      </c>
      <c r="D1168" s="564">
        <v>0</v>
      </c>
      <c r="E1168" s="565">
        <v>450</v>
      </c>
      <c r="F1168" s="564">
        <v>269.54199999999997</v>
      </c>
      <c r="G1168" s="566">
        <f t="shared" si="21"/>
        <v>59.898222222222216</v>
      </c>
    </row>
    <row r="1169" spans="1:7" x14ac:dyDescent="0.2">
      <c r="A1169" s="549">
        <v>6114</v>
      </c>
      <c r="B1169" s="550">
        <v>5021</v>
      </c>
      <c r="C1169" s="551" t="s">
        <v>183</v>
      </c>
      <c r="D1169" s="552">
        <v>0</v>
      </c>
      <c r="E1169" s="553">
        <v>250</v>
      </c>
      <c r="F1169" s="552">
        <v>0</v>
      </c>
      <c r="G1169" s="481">
        <f t="shared" si="21"/>
        <v>0</v>
      </c>
    </row>
    <row r="1170" spans="1:7" x14ac:dyDescent="0.2">
      <c r="A1170" s="549">
        <v>6114</v>
      </c>
      <c r="B1170" s="550">
        <v>5031</v>
      </c>
      <c r="C1170" s="551" t="s">
        <v>184</v>
      </c>
      <c r="D1170" s="552">
        <v>0</v>
      </c>
      <c r="E1170" s="553">
        <v>182</v>
      </c>
      <c r="F1170" s="552">
        <v>66.846999999999994</v>
      </c>
      <c r="G1170" s="481">
        <f t="shared" si="21"/>
        <v>36.729120879120877</v>
      </c>
    </row>
    <row r="1171" spans="1:7" x14ac:dyDescent="0.2">
      <c r="A1171" s="549">
        <v>6114</v>
      </c>
      <c r="B1171" s="550">
        <v>5032</v>
      </c>
      <c r="C1171" s="551" t="s">
        <v>185</v>
      </c>
      <c r="D1171" s="552">
        <v>0</v>
      </c>
      <c r="E1171" s="553">
        <v>63</v>
      </c>
      <c r="F1171" s="552">
        <v>24.259</v>
      </c>
      <c r="G1171" s="481">
        <f t="shared" si="21"/>
        <v>38.506349206349206</v>
      </c>
    </row>
    <row r="1172" spans="1:7" x14ac:dyDescent="0.2">
      <c r="A1172" s="549">
        <v>6114</v>
      </c>
      <c r="B1172" s="550">
        <v>5133</v>
      </c>
      <c r="C1172" s="551" t="s">
        <v>319</v>
      </c>
      <c r="D1172" s="552">
        <v>0</v>
      </c>
      <c r="E1172" s="553">
        <v>90</v>
      </c>
      <c r="F1172" s="552">
        <v>62.680500000000002</v>
      </c>
      <c r="G1172" s="481">
        <f t="shared" si="21"/>
        <v>69.644999999999996</v>
      </c>
    </row>
    <row r="1173" spans="1:7" x14ac:dyDescent="0.2">
      <c r="A1173" s="549">
        <v>6114</v>
      </c>
      <c r="B1173" s="550">
        <v>5139</v>
      </c>
      <c r="C1173" s="551" t="s">
        <v>159</v>
      </c>
      <c r="D1173" s="552">
        <v>0</v>
      </c>
      <c r="E1173" s="553">
        <v>10</v>
      </c>
      <c r="F1173" s="552">
        <v>0</v>
      </c>
      <c r="G1173" s="481">
        <f t="shared" si="21"/>
        <v>0</v>
      </c>
    </row>
    <row r="1174" spans="1:7" x14ac:dyDescent="0.2">
      <c r="A1174" s="549">
        <v>6114</v>
      </c>
      <c r="B1174" s="550">
        <v>5156</v>
      </c>
      <c r="C1174" s="551" t="s">
        <v>315</v>
      </c>
      <c r="D1174" s="552">
        <v>0</v>
      </c>
      <c r="E1174" s="553">
        <v>55</v>
      </c>
      <c r="F1174" s="552">
        <v>3.4860300000000004</v>
      </c>
      <c r="G1174" s="481">
        <f t="shared" si="21"/>
        <v>6.3382363636363639</v>
      </c>
    </row>
    <row r="1175" spans="1:7" x14ac:dyDescent="0.2">
      <c r="A1175" s="549">
        <v>6114</v>
      </c>
      <c r="B1175" s="550">
        <v>5162</v>
      </c>
      <c r="C1175" s="551" t="s">
        <v>238</v>
      </c>
      <c r="D1175" s="552">
        <v>0</v>
      </c>
      <c r="E1175" s="553">
        <v>50</v>
      </c>
      <c r="F1175" s="552">
        <v>0</v>
      </c>
      <c r="G1175" s="481">
        <f t="shared" si="21"/>
        <v>0</v>
      </c>
    </row>
    <row r="1176" spans="1:7" x14ac:dyDescent="0.2">
      <c r="A1176" s="549">
        <v>6114</v>
      </c>
      <c r="B1176" s="550">
        <v>5164</v>
      </c>
      <c r="C1176" s="551" t="s">
        <v>177</v>
      </c>
      <c r="D1176" s="552">
        <v>0</v>
      </c>
      <c r="E1176" s="553">
        <v>30</v>
      </c>
      <c r="F1176" s="552">
        <v>0</v>
      </c>
      <c r="G1176" s="481">
        <f t="shared" si="21"/>
        <v>0</v>
      </c>
    </row>
    <row r="1177" spans="1:7" x14ac:dyDescent="0.2">
      <c r="A1177" s="549">
        <v>6114</v>
      </c>
      <c r="B1177" s="550">
        <v>5169</v>
      </c>
      <c r="C1177" s="551" t="s">
        <v>160</v>
      </c>
      <c r="D1177" s="552">
        <v>0</v>
      </c>
      <c r="E1177" s="553">
        <v>6</v>
      </c>
      <c r="F1177" s="552">
        <v>5.9619999999999997</v>
      </c>
      <c r="G1177" s="481">
        <f t="shared" si="21"/>
        <v>99.36666666666666</v>
      </c>
    </row>
    <row r="1178" spans="1:7" x14ac:dyDescent="0.2">
      <c r="A1178" s="549">
        <v>6114</v>
      </c>
      <c r="B1178" s="550">
        <v>5173</v>
      </c>
      <c r="C1178" s="551" t="s">
        <v>178</v>
      </c>
      <c r="D1178" s="552">
        <v>0</v>
      </c>
      <c r="E1178" s="553">
        <v>60</v>
      </c>
      <c r="F1178" s="552">
        <v>0.64800000000000002</v>
      </c>
      <c r="G1178" s="481">
        <f t="shared" si="21"/>
        <v>1.08</v>
      </c>
    </row>
    <row r="1179" spans="1:7" x14ac:dyDescent="0.2">
      <c r="A1179" s="549">
        <v>6114</v>
      </c>
      <c r="B1179" s="550">
        <v>5175</v>
      </c>
      <c r="C1179" s="551" t="s">
        <v>161</v>
      </c>
      <c r="D1179" s="552">
        <v>0</v>
      </c>
      <c r="E1179" s="553">
        <v>54</v>
      </c>
      <c r="F1179" s="552">
        <v>0</v>
      </c>
      <c r="G1179" s="481">
        <f t="shared" si="21"/>
        <v>0</v>
      </c>
    </row>
    <row r="1180" spans="1:7" s="522" customFormat="1" x14ac:dyDescent="0.2">
      <c r="A1180" s="555">
        <v>6114</v>
      </c>
      <c r="B1180" s="556"/>
      <c r="C1180" s="557" t="s">
        <v>3631</v>
      </c>
      <c r="D1180" s="534">
        <v>0</v>
      </c>
      <c r="E1180" s="533">
        <v>1300</v>
      </c>
      <c r="F1180" s="534">
        <v>433.42453</v>
      </c>
      <c r="G1180" s="558">
        <f t="shared" si="21"/>
        <v>33.340348461538461</v>
      </c>
    </row>
    <row r="1181" spans="1:7" x14ac:dyDescent="0.2">
      <c r="A1181" s="559"/>
      <c r="B1181" s="560"/>
      <c r="C1181" s="560"/>
      <c r="D1181" s="539"/>
      <c r="E1181" s="539"/>
      <c r="F1181" s="539"/>
      <c r="G1181" s="481"/>
    </row>
    <row r="1182" spans="1:7" x14ac:dyDescent="0.2">
      <c r="A1182" s="561">
        <v>6115</v>
      </c>
      <c r="B1182" s="562">
        <v>5011</v>
      </c>
      <c r="C1182" s="563" t="s">
        <v>182</v>
      </c>
      <c r="D1182" s="564">
        <v>0</v>
      </c>
      <c r="E1182" s="565">
        <v>9.3000000000000007</v>
      </c>
      <c r="F1182" s="564">
        <v>0</v>
      </c>
      <c r="G1182" s="566">
        <f t="shared" si="21"/>
        <v>0</v>
      </c>
    </row>
    <row r="1183" spans="1:7" x14ac:dyDescent="0.2">
      <c r="A1183" s="549">
        <v>6115</v>
      </c>
      <c r="B1183" s="550">
        <v>5031</v>
      </c>
      <c r="C1183" s="551" t="s">
        <v>184</v>
      </c>
      <c r="D1183" s="552">
        <v>0</v>
      </c>
      <c r="E1183" s="553">
        <v>2.36</v>
      </c>
      <c r="F1183" s="552">
        <v>0</v>
      </c>
      <c r="G1183" s="481">
        <f t="shared" si="21"/>
        <v>0</v>
      </c>
    </row>
    <row r="1184" spans="1:7" x14ac:dyDescent="0.2">
      <c r="A1184" s="549">
        <v>6115</v>
      </c>
      <c r="B1184" s="550">
        <v>5032</v>
      </c>
      <c r="C1184" s="551" t="s">
        <v>185</v>
      </c>
      <c r="D1184" s="552">
        <v>0</v>
      </c>
      <c r="E1184" s="553">
        <v>0.84</v>
      </c>
      <c r="F1184" s="552">
        <v>0</v>
      </c>
      <c r="G1184" s="481">
        <f t="shared" si="21"/>
        <v>0</v>
      </c>
    </row>
    <row r="1185" spans="1:7" x14ac:dyDescent="0.2">
      <c r="A1185" s="549">
        <v>6115</v>
      </c>
      <c r="B1185" s="550">
        <v>5156</v>
      </c>
      <c r="C1185" s="551" t="s">
        <v>315</v>
      </c>
      <c r="D1185" s="552">
        <v>0</v>
      </c>
      <c r="E1185" s="553">
        <v>1.5</v>
      </c>
      <c r="F1185" s="552">
        <v>0</v>
      </c>
      <c r="G1185" s="481">
        <f t="shared" si="21"/>
        <v>0</v>
      </c>
    </row>
    <row r="1186" spans="1:7" x14ac:dyDescent="0.2">
      <c r="A1186" s="549">
        <v>6115</v>
      </c>
      <c r="B1186" s="550">
        <v>5173</v>
      </c>
      <c r="C1186" s="551" t="s">
        <v>178</v>
      </c>
      <c r="D1186" s="552">
        <v>0</v>
      </c>
      <c r="E1186" s="553">
        <v>0.5</v>
      </c>
      <c r="F1186" s="552">
        <v>0</v>
      </c>
      <c r="G1186" s="481">
        <f t="shared" si="21"/>
        <v>0</v>
      </c>
    </row>
    <row r="1187" spans="1:7" x14ac:dyDescent="0.2">
      <c r="A1187" s="549">
        <v>6115</v>
      </c>
      <c r="B1187" s="550">
        <v>5175</v>
      </c>
      <c r="C1187" s="551" t="s">
        <v>161</v>
      </c>
      <c r="D1187" s="552">
        <v>0</v>
      </c>
      <c r="E1187" s="553">
        <v>0.5</v>
      </c>
      <c r="F1187" s="552">
        <v>0</v>
      </c>
      <c r="G1187" s="481">
        <f t="shared" si="21"/>
        <v>0</v>
      </c>
    </row>
    <row r="1188" spans="1:7" s="522" customFormat="1" x14ac:dyDescent="0.2">
      <c r="A1188" s="555">
        <v>6115</v>
      </c>
      <c r="B1188" s="556"/>
      <c r="C1188" s="557" t="s">
        <v>318</v>
      </c>
      <c r="D1188" s="534">
        <v>0</v>
      </c>
      <c r="E1188" s="533">
        <v>15</v>
      </c>
      <c r="F1188" s="534">
        <v>0</v>
      </c>
      <c r="G1188" s="558">
        <f t="shared" si="21"/>
        <v>0</v>
      </c>
    </row>
    <row r="1189" spans="1:7" x14ac:dyDescent="0.2">
      <c r="A1189" s="559"/>
      <c r="B1189" s="560"/>
      <c r="C1189" s="560"/>
      <c r="D1189" s="539"/>
      <c r="E1189" s="539"/>
      <c r="F1189" s="539"/>
      <c r="G1189" s="481"/>
    </row>
    <row r="1190" spans="1:7" x14ac:dyDescent="0.2">
      <c r="A1190" s="561">
        <v>6172</v>
      </c>
      <c r="B1190" s="562">
        <v>5011</v>
      </c>
      <c r="C1190" s="563" t="s">
        <v>182</v>
      </c>
      <c r="D1190" s="564">
        <v>342227</v>
      </c>
      <c r="E1190" s="565">
        <v>341324</v>
      </c>
      <c r="F1190" s="564">
        <v>332080.42217000003</v>
      </c>
      <c r="G1190" s="566">
        <f t="shared" si="21"/>
        <v>97.291846506545113</v>
      </c>
    </row>
    <row r="1191" spans="1:7" x14ac:dyDescent="0.2">
      <c r="A1191" s="549">
        <v>6172</v>
      </c>
      <c r="B1191" s="550">
        <v>5021</v>
      </c>
      <c r="C1191" s="551" t="s">
        <v>183</v>
      </c>
      <c r="D1191" s="552">
        <v>5000</v>
      </c>
      <c r="E1191" s="553">
        <v>5066.3999999999996</v>
      </c>
      <c r="F1191" s="552">
        <v>3891.058</v>
      </c>
      <c r="G1191" s="481">
        <f t="shared" si="21"/>
        <v>76.801239538923099</v>
      </c>
    </row>
    <row r="1192" spans="1:7" x14ac:dyDescent="0.2">
      <c r="A1192" s="549">
        <v>6172</v>
      </c>
      <c r="B1192" s="550">
        <v>5024</v>
      </c>
      <c r="C1192" s="551" t="s">
        <v>3632</v>
      </c>
      <c r="D1192" s="552">
        <v>0</v>
      </c>
      <c r="E1192" s="553">
        <v>918</v>
      </c>
      <c r="F1192" s="552">
        <v>903.55</v>
      </c>
      <c r="G1192" s="481">
        <f t="shared" si="21"/>
        <v>98.425925925925924</v>
      </c>
    </row>
    <row r="1193" spans="1:7" x14ac:dyDescent="0.2">
      <c r="A1193" s="549">
        <v>6172</v>
      </c>
      <c r="B1193" s="550">
        <v>5031</v>
      </c>
      <c r="C1193" s="551" t="s">
        <v>184</v>
      </c>
      <c r="D1193" s="552">
        <v>86112</v>
      </c>
      <c r="E1193" s="553">
        <v>86057.279999999999</v>
      </c>
      <c r="F1193" s="552">
        <v>83533.921539999996</v>
      </c>
      <c r="G1193" s="481">
        <f t="shared" si="21"/>
        <v>97.067815227253291</v>
      </c>
    </row>
    <row r="1194" spans="1:7" x14ac:dyDescent="0.2">
      <c r="A1194" s="549">
        <v>6172</v>
      </c>
      <c r="B1194" s="550">
        <v>5032</v>
      </c>
      <c r="C1194" s="551" t="s">
        <v>185</v>
      </c>
      <c r="D1194" s="552">
        <v>31250</v>
      </c>
      <c r="E1194" s="553">
        <v>31251.360000000001</v>
      </c>
      <c r="F1194" s="552">
        <v>30340.505109999998</v>
      </c>
      <c r="G1194" s="481">
        <f t="shared" si="21"/>
        <v>97.085391195775145</v>
      </c>
    </row>
    <row r="1195" spans="1:7" x14ac:dyDescent="0.2">
      <c r="A1195" s="549">
        <v>6172</v>
      </c>
      <c r="B1195" s="550">
        <v>5038</v>
      </c>
      <c r="C1195" s="551" t="s">
        <v>186</v>
      </c>
      <c r="D1195" s="552">
        <v>1458</v>
      </c>
      <c r="E1195" s="553">
        <v>1478.08</v>
      </c>
      <c r="F1195" s="552">
        <v>1400.5189900000003</v>
      </c>
      <c r="G1195" s="481">
        <f t="shared" si="21"/>
        <v>94.752583757306795</v>
      </c>
    </row>
    <row r="1196" spans="1:7" x14ac:dyDescent="0.2">
      <c r="A1196" s="549">
        <v>6172</v>
      </c>
      <c r="B1196" s="550">
        <v>5041</v>
      </c>
      <c r="C1196" s="551" t="s">
        <v>174</v>
      </c>
      <c r="D1196" s="552">
        <v>1</v>
      </c>
      <c r="E1196" s="553">
        <v>1</v>
      </c>
      <c r="F1196" s="552">
        <v>0</v>
      </c>
      <c r="G1196" s="481">
        <f t="shared" si="21"/>
        <v>0</v>
      </c>
    </row>
    <row r="1197" spans="1:7" x14ac:dyDescent="0.2">
      <c r="A1197" s="549">
        <v>6172</v>
      </c>
      <c r="B1197" s="550">
        <v>5042</v>
      </c>
      <c r="C1197" s="551" t="s">
        <v>212</v>
      </c>
      <c r="D1197" s="552">
        <v>7991</v>
      </c>
      <c r="E1197" s="553">
        <v>7183</v>
      </c>
      <c r="F1197" s="552">
        <v>6466.9070000000011</v>
      </c>
      <c r="G1197" s="481">
        <f t="shared" si="21"/>
        <v>90.030725323680926</v>
      </c>
    </row>
    <row r="1198" spans="1:7" x14ac:dyDescent="0.2">
      <c r="A1198" s="549">
        <v>6172</v>
      </c>
      <c r="B1198" s="550">
        <v>5123</v>
      </c>
      <c r="C1198" s="551" t="s">
        <v>187</v>
      </c>
      <c r="D1198" s="552">
        <v>250</v>
      </c>
      <c r="E1198" s="553">
        <v>160.72999999999999</v>
      </c>
      <c r="F1198" s="552">
        <v>42.98321</v>
      </c>
      <c r="G1198" s="481">
        <f t="shared" si="21"/>
        <v>26.742493622845771</v>
      </c>
    </row>
    <row r="1199" spans="1:7" x14ac:dyDescent="0.2">
      <c r="A1199" s="549">
        <v>6172</v>
      </c>
      <c r="B1199" s="550">
        <v>5131</v>
      </c>
      <c r="C1199" s="551" t="s">
        <v>307</v>
      </c>
      <c r="D1199" s="552">
        <v>8</v>
      </c>
      <c r="E1199" s="553">
        <v>8</v>
      </c>
      <c r="F1199" s="552">
        <v>0.47610000000000002</v>
      </c>
      <c r="G1199" s="481">
        <f t="shared" si="21"/>
        <v>5.9512499999999999</v>
      </c>
    </row>
    <row r="1200" spans="1:7" x14ac:dyDescent="0.2">
      <c r="A1200" s="549">
        <v>6172</v>
      </c>
      <c r="B1200" s="550">
        <v>5132</v>
      </c>
      <c r="C1200" s="551" t="s">
        <v>301</v>
      </c>
      <c r="D1200" s="552">
        <v>150</v>
      </c>
      <c r="E1200" s="553">
        <v>115</v>
      </c>
      <c r="F1200" s="552">
        <v>40.199969999999993</v>
      </c>
      <c r="G1200" s="481">
        <f t="shared" si="21"/>
        <v>34.956495652173906</v>
      </c>
    </row>
    <row r="1201" spans="1:7" x14ac:dyDescent="0.2">
      <c r="A1201" s="549">
        <v>6172</v>
      </c>
      <c r="B1201" s="550">
        <v>5133</v>
      </c>
      <c r="C1201" s="551" t="s">
        <v>319</v>
      </c>
      <c r="D1201" s="552">
        <v>50</v>
      </c>
      <c r="E1201" s="553">
        <v>50</v>
      </c>
      <c r="F1201" s="552">
        <v>5.8819999999999997</v>
      </c>
      <c r="G1201" s="481">
        <f t="shared" si="21"/>
        <v>11.763999999999999</v>
      </c>
    </row>
    <row r="1202" spans="1:7" x14ac:dyDescent="0.2">
      <c r="A1202" s="549">
        <v>6172</v>
      </c>
      <c r="B1202" s="550">
        <v>5134</v>
      </c>
      <c r="C1202" s="551" t="s">
        <v>175</v>
      </c>
      <c r="D1202" s="552">
        <v>150</v>
      </c>
      <c r="E1202" s="553">
        <v>325</v>
      </c>
      <c r="F1202" s="552">
        <v>261.44448999999997</v>
      </c>
      <c r="G1202" s="481">
        <f t="shared" si="21"/>
        <v>80.444458461538446</v>
      </c>
    </row>
    <row r="1203" spans="1:7" x14ac:dyDescent="0.2">
      <c r="A1203" s="549">
        <v>6172</v>
      </c>
      <c r="B1203" s="550">
        <v>5136</v>
      </c>
      <c r="C1203" s="551" t="s">
        <v>213</v>
      </c>
      <c r="D1203" s="552">
        <v>665</v>
      </c>
      <c r="E1203" s="553">
        <v>665</v>
      </c>
      <c r="F1203" s="552">
        <v>285.39839999999998</v>
      </c>
      <c r="G1203" s="481">
        <f t="shared" si="21"/>
        <v>42.917052631578947</v>
      </c>
    </row>
    <row r="1204" spans="1:7" x14ac:dyDescent="0.2">
      <c r="A1204" s="549">
        <v>6172</v>
      </c>
      <c r="B1204" s="550">
        <v>5137</v>
      </c>
      <c r="C1204" s="551" t="s">
        <v>1393</v>
      </c>
      <c r="D1204" s="552">
        <v>8520</v>
      </c>
      <c r="E1204" s="553">
        <v>14335.88</v>
      </c>
      <c r="F1204" s="552">
        <v>7717.3699899999983</v>
      </c>
      <c r="G1204" s="481">
        <f t="shared" si="21"/>
        <v>53.832551542005092</v>
      </c>
    </row>
    <row r="1205" spans="1:7" x14ac:dyDescent="0.2">
      <c r="A1205" s="549">
        <v>6172</v>
      </c>
      <c r="B1205" s="550">
        <v>5139</v>
      </c>
      <c r="C1205" s="551" t="s">
        <v>159</v>
      </c>
      <c r="D1205" s="552">
        <v>3953</v>
      </c>
      <c r="E1205" s="553">
        <v>4225.8999999999996</v>
      </c>
      <c r="F1205" s="552">
        <v>3035.1542100000001</v>
      </c>
      <c r="G1205" s="481">
        <f t="shared" si="21"/>
        <v>71.822669963794709</v>
      </c>
    </row>
    <row r="1206" spans="1:7" x14ac:dyDescent="0.2">
      <c r="A1206" s="549">
        <v>6172</v>
      </c>
      <c r="B1206" s="550">
        <v>5142</v>
      </c>
      <c r="C1206" s="551" t="s">
        <v>314</v>
      </c>
      <c r="D1206" s="552">
        <v>50</v>
      </c>
      <c r="E1206" s="553">
        <v>50</v>
      </c>
      <c r="F1206" s="552">
        <v>0</v>
      </c>
      <c r="G1206" s="481">
        <f t="shared" si="21"/>
        <v>0</v>
      </c>
    </row>
    <row r="1207" spans="1:7" x14ac:dyDescent="0.2">
      <c r="A1207" s="549">
        <v>6172</v>
      </c>
      <c r="B1207" s="550">
        <v>5151</v>
      </c>
      <c r="C1207" s="551" t="s">
        <v>188</v>
      </c>
      <c r="D1207" s="552">
        <v>520</v>
      </c>
      <c r="E1207" s="553">
        <v>520</v>
      </c>
      <c r="F1207" s="552">
        <v>330.13122999999996</v>
      </c>
      <c r="G1207" s="481">
        <f t="shared" si="21"/>
        <v>63.486774999999994</v>
      </c>
    </row>
    <row r="1208" spans="1:7" x14ac:dyDescent="0.2">
      <c r="A1208" s="549">
        <v>6172</v>
      </c>
      <c r="B1208" s="550">
        <v>5152</v>
      </c>
      <c r="C1208" s="551" t="s">
        <v>189</v>
      </c>
      <c r="D1208" s="552">
        <v>3000</v>
      </c>
      <c r="E1208" s="553">
        <v>3000</v>
      </c>
      <c r="F1208" s="552">
        <v>2507.9622400000003</v>
      </c>
      <c r="G1208" s="481">
        <f t="shared" si="21"/>
        <v>83.598741333333351</v>
      </c>
    </row>
    <row r="1209" spans="1:7" x14ac:dyDescent="0.2">
      <c r="A1209" s="549">
        <v>6172</v>
      </c>
      <c r="B1209" s="550">
        <v>5154</v>
      </c>
      <c r="C1209" s="551" t="s">
        <v>190</v>
      </c>
      <c r="D1209" s="552">
        <v>3900</v>
      </c>
      <c r="E1209" s="553">
        <v>3900</v>
      </c>
      <c r="F1209" s="552">
        <v>3117.5064700000007</v>
      </c>
      <c r="G1209" s="481">
        <f t="shared" si="21"/>
        <v>79.936063333333351</v>
      </c>
    </row>
    <row r="1210" spans="1:7" x14ac:dyDescent="0.2">
      <c r="A1210" s="549">
        <v>6172</v>
      </c>
      <c r="B1210" s="550">
        <v>5156</v>
      </c>
      <c r="C1210" s="551" t="s">
        <v>315</v>
      </c>
      <c r="D1210" s="552">
        <v>1500</v>
      </c>
      <c r="E1210" s="553">
        <v>1111</v>
      </c>
      <c r="F1210" s="552">
        <v>702.81505000000004</v>
      </c>
      <c r="G1210" s="481">
        <f t="shared" si="21"/>
        <v>63.25968046804681</v>
      </c>
    </row>
    <row r="1211" spans="1:7" x14ac:dyDescent="0.2">
      <c r="A1211" s="549">
        <v>6172</v>
      </c>
      <c r="B1211" s="550">
        <v>5161</v>
      </c>
      <c r="C1211" s="551" t="s">
        <v>272</v>
      </c>
      <c r="D1211" s="552">
        <v>2003</v>
      </c>
      <c r="E1211" s="553">
        <v>2003</v>
      </c>
      <c r="F1211" s="552">
        <v>1901.5519999999999</v>
      </c>
      <c r="G1211" s="481">
        <f t="shared" si="21"/>
        <v>94.935197204193699</v>
      </c>
    </row>
    <row r="1212" spans="1:7" x14ac:dyDescent="0.2">
      <c r="A1212" s="549">
        <v>6172</v>
      </c>
      <c r="B1212" s="550">
        <v>5162</v>
      </c>
      <c r="C1212" s="551" t="s">
        <v>238</v>
      </c>
      <c r="D1212" s="552">
        <v>1292</v>
      </c>
      <c r="E1212" s="553">
        <v>1529.752</v>
      </c>
      <c r="F1212" s="552">
        <v>1231.0433400000002</v>
      </c>
      <c r="G1212" s="481">
        <f t="shared" si="21"/>
        <v>80.473393072864113</v>
      </c>
    </row>
    <row r="1213" spans="1:7" x14ac:dyDescent="0.2">
      <c r="A1213" s="549">
        <v>6172</v>
      </c>
      <c r="B1213" s="550">
        <v>5163</v>
      </c>
      <c r="C1213" s="551" t="s">
        <v>191</v>
      </c>
      <c r="D1213" s="552">
        <v>35</v>
      </c>
      <c r="E1213" s="553">
        <v>35</v>
      </c>
      <c r="F1213" s="552">
        <v>2</v>
      </c>
      <c r="G1213" s="481">
        <f t="shared" si="21"/>
        <v>5.7142857142857144</v>
      </c>
    </row>
    <row r="1214" spans="1:7" x14ac:dyDescent="0.2">
      <c r="A1214" s="549">
        <v>6172</v>
      </c>
      <c r="B1214" s="550">
        <v>5164</v>
      </c>
      <c r="C1214" s="551" t="s">
        <v>177</v>
      </c>
      <c r="D1214" s="552">
        <v>620</v>
      </c>
      <c r="E1214" s="553">
        <v>116.3</v>
      </c>
      <c r="F1214" s="552">
        <v>76.105999999999995</v>
      </c>
      <c r="G1214" s="481">
        <f t="shared" si="21"/>
        <v>65.439380911435947</v>
      </c>
    </row>
    <row r="1215" spans="1:7" x14ac:dyDescent="0.2">
      <c r="A1215" s="549">
        <v>6172</v>
      </c>
      <c r="B1215" s="550">
        <v>5166</v>
      </c>
      <c r="C1215" s="551" t="s">
        <v>192</v>
      </c>
      <c r="D1215" s="552">
        <v>3350</v>
      </c>
      <c r="E1215" s="553">
        <v>4396.8500000000004</v>
      </c>
      <c r="F1215" s="552">
        <v>1393.5128</v>
      </c>
      <c r="G1215" s="481">
        <f t="shared" si="21"/>
        <v>31.69343507283623</v>
      </c>
    </row>
    <row r="1216" spans="1:7" x14ac:dyDescent="0.2">
      <c r="A1216" s="549">
        <v>6172</v>
      </c>
      <c r="B1216" s="550">
        <v>5167</v>
      </c>
      <c r="C1216" s="551" t="s">
        <v>193</v>
      </c>
      <c r="D1216" s="552">
        <v>5800</v>
      </c>
      <c r="E1216" s="553">
        <v>5856.93</v>
      </c>
      <c r="F1216" s="552">
        <v>4524.3350499999997</v>
      </c>
      <c r="G1216" s="481">
        <f t="shared" si="21"/>
        <v>77.247552045184079</v>
      </c>
    </row>
    <row r="1217" spans="1:7" x14ac:dyDescent="0.2">
      <c r="A1217" s="549">
        <v>6172</v>
      </c>
      <c r="B1217" s="550">
        <v>5168</v>
      </c>
      <c r="C1217" s="551" t="s">
        <v>194</v>
      </c>
      <c r="D1217" s="552">
        <v>25385</v>
      </c>
      <c r="E1217" s="553">
        <v>31090.418000000001</v>
      </c>
      <c r="F1217" s="552">
        <v>24632.036250000001</v>
      </c>
      <c r="G1217" s="481">
        <f t="shared" si="21"/>
        <v>79.227099005230485</v>
      </c>
    </row>
    <row r="1218" spans="1:7" x14ac:dyDescent="0.2">
      <c r="A1218" s="549">
        <v>6172</v>
      </c>
      <c r="B1218" s="550">
        <v>5169</v>
      </c>
      <c r="C1218" s="551" t="s">
        <v>160</v>
      </c>
      <c r="D1218" s="552">
        <v>27434</v>
      </c>
      <c r="E1218" s="553">
        <v>25376.07</v>
      </c>
      <c r="F1218" s="552">
        <v>20685.606810000001</v>
      </c>
      <c r="G1218" s="481">
        <f t="shared" si="21"/>
        <v>81.516195415602184</v>
      </c>
    </row>
    <row r="1219" spans="1:7" x14ac:dyDescent="0.2">
      <c r="A1219" s="549">
        <v>6172</v>
      </c>
      <c r="B1219" s="550">
        <v>5171</v>
      </c>
      <c r="C1219" s="551" t="s">
        <v>195</v>
      </c>
      <c r="D1219" s="552">
        <v>8125</v>
      </c>
      <c r="E1219" s="553">
        <v>5972.7550000000001</v>
      </c>
      <c r="F1219" s="552">
        <v>4117.6108800000002</v>
      </c>
      <c r="G1219" s="481">
        <f t="shared" si="21"/>
        <v>68.939892562142603</v>
      </c>
    </row>
    <row r="1220" spans="1:7" x14ac:dyDescent="0.2">
      <c r="A1220" s="549">
        <v>6172</v>
      </c>
      <c r="B1220" s="550">
        <v>5172</v>
      </c>
      <c r="C1220" s="551" t="s">
        <v>223</v>
      </c>
      <c r="D1220" s="552">
        <v>257</v>
      </c>
      <c r="E1220" s="553">
        <v>257</v>
      </c>
      <c r="F1220" s="552">
        <v>209.49867999999998</v>
      </c>
      <c r="G1220" s="481">
        <f t="shared" si="21"/>
        <v>81.516996108949414</v>
      </c>
    </row>
    <row r="1221" spans="1:7" x14ac:dyDescent="0.2">
      <c r="A1221" s="549">
        <v>6172</v>
      </c>
      <c r="B1221" s="550">
        <v>5173</v>
      </c>
      <c r="C1221" s="551" t="s">
        <v>178</v>
      </c>
      <c r="D1221" s="552">
        <v>5315</v>
      </c>
      <c r="E1221" s="553">
        <v>4304</v>
      </c>
      <c r="F1221" s="552">
        <v>1757.5158599999997</v>
      </c>
      <c r="G1221" s="481">
        <f t="shared" si="21"/>
        <v>40.834476301115238</v>
      </c>
    </row>
    <row r="1222" spans="1:7" x14ac:dyDescent="0.2">
      <c r="A1222" s="549">
        <v>6172</v>
      </c>
      <c r="B1222" s="550">
        <v>5175</v>
      </c>
      <c r="C1222" s="551" t="s">
        <v>161</v>
      </c>
      <c r="D1222" s="552">
        <v>950</v>
      </c>
      <c r="E1222" s="553">
        <v>503.78</v>
      </c>
      <c r="F1222" s="552">
        <v>458.11197999999996</v>
      </c>
      <c r="G1222" s="481">
        <f t="shared" si="21"/>
        <v>90.93492794473778</v>
      </c>
    </row>
    <row r="1223" spans="1:7" x14ac:dyDescent="0.2">
      <c r="A1223" s="549">
        <v>6172</v>
      </c>
      <c r="B1223" s="550">
        <v>5176</v>
      </c>
      <c r="C1223" s="551" t="s">
        <v>260</v>
      </c>
      <c r="D1223" s="552">
        <v>500</v>
      </c>
      <c r="E1223" s="553">
        <v>250</v>
      </c>
      <c r="F1223" s="552">
        <v>206.11349999999999</v>
      </c>
      <c r="G1223" s="481">
        <f t="shared" si="21"/>
        <v>82.445399999999992</v>
      </c>
    </row>
    <row r="1224" spans="1:7" x14ac:dyDescent="0.2">
      <c r="A1224" s="549">
        <v>6172</v>
      </c>
      <c r="B1224" s="550">
        <v>5179</v>
      </c>
      <c r="C1224" s="551" t="s">
        <v>196</v>
      </c>
      <c r="D1224" s="552">
        <v>299</v>
      </c>
      <c r="E1224" s="553">
        <v>309</v>
      </c>
      <c r="F1224" s="552">
        <v>91.826920000000001</v>
      </c>
      <c r="G1224" s="481">
        <f t="shared" si="21"/>
        <v>29.717449838187704</v>
      </c>
    </row>
    <row r="1225" spans="1:7" x14ac:dyDescent="0.2">
      <c r="A1225" s="549">
        <v>6172</v>
      </c>
      <c r="B1225" s="550">
        <v>5192</v>
      </c>
      <c r="C1225" s="551" t="s">
        <v>208</v>
      </c>
      <c r="D1225" s="552">
        <v>500</v>
      </c>
      <c r="E1225" s="553">
        <v>1340.6089999999999</v>
      </c>
      <c r="F1225" s="552">
        <v>1191.7616599999999</v>
      </c>
      <c r="G1225" s="481">
        <f t="shared" si="21"/>
        <v>88.897035600984324</v>
      </c>
    </row>
    <row r="1226" spans="1:7" x14ac:dyDescent="0.2">
      <c r="A1226" s="549">
        <v>6172</v>
      </c>
      <c r="B1226" s="550">
        <v>5194</v>
      </c>
      <c r="C1226" s="551" t="s">
        <v>179</v>
      </c>
      <c r="D1226" s="552">
        <v>100</v>
      </c>
      <c r="E1226" s="553">
        <v>0</v>
      </c>
      <c r="F1226" s="552">
        <v>0</v>
      </c>
      <c r="G1226" s="500" t="s">
        <v>3615</v>
      </c>
    </row>
    <row r="1227" spans="1:7" x14ac:dyDescent="0.2">
      <c r="A1227" s="549">
        <v>6172</v>
      </c>
      <c r="B1227" s="550">
        <v>5361</v>
      </c>
      <c r="C1227" s="551" t="s">
        <v>320</v>
      </c>
      <c r="D1227" s="552">
        <v>100</v>
      </c>
      <c r="E1227" s="553">
        <v>100</v>
      </c>
      <c r="F1227" s="552">
        <v>21</v>
      </c>
      <c r="G1227" s="481">
        <f t="shared" si="21"/>
        <v>21</v>
      </c>
    </row>
    <row r="1228" spans="1:7" x14ac:dyDescent="0.2">
      <c r="A1228" s="549">
        <v>6172</v>
      </c>
      <c r="B1228" s="550">
        <v>5362</v>
      </c>
      <c r="C1228" s="551" t="s">
        <v>200</v>
      </c>
      <c r="D1228" s="552">
        <v>2085</v>
      </c>
      <c r="E1228" s="553">
        <v>1246.8910000000001</v>
      </c>
      <c r="F1228" s="552">
        <v>57.5</v>
      </c>
      <c r="G1228" s="481">
        <f t="shared" si="21"/>
        <v>4.6114696473067811</v>
      </c>
    </row>
    <row r="1229" spans="1:7" x14ac:dyDescent="0.2">
      <c r="A1229" s="549">
        <v>6172</v>
      </c>
      <c r="B1229" s="550">
        <v>5424</v>
      </c>
      <c r="C1229" s="551" t="s">
        <v>262</v>
      </c>
      <c r="D1229" s="552">
        <v>2000</v>
      </c>
      <c r="E1229" s="553">
        <v>2038.46</v>
      </c>
      <c r="F1229" s="552">
        <v>2030.74</v>
      </c>
      <c r="G1229" s="481">
        <f t="shared" si="21"/>
        <v>99.621282733043572</v>
      </c>
    </row>
    <row r="1230" spans="1:7" x14ac:dyDescent="0.2">
      <c r="A1230" s="549">
        <v>6172</v>
      </c>
      <c r="B1230" s="550">
        <v>5499</v>
      </c>
      <c r="C1230" s="551" t="s">
        <v>316</v>
      </c>
      <c r="D1230" s="552">
        <v>8758</v>
      </c>
      <c r="E1230" s="553">
        <v>23112.7</v>
      </c>
      <c r="F1230" s="552">
        <v>22271.538100000002</v>
      </c>
      <c r="G1230" s="481">
        <f t="shared" si="21"/>
        <v>96.360607371704745</v>
      </c>
    </row>
    <row r="1231" spans="1:7" x14ac:dyDescent="0.2">
      <c r="A1231" s="549">
        <v>6172</v>
      </c>
      <c r="B1231" s="550">
        <v>5909</v>
      </c>
      <c r="C1231" s="551" t="s">
        <v>215</v>
      </c>
      <c r="D1231" s="552">
        <v>0</v>
      </c>
      <c r="E1231" s="553">
        <v>3.3660000000000001</v>
      </c>
      <c r="F1231" s="552">
        <v>3.3652500000000001</v>
      </c>
      <c r="G1231" s="481">
        <f t="shared" ref="G1231:G1262" si="22">F1231/E1231*100</f>
        <v>99.977718360071293</v>
      </c>
    </row>
    <row r="1232" spans="1:7" s="522" customFormat="1" x14ac:dyDescent="0.2">
      <c r="A1232" s="555">
        <v>6172</v>
      </c>
      <c r="B1232" s="556"/>
      <c r="C1232" s="557" t="s">
        <v>126</v>
      </c>
      <c r="D1232" s="534">
        <v>591663</v>
      </c>
      <c r="E1232" s="533">
        <v>611588.51100000006</v>
      </c>
      <c r="F1232" s="534">
        <v>563526.98124999995</v>
      </c>
      <c r="G1232" s="558">
        <f t="shared" si="22"/>
        <v>92.141525080087689</v>
      </c>
    </row>
    <row r="1233" spans="1:7" x14ac:dyDescent="0.2">
      <c r="A1233" s="559"/>
      <c r="B1233" s="560"/>
      <c r="C1233" s="560"/>
      <c r="D1233" s="539"/>
      <c r="E1233" s="539"/>
      <c r="F1233" s="539"/>
      <c r="G1233" s="481"/>
    </row>
    <row r="1234" spans="1:7" x14ac:dyDescent="0.2">
      <c r="A1234" s="561">
        <v>6174</v>
      </c>
      <c r="B1234" s="562">
        <v>5325</v>
      </c>
      <c r="C1234" s="563" t="s">
        <v>321</v>
      </c>
      <c r="D1234" s="564">
        <v>49519</v>
      </c>
      <c r="E1234" s="565">
        <v>592.65</v>
      </c>
      <c r="F1234" s="564">
        <v>364.20491999999996</v>
      </c>
      <c r="G1234" s="566">
        <f t="shared" si="22"/>
        <v>61.453626929891158</v>
      </c>
    </row>
    <row r="1235" spans="1:7" s="522" customFormat="1" x14ac:dyDescent="0.2">
      <c r="A1235" s="555">
        <v>6174</v>
      </c>
      <c r="B1235" s="556"/>
      <c r="C1235" s="557" t="s">
        <v>322</v>
      </c>
      <c r="D1235" s="534">
        <v>49519</v>
      </c>
      <c r="E1235" s="533">
        <v>592.65</v>
      </c>
      <c r="F1235" s="534">
        <v>364.20491999999996</v>
      </c>
      <c r="G1235" s="558">
        <f t="shared" si="22"/>
        <v>61.453626929891158</v>
      </c>
    </row>
    <row r="1236" spans="1:7" x14ac:dyDescent="0.2">
      <c r="A1236" s="559"/>
      <c r="B1236" s="560"/>
      <c r="C1236" s="560"/>
      <c r="D1236" s="539"/>
      <c r="E1236" s="539"/>
      <c r="F1236" s="539"/>
      <c r="G1236" s="481"/>
    </row>
    <row r="1237" spans="1:7" x14ac:dyDescent="0.2">
      <c r="A1237" s="561">
        <v>6223</v>
      </c>
      <c r="B1237" s="562">
        <v>5139</v>
      </c>
      <c r="C1237" s="563" t="s">
        <v>159</v>
      </c>
      <c r="D1237" s="564">
        <v>5</v>
      </c>
      <c r="E1237" s="565">
        <v>55</v>
      </c>
      <c r="F1237" s="564">
        <v>43.56</v>
      </c>
      <c r="G1237" s="566">
        <f t="shared" si="22"/>
        <v>79.2</v>
      </c>
    </row>
    <row r="1238" spans="1:7" x14ac:dyDescent="0.2">
      <c r="A1238" s="549">
        <v>6223</v>
      </c>
      <c r="B1238" s="550">
        <v>5164</v>
      </c>
      <c r="C1238" s="551" t="s">
        <v>177</v>
      </c>
      <c r="D1238" s="552">
        <v>45</v>
      </c>
      <c r="E1238" s="553">
        <v>45</v>
      </c>
      <c r="F1238" s="552">
        <v>19.2</v>
      </c>
      <c r="G1238" s="481">
        <f t="shared" si="22"/>
        <v>42.666666666666664</v>
      </c>
    </row>
    <row r="1239" spans="1:7" x14ac:dyDescent="0.2">
      <c r="A1239" s="549">
        <v>6223</v>
      </c>
      <c r="B1239" s="550">
        <v>5169</v>
      </c>
      <c r="C1239" s="551" t="s">
        <v>160</v>
      </c>
      <c r="D1239" s="552">
        <v>50</v>
      </c>
      <c r="E1239" s="553">
        <v>60</v>
      </c>
      <c r="F1239" s="552">
        <v>48.21</v>
      </c>
      <c r="G1239" s="481">
        <f t="shared" si="22"/>
        <v>80.349999999999994</v>
      </c>
    </row>
    <row r="1240" spans="1:7" x14ac:dyDescent="0.2">
      <c r="A1240" s="549">
        <v>6223</v>
      </c>
      <c r="B1240" s="550">
        <v>5173</v>
      </c>
      <c r="C1240" s="551" t="s">
        <v>178</v>
      </c>
      <c r="D1240" s="552">
        <v>250</v>
      </c>
      <c r="E1240" s="553">
        <v>200</v>
      </c>
      <c r="F1240" s="552">
        <v>98.839880000000008</v>
      </c>
      <c r="G1240" s="481">
        <f t="shared" si="22"/>
        <v>49.419940000000004</v>
      </c>
    </row>
    <row r="1241" spans="1:7" x14ac:dyDescent="0.2">
      <c r="A1241" s="549">
        <v>6223</v>
      </c>
      <c r="B1241" s="550">
        <v>5175</v>
      </c>
      <c r="C1241" s="551" t="s">
        <v>161</v>
      </c>
      <c r="D1241" s="552">
        <v>150</v>
      </c>
      <c r="E1241" s="553">
        <v>140</v>
      </c>
      <c r="F1241" s="552">
        <v>63.662630000000007</v>
      </c>
      <c r="G1241" s="481">
        <f t="shared" si="22"/>
        <v>45.473307142857152</v>
      </c>
    </row>
    <row r="1242" spans="1:7" s="522" customFormat="1" x14ac:dyDescent="0.2">
      <c r="A1242" s="555">
        <v>6223</v>
      </c>
      <c r="B1242" s="556"/>
      <c r="C1242" s="557" t="s">
        <v>323</v>
      </c>
      <c r="D1242" s="534">
        <v>500</v>
      </c>
      <c r="E1242" s="533">
        <v>500</v>
      </c>
      <c r="F1242" s="534">
        <v>273.47251</v>
      </c>
      <c r="G1242" s="558">
        <f t="shared" si="22"/>
        <v>54.694502</v>
      </c>
    </row>
    <row r="1243" spans="1:7" x14ac:dyDescent="0.2">
      <c r="A1243" s="559"/>
      <c r="B1243" s="560"/>
      <c r="C1243" s="560"/>
      <c r="D1243" s="539"/>
      <c r="E1243" s="539"/>
      <c r="F1243" s="539"/>
      <c r="G1243" s="481"/>
    </row>
    <row r="1244" spans="1:7" x14ac:dyDescent="0.2">
      <c r="A1244" s="561">
        <v>6310</v>
      </c>
      <c r="B1244" s="562">
        <v>5141</v>
      </c>
      <c r="C1244" s="563" t="s">
        <v>259</v>
      </c>
      <c r="D1244" s="564">
        <v>16000</v>
      </c>
      <c r="E1244" s="565">
        <v>16200</v>
      </c>
      <c r="F1244" s="564">
        <v>11046.253850000001</v>
      </c>
      <c r="G1244" s="566">
        <f t="shared" si="22"/>
        <v>68.186752160493839</v>
      </c>
    </row>
    <row r="1245" spans="1:7" x14ac:dyDescent="0.2">
      <c r="A1245" s="549">
        <v>6310</v>
      </c>
      <c r="B1245" s="550">
        <v>5163</v>
      </c>
      <c r="C1245" s="551" t="s">
        <v>191</v>
      </c>
      <c r="D1245" s="552">
        <v>500</v>
      </c>
      <c r="E1245" s="553">
        <v>500</v>
      </c>
      <c r="F1245" s="552">
        <v>198.89038000000002</v>
      </c>
      <c r="G1245" s="481">
        <f t="shared" si="22"/>
        <v>39.778076000000006</v>
      </c>
    </row>
    <row r="1246" spans="1:7" s="522" customFormat="1" x14ac:dyDescent="0.2">
      <c r="A1246" s="555">
        <v>6310</v>
      </c>
      <c r="B1246" s="556"/>
      <c r="C1246" s="557" t="s">
        <v>128</v>
      </c>
      <c r="D1246" s="534">
        <v>16500</v>
      </c>
      <c r="E1246" s="533">
        <v>16700</v>
      </c>
      <c r="F1246" s="534">
        <v>11245.14423</v>
      </c>
      <c r="G1246" s="558">
        <f t="shared" si="22"/>
        <v>67.336192994011981</v>
      </c>
    </row>
    <row r="1247" spans="1:7" x14ac:dyDescent="0.2">
      <c r="A1247" s="559"/>
      <c r="B1247" s="560"/>
      <c r="C1247" s="560"/>
      <c r="D1247" s="539"/>
      <c r="E1247" s="539"/>
      <c r="F1247" s="539"/>
      <c r="G1247" s="481"/>
    </row>
    <row r="1248" spans="1:7" x14ac:dyDescent="0.2">
      <c r="A1248" s="561">
        <v>6320</v>
      </c>
      <c r="B1248" s="562">
        <v>5163</v>
      </c>
      <c r="C1248" s="563" t="s">
        <v>191</v>
      </c>
      <c r="D1248" s="564">
        <v>55000</v>
      </c>
      <c r="E1248" s="565">
        <v>60375.6</v>
      </c>
      <c r="F1248" s="564">
        <v>60156.909</v>
      </c>
      <c r="G1248" s="566">
        <f t="shared" si="22"/>
        <v>99.637782481664786</v>
      </c>
    </row>
    <row r="1249" spans="1:7" s="522" customFormat="1" x14ac:dyDescent="0.2">
      <c r="A1249" s="555">
        <v>6320</v>
      </c>
      <c r="B1249" s="556"/>
      <c r="C1249" s="557" t="s">
        <v>129</v>
      </c>
      <c r="D1249" s="534">
        <v>55000</v>
      </c>
      <c r="E1249" s="533">
        <v>60375.6</v>
      </c>
      <c r="F1249" s="534">
        <v>60156.909</v>
      </c>
      <c r="G1249" s="558">
        <f t="shared" si="22"/>
        <v>99.637782481664786</v>
      </c>
    </row>
    <row r="1250" spans="1:7" x14ac:dyDescent="0.2">
      <c r="A1250" s="559"/>
      <c r="B1250" s="560"/>
      <c r="C1250" s="560"/>
      <c r="D1250" s="539"/>
      <c r="E1250" s="539"/>
      <c r="F1250" s="539"/>
      <c r="G1250" s="481"/>
    </row>
    <row r="1251" spans="1:7" x14ac:dyDescent="0.2">
      <c r="A1251" s="561">
        <v>6399</v>
      </c>
      <c r="B1251" s="562">
        <v>5362</v>
      </c>
      <c r="C1251" s="563" t="s">
        <v>200</v>
      </c>
      <c r="D1251" s="564">
        <v>20000</v>
      </c>
      <c r="E1251" s="565">
        <v>26041.5</v>
      </c>
      <c r="F1251" s="564">
        <v>15436.059230000001</v>
      </c>
      <c r="G1251" s="566">
        <f t="shared" si="22"/>
        <v>59.274846802219535</v>
      </c>
    </row>
    <row r="1252" spans="1:7" x14ac:dyDescent="0.2">
      <c r="A1252" s="549">
        <v>6399</v>
      </c>
      <c r="B1252" s="550">
        <v>5365</v>
      </c>
      <c r="C1252" s="551" t="s">
        <v>261</v>
      </c>
      <c r="D1252" s="552">
        <v>57000</v>
      </c>
      <c r="E1252" s="553">
        <v>93716.36</v>
      </c>
      <c r="F1252" s="552">
        <v>93716.36</v>
      </c>
      <c r="G1252" s="481">
        <f t="shared" si="22"/>
        <v>100</v>
      </c>
    </row>
    <row r="1253" spans="1:7" s="522" customFormat="1" x14ac:dyDescent="0.2">
      <c r="A1253" s="555">
        <v>6399</v>
      </c>
      <c r="B1253" s="556"/>
      <c r="C1253" s="557" t="s">
        <v>324</v>
      </c>
      <c r="D1253" s="534">
        <v>77000</v>
      </c>
      <c r="E1253" s="533">
        <v>119757.86</v>
      </c>
      <c r="F1253" s="534">
        <v>109152.41922999998</v>
      </c>
      <c r="G1253" s="558">
        <f t="shared" si="22"/>
        <v>91.144263290943897</v>
      </c>
    </row>
    <row r="1254" spans="1:7" x14ac:dyDescent="0.2">
      <c r="A1254" s="559"/>
      <c r="B1254" s="560"/>
      <c r="C1254" s="560"/>
      <c r="D1254" s="539"/>
      <c r="E1254" s="539"/>
      <c r="F1254" s="539"/>
      <c r="G1254" s="481"/>
    </row>
    <row r="1255" spans="1:7" x14ac:dyDescent="0.2">
      <c r="A1255" s="561">
        <v>6402</v>
      </c>
      <c r="B1255" s="562">
        <v>5364</v>
      </c>
      <c r="C1255" s="563" t="s">
        <v>3196</v>
      </c>
      <c r="D1255" s="564">
        <v>0</v>
      </c>
      <c r="E1255" s="565">
        <v>113321.289</v>
      </c>
      <c r="F1255" s="564">
        <v>73763.432739999989</v>
      </c>
      <c r="G1255" s="566">
        <f t="shared" si="22"/>
        <v>65.092299417808405</v>
      </c>
    </row>
    <row r="1256" spans="1:7" x14ac:dyDescent="0.2">
      <c r="A1256" s="549">
        <v>6402</v>
      </c>
      <c r="B1256" s="550">
        <v>5366</v>
      </c>
      <c r="C1256" s="551" t="s">
        <v>3633</v>
      </c>
      <c r="D1256" s="552">
        <v>0</v>
      </c>
      <c r="E1256" s="553">
        <v>12895.53</v>
      </c>
      <c r="F1256" s="552">
        <v>12895.521580000001</v>
      </c>
      <c r="G1256" s="481">
        <f t="shared" si="22"/>
        <v>99.999934706057061</v>
      </c>
    </row>
    <row r="1257" spans="1:7" s="522" customFormat="1" x14ac:dyDescent="0.2">
      <c r="A1257" s="555">
        <v>6402</v>
      </c>
      <c r="B1257" s="556"/>
      <c r="C1257" s="557" t="s">
        <v>3620</v>
      </c>
      <c r="D1257" s="534">
        <v>0</v>
      </c>
      <c r="E1257" s="533">
        <v>126216.819</v>
      </c>
      <c r="F1257" s="534">
        <v>86658.954320000004</v>
      </c>
      <c r="G1257" s="558">
        <f t="shared" si="22"/>
        <v>68.658800789457388</v>
      </c>
    </row>
    <row r="1258" spans="1:7" x14ac:dyDescent="0.2">
      <c r="A1258" s="559"/>
      <c r="B1258" s="560"/>
      <c r="C1258" s="560"/>
      <c r="D1258" s="539"/>
      <c r="E1258" s="539"/>
      <c r="F1258" s="539"/>
      <c r="G1258" s="481"/>
    </row>
    <row r="1259" spans="1:7" x14ac:dyDescent="0.2">
      <c r="A1259" s="561">
        <v>6409</v>
      </c>
      <c r="B1259" s="562">
        <v>5364</v>
      </c>
      <c r="C1259" s="563" t="s">
        <v>3196</v>
      </c>
      <c r="D1259" s="564">
        <v>0</v>
      </c>
      <c r="E1259" s="565">
        <v>584.17999999999995</v>
      </c>
      <c r="F1259" s="564">
        <v>584.17939000000001</v>
      </c>
      <c r="G1259" s="566">
        <f t="shared" si="22"/>
        <v>99.999895580129433</v>
      </c>
    </row>
    <row r="1260" spans="1:7" x14ac:dyDescent="0.2">
      <c r="A1260" s="549">
        <v>6409</v>
      </c>
      <c r="B1260" s="550">
        <v>5901</v>
      </c>
      <c r="C1260" s="551" t="s">
        <v>317</v>
      </c>
      <c r="D1260" s="552">
        <v>0</v>
      </c>
      <c r="E1260" s="553">
        <v>6970.2330000000002</v>
      </c>
      <c r="F1260" s="552">
        <v>0</v>
      </c>
      <c r="G1260" s="481">
        <f t="shared" si="22"/>
        <v>0</v>
      </c>
    </row>
    <row r="1261" spans="1:7" x14ac:dyDescent="0.2">
      <c r="A1261" s="549">
        <v>6409</v>
      </c>
      <c r="B1261" s="550">
        <v>5909</v>
      </c>
      <c r="C1261" s="551" t="s">
        <v>215</v>
      </c>
      <c r="D1261" s="552">
        <v>0</v>
      </c>
      <c r="E1261" s="553">
        <v>88.3</v>
      </c>
      <c r="F1261" s="552">
        <v>88.287000000000006</v>
      </c>
      <c r="G1261" s="481">
        <f t="shared" si="22"/>
        <v>99.985277463193668</v>
      </c>
    </row>
    <row r="1262" spans="1:7" s="522" customFormat="1" x14ac:dyDescent="0.2">
      <c r="A1262" s="555">
        <v>6409</v>
      </c>
      <c r="B1262" s="556"/>
      <c r="C1262" s="557" t="s">
        <v>130</v>
      </c>
      <c r="D1262" s="534">
        <v>0</v>
      </c>
      <c r="E1262" s="533">
        <v>7642.7129999999997</v>
      </c>
      <c r="F1262" s="534">
        <v>672.46639000000005</v>
      </c>
      <c r="G1262" s="558">
        <f t="shared" si="22"/>
        <v>8.7987916071164793</v>
      </c>
    </row>
    <row r="1263" spans="1:7" ht="15" x14ac:dyDescent="0.25">
      <c r="A1263" s="572"/>
      <c r="B1263" s="573"/>
      <c r="C1263" s="574"/>
      <c r="D1263" s="575"/>
      <c r="E1263" s="575"/>
      <c r="F1263" s="575"/>
      <c r="G1263" s="576"/>
    </row>
    <row r="1264" spans="1:7" ht="13.5" customHeight="1" x14ac:dyDescent="0.2">
      <c r="A1264" s="1132" t="s">
        <v>325</v>
      </c>
      <c r="B1264" s="1133"/>
      <c r="C1264" s="1133"/>
      <c r="D1264" s="567">
        <v>864990</v>
      </c>
      <c r="E1264" s="568">
        <v>1002836.5330000001</v>
      </c>
      <c r="F1264" s="567">
        <v>878840.75523999974</v>
      </c>
      <c r="G1264" s="569">
        <f t="shared" ref="G1264" si="23">F1264/E1264*100</f>
        <v>87.635494551732663</v>
      </c>
    </row>
    <row r="1265" spans="1:7" ht="15" x14ac:dyDescent="0.25">
      <c r="A1265" s="577"/>
      <c r="B1265" s="578"/>
      <c r="C1265" s="579"/>
      <c r="D1265" s="580"/>
      <c r="E1265" s="580"/>
      <c r="F1265" s="580"/>
      <c r="G1265" s="581"/>
    </row>
    <row r="1266" spans="1:7" x14ac:dyDescent="0.2">
      <c r="A1266" s="561">
        <v>6330</v>
      </c>
      <c r="B1266" s="582">
        <v>5342</v>
      </c>
      <c r="C1266" s="551" t="s">
        <v>3197</v>
      </c>
      <c r="D1266" s="583">
        <v>0</v>
      </c>
      <c r="E1266" s="584">
        <v>0</v>
      </c>
      <c r="F1266" s="583">
        <v>12805</v>
      </c>
      <c r="G1266" s="500" t="s">
        <v>3615</v>
      </c>
    </row>
    <row r="1267" spans="1:7" x14ac:dyDescent="0.2">
      <c r="A1267" s="549">
        <v>6330</v>
      </c>
      <c r="B1267" s="585">
        <v>5345</v>
      </c>
      <c r="C1267" s="551" t="s">
        <v>326</v>
      </c>
      <c r="D1267" s="586">
        <v>0</v>
      </c>
      <c r="E1267" s="587">
        <v>0</v>
      </c>
      <c r="F1267" s="586">
        <v>17424738.205189999</v>
      </c>
      <c r="G1267" s="500" t="s">
        <v>3615</v>
      </c>
    </row>
    <row r="1268" spans="1:7" x14ac:dyDescent="0.2">
      <c r="A1268" s="549">
        <v>6330</v>
      </c>
      <c r="B1268" s="585">
        <v>5348</v>
      </c>
      <c r="C1268" s="551" t="s">
        <v>327</v>
      </c>
      <c r="D1268" s="586">
        <v>0</v>
      </c>
      <c r="E1268" s="587">
        <v>0</v>
      </c>
      <c r="F1268" s="586">
        <v>3477.0825</v>
      </c>
      <c r="G1268" s="500" t="s">
        <v>3615</v>
      </c>
    </row>
    <row r="1269" spans="1:7" x14ac:dyDescent="0.2">
      <c r="A1269" s="549">
        <v>6330</v>
      </c>
      <c r="B1269" s="585">
        <v>5349</v>
      </c>
      <c r="C1269" s="551" t="s">
        <v>328</v>
      </c>
      <c r="D1269" s="586">
        <v>0</v>
      </c>
      <c r="E1269" s="587">
        <v>0</v>
      </c>
      <c r="F1269" s="586">
        <v>595077.37693999999</v>
      </c>
      <c r="G1269" s="500" t="s">
        <v>3615</v>
      </c>
    </row>
    <row r="1270" spans="1:7" ht="13.5" thickBot="1" x14ac:dyDescent="0.25">
      <c r="A1270" s="588">
        <v>6330</v>
      </c>
      <c r="B1270" s="589"/>
      <c r="C1270" s="590" t="s">
        <v>156</v>
      </c>
      <c r="D1270" s="591">
        <v>0</v>
      </c>
      <c r="E1270" s="592">
        <v>0</v>
      </c>
      <c r="F1270" s="591">
        <v>18036097.66463</v>
      </c>
      <c r="G1270" s="593" t="s">
        <v>3615</v>
      </c>
    </row>
    <row r="1271" spans="1:7" x14ac:dyDescent="0.2">
      <c r="A1271" s="594"/>
    </row>
    <row r="1272" spans="1:7" x14ac:dyDescent="0.2">
      <c r="A1272" s="594"/>
    </row>
    <row r="1273" spans="1:7" s="596" customFormat="1" x14ac:dyDescent="0.2">
      <c r="A1273" s="595"/>
      <c r="B1273" s="595"/>
      <c r="C1273" s="595"/>
    </row>
    <row r="1274" spans="1:7" s="596" customFormat="1" x14ac:dyDescent="0.2">
      <c r="A1274" s="595"/>
      <c r="B1274" s="595"/>
      <c r="C1274" s="595"/>
    </row>
    <row r="1275" spans="1:7" s="113" customFormat="1" ht="18" customHeight="1" x14ac:dyDescent="0.2">
      <c r="A1275" s="119" t="s">
        <v>3</v>
      </c>
      <c r="B1275" s="453"/>
      <c r="C1275" s="120"/>
      <c r="D1275" s="121"/>
      <c r="E1275" s="121"/>
      <c r="F1275" s="121"/>
    </row>
    <row r="1276" spans="1:7" s="113" customFormat="1" ht="12.75" customHeight="1" thickBot="1" x14ac:dyDescent="0.25">
      <c r="A1276" s="453"/>
      <c r="B1276" s="453"/>
      <c r="C1276" s="120"/>
      <c r="D1276" s="121"/>
      <c r="E1276" s="121"/>
      <c r="F1276" s="121"/>
      <c r="G1276" s="117" t="s">
        <v>2</v>
      </c>
    </row>
    <row r="1277" spans="1:7" s="126" customFormat="1" ht="36" customHeight="1" thickBot="1" x14ac:dyDescent="0.25">
      <c r="A1277" s="122" t="s">
        <v>59</v>
      </c>
      <c r="B1277" s="123" t="s">
        <v>60</v>
      </c>
      <c r="C1277" s="123" t="s">
        <v>61</v>
      </c>
      <c r="D1277" s="124" t="s">
        <v>62</v>
      </c>
      <c r="E1277" s="124" t="s">
        <v>63</v>
      </c>
      <c r="F1277" s="124" t="s">
        <v>1</v>
      </c>
      <c r="G1277" s="125" t="s">
        <v>64</v>
      </c>
    </row>
    <row r="1278" spans="1:7" x14ac:dyDescent="0.2">
      <c r="A1278" s="549">
        <v>1019</v>
      </c>
      <c r="B1278" s="550">
        <v>6322</v>
      </c>
      <c r="C1278" s="551" t="s">
        <v>329</v>
      </c>
      <c r="D1278" s="552">
        <v>0</v>
      </c>
      <c r="E1278" s="553">
        <v>200</v>
      </c>
      <c r="F1278" s="552">
        <v>200</v>
      </c>
      <c r="G1278" s="481">
        <f t="shared" ref="G1278:G1360" si="24">F1278/E1278*100</f>
        <v>100</v>
      </c>
    </row>
    <row r="1279" spans="1:7" s="522" customFormat="1" x14ac:dyDescent="0.2">
      <c r="A1279" s="555">
        <v>1019</v>
      </c>
      <c r="B1279" s="556"/>
      <c r="C1279" s="557" t="s">
        <v>164</v>
      </c>
      <c r="D1279" s="534">
        <v>0</v>
      </c>
      <c r="E1279" s="533">
        <v>200</v>
      </c>
      <c r="F1279" s="534">
        <v>200</v>
      </c>
      <c r="G1279" s="558">
        <f t="shared" si="24"/>
        <v>100</v>
      </c>
    </row>
    <row r="1280" spans="1:7" s="522" customFormat="1" x14ac:dyDescent="0.2">
      <c r="A1280" s="559"/>
      <c r="B1280" s="560"/>
      <c r="C1280" s="560"/>
      <c r="D1280" s="539"/>
      <c r="E1280" s="539"/>
      <c r="F1280" s="539"/>
      <c r="G1280" s="597"/>
    </row>
    <row r="1281" spans="1:7" x14ac:dyDescent="0.2">
      <c r="A1281" s="561">
        <v>1070</v>
      </c>
      <c r="B1281" s="562">
        <v>6322</v>
      </c>
      <c r="C1281" s="563" t="s">
        <v>329</v>
      </c>
      <c r="D1281" s="564">
        <v>500</v>
      </c>
      <c r="E1281" s="565">
        <v>500</v>
      </c>
      <c r="F1281" s="564">
        <v>0</v>
      </c>
      <c r="G1281" s="566">
        <f t="shared" si="24"/>
        <v>0</v>
      </c>
    </row>
    <row r="1282" spans="1:7" s="522" customFormat="1" x14ac:dyDescent="0.2">
      <c r="A1282" s="555">
        <v>1070</v>
      </c>
      <c r="B1282" s="556"/>
      <c r="C1282" s="557" t="s">
        <v>170</v>
      </c>
      <c r="D1282" s="534">
        <v>500</v>
      </c>
      <c r="E1282" s="533">
        <v>500</v>
      </c>
      <c r="F1282" s="534">
        <v>0</v>
      </c>
      <c r="G1282" s="558">
        <f t="shared" si="24"/>
        <v>0</v>
      </c>
    </row>
    <row r="1283" spans="1:7" s="522" customFormat="1" x14ac:dyDescent="0.2">
      <c r="A1283" s="559"/>
      <c r="B1283" s="560"/>
      <c r="C1283" s="560"/>
      <c r="D1283" s="539"/>
      <c r="E1283" s="539"/>
      <c r="F1283" s="539"/>
      <c r="G1283" s="597"/>
    </row>
    <row r="1284" spans="1:7" ht="13.5" customHeight="1" x14ac:dyDescent="0.2">
      <c r="A1284" s="1132" t="s">
        <v>171</v>
      </c>
      <c r="B1284" s="1133"/>
      <c r="C1284" s="1133"/>
      <c r="D1284" s="567">
        <v>500</v>
      </c>
      <c r="E1284" s="568">
        <v>700</v>
      </c>
      <c r="F1284" s="567">
        <v>200</v>
      </c>
      <c r="G1284" s="569">
        <f t="shared" ref="G1284" si="25">F1284/E1284*100</f>
        <v>28.571428571428569</v>
      </c>
    </row>
    <row r="1285" spans="1:7" x14ac:dyDescent="0.2">
      <c r="A1285" s="559"/>
      <c r="B1285" s="560"/>
      <c r="C1285" s="560"/>
      <c r="D1285" s="539"/>
      <c r="E1285" s="539"/>
      <c r="F1285" s="539"/>
      <c r="G1285" s="598"/>
    </row>
    <row r="1286" spans="1:7" x14ac:dyDescent="0.2">
      <c r="A1286" s="561">
        <v>2143</v>
      </c>
      <c r="B1286" s="562">
        <v>6122</v>
      </c>
      <c r="C1286" s="563" t="s">
        <v>332</v>
      </c>
      <c r="D1286" s="564">
        <v>0</v>
      </c>
      <c r="E1286" s="565">
        <v>1450</v>
      </c>
      <c r="F1286" s="564">
        <v>0</v>
      </c>
      <c r="G1286" s="566">
        <f t="shared" si="24"/>
        <v>0</v>
      </c>
    </row>
    <row r="1287" spans="1:7" x14ac:dyDescent="0.2">
      <c r="A1287" s="549">
        <v>2143</v>
      </c>
      <c r="B1287" s="550">
        <v>6123</v>
      </c>
      <c r="C1287" s="551" t="s">
        <v>333</v>
      </c>
      <c r="D1287" s="552">
        <v>0</v>
      </c>
      <c r="E1287" s="553">
        <v>1888.91</v>
      </c>
      <c r="F1287" s="552">
        <v>1888.9</v>
      </c>
      <c r="G1287" s="481">
        <f t="shared" si="24"/>
        <v>99.999470594152186</v>
      </c>
    </row>
    <row r="1288" spans="1:7" x14ac:dyDescent="0.2">
      <c r="A1288" s="549">
        <v>2143</v>
      </c>
      <c r="B1288" s="550">
        <v>6129</v>
      </c>
      <c r="C1288" s="551" t="s">
        <v>334</v>
      </c>
      <c r="D1288" s="552">
        <v>0</v>
      </c>
      <c r="E1288" s="553">
        <v>1215.5630000000001</v>
      </c>
      <c r="F1288" s="552">
        <v>1200.76288</v>
      </c>
      <c r="G1288" s="481">
        <f t="shared" si="24"/>
        <v>98.782447310423223</v>
      </c>
    </row>
    <row r="1289" spans="1:7" x14ac:dyDescent="0.2">
      <c r="A1289" s="549">
        <v>2143</v>
      </c>
      <c r="B1289" s="550">
        <v>6312</v>
      </c>
      <c r="C1289" s="551" t="s">
        <v>335</v>
      </c>
      <c r="D1289" s="552">
        <v>0</v>
      </c>
      <c r="E1289" s="553">
        <v>510</v>
      </c>
      <c r="F1289" s="552">
        <v>510</v>
      </c>
      <c r="G1289" s="481">
        <f t="shared" si="24"/>
        <v>100</v>
      </c>
    </row>
    <row r="1290" spans="1:7" x14ac:dyDescent="0.2">
      <c r="A1290" s="549">
        <v>2143</v>
      </c>
      <c r="B1290" s="550">
        <v>6313</v>
      </c>
      <c r="C1290" s="551" t="s">
        <v>336</v>
      </c>
      <c r="D1290" s="552">
        <v>0</v>
      </c>
      <c r="E1290" s="553">
        <v>1076.8</v>
      </c>
      <c r="F1290" s="552">
        <v>1066.7210899999998</v>
      </c>
      <c r="G1290" s="481">
        <f t="shared" si="24"/>
        <v>99.063994242199101</v>
      </c>
    </row>
    <row r="1291" spans="1:7" x14ac:dyDescent="0.2">
      <c r="A1291" s="549">
        <v>2143</v>
      </c>
      <c r="B1291" s="550">
        <v>6319</v>
      </c>
      <c r="C1291" s="551" t="s">
        <v>3634</v>
      </c>
      <c r="D1291" s="552">
        <v>0</v>
      </c>
      <c r="E1291" s="553">
        <v>250</v>
      </c>
      <c r="F1291" s="552">
        <v>247.25461999999999</v>
      </c>
      <c r="G1291" s="481">
        <f t="shared" si="24"/>
        <v>98.901847999999987</v>
      </c>
    </row>
    <row r="1292" spans="1:7" x14ac:dyDescent="0.2">
      <c r="A1292" s="549">
        <v>2143</v>
      </c>
      <c r="B1292" s="550">
        <v>6321</v>
      </c>
      <c r="C1292" s="551" t="s">
        <v>337</v>
      </c>
      <c r="D1292" s="552">
        <v>0</v>
      </c>
      <c r="E1292" s="553">
        <v>160</v>
      </c>
      <c r="F1292" s="552">
        <v>144.61600000000001</v>
      </c>
      <c r="G1292" s="481">
        <f t="shared" si="24"/>
        <v>90.385000000000005</v>
      </c>
    </row>
    <row r="1293" spans="1:7" x14ac:dyDescent="0.2">
      <c r="A1293" s="549">
        <v>2143</v>
      </c>
      <c r="B1293" s="550">
        <v>6322</v>
      </c>
      <c r="C1293" s="551" t="s">
        <v>329</v>
      </c>
      <c r="D1293" s="552">
        <v>0</v>
      </c>
      <c r="E1293" s="553">
        <v>2515</v>
      </c>
      <c r="F1293" s="552">
        <v>2315</v>
      </c>
      <c r="G1293" s="481">
        <f t="shared" si="24"/>
        <v>92.047713717693838</v>
      </c>
    </row>
    <row r="1294" spans="1:7" x14ac:dyDescent="0.2">
      <c r="A1294" s="549">
        <v>2143</v>
      </c>
      <c r="B1294" s="550">
        <v>6341</v>
      </c>
      <c r="C1294" s="551" t="s">
        <v>338</v>
      </c>
      <c r="D1294" s="552">
        <v>10719</v>
      </c>
      <c r="E1294" s="553">
        <v>23422.06</v>
      </c>
      <c r="F1294" s="552">
        <v>17230.491320000001</v>
      </c>
      <c r="G1294" s="481">
        <f t="shared" si="24"/>
        <v>73.56522577433411</v>
      </c>
    </row>
    <row r="1295" spans="1:7" x14ac:dyDescent="0.2">
      <c r="A1295" s="549">
        <v>2143</v>
      </c>
      <c r="B1295" s="550">
        <v>6349</v>
      </c>
      <c r="C1295" s="551" t="s">
        <v>339</v>
      </c>
      <c r="D1295" s="552">
        <v>0</v>
      </c>
      <c r="E1295" s="553">
        <v>1679.91</v>
      </c>
      <c r="F1295" s="552">
        <v>1236.0658399999998</v>
      </c>
      <c r="G1295" s="481">
        <f t="shared" si="24"/>
        <v>73.579289366692251</v>
      </c>
    </row>
    <row r="1296" spans="1:7" s="522" customFormat="1" x14ac:dyDescent="0.2">
      <c r="A1296" s="555">
        <v>2143</v>
      </c>
      <c r="B1296" s="556"/>
      <c r="C1296" s="557" t="s">
        <v>0</v>
      </c>
      <c r="D1296" s="534">
        <v>10719</v>
      </c>
      <c r="E1296" s="533">
        <v>34168.243000000002</v>
      </c>
      <c r="F1296" s="534">
        <v>25839.811750000001</v>
      </c>
      <c r="G1296" s="558">
        <f t="shared" si="24"/>
        <v>75.625228227275244</v>
      </c>
    </row>
    <row r="1297" spans="1:7" s="522" customFormat="1" x14ac:dyDescent="0.2">
      <c r="A1297" s="559"/>
      <c r="B1297" s="560"/>
      <c r="C1297" s="560"/>
      <c r="D1297" s="539"/>
      <c r="E1297" s="539"/>
      <c r="F1297" s="539"/>
      <c r="G1297" s="597"/>
    </row>
    <row r="1298" spans="1:7" x14ac:dyDescent="0.2">
      <c r="A1298" s="561">
        <v>2212</v>
      </c>
      <c r="B1298" s="562">
        <v>6121</v>
      </c>
      <c r="C1298" s="563" t="s">
        <v>340</v>
      </c>
      <c r="D1298" s="564">
        <v>508767</v>
      </c>
      <c r="E1298" s="565">
        <v>267572.67</v>
      </c>
      <c r="F1298" s="564">
        <v>197751.05466000002</v>
      </c>
      <c r="G1298" s="566">
        <f t="shared" si="24"/>
        <v>73.905550465972496</v>
      </c>
    </row>
    <row r="1299" spans="1:7" x14ac:dyDescent="0.2">
      <c r="A1299" s="549">
        <v>2212</v>
      </c>
      <c r="B1299" s="550">
        <v>6130</v>
      </c>
      <c r="C1299" s="551" t="s">
        <v>341</v>
      </c>
      <c r="D1299" s="552">
        <v>5000</v>
      </c>
      <c r="E1299" s="553">
        <v>5000</v>
      </c>
      <c r="F1299" s="552">
        <v>1233.0920000000001</v>
      </c>
      <c r="G1299" s="481">
        <f t="shared" si="24"/>
        <v>24.661840000000002</v>
      </c>
    </row>
    <row r="1300" spans="1:7" x14ac:dyDescent="0.2">
      <c r="A1300" s="549">
        <v>2212</v>
      </c>
      <c r="B1300" s="550">
        <v>6341</v>
      </c>
      <c r="C1300" s="551" t="s">
        <v>338</v>
      </c>
      <c r="D1300" s="552">
        <v>0</v>
      </c>
      <c r="E1300" s="553">
        <v>846.41800000000001</v>
      </c>
      <c r="F1300" s="552">
        <v>0</v>
      </c>
      <c r="G1300" s="481">
        <f t="shared" si="24"/>
        <v>0</v>
      </c>
    </row>
    <row r="1301" spans="1:7" x14ac:dyDescent="0.2">
      <c r="A1301" s="549">
        <v>2212</v>
      </c>
      <c r="B1301" s="550">
        <v>6351</v>
      </c>
      <c r="C1301" s="551" t="s">
        <v>330</v>
      </c>
      <c r="D1301" s="552">
        <v>23311</v>
      </c>
      <c r="E1301" s="553">
        <v>65573.415999999997</v>
      </c>
      <c r="F1301" s="552">
        <v>51873.415999999997</v>
      </c>
      <c r="G1301" s="481">
        <f t="shared" si="24"/>
        <v>79.107387054534414</v>
      </c>
    </row>
    <row r="1302" spans="1:7" x14ac:dyDescent="0.2">
      <c r="A1302" s="549">
        <v>2212</v>
      </c>
      <c r="B1302" s="550">
        <v>6356</v>
      </c>
      <c r="C1302" s="551" t="s">
        <v>342</v>
      </c>
      <c r="D1302" s="552">
        <v>0</v>
      </c>
      <c r="E1302" s="553">
        <v>90528</v>
      </c>
      <c r="F1302" s="552">
        <v>90528</v>
      </c>
      <c r="G1302" s="481">
        <f t="shared" si="24"/>
        <v>100</v>
      </c>
    </row>
    <row r="1303" spans="1:7" s="522" customFormat="1" x14ac:dyDescent="0.2">
      <c r="A1303" s="555">
        <v>2212</v>
      </c>
      <c r="B1303" s="556"/>
      <c r="C1303" s="557" t="s">
        <v>79</v>
      </c>
      <c r="D1303" s="534">
        <v>537078</v>
      </c>
      <c r="E1303" s="533">
        <v>429520.50400000002</v>
      </c>
      <c r="F1303" s="534">
        <v>341385.56266000011</v>
      </c>
      <c r="G1303" s="558">
        <f t="shared" si="24"/>
        <v>79.480620710949836</v>
      </c>
    </row>
    <row r="1304" spans="1:7" s="522" customFormat="1" x14ac:dyDescent="0.2">
      <c r="A1304" s="559"/>
      <c r="B1304" s="560"/>
      <c r="C1304" s="560"/>
      <c r="D1304" s="539"/>
      <c r="E1304" s="539"/>
      <c r="F1304" s="539"/>
      <c r="G1304" s="597"/>
    </row>
    <row r="1305" spans="1:7" x14ac:dyDescent="0.2">
      <c r="A1305" s="561">
        <v>2219</v>
      </c>
      <c r="B1305" s="562">
        <v>6111</v>
      </c>
      <c r="C1305" s="563" t="s">
        <v>343</v>
      </c>
      <c r="D1305" s="564">
        <v>0</v>
      </c>
      <c r="E1305" s="565">
        <v>30802.400000000001</v>
      </c>
      <c r="F1305" s="564">
        <v>30740.900049999997</v>
      </c>
      <c r="G1305" s="566">
        <f t="shared" si="24"/>
        <v>99.800340395553576</v>
      </c>
    </row>
    <row r="1306" spans="1:7" x14ac:dyDescent="0.2">
      <c r="A1306" s="549">
        <v>2219</v>
      </c>
      <c r="B1306" s="550">
        <v>6119</v>
      </c>
      <c r="C1306" s="551" t="s">
        <v>331</v>
      </c>
      <c r="D1306" s="552">
        <v>70777</v>
      </c>
      <c r="E1306" s="553">
        <v>32696.42</v>
      </c>
      <c r="F1306" s="552">
        <v>30663.400130000009</v>
      </c>
      <c r="G1306" s="481">
        <f t="shared" si="24"/>
        <v>93.782133120384472</v>
      </c>
    </row>
    <row r="1307" spans="1:7" x14ac:dyDescent="0.2">
      <c r="A1307" s="549">
        <v>2219</v>
      </c>
      <c r="B1307" s="550">
        <v>6125</v>
      </c>
      <c r="C1307" s="551" t="s">
        <v>344</v>
      </c>
      <c r="D1307" s="552">
        <v>17480</v>
      </c>
      <c r="E1307" s="553">
        <v>11905.8</v>
      </c>
      <c r="F1307" s="552">
        <v>66.429000000000002</v>
      </c>
      <c r="G1307" s="481">
        <f t="shared" si="24"/>
        <v>0.55795494632868015</v>
      </c>
    </row>
    <row r="1308" spans="1:7" x14ac:dyDescent="0.2">
      <c r="A1308" s="549">
        <v>2219</v>
      </c>
      <c r="B1308" s="550">
        <v>6341</v>
      </c>
      <c r="C1308" s="551" t="s">
        <v>338</v>
      </c>
      <c r="D1308" s="552">
        <v>14500</v>
      </c>
      <c r="E1308" s="553">
        <v>39500</v>
      </c>
      <c r="F1308" s="552">
        <v>39500</v>
      </c>
      <c r="G1308" s="481">
        <f t="shared" si="24"/>
        <v>100</v>
      </c>
    </row>
    <row r="1309" spans="1:7" s="522" customFormat="1" x14ac:dyDescent="0.2">
      <c r="A1309" s="555">
        <v>2219</v>
      </c>
      <c r="B1309" s="556"/>
      <c r="C1309" s="557" t="s">
        <v>205</v>
      </c>
      <c r="D1309" s="534">
        <v>102757</v>
      </c>
      <c r="E1309" s="533">
        <v>114904.62</v>
      </c>
      <c r="F1309" s="534">
        <v>100970.72917999998</v>
      </c>
      <c r="G1309" s="558">
        <f t="shared" si="24"/>
        <v>87.873515599285724</v>
      </c>
    </row>
    <row r="1310" spans="1:7" s="522" customFormat="1" x14ac:dyDescent="0.2">
      <c r="A1310" s="559"/>
      <c r="B1310" s="560"/>
      <c r="C1310" s="560"/>
      <c r="D1310" s="539"/>
      <c r="E1310" s="539"/>
      <c r="F1310" s="539"/>
      <c r="G1310" s="597"/>
    </row>
    <row r="1311" spans="1:7" x14ac:dyDescent="0.2">
      <c r="A1311" s="561">
        <v>2251</v>
      </c>
      <c r="B1311" s="562">
        <v>6121</v>
      </c>
      <c r="C1311" s="563" t="s">
        <v>340</v>
      </c>
      <c r="D1311" s="564">
        <v>51800</v>
      </c>
      <c r="E1311" s="565">
        <v>19589.37</v>
      </c>
      <c r="F1311" s="564">
        <v>0</v>
      </c>
      <c r="G1311" s="566">
        <f t="shared" si="24"/>
        <v>0</v>
      </c>
    </row>
    <row r="1312" spans="1:7" x14ac:dyDescent="0.2">
      <c r="A1312" s="549">
        <v>2251</v>
      </c>
      <c r="B1312" s="550">
        <v>6313</v>
      </c>
      <c r="C1312" s="551" t="s">
        <v>336</v>
      </c>
      <c r="D1312" s="552">
        <v>0</v>
      </c>
      <c r="E1312" s="553">
        <v>3288</v>
      </c>
      <c r="F1312" s="552">
        <v>3211.0050000000001</v>
      </c>
      <c r="G1312" s="481">
        <f t="shared" si="24"/>
        <v>97.658302919708035</v>
      </c>
    </row>
    <row r="1313" spans="1:7" s="522" customFormat="1" x14ac:dyDescent="0.2">
      <c r="A1313" s="555">
        <v>2251</v>
      </c>
      <c r="B1313" s="556"/>
      <c r="C1313" s="557" t="s">
        <v>82</v>
      </c>
      <c r="D1313" s="534">
        <v>51800</v>
      </c>
      <c r="E1313" s="533">
        <v>22877.37</v>
      </c>
      <c r="F1313" s="534">
        <v>3211.0050000000001</v>
      </c>
      <c r="G1313" s="558">
        <f t="shared" si="24"/>
        <v>14.03572613460376</v>
      </c>
    </row>
    <row r="1314" spans="1:7" s="522" customFormat="1" x14ac:dyDescent="0.2">
      <c r="A1314" s="559"/>
      <c r="B1314" s="560"/>
      <c r="C1314" s="560"/>
      <c r="D1314" s="539"/>
      <c r="E1314" s="539"/>
      <c r="F1314" s="539"/>
      <c r="G1314" s="597"/>
    </row>
    <row r="1315" spans="1:7" x14ac:dyDescent="0.2">
      <c r="A1315" s="561">
        <v>2299</v>
      </c>
      <c r="B1315" s="562">
        <v>6111</v>
      </c>
      <c r="C1315" s="563" t="s">
        <v>343</v>
      </c>
      <c r="D1315" s="564">
        <v>0</v>
      </c>
      <c r="E1315" s="565">
        <v>242.95</v>
      </c>
      <c r="F1315" s="564">
        <v>0</v>
      </c>
      <c r="G1315" s="566">
        <f t="shared" si="24"/>
        <v>0</v>
      </c>
    </row>
    <row r="1316" spans="1:7" x14ac:dyDescent="0.2">
      <c r="A1316" s="549">
        <v>2299</v>
      </c>
      <c r="B1316" s="550">
        <v>6122</v>
      </c>
      <c r="C1316" s="551" t="s">
        <v>332</v>
      </c>
      <c r="D1316" s="552">
        <v>0</v>
      </c>
      <c r="E1316" s="553">
        <v>879.65</v>
      </c>
      <c r="F1316" s="552">
        <v>0</v>
      </c>
      <c r="G1316" s="481">
        <f t="shared" si="24"/>
        <v>0</v>
      </c>
    </row>
    <row r="1317" spans="1:7" x14ac:dyDescent="0.2">
      <c r="A1317" s="549">
        <v>2299</v>
      </c>
      <c r="B1317" s="550">
        <v>6202</v>
      </c>
      <c r="C1317" s="551" t="s">
        <v>3635</v>
      </c>
      <c r="D1317" s="552">
        <v>0</v>
      </c>
      <c r="E1317" s="553">
        <v>1380</v>
      </c>
      <c r="F1317" s="552">
        <v>0</v>
      </c>
      <c r="G1317" s="481">
        <f t="shared" si="24"/>
        <v>0</v>
      </c>
    </row>
    <row r="1318" spans="1:7" s="522" customFormat="1" x14ac:dyDescent="0.2">
      <c r="A1318" s="555">
        <v>2299</v>
      </c>
      <c r="B1318" s="556"/>
      <c r="C1318" s="557" t="s">
        <v>83</v>
      </c>
      <c r="D1318" s="534">
        <v>0</v>
      </c>
      <c r="E1318" s="533">
        <v>2502.6</v>
      </c>
      <c r="F1318" s="534">
        <v>0</v>
      </c>
      <c r="G1318" s="558">
        <f t="shared" si="24"/>
        <v>0</v>
      </c>
    </row>
    <row r="1319" spans="1:7" s="522" customFormat="1" x14ac:dyDescent="0.2">
      <c r="A1319" s="559"/>
      <c r="B1319" s="560"/>
      <c r="C1319" s="560"/>
      <c r="D1319" s="539"/>
      <c r="E1319" s="539"/>
      <c r="F1319" s="539"/>
      <c r="G1319" s="597"/>
    </row>
    <row r="1320" spans="1:7" x14ac:dyDescent="0.2">
      <c r="A1320" s="561">
        <v>2321</v>
      </c>
      <c r="B1320" s="562">
        <v>6341</v>
      </c>
      <c r="C1320" s="563" t="s">
        <v>338</v>
      </c>
      <c r="D1320" s="564">
        <v>0</v>
      </c>
      <c r="E1320" s="565">
        <v>2011.35</v>
      </c>
      <c r="F1320" s="564">
        <v>1254.76046</v>
      </c>
      <c r="G1320" s="566">
        <f t="shared" si="24"/>
        <v>62.383993834986448</v>
      </c>
    </row>
    <row r="1321" spans="1:7" s="522" customFormat="1" x14ac:dyDescent="0.2">
      <c r="A1321" s="555">
        <v>2321</v>
      </c>
      <c r="B1321" s="556"/>
      <c r="C1321" s="557" t="s">
        <v>214</v>
      </c>
      <c r="D1321" s="534">
        <v>0</v>
      </c>
      <c r="E1321" s="533">
        <v>2011.35</v>
      </c>
      <c r="F1321" s="534">
        <v>1254.76046</v>
      </c>
      <c r="G1321" s="558">
        <f t="shared" si="24"/>
        <v>62.383993834986448</v>
      </c>
    </row>
    <row r="1322" spans="1:7" s="522" customFormat="1" x14ac:dyDescent="0.2">
      <c r="A1322" s="559"/>
      <c r="B1322" s="560"/>
      <c r="C1322" s="560"/>
      <c r="D1322" s="539"/>
      <c r="E1322" s="539"/>
      <c r="F1322" s="539"/>
      <c r="G1322" s="597"/>
    </row>
    <row r="1323" spans="1:7" x14ac:dyDescent="0.2">
      <c r="A1323" s="561">
        <v>2369</v>
      </c>
      <c r="B1323" s="562">
        <v>6111</v>
      </c>
      <c r="C1323" s="563" t="s">
        <v>343</v>
      </c>
      <c r="D1323" s="564">
        <v>2000</v>
      </c>
      <c r="E1323" s="565">
        <v>4694.0600000000004</v>
      </c>
      <c r="F1323" s="564">
        <v>694.05600000000004</v>
      </c>
      <c r="G1323" s="566">
        <f t="shared" si="24"/>
        <v>14.78583571577696</v>
      </c>
    </row>
    <row r="1324" spans="1:7" s="522" customFormat="1" x14ac:dyDescent="0.2">
      <c r="A1324" s="555">
        <v>2369</v>
      </c>
      <c r="B1324" s="556"/>
      <c r="C1324" s="557" t="s">
        <v>84</v>
      </c>
      <c r="D1324" s="534">
        <v>2000</v>
      </c>
      <c r="E1324" s="533">
        <v>4694.0600000000004</v>
      </c>
      <c r="F1324" s="534">
        <v>694.05600000000004</v>
      </c>
      <c r="G1324" s="558">
        <f t="shared" si="24"/>
        <v>14.78583571577696</v>
      </c>
    </row>
    <row r="1325" spans="1:7" s="522" customFormat="1" x14ac:dyDescent="0.2">
      <c r="A1325" s="559"/>
      <c r="B1325" s="560"/>
      <c r="C1325" s="560"/>
      <c r="D1325" s="539"/>
      <c r="E1325" s="539"/>
      <c r="F1325" s="539"/>
      <c r="G1325" s="597"/>
    </row>
    <row r="1326" spans="1:7" x14ac:dyDescent="0.2">
      <c r="A1326" s="561">
        <v>2399</v>
      </c>
      <c r="B1326" s="562">
        <v>6341</v>
      </c>
      <c r="C1326" s="563" t="s">
        <v>338</v>
      </c>
      <c r="D1326" s="564">
        <v>15000</v>
      </c>
      <c r="E1326" s="565">
        <v>28056.639999999999</v>
      </c>
      <c r="F1326" s="564">
        <v>9725.9506900000015</v>
      </c>
      <c r="G1326" s="566">
        <f t="shared" si="24"/>
        <v>34.665414996236194</v>
      </c>
    </row>
    <row r="1327" spans="1:7" s="522" customFormat="1" x14ac:dyDescent="0.2">
      <c r="A1327" s="555">
        <v>2399</v>
      </c>
      <c r="B1327" s="556"/>
      <c r="C1327" s="557" t="s">
        <v>85</v>
      </c>
      <c r="D1327" s="534">
        <v>15000</v>
      </c>
      <c r="E1327" s="533">
        <v>28056.639999999999</v>
      </c>
      <c r="F1327" s="534">
        <v>9725.9506900000015</v>
      </c>
      <c r="G1327" s="558">
        <f t="shared" si="24"/>
        <v>34.665414996236194</v>
      </c>
    </row>
    <row r="1328" spans="1:7" s="522" customFormat="1" x14ac:dyDescent="0.2">
      <c r="A1328" s="559"/>
      <c r="B1328" s="560"/>
      <c r="C1328" s="560"/>
      <c r="D1328" s="539"/>
      <c r="E1328" s="539"/>
      <c r="F1328" s="539"/>
      <c r="G1328" s="597"/>
    </row>
    <row r="1329" spans="1:7" ht="13.5" customHeight="1" x14ac:dyDescent="0.2">
      <c r="A1329" s="1132" t="s">
        <v>216</v>
      </c>
      <c r="B1329" s="1133"/>
      <c r="C1329" s="1133"/>
      <c r="D1329" s="567">
        <v>719354</v>
      </c>
      <c r="E1329" s="568">
        <v>638735.38699999999</v>
      </c>
      <c r="F1329" s="567">
        <v>483081.87573999999</v>
      </c>
      <c r="G1329" s="569">
        <f t="shared" ref="G1329" si="26">F1329/E1329*100</f>
        <v>75.630986723458307</v>
      </c>
    </row>
    <row r="1330" spans="1:7" x14ac:dyDescent="0.2">
      <c r="A1330" s="559"/>
      <c r="B1330" s="560"/>
      <c r="C1330" s="560"/>
      <c r="D1330" s="539"/>
      <c r="E1330" s="539"/>
      <c r="F1330" s="539"/>
      <c r="G1330" s="598"/>
    </row>
    <row r="1331" spans="1:7" x14ac:dyDescent="0.2">
      <c r="A1331" s="561">
        <v>3112</v>
      </c>
      <c r="B1331" s="562">
        <v>6351</v>
      </c>
      <c r="C1331" s="563" t="s">
        <v>330</v>
      </c>
      <c r="D1331" s="564">
        <v>6300</v>
      </c>
      <c r="E1331" s="565">
        <v>5728.73</v>
      </c>
      <c r="F1331" s="564">
        <v>5712.7229900000002</v>
      </c>
      <c r="G1331" s="566">
        <f t="shared" si="24"/>
        <v>99.720583619755175</v>
      </c>
    </row>
    <row r="1332" spans="1:7" s="522" customFormat="1" x14ac:dyDescent="0.2">
      <c r="A1332" s="555">
        <v>3112</v>
      </c>
      <c r="B1332" s="556"/>
      <c r="C1332" s="557" t="s">
        <v>218</v>
      </c>
      <c r="D1332" s="534">
        <v>6300</v>
      </c>
      <c r="E1332" s="533">
        <v>5728.73</v>
      </c>
      <c r="F1332" s="534">
        <v>5712.7229900000002</v>
      </c>
      <c r="G1332" s="558">
        <f t="shared" si="24"/>
        <v>99.720583619755175</v>
      </c>
    </row>
    <row r="1333" spans="1:7" s="522" customFormat="1" x14ac:dyDescent="0.2">
      <c r="A1333" s="559"/>
      <c r="B1333" s="560"/>
      <c r="C1333" s="560"/>
      <c r="D1333" s="539"/>
      <c r="E1333" s="539"/>
      <c r="F1333" s="539"/>
      <c r="G1333" s="597"/>
    </row>
    <row r="1334" spans="1:7" x14ac:dyDescent="0.2">
      <c r="A1334" s="561">
        <v>3114</v>
      </c>
      <c r="B1334" s="562">
        <v>6121</v>
      </c>
      <c r="C1334" s="563" t="s">
        <v>340</v>
      </c>
      <c r="D1334" s="564">
        <v>79571</v>
      </c>
      <c r="E1334" s="565">
        <v>14869.81</v>
      </c>
      <c r="F1334" s="564">
        <v>1185.5003999999999</v>
      </c>
      <c r="G1334" s="566">
        <f t="shared" si="24"/>
        <v>7.9725322650390282</v>
      </c>
    </row>
    <row r="1335" spans="1:7" x14ac:dyDescent="0.2">
      <c r="A1335" s="549">
        <v>3114</v>
      </c>
      <c r="B1335" s="550">
        <v>6351</v>
      </c>
      <c r="C1335" s="551" t="s">
        <v>330</v>
      </c>
      <c r="D1335" s="552">
        <v>9200</v>
      </c>
      <c r="E1335" s="553">
        <v>18656.05</v>
      </c>
      <c r="F1335" s="552">
        <v>15616.967720000001</v>
      </c>
      <c r="G1335" s="481">
        <f t="shared" si="24"/>
        <v>83.709937098153148</v>
      </c>
    </row>
    <row r="1336" spans="1:7" s="522" customFormat="1" x14ac:dyDescent="0.2">
      <c r="A1336" s="555">
        <v>3114</v>
      </c>
      <c r="B1336" s="556"/>
      <c r="C1336" s="557" t="s">
        <v>221</v>
      </c>
      <c r="D1336" s="534">
        <v>88771</v>
      </c>
      <c r="E1336" s="533">
        <v>33525.86</v>
      </c>
      <c r="F1336" s="534">
        <v>16802.468120000001</v>
      </c>
      <c r="G1336" s="558">
        <f t="shared" si="24"/>
        <v>50.117933201415269</v>
      </c>
    </row>
    <row r="1337" spans="1:7" s="522" customFormat="1" x14ac:dyDescent="0.2">
      <c r="A1337" s="559"/>
      <c r="B1337" s="560"/>
      <c r="C1337" s="560"/>
      <c r="D1337" s="539"/>
      <c r="E1337" s="539"/>
      <c r="F1337" s="539"/>
      <c r="G1337" s="597"/>
    </row>
    <row r="1338" spans="1:7" x14ac:dyDescent="0.2">
      <c r="A1338" s="561">
        <v>3121</v>
      </c>
      <c r="B1338" s="562">
        <v>6121</v>
      </c>
      <c r="C1338" s="563" t="s">
        <v>340</v>
      </c>
      <c r="D1338" s="564">
        <v>66178</v>
      </c>
      <c r="E1338" s="565">
        <v>68768.070000000007</v>
      </c>
      <c r="F1338" s="564">
        <v>56489.114150000001</v>
      </c>
      <c r="G1338" s="566">
        <f t="shared" si="24"/>
        <v>82.14439368445268</v>
      </c>
    </row>
    <row r="1339" spans="1:7" x14ac:dyDescent="0.2">
      <c r="A1339" s="549">
        <v>3121</v>
      </c>
      <c r="B1339" s="550">
        <v>6122</v>
      </c>
      <c r="C1339" s="551" t="s">
        <v>332</v>
      </c>
      <c r="D1339" s="552">
        <v>0</v>
      </c>
      <c r="E1339" s="553">
        <v>2873.9549999999999</v>
      </c>
      <c r="F1339" s="552">
        <v>838.98109000000011</v>
      </c>
      <c r="G1339" s="481">
        <f t="shared" si="24"/>
        <v>29.192561818121721</v>
      </c>
    </row>
    <row r="1340" spans="1:7" x14ac:dyDescent="0.2">
      <c r="A1340" s="549">
        <v>3121</v>
      </c>
      <c r="B1340" s="550">
        <v>6351</v>
      </c>
      <c r="C1340" s="551" t="s">
        <v>330</v>
      </c>
      <c r="D1340" s="552">
        <v>61639</v>
      </c>
      <c r="E1340" s="553">
        <v>144281.41</v>
      </c>
      <c r="F1340" s="552">
        <v>93321.765280000007</v>
      </c>
      <c r="G1340" s="481">
        <f t="shared" si="24"/>
        <v>64.68038070878292</v>
      </c>
    </row>
    <row r="1341" spans="1:7" x14ac:dyDescent="0.2">
      <c r="A1341" s="549">
        <v>3121</v>
      </c>
      <c r="B1341" s="550">
        <v>6356</v>
      </c>
      <c r="C1341" s="551" t="s">
        <v>342</v>
      </c>
      <c r="D1341" s="552">
        <v>0</v>
      </c>
      <c r="E1341" s="553">
        <v>6092.8609999999999</v>
      </c>
      <c r="F1341" s="552">
        <v>6092.8584500000006</v>
      </c>
      <c r="G1341" s="481">
        <f t="shared" si="24"/>
        <v>99.999958147740458</v>
      </c>
    </row>
    <row r="1342" spans="1:7" s="522" customFormat="1" x14ac:dyDescent="0.2">
      <c r="A1342" s="555">
        <v>3121</v>
      </c>
      <c r="B1342" s="556"/>
      <c r="C1342" s="557" t="s">
        <v>86</v>
      </c>
      <c r="D1342" s="534">
        <v>127817</v>
      </c>
      <c r="E1342" s="533">
        <v>222016.296</v>
      </c>
      <c r="F1342" s="534">
        <v>156742.71897000005</v>
      </c>
      <c r="G1342" s="558">
        <f t="shared" si="24"/>
        <v>70.599645969231034</v>
      </c>
    </row>
    <row r="1343" spans="1:7" s="522" customFormat="1" x14ac:dyDescent="0.2">
      <c r="A1343" s="559"/>
      <c r="B1343" s="560"/>
      <c r="C1343" s="560"/>
      <c r="D1343" s="539"/>
      <c r="E1343" s="539"/>
      <c r="F1343" s="539"/>
      <c r="G1343" s="597"/>
    </row>
    <row r="1344" spans="1:7" x14ac:dyDescent="0.2">
      <c r="A1344" s="561">
        <v>3122</v>
      </c>
      <c r="B1344" s="562">
        <v>6121</v>
      </c>
      <c r="C1344" s="563" t="s">
        <v>340</v>
      </c>
      <c r="D1344" s="564">
        <v>36451</v>
      </c>
      <c r="E1344" s="565">
        <v>3873.97</v>
      </c>
      <c r="F1344" s="564">
        <v>1218.21542</v>
      </c>
      <c r="G1344" s="566">
        <f t="shared" si="24"/>
        <v>31.446175886751838</v>
      </c>
    </row>
    <row r="1345" spans="1:7" x14ac:dyDescent="0.2">
      <c r="A1345" s="549">
        <v>3122</v>
      </c>
      <c r="B1345" s="550">
        <v>6122</v>
      </c>
      <c r="C1345" s="551" t="s">
        <v>332</v>
      </c>
      <c r="D1345" s="552">
        <v>6600</v>
      </c>
      <c r="E1345" s="553">
        <v>8062.79</v>
      </c>
      <c r="F1345" s="552">
        <v>7687.9891000000007</v>
      </c>
      <c r="G1345" s="481">
        <f t="shared" si="24"/>
        <v>95.351473869467029</v>
      </c>
    </row>
    <row r="1346" spans="1:7" x14ac:dyDescent="0.2">
      <c r="A1346" s="549">
        <v>3122</v>
      </c>
      <c r="B1346" s="550">
        <v>6125</v>
      </c>
      <c r="C1346" s="551" t="s">
        <v>344</v>
      </c>
      <c r="D1346" s="552">
        <v>230</v>
      </c>
      <c r="E1346" s="553">
        <v>0</v>
      </c>
      <c r="F1346" s="552">
        <v>0</v>
      </c>
      <c r="G1346" s="500" t="s">
        <v>3615</v>
      </c>
    </row>
    <row r="1347" spans="1:7" x14ac:dyDescent="0.2">
      <c r="A1347" s="549">
        <v>3122</v>
      </c>
      <c r="B1347" s="550">
        <v>6351</v>
      </c>
      <c r="C1347" s="551" t="s">
        <v>330</v>
      </c>
      <c r="D1347" s="552">
        <v>63000</v>
      </c>
      <c r="E1347" s="553">
        <v>73060.59</v>
      </c>
      <c r="F1347" s="552">
        <v>64505.743849999999</v>
      </c>
      <c r="G1347" s="481">
        <f t="shared" si="24"/>
        <v>88.290751347614361</v>
      </c>
    </row>
    <row r="1348" spans="1:7" x14ac:dyDescent="0.2">
      <c r="A1348" s="549">
        <v>3122</v>
      </c>
      <c r="B1348" s="550">
        <v>6356</v>
      </c>
      <c r="C1348" s="551" t="s">
        <v>342</v>
      </c>
      <c r="D1348" s="552">
        <v>0</v>
      </c>
      <c r="E1348" s="553">
        <v>1479.7560000000001</v>
      </c>
      <c r="F1348" s="552">
        <v>1479.75397</v>
      </c>
      <c r="G1348" s="481">
        <f t="shared" si="24"/>
        <v>99.999862815220879</v>
      </c>
    </row>
    <row r="1349" spans="1:7" x14ac:dyDescent="0.2">
      <c r="A1349" s="549">
        <v>3122</v>
      </c>
      <c r="B1349" s="550">
        <v>6451</v>
      </c>
      <c r="C1349" s="551" t="s">
        <v>347</v>
      </c>
      <c r="D1349" s="552">
        <v>0</v>
      </c>
      <c r="E1349" s="553">
        <v>684</v>
      </c>
      <c r="F1349" s="552">
        <v>684</v>
      </c>
      <c r="G1349" s="481">
        <f t="shared" si="24"/>
        <v>100</v>
      </c>
    </row>
    <row r="1350" spans="1:7" s="522" customFormat="1" x14ac:dyDescent="0.2">
      <c r="A1350" s="555">
        <v>3122</v>
      </c>
      <c r="B1350" s="556"/>
      <c r="C1350" s="557" t="s">
        <v>87</v>
      </c>
      <c r="D1350" s="534">
        <v>106281</v>
      </c>
      <c r="E1350" s="533">
        <v>87161.106</v>
      </c>
      <c r="F1350" s="534">
        <v>75575.702340000003</v>
      </c>
      <c r="G1350" s="558">
        <f t="shared" si="24"/>
        <v>86.70805799550088</v>
      </c>
    </row>
    <row r="1351" spans="1:7" s="522" customFormat="1" x14ac:dyDescent="0.2">
      <c r="A1351" s="559"/>
      <c r="B1351" s="560"/>
      <c r="C1351" s="560"/>
      <c r="D1351" s="539"/>
      <c r="E1351" s="539"/>
      <c r="F1351" s="539"/>
      <c r="G1351" s="597"/>
    </row>
    <row r="1352" spans="1:7" x14ac:dyDescent="0.2">
      <c r="A1352" s="561">
        <v>3125</v>
      </c>
      <c r="B1352" s="562">
        <v>6121</v>
      </c>
      <c r="C1352" s="563" t="s">
        <v>340</v>
      </c>
      <c r="D1352" s="564">
        <v>29330</v>
      </c>
      <c r="E1352" s="565">
        <v>29907.72</v>
      </c>
      <c r="F1352" s="564">
        <v>29866.574109999998</v>
      </c>
      <c r="G1352" s="566">
        <f t="shared" si="24"/>
        <v>99.862423849093133</v>
      </c>
    </row>
    <row r="1353" spans="1:7" x14ac:dyDescent="0.2">
      <c r="A1353" s="549">
        <v>3125</v>
      </c>
      <c r="B1353" s="550">
        <v>6122</v>
      </c>
      <c r="C1353" s="551" t="s">
        <v>332</v>
      </c>
      <c r="D1353" s="552">
        <v>700</v>
      </c>
      <c r="E1353" s="553">
        <v>653.67999999999995</v>
      </c>
      <c r="F1353" s="552">
        <v>653.67240000000004</v>
      </c>
      <c r="G1353" s="481">
        <f t="shared" si="24"/>
        <v>99.998837351609353</v>
      </c>
    </row>
    <row r="1354" spans="1:7" s="522" customFormat="1" x14ac:dyDescent="0.2">
      <c r="A1354" s="555">
        <v>3125</v>
      </c>
      <c r="B1354" s="556"/>
      <c r="C1354" s="557" t="s">
        <v>225</v>
      </c>
      <c r="D1354" s="534">
        <v>30030</v>
      </c>
      <c r="E1354" s="533">
        <v>30561.4</v>
      </c>
      <c r="F1354" s="534">
        <v>30520.246510000004</v>
      </c>
      <c r="G1354" s="558">
        <f t="shared" si="24"/>
        <v>99.865341607387109</v>
      </c>
    </row>
    <row r="1355" spans="1:7" s="522" customFormat="1" x14ac:dyDescent="0.2">
      <c r="A1355" s="559"/>
      <c r="B1355" s="560"/>
      <c r="C1355" s="560"/>
      <c r="D1355" s="539"/>
      <c r="E1355" s="539"/>
      <c r="F1355" s="539"/>
      <c r="G1355" s="597"/>
    </row>
    <row r="1356" spans="1:7" x14ac:dyDescent="0.2">
      <c r="A1356" s="561">
        <v>3127</v>
      </c>
      <c r="B1356" s="562">
        <v>6111</v>
      </c>
      <c r="C1356" s="563" t="s">
        <v>343</v>
      </c>
      <c r="D1356" s="564">
        <v>0</v>
      </c>
      <c r="E1356" s="565">
        <v>310</v>
      </c>
      <c r="F1356" s="564">
        <v>213.32299999999998</v>
      </c>
      <c r="G1356" s="566">
        <f t="shared" si="24"/>
        <v>68.813870967741934</v>
      </c>
    </row>
    <row r="1357" spans="1:7" x14ac:dyDescent="0.2">
      <c r="A1357" s="549">
        <v>3127</v>
      </c>
      <c r="B1357" s="550">
        <v>6119</v>
      </c>
      <c r="C1357" s="551" t="s">
        <v>331</v>
      </c>
      <c r="D1357" s="552">
        <v>0</v>
      </c>
      <c r="E1357" s="553">
        <v>395.41</v>
      </c>
      <c r="F1357" s="552">
        <v>273.55683999999997</v>
      </c>
      <c r="G1357" s="481">
        <f t="shared" si="24"/>
        <v>69.183085910826719</v>
      </c>
    </row>
    <row r="1358" spans="1:7" x14ac:dyDescent="0.2">
      <c r="A1358" s="549">
        <v>3127</v>
      </c>
      <c r="B1358" s="550">
        <v>6121</v>
      </c>
      <c r="C1358" s="551" t="s">
        <v>340</v>
      </c>
      <c r="D1358" s="552">
        <v>139300</v>
      </c>
      <c r="E1358" s="553">
        <v>116554.27</v>
      </c>
      <c r="F1358" s="552">
        <v>94789.792380000014</v>
      </c>
      <c r="G1358" s="481">
        <f t="shared" si="24"/>
        <v>81.326743653407135</v>
      </c>
    </row>
    <row r="1359" spans="1:7" x14ac:dyDescent="0.2">
      <c r="A1359" s="549">
        <v>3127</v>
      </c>
      <c r="B1359" s="550">
        <v>6122</v>
      </c>
      <c r="C1359" s="551" t="s">
        <v>332</v>
      </c>
      <c r="D1359" s="552">
        <v>16270</v>
      </c>
      <c r="E1359" s="553">
        <v>19521.05</v>
      </c>
      <c r="F1359" s="552">
        <v>9065.2917500000003</v>
      </c>
      <c r="G1359" s="481">
        <f t="shared" si="24"/>
        <v>46.438545826172259</v>
      </c>
    </row>
    <row r="1360" spans="1:7" x14ac:dyDescent="0.2">
      <c r="A1360" s="549">
        <v>3127</v>
      </c>
      <c r="B1360" s="550">
        <v>6351</v>
      </c>
      <c r="C1360" s="551" t="s">
        <v>330</v>
      </c>
      <c r="D1360" s="552">
        <v>173000</v>
      </c>
      <c r="E1360" s="553">
        <v>197156.2</v>
      </c>
      <c r="F1360" s="552">
        <v>88777.524390000021</v>
      </c>
      <c r="G1360" s="481">
        <f t="shared" si="24"/>
        <v>45.029029972174357</v>
      </c>
    </row>
    <row r="1361" spans="1:7" x14ac:dyDescent="0.2">
      <c r="A1361" s="549">
        <v>3127</v>
      </c>
      <c r="B1361" s="550">
        <v>6356</v>
      </c>
      <c r="C1361" s="551" t="s">
        <v>342</v>
      </c>
      <c r="D1361" s="552">
        <v>0</v>
      </c>
      <c r="E1361" s="553">
        <v>6338.75</v>
      </c>
      <c r="F1361" s="552">
        <v>6338.7483400000001</v>
      </c>
      <c r="G1361" s="481">
        <f t="shared" ref="G1361:G1440" si="27">F1361/E1361*100</f>
        <v>99.999973811871428</v>
      </c>
    </row>
    <row r="1362" spans="1:7" x14ac:dyDescent="0.2">
      <c r="A1362" s="549">
        <v>3127</v>
      </c>
      <c r="B1362" s="550">
        <v>6451</v>
      </c>
      <c r="C1362" s="551" t="s">
        <v>347</v>
      </c>
      <c r="D1362" s="552">
        <v>0</v>
      </c>
      <c r="E1362" s="553">
        <v>1600</v>
      </c>
      <c r="F1362" s="552">
        <v>1600</v>
      </c>
      <c r="G1362" s="481">
        <f t="shared" si="27"/>
        <v>100</v>
      </c>
    </row>
    <row r="1363" spans="1:7" s="522" customFormat="1" x14ac:dyDescent="0.2">
      <c r="A1363" s="555">
        <v>3127</v>
      </c>
      <c r="B1363" s="556"/>
      <c r="C1363" s="557" t="s">
        <v>3190</v>
      </c>
      <c r="D1363" s="534">
        <v>328570</v>
      </c>
      <c r="E1363" s="533">
        <v>341875.68</v>
      </c>
      <c r="F1363" s="534">
        <v>201058.23670000001</v>
      </c>
      <c r="G1363" s="558">
        <f t="shared" si="27"/>
        <v>58.810336172494047</v>
      </c>
    </row>
    <row r="1364" spans="1:7" s="522" customFormat="1" x14ac:dyDescent="0.2">
      <c r="A1364" s="559"/>
      <c r="B1364" s="560"/>
      <c r="C1364" s="560"/>
      <c r="D1364" s="539"/>
      <c r="E1364" s="539"/>
      <c r="F1364" s="539"/>
      <c r="G1364" s="597"/>
    </row>
    <row r="1365" spans="1:7" x14ac:dyDescent="0.2">
      <c r="A1365" s="561">
        <v>3133</v>
      </c>
      <c r="B1365" s="562">
        <v>6121</v>
      </c>
      <c r="C1365" s="563" t="s">
        <v>340</v>
      </c>
      <c r="D1365" s="564">
        <v>0</v>
      </c>
      <c r="E1365" s="565">
        <v>57.19</v>
      </c>
      <c r="F1365" s="564">
        <v>0</v>
      </c>
      <c r="G1365" s="566">
        <f t="shared" si="27"/>
        <v>0</v>
      </c>
    </row>
    <row r="1366" spans="1:7" x14ac:dyDescent="0.2">
      <c r="A1366" s="549">
        <v>3133</v>
      </c>
      <c r="B1366" s="550">
        <v>6351</v>
      </c>
      <c r="C1366" s="551" t="s">
        <v>330</v>
      </c>
      <c r="D1366" s="552">
        <v>6310</v>
      </c>
      <c r="E1366" s="553">
        <v>6140.25</v>
      </c>
      <c r="F1366" s="552">
        <v>5734.7756400000007</v>
      </c>
      <c r="G1366" s="481">
        <f t="shared" si="27"/>
        <v>93.396451935996112</v>
      </c>
    </row>
    <row r="1367" spans="1:7" s="522" customFormat="1" x14ac:dyDescent="0.2">
      <c r="A1367" s="555">
        <v>3133</v>
      </c>
      <c r="B1367" s="556"/>
      <c r="C1367" s="557" t="s">
        <v>227</v>
      </c>
      <c r="D1367" s="534">
        <v>6310</v>
      </c>
      <c r="E1367" s="533">
        <v>6197.44</v>
      </c>
      <c r="F1367" s="534">
        <v>5734.7756400000007</v>
      </c>
      <c r="G1367" s="558">
        <f t="shared" si="27"/>
        <v>92.534589120669196</v>
      </c>
    </row>
    <row r="1368" spans="1:7" s="522" customFormat="1" x14ac:dyDescent="0.2">
      <c r="A1368" s="559"/>
      <c r="B1368" s="560"/>
      <c r="C1368" s="560"/>
      <c r="D1368" s="539"/>
      <c r="E1368" s="539"/>
      <c r="F1368" s="539"/>
      <c r="G1368" s="597"/>
    </row>
    <row r="1369" spans="1:7" x14ac:dyDescent="0.2">
      <c r="A1369" s="561">
        <v>3141</v>
      </c>
      <c r="B1369" s="562">
        <v>6351</v>
      </c>
      <c r="C1369" s="563" t="s">
        <v>330</v>
      </c>
      <c r="D1369" s="564">
        <v>0</v>
      </c>
      <c r="E1369" s="565">
        <v>563.55600000000004</v>
      </c>
      <c r="F1369" s="564">
        <v>563.55600000000004</v>
      </c>
      <c r="G1369" s="566">
        <f t="shared" si="27"/>
        <v>100</v>
      </c>
    </row>
    <row r="1370" spans="1:7" s="522" customFormat="1" x14ac:dyDescent="0.2">
      <c r="A1370" s="555">
        <v>3141</v>
      </c>
      <c r="B1370" s="556"/>
      <c r="C1370" s="557" t="s">
        <v>228</v>
      </c>
      <c r="D1370" s="534">
        <v>0</v>
      </c>
      <c r="E1370" s="533">
        <v>563.55600000000004</v>
      </c>
      <c r="F1370" s="534">
        <v>563.55600000000004</v>
      </c>
      <c r="G1370" s="558">
        <f t="shared" si="27"/>
        <v>100</v>
      </c>
    </row>
    <row r="1371" spans="1:7" s="522" customFormat="1" x14ac:dyDescent="0.2">
      <c r="A1371" s="559"/>
      <c r="B1371" s="560"/>
      <c r="C1371" s="560"/>
      <c r="D1371" s="539"/>
      <c r="E1371" s="539"/>
      <c r="F1371" s="539"/>
      <c r="G1371" s="597"/>
    </row>
    <row r="1372" spans="1:7" x14ac:dyDescent="0.2">
      <c r="A1372" s="561">
        <v>3146</v>
      </c>
      <c r="B1372" s="562">
        <v>6351</v>
      </c>
      <c r="C1372" s="563" t="s">
        <v>330</v>
      </c>
      <c r="D1372" s="564">
        <v>500</v>
      </c>
      <c r="E1372" s="565">
        <v>661.43</v>
      </c>
      <c r="F1372" s="564">
        <v>125.125</v>
      </c>
      <c r="G1372" s="566">
        <f t="shared" si="27"/>
        <v>18.91734575087311</v>
      </c>
    </row>
    <row r="1373" spans="1:7" s="522" customFormat="1" x14ac:dyDescent="0.2">
      <c r="A1373" s="555">
        <v>3146</v>
      </c>
      <c r="B1373" s="556"/>
      <c r="C1373" s="557" t="s">
        <v>231</v>
      </c>
      <c r="D1373" s="534">
        <v>500</v>
      </c>
      <c r="E1373" s="533">
        <v>661.43</v>
      </c>
      <c r="F1373" s="534">
        <v>125.125</v>
      </c>
      <c r="G1373" s="558">
        <f t="shared" si="27"/>
        <v>18.91734575087311</v>
      </c>
    </row>
    <row r="1374" spans="1:7" s="522" customFormat="1" x14ac:dyDescent="0.2">
      <c r="A1374" s="559"/>
      <c r="B1374" s="560"/>
      <c r="C1374" s="560"/>
      <c r="D1374" s="539"/>
      <c r="E1374" s="539"/>
      <c r="F1374" s="539"/>
      <c r="G1374" s="597"/>
    </row>
    <row r="1375" spans="1:7" x14ac:dyDescent="0.2">
      <c r="A1375" s="561">
        <v>3147</v>
      </c>
      <c r="B1375" s="562">
        <v>6121</v>
      </c>
      <c r="C1375" s="563" t="s">
        <v>340</v>
      </c>
      <c r="D1375" s="564">
        <v>52090</v>
      </c>
      <c r="E1375" s="565">
        <v>366.51</v>
      </c>
      <c r="F1375" s="564">
        <v>148.709</v>
      </c>
      <c r="G1375" s="566">
        <f t="shared" si="27"/>
        <v>40.574336307331315</v>
      </c>
    </row>
    <row r="1376" spans="1:7" x14ac:dyDescent="0.2">
      <c r="A1376" s="549">
        <v>3147</v>
      </c>
      <c r="B1376" s="550">
        <v>6351</v>
      </c>
      <c r="C1376" s="551" t="s">
        <v>330</v>
      </c>
      <c r="D1376" s="552">
        <v>10850</v>
      </c>
      <c r="E1376" s="553">
        <v>14486.43</v>
      </c>
      <c r="F1376" s="552">
        <v>14486.40496</v>
      </c>
      <c r="G1376" s="481">
        <f t="shared" si="27"/>
        <v>99.99982714857974</v>
      </c>
    </row>
    <row r="1377" spans="1:7" s="522" customFormat="1" x14ac:dyDescent="0.2">
      <c r="A1377" s="555">
        <v>3147</v>
      </c>
      <c r="B1377" s="556"/>
      <c r="C1377" s="557" t="s">
        <v>232</v>
      </c>
      <c r="D1377" s="534">
        <v>62940</v>
      </c>
      <c r="E1377" s="533">
        <v>14852.94</v>
      </c>
      <c r="F1377" s="534">
        <v>14635.113959999999</v>
      </c>
      <c r="G1377" s="558">
        <f t="shared" si="27"/>
        <v>98.533448327401842</v>
      </c>
    </row>
    <row r="1378" spans="1:7" s="522" customFormat="1" x14ac:dyDescent="0.2">
      <c r="A1378" s="559"/>
      <c r="B1378" s="560"/>
      <c r="C1378" s="560"/>
      <c r="D1378" s="539"/>
      <c r="E1378" s="539"/>
      <c r="F1378" s="539"/>
      <c r="G1378" s="597"/>
    </row>
    <row r="1379" spans="1:7" x14ac:dyDescent="0.2">
      <c r="A1379" s="561">
        <v>3231</v>
      </c>
      <c r="B1379" s="562">
        <v>6121</v>
      </c>
      <c r="C1379" s="563" t="s">
        <v>340</v>
      </c>
      <c r="D1379" s="564">
        <v>1319</v>
      </c>
      <c r="E1379" s="565">
        <v>2775.89</v>
      </c>
      <c r="F1379" s="564">
        <v>210.54</v>
      </c>
      <c r="G1379" s="566">
        <f t="shared" si="27"/>
        <v>7.5845944904156859</v>
      </c>
    </row>
    <row r="1380" spans="1:7" x14ac:dyDescent="0.2">
      <c r="A1380" s="549">
        <v>3231</v>
      </c>
      <c r="B1380" s="550">
        <v>6351</v>
      </c>
      <c r="C1380" s="551" t="s">
        <v>330</v>
      </c>
      <c r="D1380" s="552">
        <v>6700</v>
      </c>
      <c r="E1380" s="553">
        <v>8448.33</v>
      </c>
      <c r="F1380" s="552">
        <v>2833.5904</v>
      </c>
      <c r="G1380" s="481">
        <f t="shared" si="27"/>
        <v>33.540242864566132</v>
      </c>
    </row>
    <row r="1381" spans="1:7" s="522" customFormat="1" x14ac:dyDescent="0.2">
      <c r="A1381" s="555">
        <v>3231</v>
      </c>
      <c r="B1381" s="556"/>
      <c r="C1381" s="557" t="s">
        <v>235</v>
      </c>
      <c r="D1381" s="534">
        <v>8019</v>
      </c>
      <c r="E1381" s="533">
        <v>11224.22</v>
      </c>
      <c r="F1381" s="534">
        <v>3044.1304</v>
      </c>
      <c r="G1381" s="558">
        <f t="shared" si="27"/>
        <v>27.121086365021359</v>
      </c>
    </row>
    <row r="1382" spans="1:7" s="522" customFormat="1" x14ac:dyDescent="0.2">
      <c r="A1382" s="559"/>
      <c r="B1382" s="560"/>
      <c r="C1382" s="560"/>
      <c r="D1382" s="539"/>
      <c r="E1382" s="539"/>
      <c r="F1382" s="539"/>
      <c r="G1382" s="597"/>
    </row>
    <row r="1383" spans="1:7" x14ac:dyDescent="0.2">
      <c r="A1383" s="561">
        <v>3299</v>
      </c>
      <c r="B1383" s="562">
        <v>6121</v>
      </c>
      <c r="C1383" s="563" t="s">
        <v>340</v>
      </c>
      <c r="D1383" s="564">
        <v>1708</v>
      </c>
      <c r="E1383" s="565">
        <v>1999.1</v>
      </c>
      <c r="F1383" s="564">
        <v>94.921480000000017</v>
      </c>
      <c r="G1383" s="566">
        <f t="shared" si="27"/>
        <v>4.7482106948126672</v>
      </c>
    </row>
    <row r="1384" spans="1:7" x14ac:dyDescent="0.2">
      <c r="A1384" s="549">
        <v>3299</v>
      </c>
      <c r="B1384" s="550">
        <v>6122</v>
      </c>
      <c r="C1384" s="551" t="s">
        <v>332</v>
      </c>
      <c r="D1384" s="552">
        <v>306</v>
      </c>
      <c r="E1384" s="553">
        <v>351</v>
      </c>
      <c r="F1384" s="552">
        <v>145.63197</v>
      </c>
      <c r="G1384" s="481">
        <f t="shared" si="27"/>
        <v>41.490589743589737</v>
      </c>
    </row>
    <row r="1385" spans="1:7" x14ac:dyDescent="0.2">
      <c r="A1385" s="549">
        <v>3299</v>
      </c>
      <c r="B1385" s="550">
        <v>6125</v>
      </c>
      <c r="C1385" s="551" t="s">
        <v>344</v>
      </c>
      <c r="D1385" s="552">
        <v>100</v>
      </c>
      <c r="E1385" s="553">
        <v>0</v>
      </c>
      <c r="F1385" s="552">
        <v>0</v>
      </c>
      <c r="G1385" s="500" t="s">
        <v>3615</v>
      </c>
    </row>
    <row r="1386" spans="1:7" x14ac:dyDescent="0.2">
      <c r="A1386" s="549">
        <v>3299</v>
      </c>
      <c r="B1386" s="550">
        <v>6313</v>
      </c>
      <c r="C1386" s="551" t="s">
        <v>336</v>
      </c>
      <c r="D1386" s="552">
        <v>0</v>
      </c>
      <c r="E1386" s="553">
        <v>1800</v>
      </c>
      <c r="F1386" s="552">
        <v>1800</v>
      </c>
      <c r="G1386" s="481">
        <f t="shared" si="27"/>
        <v>100</v>
      </c>
    </row>
    <row r="1387" spans="1:7" x14ac:dyDescent="0.2">
      <c r="A1387" s="549">
        <v>3299</v>
      </c>
      <c r="B1387" s="550">
        <v>6322</v>
      </c>
      <c r="C1387" s="551" t="s">
        <v>329</v>
      </c>
      <c r="D1387" s="552">
        <v>0</v>
      </c>
      <c r="E1387" s="553">
        <v>529.9</v>
      </c>
      <c r="F1387" s="552">
        <v>529.899</v>
      </c>
      <c r="G1387" s="481">
        <f t="shared" si="27"/>
        <v>99.999811285148141</v>
      </c>
    </row>
    <row r="1388" spans="1:7" x14ac:dyDescent="0.2">
      <c r="A1388" s="549">
        <v>3299</v>
      </c>
      <c r="B1388" s="550">
        <v>6351</v>
      </c>
      <c r="C1388" s="551" t="s">
        <v>330</v>
      </c>
      <c r="D1388" s="552">
        <v>0</v>
      </c>
      <c r="E1388" s="553">
        <v>4141.5</v>
      </c>
      <c r="F1388" s="552">
        <v>2278.1627999999996</v>
      </c>
      <c r="G1388" s="481">
        <f t="shared" si="27"/>
        <v>55.008156465048884</v>
      </c>
    </row>
    <row r="1389" spans="1:7" x14ac:dyDescent="0.2">
      <c r="A1389" s="549">
        <v>3299</v>
      </c>
      <c r="B1389" s="550">
        <v>6352</v>
      </c>
      <c r="C1389" s="551" t="s">
        <v>346</v>
      </c>
      <c r="D1389" s="552">
        <v>0</v>
      </c>
      <c r="E1389" s="553">
        <v>227.85</v>
      </c>
      <c r="F1389" s="552">
        <v>227.834</v>
      </c>
      <c r="G1389" s="481">
        <f t="shared" si="27"/>
        <v>99.992977836295822</v>
      </c>
    </row>
    <row r="1390" spans="1:7" x14ac:dyDescent="0.2">
      <c r="A1390" s="549">
        <v>3299</v>
      </c>
      <c r="B1390" s="550">
        <v>6356</v>
      </c>
      <c r="C1390" s="551" t="s">
        <v>342</v>
      </c>
      <c r="D1390" s="552">
        <v>0</v>
      </c>
      <c r="E1390" s="553">
        <v>68427.37</v>
      </c>
      <c r="F1390" s="552">
        <v>33025.093199999996</v>
      </c>
      <c r="G1390" s="481">
        <f t="shared" si="27"/>
        <v>48.262987748908074</v>
      </c>
    </row>
    <row r="1391" spans="1:7" x14ac:dyDescent="0.2">
      <c r="A1391" s="549">
        <v>3299</v>
      </c>
      <c r="B1391" s="550">
        <v>6451</v>
      </c>
      <c r="C1391" s="551" t="s">
        <v>347</v>
      </c>
      <c r="D1391" s="552">
        <v>0</v>
      </c>
      <c r="E1391" s="553">
        <v>27612.639999999999</v>
      </c>
      <c r="F1391" s="552">
        <v>27612.639999999999</v>
      </c>
      <c r="G1391" s="481">
        <f t="shared" si="27"/>
        <v>100</v>
      </c>
    </row>
    <row r="1392" spans="1:7" s="522" customFormat="1" x14ac:dyDescent="0.2">
      <c r="A1392" s="555">
        <v>3299</v>
      </c>
      <c r="B1392" s="556"/>
      <c r="C1392" s="557" t="s">
        <v>91</v>
      </c>
      <c r="D1392" s="534">
        <v>2114</v>
      </c>
      <c r="E1392" s="533">
        <v>105089.36</v>
      </c>
      <c r="F1392" s="534">
        <v>65714.182449999993</v>
      </c>
      <c r="G1392" s="558">
        <f t="shared" si="27"/>
        <v>62.531718196780325</v>
      </c>
    </row>
    <row r="1393" spans="1:7" s="522" customFormat="1" x14ac:dyDescent="0.2">
      <c r="A1393" s="559"/>
      <c r="B1393" s="560"/>
      <c r="C1393" s="560"/>
      <c r="D1393" s="539"/>
      <c r="E1393" s="539"/>
      <c r="F1393" s="539"/>
      <c r="G1393" s="597"/>
    </row>
    <row r="1394" spans="1:7" x14ac:dyDescent="0.2">
      <c r="A1394" s="561">
        <v>3311</v>
      </c>
      <c r="B1394" s="562">
        <v>6351</v>
      </c>
      <c r="C1394" s="563" t="s">
        <v>330</v>
      </c>
      <c r="D1394" s="564">
        <v>0</v>
      </c>
      <c r="E1394" s="565">
        <v>2750</v>
      </c>
      <c r="F1394" s="564">
        <v>0</v>
      </c>
      <c r="G1394" s="566">
        <f t="shared" si="27"/>
        <v>0</v>
      </c>
    </row>
    <row r="1395" spans="1:7" s="522" customFormat="1" x14ac:dyDescent="0.2">
      <c r="A1395" s="555">
        <v>3311</v>
      </c>
      <c r="B1395" s="556"/>
      <c r="C1395" s="557" t="s">
        <v>92</v>
      </c>
      <c r="D1395" s="534">
        <v>0</v>
      </c>
      <c r="E1395" s="533">
        <v>2750</v>
      </c>
      <c r="F1395" s="534">
        <v>0</v>
      </c>
      <c r="G1395" s="558">
        <f t="shared" si="27"/>
        <v>0</v>
      </c>
    </row>
    <row r="1396" spans="1:7" s="522" customFormat="1" x14ac:dyDescent="0.2">
      <c r="A1396" s="559"/>
      <c r="B1396" s="560"/>
      <c r="C1396" s="560"/>
      <c r="D1396" s="539"/>
      <c r="E1396" s="539"/>
      <c r="F1396" s="539"/>
      <c r="G1396" s="597"/>
    </row>
    <row r="1397" spans="1:7" x14ac:dyDescent="0.2">
      <c r="A1397" s="561">
        <v>3312</v>
      </c>
      <c r="B1397" s="562">
        <v>6322</v>
      </c>
      <c r="C1397" s="563" t="s">
        <v>329</v>
      </c>
      <c r="D1397" s="564">
        <v>0</v>
      </c>
      <c r="E1397" s="565">
        <v>80</v>
      </c>
      <c r="F1397" s="564">
        <v>80</v>
      </c>
      <c r="G1397" s="566">
        <f t="shared" si="27"/>
        <v>100</v>
      </c>
    </row>
    <row r="1398" spans="1:7" s="522" customFormat="1" x14ac:dyDescent="0.2">
      <c r="A1398" s="555">
        <v>3312</v>
      </c>
      <c r="B1398" s="556"/>
      <c r="C1398" s="557" t="s">
        <v>242</v>
      </c>
      <c r="D1398" s="534">
        <v>0</v>
      </c>
      <c r="E1398" s="533">
        <v>80</v>
      </c>
      <c r="F1398" s="534">
        <v>80</v>
      </c>
      <c r="G1398" s="558">
        <f t="shared" si="27"/>
        <v>100</v>
      </c>
    </row>
    <row r="1399" spans="1:7" s="522" customFormat="1" x14ac:dyDescent="0.2">
      <c r="A1399" s="559"/>
      <c r="B1399" s="560"/>
      <c r="C1399" s="560"/>
      <c r="D1399" s="539"/>
      <c r="E1399" s="539"/>
      <c r="F1399" s="539"/>
      <c r="G1399" s="597"/>
    </row>
    <row r="1400" spans="1:7" x14ac:dyDescent="0.2">
      <c r="A1400" s="561">
        <v>3314</v>
      </c>
      <c r="B1400" s="562">
        <v>6121</v>
      </c>
      <c r="C1400" s="563" t="s">
        <v>340</v>
      </c>
      <c r="D1400" s="564">
        <v>17174</v>
      </c>
      <c r="E1400" s="565">
        <v>37589.870000000003</v>
      </c>
      <c r="F1400" s="564">
        <v>9498.1011199999994</v>
      </c>
      <c r="G1400" s="566">
        <f t="shared" si="27"/>
        <v>25.26771473271921</v>
      </c>
    </row>
    <row r="1401" spans="1:7" x14ac:dyDescent="0.2">
      <c r="A1401" s="549">
        <v>3314</v>
      </c>
      <c r="B1401" s="550">
        <v>6351</v>
      </c>
      <c r="C1401" s="551" t="s">
        <v>330</v>
      </c>
      <c r="D1401" s="552">
        <v>0</v>
      </c>
      <c r="E1401" s="553">
        <v>54.45</v>
      </c>
      <c r="F1401" s="552">
        <v>54.45</v>
      </c>
      <c r="G1401" s="481">
        <f t="shared" si="27"/>
        <v>100</v>
      </c>
    </row>
    <row r="1402" spans="1:7" s="522" customFormat="1" x14ac:dyDescent="0.2">
      <c r="A1402" s="555">
        <v>3314</v>
      </c>
      <c r="B1402" s="556"/>
      <c r="C1402" s="557" t="s">
        <v>244</v>
      </c>
      <c r="D1402" s="534">
        <v>17174</v>
      </c>
      <c r="E1402" s="533">
        <v>37644.32</v>
      </c>
      <c r="F1402" s="534">
        <v>9552.5511200000001</v>
      </c>
      <c r="G1402" s="558">
        <f t="shared" si="27"/>
        <v>25.375810002677696</v>
      </c>
    </row>
    <row r="1403" spans="1:7" s="522" customFormat="1" x14ac:dyDescent="0.2">
      <c r="A1403" s="559"/>
      <c r="B1403" s="560"/>
      <c r="C1403" s="560"/>
      <c r="D1403" s="539"/>
      <c r="E1403" s="539"/>
      <c r="F1403" s="539"/>
      <c r="G1403" s="597"/>
    </row>
    <row r="1404" spans="1:7" x14ac:dyDescent="0.2">
      <c r="A1404" s="561">
        <v>3315</v>
      </c>
      <c r="B1404" s="562">
        <v>6111</v>
      </c>
      <c r="C1404" s="563" t="s">
        <v>343</v>
      </c>
      <c r="D1404" s="564">
        <v>0</v>
      </c>
      <c r="E1404" s="565">
        <v>5337.6549999999997</v>
      </c>
      <c r="F1404" s="564">
        <v>4289.5508600000003</v>
      </c>
      <c r="G1404" s="566">
        <f t="shared" si="27"/>
        <v>80.363958704712104</v>
      </c>
    </row>
    <row r="1405" spans="1:7" x14ac:dyDescent="0.2">
      <c r="A1405" s="549">
        <v>3315</v>
      </c>
      <c r="B1405" s="550">
        <v>6121</v>
      </c>
      <c r="C1405" s="551" t="s">
        <v>340</v>
      </c>
      <c r="D1405" s="552">
        <v>45013</v>
      </c>
      <c r="E1405" s="553">
        <v>58509.811999999998</v>
      </c>
      <c r="F1405" s="552">
        <v>51988.979129999992</v>
      </c>
      <c r="G1405" s="481">
        <f t="shared" si="27"/>
        <v>88.855146432533388</v>
      </c>
    </row>
    <row r="1406" spans="1:7" x14ac:dyDescent="0.2">
      <c r="A1406" s="549">
        <v>3315</v>
      </c>
      <c r="B1406" s="550">
        <v>6122</v>
      </c>
      <c r="C1406" s="551" t="s">
        <v>332</v>
      </c>
      <c r="D1406" s="552">
        <v>16602</v>
      </c>
      <c r="E1406" s="553">
        <v>10613.52</v>
      </c>
      <c r="F1406" s="552">
        <v>9960.3097600000019</v>
      </c>
      <c r="G1406" s="481">
        <f t="shared" si="27"/>
        <v>93.845489149688333</v>
      </c>
    </row>
    <row r="1407" spans="1:7" x14ac:dyDescent="0.2">
      <c r="A1407" s="549">
        <v>3315</v>
      </c>
      <c r="B1407" s="550">
        <v>6351</v>
      </c>
      <c r="C1407" s="551" t="s">
        <v>330</v>
      </c>
      <c r="D1407" s="552">
        <v>4100</v>
      </c>
      <c r="E1407" s="553">
        <v>18347.614000000001</v>
      </c>
      <c r="F1407" s="552">
        <v>17647.613499999999</v>
      </c>
      <c r="G1407" s="481">
        <f t="shared" si="27"/>
        <v>96.184787297138456</v>
      </c>
    </row>
    <row r="1408" spans="1:7" x14ac:dyDescent="0.2">
      <c r="A1408" s="549">
        <v>3315</v>
      </c>
      <c r="B1408" s="550">
        <v>6356</v>
      </c>
      <c r="C1408" s="551" t="s">
        <v>342</v>
      </c>
      <c r="D1408" s="552">
        <v>0</v>
      </c>
      <c r="E1408" s="553">
        <v>7730.6949999999997</v>
      </c>
      <c r="F1408" s="552">
        <v>7730.6910600000001</v>
      </c>
      <c r="G1408" s="481">
        <f t="shared" si="27"/>
        <v>99.999949034336495</v>
      </c>
    </row>
    <row r="1409" spans="1:7" s="522" customFormat="1" x14ac:dyDescent="0.2">
      <c r="A1409" s="555">
        <v>3315</v>
      </c>
      <c r="B1409" s="556"/>
      <c r="C1409" s="557" t="s">
        <v>245</v>
      </c>
      <c r="D1409" s="534">
        <v>65715</v>
      </c>
      <c r="E1409" s="533">
        <v>100539.296</v>
      </c>
      <c r="F1409" s="534">
        <v>91617.144310000003</v>
      </c>
      <c r="G1409" s="558">
        <f t="shared" si="27"/>
        <v>91.125707017085148</v>
      </c>
    </row>
    <row r="1410" spans="1:7" s="522" customFormat="1" x14ac:dyDescent="0.2">
      <c r="A1410" s="559"/>
      <c r="B1410" s="560"/>
      <c r="C1410" s="560"/>
      <c r="D1410" s="539"/>
      <c r="E1410" s="539"/>
      <c r="F1410" s="539"/>
      <c r="G1410" s="597"/>
    </row>
    <row r="1411" spans="1:7" x14ac:dyDescent="0.2">
      <c r="A1411" s="561">
        <v>3319</v>
      </c>
      <c r="B1411" s="562">
        <v>6322</v>
      </c>
      <c r="C1411" s="563" t="s">
        <v>329</v>
      </c>
      <c r="D1411" s="564">
        <v>0</v>
      </c>
      <c r="E1411" s="565">
        <v>545</v>
      </c>
      <c r="F1411" s="564">
        <v>545</v>
      </c>
      <c r="G1411" s="566">
        <f t="shared" si="27"/>
        <v>100</v>
      </c>
    </row>
    <row r="1412" spans="1:7" s="522" customFormat="1" x14ac:dyDescent="0.2">
      <c r="A1412" s="555">
        <v>3319</v>
      </c>
      <c r="B1412" s="556"/>
      <c r="C1412" s="557" t="s">
        <v>94</v>
      </c>
      <c r="D1412" s="534">
        <v>0</v>
      </c>
      <c r="E1412" s="533">
        <v>545</v>
      </c>
      <c r="F1412" s="534">
        <v>545</v>
      </c>
      <c r="G1412" s="558">
        <f t="shared" si="27"/>
        <v>100</v>
      </c>
    </row>
    <row r="1413" spans="1:7" s="522" customFormat="1" x14ac:dyDescent="0.2">
      <c r="A1413" s="559"/>
      <c r="B1413" s="560"/>
      <c r="C1413" s="560"/>
      <c r="D1413" s="539"/>
      <c r="E1413" s="539"/>
      <c r="F1413" s="539"/>
      <c r="G1413" s="597"/>
    </row>
    <row r="1414" spans="1:7" x14ac:dyDescent="0.2">
      <c r="A1414" s="561">
        <v>3322</v>
      </c>
      <c r="B1414" s="562">
        <v>6119</v>
      </c>
      <c r="C1414" s="563" t="s">
        <v>331</v>
      </c>
      <c r="D1414" s="564">
        <v>0</v>
      </c>
      <c r="E1414" s="565">
        <v>58.66</v>
      </c>
      <c r="F1414" s="564">
        <v>58.639690000000002</v>
      </c>
      <c r="G1414" s="566">
        <f t="shared" si="27"/>
        <v>99.965376747357652</v>
      </c>
    </row>
    <row r="1415" spans="1:7" x14ac:dyDescent="0.2">
      <c r="A1415" s="549">
        <v>3322</v>
      </c>
      <c r="B1415" s="550">
        <v>6121</v>
      </c>
      <c r="C1415" s="551" t="s">
        <v>340</v>
      </c>
      <c r="D1415" s="552">
        <v>35315</v>
      </c>
      <c r="E1415" s="553">
        <v>3520.77</v>
      </c>
      <c r="F1415" s="552">
        <v>2905.6303500000004</v>
      </c>
      <c r="G1415" s="481">
        <f t="shared" si="27"/>
        <v>82.528263703678476</v>
      </c>
    </row>
    <row r="1416" spans="1:7" x14ac:dyDescent="0.2">
      <c r="A1416" s="549">
        <v>3322</v>
      </c>
      <c r="B1416" s="550">
        <v>6122</v>
      </c>
      <c r="C1416" s="551" t="s">
        <v>332</v>
      </c>
      <c r="D1416" s="552">
        <v>4895</v>
      </c>
      <c r="E1416" s="553">
        <v>3483.05</v>
      </c>
      <c r="F1416" s="552">
        <v>3482.9461499999998</v>
      </c>
      <c r="G1416" s="481">
        <f t="shared" si="27"/>
        <v>99.997018417766029</v>
      </c>
    </row>
    <row r="1417" spans="1:7" x14ac:dyDescent="0.2">
      <c r="A1417" s="549">
        <v>3322</v>
      </c>
      <c r="B1417" s="550">
        <v>6127</v>
      </c>
      <c r="C1417" s="551" t="s">
        <v>1381</v>
      </c>
      <c r="D1417" s="552">
        <v>0</v>
      </c>
      <c r="E1417" s="553">
        <v>259.36</v>
      </c>
      <c r="F1417" s="552">
        <v>259.35728</v>
      </c>
      <c r="G1417" s="481">
        <f t="shared" si="27"/>
        <v>99.998951264651453</v>
      </c>
    </row>
    <row r="1418" spans="1:7" x14ac:dyDescent="0.2">
      <c r="A1418" s="549">
        <v>3322</v>
      </c>
      <c r="B1418" s="550">
        <v>6323</v>
      </c>
      <c r="C1418" s="551" t="s">
        <v>348</v>
      </c>
      <c r="D1418" s="552">
        <v>0</v>
      </c>
      <c r="E1418" s="553">
        <v>460</v>
      </c>
      <c r="F1418" s="552">
        <v>460</v>
      </c>
      <c r="G1418" s="481">
        <f t="shared" si="27"/>
        <v>100</v>
      </c>
    </row>
    <row r="1419" spans="1:7" x14ac:dyDescent="0.2">
      <c r="A1419" s="549">
        <v>3322</v>
      </c>
      <c r="B1419" s="550">
        <v>6341</v>
      </c>
      <c r="C1419" s="551" t="s">
        <v>338</v>
      </c>
      <c r="D1419" s="552">
        <v>0</v>
      </c>
      <c r="E1419" s="553">
        <v>53936.86</v>
      </c>
      <c r="F1419" s="552">
        <v>24162.51197</v>
      </c>
      <c r="G1419" s="481">
        <f t="shared" si="27"/>
        <v>44.797772747616378</v>
      </c>
    </row>
    <row r="1420" spans="1:7" x14ac:dyDescent="0.2">
      <c r="A1420" s="549">
        <v>3322</v>
      </c>
      <c r="B1420" s="550">
        <v>6351</v>
      </c>
      <c r="C1420" s="551" t="s">
        <v>330</v>
      </c>
      <c r="D1420" s="552">
        <v>2000</v>
      </c>
      <c r="E1420" s="553">
        <v>20602.900000000001</v>
      </c>
      <c r="F1420" s="552">
        <v>2862.56342</v>
      </c>
      <c r="G1420" s="481">
        <f t="shared" si="27"/>
        <v>13.893982982978123</v>
      </c>
    </row>
    <row r="1421" spans="1:7" s="522" customFormat="1" x14ac:dyDescent="0.2">
      <c r="A1421" s="555">
        <v>3322</v>
      </c>
      <c r="B1421" s="556"/>
      <c r="C1421" s="557" t="s">
        <v>95</v>
      </c>
      <c r="D1421" s="534">
        <v>42210</v>
      </c>
      <c r="E1421" s="533">
        <v>82321.600000000006</v>
      </c>
      <c r="F1421" s="534">
        <v>34191.648860000008</v>
      </c>
      <c r="G1421" s="558">
        <f t="shared" si="27"/>
        <v>41.534237502672454</v>
      </c>
    </row>
    <row r="1422" spans="1:7" s="522" customFormat="1" x14ac:dyDescent="0.2">
      <c r="A1422" s="559"/>
      <c r="B1422" s="560"/>
      <c r="C1422" s="560"/>
      <c r="D1422" s="539"/>
      <c r="E1422" s="539"/>
      <c r="F1422" s="539"/>
      <c r="G1422" s="597"/>
    </row>
    <row r="1423" spans="1:7" x14ac:dyDescent="0.2">
      <c r="A1423" s="561">
        <v>3326</v>
      </c>
      <c r="B1423" s="562">
        <v>6323</v>
      </c>
      <c r="C1423" s="563" t="s">
        <v>348</v>
      </c>
      <c r="D1423" s="564">
        <v>0</v>
      </c>
      <c r="E1423" s="565">
        <v>350</v>
      </c>
      <c r="F1423" s="564">
        <v>0</v>
      </c>
      <c r="G1423" s="566">
        <f t="shared" si="27"/>
        <v>0</v>
      </c>
    </row>
    <row r="1424" spans="1:7" x14ac:dyDescent="0.2">
      <c r="A1424" s="549">
        <v>3326</v>
      </c>
      <c r="B1424" s="550">
        <v>6341</v>
      </c>
      <c r="C1424" s="551" t="s">
        <v>338</v>
      </c>
      <c r="D1424" s="552">
        <v>0</v>
      </c>
      <c r="E1424" s="553">
        <v>700</v>
      </c>
      <c r="F1424" s="552">
        <v>0</v>
      </c>
      <c r="G1424" s="481">
        <f t="shared" si="27"/>
        <v>0</v>
      </c>
    </row>
    <row r="1425" spans="1:7" s="522" customFormat="1" ht="25.5" x14ac:dyDescent="0.2">
      <c r="A1425" s="555">
        <v>3326</v>
      </c>
      <c r="B1425" s="556"/>
      <c r="C1425" s="571" t="s">
        <v>349</v>
      </c>
      <c r="D1425" s="534">
        <v>0</v>
      </c>
      <c r="E1425" s="533">
        <v>1050</v>
      </c>
      <c r="F1425" s="534">
        <v>0</v>
      </c>
      <c r="G1425" s="558">
        <f t="shared" si="27"/>
        <v>0</v>
      </c>
    </row>
    <row r="1426" spans="1:7" s="522" customFormat="1" x14ac:dyDescent="0.2">
      <c r="A1426" s="559"/>
      <c r="B1426" s="560"/>
      <c r="C1426" s="560"/>
      <c r="D1426" s="539"/>
      <c r="E1426" s="539"/>
      <c r="F1426" s="539"/>
      <c r="G1426" s="597"/>
    </row>
    <row r="1427" spans="1:7" x14ac:dyDescent="0.2">
      <c r="A1427" s="561">
        <v>3419</v>
      </c>
      <c r="B1427" s="562">
        <v>6313</v>
      </c>
      <c r="C1427" s="563" t="s">
        <v>336</v>
      </c>
      <c r="D1427" s="564">
        <v>0</v>
      </c>
      <c r="E1427" s="565">
        <v>100</v>
      </c>
      <c r="F1427" s="564">
        <v>100</v>
      </c>
      <c r="G1427" s="566">
        <f t="shared" si="27"/>
        <v>100</v>
      </c>
    </row>
    <row r="1428" spans="1:7" x14ac:dyDescent="0.2">
      <c r="A1428" s="549">
        <v>3419</v>
      </c>
      <c r="B1428" s="550">
        <v>6322</v>
      </c>
      <c r="C1428" s="551" t="s">
        <v>329</v>
      </c>
      <c r="D1428" s="552">
        <v>30000</v>
      </c>
      <c r="E1428" s="553">
        <v>48601.7</v>
      </c>
      <c r="F1428" s="552">
        <v>18601.698</v>
      </c>
      <c r="G1428" s="481">
        <f t="shared" si="27"/>
        <v>38.273759971359027</v>
      </c>
    </row>
    <row r="1429" spans="1:7" s="522" customFormat="1" x14ac:dyDescent="0.2">
      <c r="A1429" s="555">
        <v>3419</v>
      </c>
      <c r="B1429" s="556"/>
      <c r="C1429" s="557" t="s">
        <v>97</v>
      </c>
      <c r="D1429" s="534">
        <v>30000</v>
      </c>
      <c r="E1429" s="533">
        <v>48701.7</v>
      </c>
      <c r="F1429" s="534">
        <v>18701.698</v>
      </c>
      <c r="G1429" s="558">
        <f t="shared" si="27"/>
        <v>38.400503473184713</v>
      </c>
    </row>
    <row r="1430" spans="1:7" s="522" customFormat="1" x14ac:dyDescent="0.2">
      <c r="A1430" s="559"/>
      <c r="B1430" s="560"/>
      <c r="C1430" s="560"/>
      <c r="D1430" s="539"/>
      <c r="E1430" s="539"/>
      <c r="F1430" s="539"/>
      <c r="G1430" s="597"/>
    </row>
    <row r="1431" spans="1:7" x14ac:dyDescent="0.2">
      <c r="A1431" s="561">
        <v>3421</v>
      </c>
      <c r="B1431" s="562">
        <v>6322</v>
      </c>
      <c r="C1431" s="563" t="s">
        <v>329</v>
      </c>
      <c r="D1431" s="564">
        <v>0</v>
      </c>
      <c r="E1431" s="565">
        <v>395</v>
      </c>
      <c r="F1431" s="564">
        <v>395</v>
      </c>
      <c r="G1431" s="566">
        <f t="shared" si="27"/>
        <v>100</v>
      </c>
    </row>
    <row r="1432" spans="1:7" x14ac:dyDescent="0.2">
      <c r="A1432" s="549">
        <v>3421</v>
      </c>
      <c r="B1432" s="550">
        <v>6323</v>
      </c>
      <c r="C1432" s="551" t="s">
        <v>348</v>
      </c>
      <c r="D1432" s="552">
        <v>0</v>
      </c>
      <c r="E1432" s="553">
        <v>200</v>
      </c>
      <c r="F1432" s="552">
        <v>200</v>
      </c>
      <c r="G1432" s="481">
        <f t="shared" si="27"/>
        <v>100</v>
      </c>
    </row>
    <row r="1433" spans="1:7" s="522" customFormat="1" x14ac:dyDescent="0.2">
      <c r="A1433" s="555">
        <v>3421</v>
      </c>
      <c r="B1433" s="556"/>
      <c r="C1433" s="557" t="s">
        <v>98</v>
      </c>
      <c r="D1433" s="534">
        <v>0</v>
      </c>
      <c r="E1433" s="533">
        <v>595</v>
      </c>
      <c r="F1433" s="534">
        <v>595</v>
      </c>
      <c r="G1433" s="558">
        <f t="shared" si="27"/>
        <v>100</v>
      </c>
    </row>
    <row r="1434" spans="1:7" s="522" customFormat="1" x14ac:dyDescent="0.2">
      <c r="A1434" s="559"/>
      <c r="B1434" s="560"/>
      <c r="C1434" s="560"/>
      <c r="D1434" s="539"/>
      <c r="E1434" s="539"/>
      <c r="F1434" s="539"/>
      <c r="G1434" s="597"/>
    </row>
    <row r="1435" spans="1:7" x14ac:dyDescent="0.2">
      <c r="A1435" s="561">
        <v>3522</v>
      </c>
      <c r="B1435" s="562">
        <v>6121</v>
      </c>
      <c r="C1435" s="563" t="s">
        <v>340</v>
      </c>
      <c r="D1435" s="564">
        <v>135982</v>
      </c>
      <c r="E1435" s="565">
        <v>29637.27</v>
      </c>
      <c r="F1435" s="564">
        <v>2388.3313700000003</v>
      </c>
      <c r="G1435" s="566">
        <f t="shared" si="27"/>
        <v>8.0585403783816805</v>
      </c>
    </row>
    <row r="1436" spans="1:7" x14ac:dyDescent="0.2">
      <c r="A1436" s="549">
        <v>3522</v>
      </c>
      <c r="B1436" s="550">
        <v>6122</v>
      </c>
      <c r="C1436" s="551" t="s">
        <v>332</v>
      </c>
      <c r="D1436" s="552">
        <v>0</v>
      </c>
      <c r="E1436" s="553">
        <v>27.46</v>
      </c>
      <c r="F1436" s="552">
        <v>27.458459999999999</v>
      </c>
      <c r="G1436" s="481">
        <f t="shared" si="27"/>
        <v>99.994391842680258</v>
      </c>
    </row>
    <row r="1437" spans="1:7" x14ac:dyDescent="0.2">
      <c r="A1437" s="549">
        <v>3522</v>
      </c>
      <c r="B1437" s="550">
        <v>6316</v>
      </c>
      <c r="C1437" s="551" t="s">
        <v>350</v>
      </c>
      <c r="D1437" s="552">
        <v>0</v>
      </c>
      <c r="E1437" s="553">
        <v>6200</v>
      </c>
      <c r="F1437" s="552">
        <v>6200</v>
      </c>
      <c r="G1437" s="481">
        <f t="shared" si="27"/>
        <v>100</v>
      </c>
    </row>
    <row r="1438" spans="1:7" x14ac:dyDescent="0.2">
      <c r="A1438" s="549">
        <v>3522</v>
      </c>
      <c r="B1438" s="550">
        <v>6351</v>
      </c>
      <c r="C1438" s="551" t="s">
        <v>330</v>
      </c>
      <c r="D1438" s="552">
        <v>104255</v>
      </c>
      <c r="E1438" s="553">
        <v>246488.35</v>
      </c>
      <c r="F1438" s="552">
        <v>206598.11766000005</v>
      </c>
      <c r="G1438" s="481">
        <f t="shared" si="27"/>
        <v>83.816585108383435</v>
      </c>
    </row>
    <row r="1439" spans="1:7" x14ac:dyDescent="0.2">
      <c r="A1439" s="549">
        <v>3522</v>
      </c>
      <c r="B1439" s="550">
        <v>6356</v>
      </c>
      <c r="C1439" s="551" t="s">
        <v>342</v>
      </c>
      <c r="D1439" s="552">
        <v>0</v>
      </c>
      <c r="E1439" s="553">
        <v>96108.91</v>
      </c>
      <c r="F1439" s="552">
        <v>96108.820720000003</v>
      </c>
      <c r="G1439" s="481">
        <f t="shared" si="27"/>
        <v>99.999907105386995</v>
      </c>
    </row>
    <row r="1440" spans="1:7" x14ac:dyDescent="0.2">
      <c r="A1440" s="549">
        <v>3522</v>
      </c>
      <c r="B1440" s="550">
        <v>6451</v>
      </c>
      <c r="C1440" s="551" t="s">
        <v>347</v>
      </c>
      <c r="D1440" s="552">
        <v>29294</v>
      </c>
      <c r="E1440" s="553">
        <v>96771.11</v>
      </c>
      <c r="F1440" s="552">
        <v>94679.808279999997</v>
      </c>
      <c r="G1440" s="481">
        <f t="shared" si="27"/>
        <v>97.838919363433988</v>
      </c>
    </row>
    <row r="1441" spans="1:7" s="522" customFormat="1" x14ac:dyDescent="0.2">
      <c r="A1441" s="555">
        <v>3522</v>
      </c>
      <c r="B1441" s="556"/>
      <c r="C1441" s="557" t="s">
        <v>99</v>
      </c>
      <c r="D1441" s="534">
        <v>269531</v>
      </c>
      <c r="E1441" s="533">
        <v>475233.1</v>
      </c>
      <c r="F1441" s="534">
        <v>406002.53649000014</v>
      </c>
      <c r="G1441" s="558">
        <f t="shared" ref="G1441:G1523" si="28">F1441/E1441*100</f>
        <v>85.432293434527224</v>
      </c>
    </row>
    <row r="1442" spans="1:7" s="522" customFormat="1" x14ac:dyDescent="0.2">
      <c r="A1442" s="559"/>
      <c r="B1442" s="560"/>
      <c r="C1442" s="560"/>
      <c r="D1442" s="539"/>
      <c r="E1442" s="539"/>
      <c r="F1442" s="539"/>
      <c r="G1442" s="597"/>
    </row>
    <row r="1443" spans="1:7" x14ac:dyDescent="0.2">
      <c r="A1443" s="561">
        <v>3526</v>
      </c>
      <c r="B1443" s="562">
        <v>6201</v>
      </c>
      <c r="C1443" s="563" t="s">
        <v>345</v>
      </c>
      <c r="D1443" s="564">
        <v>0</v>
      </c>
      <c r="E1443" s="565">
        <v>25500</v>
      </c>
      <c r="F1443" s="564">
        <v>25500</v>
      </c>
      <c r="G1443" s="566">
        <f t="shared" si="28"/>
        <v>100</v>
      </c>
    </row>
    <row r="1444" spans="1:7" x14ac:dyDescent="0.2">
      <c r="A1444" s="549">
        <v>3526</v>
      </c>
      <c r="B1444" s="550">
        <v>6351</v>
      </c>
      <c r="C1444" s="551" t="s">
        <v>330</v>
      </c>
      <c r="D1444" s="552">
        <v>0</v>
      </c>
      <c r="E1444" s="553">
        <v>21064.720000000001</v>
      </c>
      <c r="F1444" s="552">
        <v>17261.342499999999</v>
      </c>
      <c r="G1444" s="481">
        <f t="shared" si="28"/>
        <v>81.944324443904307</v>
      </c>
    </row>
    <row r="1445" spans="1:7" s="522" customFormat="1" x14ac:dyDescent="0.2">
      <c r="A1445" s="555">
        <v>3526</v>
      </c>
      <c r="B1445" s="556"/>
      <c r="C1445" s="557" t="s">
        <v>100</v>
      </c>
      <c r="D1445" s="534">
        <v>0</v>
      </c>
      <c r="E1445" s="533">
        <v>46564.72</v>
      </c>
      <c r="F1445" s="534">
        <v>42761.342499999999</v>
      </c>
      <c r="G1445" s="558">
        <f t="shared" si="28"/>
        <v>91.832061912967575</v>
      </c>
    </row>
    <row r="1446" spans="1:7" s="522" customFormat="1" x14ac:dyDescent="0.2">
      <c r="A1446" s="559"/>
      <c r="B1446" s="560"/>
      <c r="C1446" s="560"/>
      <c r="D1446" s="539"/>
      <c r="E1446" s="539"/>
      <c r="F1446" s="539"/>
      <c r="G1446" s="597"/>
    </row>
    <row r="1447" spans="1:7" x14ac:dyDescent="0.2">
      <c r="A1447" s="561">
        <v>3533</v>
      </c>
      <c r="B1447" s="562">
        <v>6111</v>
      </c>
      <c r="C1447" s="563" t="s">
        <v>343</v>
      </c>
      <c r="D1447" s="564">
        <v>0</v>
      </c>
      <c r="E1447" s="565">
        <v>65</v>
      </c>
      <c r="F1447" s="564">
        <v>0</v>
      </c>
      <c r="G1447" s="566">
        <f t="shared" si="28"/>
        <v>0</v>
      </c>
    </row>
    <row r="1448" spans="1:7" x14ac:dyDescent="0.2">
      <c r="A1448" s="549">
        <v>3533</v>
      </c>
      <c r="B1448" s="550">
        <v>6121</v>
      </c>
      <c r="C1448" s="551" t="s">
        <v>340</v>
      </c>
      <c r="D1448" s="552">
        <v>0</v>
      </c>
      <c r="E1448" s="553">
        <v>1735.1</v>
      </c>
      <c r="F1448" s="552">
        <v>1333.5168000000001</v>
      </c>
      <c r="G1448" s="481">
        <f t="shared" si="28"/>
        <v>76.855328223157187</v>
      </c>
    </row>
    <row r="1449" spans="1:7" x14ac:dyDescent="0.2">
      <c r="A1449" s="549">
        <v>3533</v>
      </c>
      <c r="B1449" s="550">
        <v>6123</v>
      </c>
      <c r="C1449" s="551" t="s">
        <v>333</v>
      </c>
      <c r="D1449" s="552">
        <v>0</v>
      </c>
      <c r="E1449" s="553">
        <v>200</v>
      </c>
      <c r="F1449" s="552">
        <v>0</v>
      </c>
      <c r="G1449" s="481">
        <f t="shared" si="28"/>
        <v>0</v>
      </c>
    </row>
    <row r="1450" spans="1:7" x14ac:dyDescent="0.2">
      <c r="A1450" s="549">
        <v>3533</v>
      </c>
      <c r="B1450" s="550">
        <v>6125</v>
      </c>
      <c r="C1450" s="551" t="s">
        <v>344</v>
      </c>
      <c r="D1450" s="552">
        <v>0</v>
      </c>
      <c r="E1450" s="553">
        <v>125</v>
      </c>
      <c r="F1450" s="552">
        <v>0</v>
      </c>
      <c r="G1450" s="481">
        <f t="shared" si="28"/>
        <v>0</v>
      </c>
    </row>
    <row r="1451" spans="1:7" x14ac:dyDescent="0.2">
      <c r="A1451" s="549">
        <v>3533</v>
      </c>
      <c r="B1451" s="550">
        <v>6351</v>
      </c>
      <c r="C1451" s="551" t="s">
        <v>330</v>
      </c>
      <c r="D1451" s="552">
        <v>25000</v>
      </c>
      <c r="E1451" s="553">
        <v>26694</v>
      </c>
      <c r="F1451" s="552">
        <v>26235.22</v>
      </c>
      <c r="G1451" s="481">
        <f t="shared" si="28"/>
        <v>98.281336629954296</v>
      </c>
    </row>
    <row r="1452" spans="1:7" x14ac:dyDescent="0.2">
      <c r="A1452" s="549">
        <v>3533</v>
      </c>
      <c r="B1452" s="550">
        <v>6356</v>
      </c>
      <c r="C1452" s="551" t="s">
        <v>342</v>
      </c>
      <c r="D1452" s="552">
        <v>0</v>
      </c>
      <c r="E1452" s="553">
        <v>2141.98</v>
      </c>
      <c r="F1452" s="552">
        <v>2141.9789999999998</v>
      </c>
      <c r="G1452" s="481">
        <f t="shared" si="28"/>
        <v>99.999953314223276</v>
      </c>
    </row>
    <row r="1453" spans="1:7" s="522" customFormat="1" x14ac:dyDescent="0.2">
      <c r="A1453" s="555">
        <v>3533</v>
      </c>
      <c r="B1453" s="556"/>
      <c r="C1453" s="557" t="s">
        <v>253</v>
      </c>
      <c r="D1453" s="534">
        <v>25000</v>
      </c>
      <c r="E1453" s="533">
        <v>30961.08</v>
      </c>
      <c r="F1453" s="534">
        <v>29710.715800000002</v>
      </c>
      <c r="G1453" s="558">
        <f t="shared" si="28"/>
        <v>95.961496821170329</v>
      </c>
    </row>
    <row r="1454" spans="1:7" s="522" customFormat="1" x14ac:dyDescent="0.2">
      <c r="A1454" s="559"/>
      <c r="B1454" s="560"/>
      <c r="C1454" s="560"/>
      <c r="D1454" s="539"/>
      <c r="E1454" s="539"/>
      <c r="F1454" s="539"/>
      <c r="G1454" s="597"/>
    </row>
    <row r="1455" spans="1:7" x14ac:dyDescent="0.2">
      <c r="A1455" s="561">
        <v>3599</v>
      </c>
      <c r="B1455" s="562">
        <v>6111</v>
      </c>
      <c r="C1455" s="563" t="s">
        <v>343</v>
      </c>
      <c r="D1455" s="564">
        <v>0</v>
      </c>
      <c r="E1455" s="565">
        <v>4872</v>
      </c>
      <c r="F1455" s="564">
        <v>0</v>
      </c>
      <c r="G1455" s="566">
        <f t="shared" si="28"/>
        <v>0</v>
      </c>
    </row>
    <row r="1456" spans="1:7" x14ac:dyDescent="0.2">
      <c r="A1456" s="549">
        <v>3599</v>
      </c>
      <c r="B1456" s="550">
        <v>6313</v>
      </c>
      <c r="C1456" s="551" t="s">
        <v>336</v>
      </c>
      <c r="D1456" s="552">
        <v>0</v>
      </c>
      <c r="E1456" s="553">
        <v>200</v>
      </c>
      <c r="F1456" s="552">
        <v>200</v>
      </c>
      <c r="G1456" s="481">
        <f t="shared" si="28"/>
        <v>100</v>
      </c>
    </row>
    <row r="1457" spans="1:7" s="522" customFormat="1" x14ac:dyDescent="0.2">
      <c r="A1457" s="555">
        <v>3599</v>
      </c>
      <c r="B1457" s="556"/>
      <c r="C1457" s="557" t="s">
        <v>102</v>
      </c>
      <c r="D1457" s="534">
        <v>0</v>
      </c>
      <c r="E1457" s="533">
        <v>5072</v>
      </c>
      <c r="F1457" s="534">
        <v>200</v>
      </c>
      <c r="G1457" s="558">
        <f t="shared" si="28"/>
        <v>3.9432176656151419</v>
      </c>
    </row>
    <row r="1458" spans="1:7" s="522" customFormat="1" x14ac:dyDescent="0.2">
      <c r="A1458" s="559"/>
      <c r="B1458" s="560"/>
      <c r="C1458" s="560"/>
      <c r="D1458" s="539"/>
      <c r="E1458" s="539"/>
      <c r="F1458" s="539"/>
      <c r="G1458" s="597"/>
    </row>
    <row r="1459" spans="1:7" x14ac:dyDescent="0.2">
      <c r="A1459" s="561">
        <v>3635</v>
      </c>
      <c r="B1459" s="562">
        <v>6119</v>
      </c>
      <c r="C1459" s="563" t="s">
        <v>331</v>
      </c>
      <c r="D1459" s="564">
        <v>0</v>
      </c>
      <c r="E1459" s="565">
        <v>700</v>
      </c>
      <c r="F1459" s="564">
        <v>0</v>
      </c>
      <c r="G1459" s="566">
        <f t="shared" si="28"/>
        <v>0</v>
      </c>
    </row>
    <row r="1460" spans="1:7" s="522" customFormat="1" x14ac:dyDescent="0.2">
      <c r="A1460" s="555">
        <v>3635</v>
      </c>
      <c r="B1460" s="556"/>
      <c r="C1460" s="557" t="s">
        <v>255</v>
      </c>
      <c r="D1460" s="534">
        <v>0</v>
      </c>
      <c r="E1460" s="533">
        <v>700</v>
      </c>
      <c r="F1460" s="534">
        <v>0</v>
      </c>
      <c r="G1460" s="558">
        <f t="shared" si="28"/>
        <v>0</v>
      </c>
    </row>
    <row r="1461" spans="1:7" s="522" customFormat="1" x14ac:dyDescent="0.2">
      <c r="A1461" s="559"/>
      <c r="B1461" s="560"/>
      <c r="C1461" s="560"/>
      <c r="D1461" s="539"/>
      <c r="E1461" s="539"/>
      <c r="F1461" s="539"/>
      <c r="G1461" s="597"/>
    </row>
    <row r="1462" spans="1:7" x14ac:dyDescent="0.2">
      <c r="A1462" s="561">
        <v>3636</v>
      </c>
      <c r="B1462" s="562">
        <v>6121</v>
      </c>
      <c r="C1462" s="563" t="s">
        <v>340</v>
      </c>
      <c r="D1462" s="564">
        <v>7079</v>
      </c>
      <c r="E1462" s="565">
        <v>0</v>
      </c>
      <c r="F1462" s="564">
        <v>0</v>
      </c>
      <c r="G1462" s="570" t="s">
        <v>3615</v>
      </c>
    </row>
    <row r="1463" spans="1:7" x14ac:dyDescent="0.2">
      <c r="A1463" s="549">
        <v>3636</v>
      </c>
      <c r="B1463" s="550">
        <v>6312</v>
      </c>
      <c r="C1463" s="551" t="s">
        <v>335</v>
      </c>
      <c r="D1463" s="552">
        <v>68</v>
      </c>
      <c r="E1463" s="553">
        <v>67.02</v>
      </c>
      <c r="F1463" s="552">
        <v>67.007679999999993</v>
      </c>
      <c r="G1463" s="481">
        <f t="shared" si="28"/>
        <v>99.981617427633537</v>
      </c>
    </row>
    <row r="1464" spans="1:7" x14ac:dyDescent="0.2">
      <c r="A1464" s="549">
        <v>3636</v>
      </c>
      <c r="B1464" s="550">
        <v>6313</v>
      </c>
      <c r="C1464" s="551" t="s">
        <v>336</v>
      </c>
      <c r="D1464" s="552">
        <v>70</v>
      </c>
      <c r="E1464" s="553">
        <v>436.92</v>
      </c>
      <c r="F1464" s="552">
        <v>345.53800000000001</v>
      </c>
      <c r="G1464" s="481">
        <f t="shared" si="28"/>
        <v>79.084958344777078</v>
      </c>
    </row>
    <row r="1465" spans="1:7" x14ac:dyDescent="0.2">
      <c r="A1465" s="549">
        <v>3636</v>
      </c>
      <c r="B1465" s="550">
        <v>6341</v>
      </c>
      <c r="C1465" s="551" t="s">
        <v>338</v>
      </c>
      <c r="D1465" s="552">
        <v>41441</v>
      </c>
      <c r="E1465" s="553">
        <v>85652.71</v>
      </c>
      <c r="F1465" s="552">
        <v>62134.740610000001</v>
      </c>
      <c r="G1465" s="481">
        <f t="shared" si="28"/>
        <v>72.542644138171454</v>
      </c>
    </row>
    <row r="1466" spans="1:7" x14ac:dyDescent="0.2">
      <c r="A1466" s="549">
        <v>3636</v>
      </c>
      <c r="B1466" s="550">
        <v>6349</v>
      </c>
      <c r="C1466" s="551" t="s">
        <v>339</v>
      </c>
      <c r="D1466" s="552">
        <v>100</v>
      </c>
      <c r="E1466" s="553">
        <v>1336.38</v>
      </c>
      <c r="F1466" s="552">
        <v>1178.875</v>
      </c>
      <c r="G1466" s="481">
        <f t="shared" si="28"/>
        <v>88.214055882308912</v>
      </c>
    </row>
    <row r="1467" spans="1:7" x14ac:dyDescent="0.2">
      <c r="A1467" s="549">
        <v>3636</v>
      </c>
      <c r="B1467" s="550">
        <v>6351</v>
      </c>
      <c r="C1467" s="551" t="s">
        <v>330</v>
      </c>
      <c r="D1467" s="552">
        <v>0</v>
      </c>
      <c r="E1467" s="553">
        <v>2611</v>
      </c>
      <c r="F1467" s="552">
        <v>144.37799999999999</v>
      </c>
      <c r="G1467" s="481">
        <f t="shared" si="28"/>
        <v>5.5296055151283028</v>
      </c>
    </row>
    <row r="1468" spans="1:7" x14ac:dyDescent="0.2">
      <c r="A1468" s="549">
        <v>3636</v>
      </c>
      <c r="B1468" s="550">
        <v>6352</v>
      </c>
      <c r="C1468" s="551" t="s">
        <v>346</v>
      </c>
      <c r="D1468" s="552">
        <v>25000</v>
      </c>
      <c r="E1468" s="553">
        <v>25290</v>
      </c>
      <c r="F1468" s="552">
        <v>25290</v>
      </c>
      <c r="G1468" s="481">
        <f t="shared" si="28"/>
        <v>100</v>
      </c>
    </row>
    <row r="1469" spans="1:7" s="522" customFormat="1" x14ac:dyDescent="0.2">
      <c r="A1469" s="555">
        <v>3636</v>
      </c>
      <c r="B1469" s="556"/>
      <c r="C1469" s="557" t="s">
        <v>103</v>
      </c>
      <c r="D1469" s="534">
        <v>73758</v>
      </c>
      <c r="E1469" s="533">
        <v>115394.03</v>
      </c>
      <c r="F1469" s="534">
        <v>89160.539289999986</v>
      </c>
      <c r="G1469" s="558">
        <f t="shared" si="28"/>
        <v>77.266162980875166</v>
      </c>
    </row>
    <row r="1470" spans="1:7" s="522" customFormat="1" x14ac:dyDescent="0.2">
      <c r="A1470" s="559"/>
      <c r="B1470" s="560"/>
      <c r="C1470" s="560"/>
      <c r="D1470" s="539"/>
      <c r="E1470" s="539"/>
      <c r="F1470" s="539"/>
      <c r="G1470" s="597"/>
    </row>
    <row r="1471" spans="1:7" x14ac:dyDescent="0.2">
      <c r="A1471" s="561">
        <v>3639</v>
      </c>
      <c r="B1471" s="562">
        <v>6111</v>
      </c>
      <c r="C1471" s="563" t="s">
        <v>343</v>
      </c>
      <c r="D1471" s="564">
        <v>0</v>
      </c>
      <c r="E1471" s="565">
        <v>370.56</v>
      </c>
      <c r="F1471" s="564">
        <v>370.56</v>
      </c>
      <c r="G1471" s="566">
        <f t="shared" si="28"/>
        <v>100</v>
      </c>
    </row>
    <row r="1472" spans="1:7" x14ac:dyDescent="0.2">
      <c r="A1472" s="549">
        <v>3639</v>
      </c>
      <c r="B1472" s="550">
        <v>6121</v>
      </c>
      <c r="C1472" s="551" t="s">
        <v>340</v>
      </c>
      <c r="D1472" s="552">
        <v>14473</v>
      </c>
      <c r="E1472" s="553">
        <v>33749.33</v>
      </c>
      <c r="F1472" s="552">
        <v>32406.189630000004</v>
      </c>
      <c r="G1472" s="481">
        <f t="shared" si="28"/>
        <v>96.020245824139323</v>
      </c>
    </row>
    <row r="1473" spans="1:7" x14ac:dyDescent="0.2">
      <c r="A1473" s="549">
        <v>3639</v>
      </c>
      <c r="B1473" s="550">
        <v>6122</v>
      </c>
      <c r="C1473" s="551" t="s">
        <v>332</v>
      </c>
      <c r="D1473" s="552">
        <v>1218</v>
      </c>
      <c r="E1473" s="553">
        <v>1496.19</v>
      </c>
      <c r="F1473" s="552">
        <v>1495.5313700000002</v>
      </c>
      <c r="G1473" s="481">
        <f t="shared" si="28"/>
        <v>99.955979521317488</v>
      </c>
    </row>
    <row r="1474" spans="1:7" x14ac:dyDescent="0.2">
      <c r="A1474" s="549">
        <v>3639</v>
      </c>
      <c r="B1474" s="550">
        <v>6129</v>
      </c>
      <c r="C1474" s="551" t="s">
        <v>334</v>
      </c>
      <c r="D1474" s="552">
        <v>0</v>
      </c>
      <c r="E1474" s="553">
        <v>54</v>
      </c>
      <c r="F1474" s="552">
        <v>0</v>
      </c>
      <c r="G1474" s="481">
        <f t="shared" si="28"/>
        <v>0</v>
      </c>
    </row>
    <row r="1475" spans="1:7" x14ac:dyDescent="0.2">
      <c r="A1475" s="549">
        <v>3639</v>
      </c>
      <c r="B1475" s="550">
        <v>6130</v>
      </c>
      <c r="C1475" s="551" t="s">
        <v>341</v>
      </c>
      <c r="D1475" s="552">
        <v>2000</v>
      </c>
      <c r="E1475" s="553">
        <v>65016.480000000003</v>
      </c>
      <c r="F1475" s="552">
        <v>4612.2359999999999</v>
      </c>
      <c r="G1475" s="481">
        <f t="shared" si="28"/>
        <v>7.0939491033657918</v>
      </c>
    </row>
    <row r="1476" spans="1:7" x14ac:dyDescent="0.2">
      <c r="A1476" s="549">
        <v>3639</v>
      </c>
      <c r="B1476" s="550">
        <v>6322</v>
      </c>
      <c r="C1476" s="551" t="s">
        <v>329</v>
      </c>
      <c r="D1476" s="552">
        <v>0</v>
      </c>
      <c r="E1476" s="553">
        <v>120</v>
      </c>
      <c r="F1476" s="552">
        <v>80</v>
      </c>
      <c r="G1476" s="481">
        <f t="shared" si="28"/>
        <v>66.666666666666657</v>
      </c>
    </row>
    <row r="1477" spans="1:7" x14ac:dyDescent="0.2">
      <c r="A1477" s="549">
        <v>3639</v>
      </c>
      <c r="B1477" s="550">
        <v>6341</v>
      </c>
      <c r="C1477" s="551" t="s">
        <v>338</v>
      </c>
      <c r="D1477" s="552">
        <v>2800</v>
      </c>
      <c r="E1477" s="553">
        <v>44529.599999999999</v>
      </c>
      <c r="F1477" s="552">
        <v>1798</v>
      </c>
      <c r="G1477" s="481">
        <f t="shared" si="28"/>
        <v>4.0377636448564553</v>
      </c>
    </row>
    <row r="1478" spans="1:7" x14ac:dyDescent="0.2">
      <c r="A1478" s="549">
        <v>3639</v>
      </c>
      <c r="B1478" s="550">
        <v>6421</v>
      </c>
      <c r="C1478" s="551" t="s">
        <v>3636</v>
      </c>
      <c r="D1478" s="552">
        <v>0</v>
      </c>
      <c r="E1478" s="553">
        <v>23198.376</v>
      </c>
      <c r="F1478" s="552">
        <v>23198.376</v>
      </c>
      <c r="G1478" s="481">
        <f t="shared" si="28"/>
        <v>100</v>
      </c>
    </row>
    <row r="1479" spans="1:7" x14ac:dyDescent="0.2">
      <c r="A1479" s="549">
        <v>3639</v>
      </c>
      <c r="B1479" s="550">
        <v>6441</v>
      </c>
      <c r="C1479" s="551" t="s">
        <v>351</v>
      </c>
      <c r="D1479" s="552">
        <v>0</v>
      </c>
      <c r="E1479" s="553">
        <v>18000</v>
      </c>
      <c r="F1479" s="552">
        <v>18000</v>
      </c>
      <c r="G1479" s="481">
        <f t="shared" si="28"/>
        <v>100</v>
      </c>
    </row>
    <row r="1480" spans="1:7" s="522" customFormat="1" x14ac:dyDescent="0.2">
      <c r="A1480" s="555">
        <v>3639</v>
      </c>
      <c r="B1480" s="556"/>
      <c r="C1480" s="557" t="s">
        <v>105</v>
      </c>
      <c r="D1480" s="534">
        <v>20491</v>
      </c>
      <c r="E1480" s="533">
        <v>186534.53599999999</v>
      </c>
      <c r="F1480" s="534">
        <v>81960.892999999996</v>
      </c>
      <c r="G1480" s="558">
        <f t="shared" si="28"/>
        <v>43.938722961200064</v>
      </c>
    </row>
    <row r="1481" spans="1:7" s="522" customFormat="1" x14ac:dyDescent="0.2">
      <c r="A1481" s="559"/>
      <c r="B1481" s="560"/>
      <c r="C1481" s="560"/>
      <c r="D1481" s="539"/>
      <c r="E1481" s="539"/>
      <c r="F1481" s="539"/>
      <c r="G1481" s="597"/>
    </row>
    <row r="1482" spans="1:7" x14ac:dyDescent="0.2">
      <c r="A1482" s="561">
        <v>3713</v>
      </c>
      <c r="B1482" s="562">
        <v>6371</v>
      </c>
      <c r="C1482" s="563" t="s">
        <v>352</v>
      </c>
      <c r="D1482" s="564">
        <v>191674</v>
      </c>
      <c r="E1482" s="565">
        <v>777563.31</v>
      </c>
      <c r="F1482" s="564">
        <v>357140.647</v>
      </c>
      <c r="G1482" s="566">
        <f t="shared" si="28"/>
        <v>45.930748327104062</v>
      </c>
    </row>
    <row r="1483" spans="1:7" s="522" customFormat="1" x14ac:dyDescent="0.2">
      <c r="A1483" s="555">
        <v>3713</v>
      </c>
      <c r="B1483" s="556"/>
      <c r="C1483" s="557" t="s">
        <v>263</v>
      </c>
      <c r="D1483" s="534">
        <v>191674</v>
      </c>
      <c r="E1483" s="533">
        <v>777563.31</v>
      </c>
      <c r="F1483" s="534">
        <v>357140.647</v>
      </c>
      <c r="G1483" s="558">
        <f t="shared" si="28"/>
        <v>45.930748327104062</v>
      </c>
    </row>
    <row r="1484" spans="1:7" s="522" customFormat="1" x14ac:dyDescent="0.2">
      <c r="A1484" s="559"/>
      <c r="B1484" s="560"/>
      <c r="C1484" s="560"/>
      <c r="D1484" s="539"/>
      <c r="E1484" s="539"/>
      <c r="F1484" s="539"/>
      <c r="G1484" s="597"/>
    </row>
    <row r="1485" spans="1:7" x14ac:dyDescent="0.2">
      <c r="A1485" s="561">
        <v>3719</v>
      </c>
      <c r="B1485" s="562">
        <v>6341</v>
      </c>
      <c r="C1485" s="563" t="s">
        <v>338</v>
      </c>
      <c r="D1485" s="564">
        <v>0</v>
      </c>
      <c r="E1485" s="565">
        <v>65</v>
      </c>
      <c r="F1485" s="564">
        <v>0.59478999999999993</v>
      </c>
      <c r="G1485" s="566">
        <f t="shared" si="28"/>
        <v>0.91506153846153837</v>
      </c>
    </row>
    <row r="1486" spans="1:7" x14ac:dyDescent="0.2">
      <c r="A1486" s="549">
        <v>3719</v>
      </c>
      <c r="B1486" s="550">
        <v>6352</v>
      </c>
      <c r="C1486" s="551" t="s">
        <v>346</v>
      </c>
      <c r="D1486" s="552">
        <v>0</v>
      </c>
      <c r="E1486" s="553">
        <v>1390</v>
      </c>
      <c r="F1486" s="552">
        <v>1372.1543000000001</v>
      </c>
      <c r="G1486" s="481">
        <f t="shared" si="28"/>
        <v>98.716136690647488</v>
      </c>
    </row>
    <row r="1487" spans="1:7" s="522" customFormat="1" x14ac:dyDescent="0.2">
      <c r="A1487" s="555">
        <v>3719</v>
      </c>
      <c r="B1487" s="556"/>
      <c r="C1487" s="557" t="s">
        <v>108</v>
      </c>
      <c r="D1487" s="534">
        <v>0</v>
      </c>
      <c r="E1487" s="533">
        <v>1455</v>
      </c>
      <c r="F1487" s="534">
        <v>1372.74909</v>
      </c>
      <c r="G1487" s="558">
        <f t="shared" si="28"/>
        <v>94.347016494845363</v>
      </c>
    </row>
    <row r="1488" spans="1:7" s="522" customFormat="1" x14ac:dyDescent="0.2">
      <c r="A1488" s="559"/>
      <c r="B1488" s="560"/>
      <c r="C1488" s="560"/>
      <c r="D1488" s="539"/>
      <c r="E1488" s="539"/>
      <c r="F1488" s="539"/>
      <c r="G1488" s="597"/>
    </row>
    <row r="1489" spans="1:7" x14ac:dyDescent="0.2">
      <c r="A1489" s="561">
        <v>3729</v>
      </c>
      <c r="B1489" s="562">
        <v>6313</v>
      </c>
      <c r="C1489" s="563" t="s">
        <v>336</v>
      </c>
      <c r="D1489" s="564">
        <v>0</v>
      </c>
      <c r="E1489" s="565">
        <v>150</v>
      </c>
      <c r="F1489" s="564">
        <v>135.25</v>
      </c>
      <c r="G1489" s="566">
        <f t="shared" si="28"/>
        <v>90.166666666666657</v>
      </c>
    </row>
    <row r="1490" spans="1:7" s="522" customFormat="1" x14ac:dyDescent="0.2">
      <c r="A1490" s="555">
        <v>3729</v>
      </c>
      <c r="B1490" s="556"/>
      <c r="C1490" s="557" t="s">
        <v>265</v>
      </c>
      <c r="D1490" s="534">
        <v>0</v>
      </c>
      <c r="E1490" s="533">
        <v>150</v>
      </c>
      <c r="F1490" s="534">
        <v>135.25</v>
      </c>
      <c r="G1490" s="558">
        <f t="shared" si="28"/>
        <v>90.166666666666657</v>
      </c>
    </row>
    <row r="1491" spans="1:7" s="522" customFormat="1" x14ac:dyDescent="0.2">
      <c r="A1491" s="559"/>
      <c r="B1491" s="560"/>
      <c r="C1491" s="560"/>
      <c r="D1491" s="539"/>
      <c r="E1491" s="539"/>
      <c r="F1491" s="539"/>
      <c r="G1491" s="597"/>
    </row>
    <row r="1492" spans="1:7" x14ac:dyDescent="0.2">
      <c r="A1492" s="561">
        <v>3741</v>
      </c>
      <c r="B1492" s="562">
        <v>6121</v>
      </c>
      <c r="C1492" s="563" t="s">
        <v>340</v>
      </c>
      <c r="D1492" s="564">
        <v>10500</v>
      </c>
      <c r="E1492" s="565">
        <v>8710.89</v>
      </c>
      <c r="F1492" s="564">
        <v>625.28638000000001</v>
      </c>
      <c r="G1492" s="566">
        <f t="shared" si="28"/>
        <v>7.1782146256008286</v>
      </c>
    </row>
    <row r="1493" spans="1:7" s="522" customFormat="1" x14ac:dyDescent="0.2">
      <c r="A1493" s="555">
        <v>3741</v>
      </c>
      <c r="B1493" s="556"/>
      <c r="C1493" s="557" t="s">
        <v>267</v>
      </c>
      <c r="D1493" s="534">
        <v>10500</v>
      </c>
      <c r="E1493" s="533">
        <v>8710.89</v>
      </c>
      <c r="F1493" s="534">
        <v>625.28638000000001</v>
      </c>
      <c r="G1493" s="558">
        <f t="shared" si="28"/>
        <v>7.1782146256008286</v>
      </c>
    </row>
    <row r="1494" spans="1:7" s="522" customFormat="1" x14ac:dyDescent="0.2">
      <c r="A1494" s="559"/>
      <c r="B1494" s="560"/>
      <c r="C1494" s="560"/>
      <c r="D1494" s="539"/>
      <c r="E1494" s="539"/>
      <c r="F1494" s="539"/>
      <c r="G1494" s="597"/>
    </row>
    <row r="1495" spans="1:7" x14ac:dyDescent="0.2">
      <c r="A1495" s="561">
        <v>3792</v>
      </c>
      <c r="B1495" s="562">
        <v>6322</v>
      </c>
      <c r="C1495" s="563" t="s">
        <v>329</v>
      </c>
      <c r="D1495" s="564">
        <v>0</v>
      </c>
      <c r="E1495" s="565">
        <v>75</v>
      </c>
      <c r="F1495" s="564">
        <v>0</v>
      </c>
      <c r="G1495" s="566">
        <f t="shared" si="28"/>
        <v>0</v>
      </c>
    </row>
    <row r="1496" spans="1:7" x14ac:dyDescent="0.2">
      <c r="A1496" s="549">
        <v>3792</v>
      </c>
      <c r="B1496" s="550">
        <v>6341</v>
      </c>
      <c r="C1496" s="551" t="s">
        <v>338</v>
      </c>
      <c r="D1496" s="552">
        <v>0</v>
      </c>
      <c r="E1496" s="553">
        <v>1067.2</v>
      </c>
      <c r="F1496" s="552">
        <v>1067.2</v>
      </c>
      <c r="G1496" s="481">
        <f t="shared" si="28"/>
        <v>100</v>
      </c>
    </row>
    <row r="1497" spans="1:7" s="522" customFormat="1" x14ac:dyDescent="0.2">
      <c r="A1497" s="555">
        <v>3792</v>
      </c>
      <c r="B1497" s="556"/>
      <c r="C1497" s="557" t="s">
        <v>271</v>
      </c>
      <c r="D1497" s="534">
        <v>0</v>
      </c>
      <c r="E1497" s="533">
        <v>1142.2</v>
      </c>
      <c r="F1497" s="534">
        <v>1067.2</v>
      </c>
      <c r="G1497" s="558">
        <f t="shared" si="28"/>
        <v>93.433724391525132</v>
      </c>
    </row>
    <row r="1498" spans="1:7" s="522" customFormat="1" x14ac:dyDescent="0.2">
      <c r="A1498" s="559"/>
      <c r="B1498" s="560"/>
      <c r="C1498" s="560"/>
      <c r="D1498" s="539"/>
      <c r="E1498" s="539"/>
      <c r="F1498" s="539"/>
      <c r="G1498" s="597"/>
    </row>
    <row r="1499" spans="1:7" x14ac:dyDescent="0.2">
      <c r="A1499" s="561">
        <v>3799</v>
      </c>
      <c r="B1499" s="562">
        <v>6322</v>
      </c>
      <c r="C1499" s="563" t="s">
        <v>329</v>
      </c>
      <c r="D1499" s="564">
        <v>0</v>
      </c>
      <c r="E1499" s="565">
        <v>200</v>
      </c>
      <c r="F1499" s="564">
        <v>200</v>
      </c>
      <c r="G1499" s="566">
        <f t="shared" si="28"/>
        <v>100</v>
      </c>
    </row>
    <row r="1500" spans="1:7" s="522" customFormat="1" x14ac:dyDescent="0.2">
      <c r="A1500" s="555">
        <v>3799</v>
      </c>
      <c r="B1500" s="556"/>
      <c r="C1500" s="557" t="s">
        <v>273</v>
      </c>
      <c r="D1500" s="534">
        <v>0</v>
      </c>
      <c r="E1500" s="533">
        <v>200</v>
      </c>
      <c r="F1500" s="534">
        <v>200</v>
      </c>
      <c r="G1500" s="558">
        <f t="shared" si="28"/>
        <v>100</v>
      </c>
    </row>
    <row r="1501" spans="1:7" s="522" customFormat="1" x14ac:dyDescent="0.2">
      <c r="A1501" s="559"/>
      <c r="B1501" s="560"/>
      <c r="C1501" s="560"/>
      <c r="D1501" s="539"/>
      <c r="E1501" s="539"/>
      <c r="F1501" s="539"/>
      <c r="G1501" s="597"/>
    </row>
    <row r="1502" spans="1:7" x14ac:dyDescent="0.2">
      <c r="A1502" s="561">
        <v>3900</v>
      </c>
      <c r="B1502" s="562">
        <v>6341</v>
      </c>
      <c r="C1502" s="563" t="s">
        <v>338</v>
      </c>
      <c r="D1502" s="564">
        <v>0</v>
      </c>
      <c r="E1502" s="565">
        <v>513.5</v>
      </c>
      <c r="F1502" s="564">
        <v>501.65899999999999</v>
      </c>
      <c r="G1502" s="566">
        <f t="shared" si="28"/>
        <v>97.694060370009737</v>
      </c>
    </row>
    <row r="1503" spans="1:7" s="522" customFormat="1" x14ac:dyDescent="0.2">
      <c r="A1503" s="555">
        <v>3900</v>
      </c>
      <c r="B1503" s="556"/>
      <c r="C1503" s="557" t="s">
        <v>274</v>
      </c>
      <c r="D1503" s="534">
        <v>0</v>
      </c>
      <c r="E1503" s="533">
        <v>513.5</v>
      </c>
      <c r="F1503" s="534">
        <v>501.65899999999999</v>
      </c>
      <c r="G1503" s="558">
        <f t="shared" si="28"/>
        <v>97.694060370009737</v>
      </c>
    </row>
    <row r="1504" spans="1:7" s="522" customFormat="1" x14ac:dyDescent="0.2">
      <c r="A1504" s="559"/>
      <c r="B1504" s="560"/>
      <c r="C1504" s="560"/>
      <c r="D1504" s="539"/>
      <c r="E1504" s="539"/>
      <c r="F1504" s="539"/>
      <c r="G1504" s="597"/>
    </row>
    <row r="1505" spans="1:7" ht="13.5" customHeight="1" x14ac:dyDescent="0.2">
      <c r="A1505" s="1132" t="s">
        <v>275</v>
      </c>
      <c r="B1505" s="1133"/>
      <c r="C1505" s="1133"/>
      <c r="D1505" s="567">
        <v>1513705</v>
      </c>
      <c r="E1505" s="568">
        <v>2783879.3</v>
      </c>
      <c r="F1505" s="567">
        <v>1742350.8399199999</v>
      </c>
      <c r="G1505" s="569">
        <f t="shared" ref="G1505" si="29">F1505/E1505*100</f>
        <v>62.58715454797197</v>
      </c>
    </row>
    <row r="1506" spans="1:7" x14ac:dyDescent="0.2">
      <c r="A1506" s="559"/>
      <c r="B1506" s="560"/>
      <c r="C1506" s="560"/>
      <c r="D1506" s="539"/>
      <c r="E1506" s="539"/>
      <c r="F1506" s="539"/>
      <c r="G1506" s="598"/>
    </row>
    <row r="1507" spans="1:7" x14ac:dyDescent="0.2">
      <c r="A1507" s="561">
        <v>4312</v>
      </c>
      <c r="B1507" s="562">
        <v>6323</v>
      </c>
      <c r="C1507" s="563" t="s">
        <v>348</v>
      </c>
      <c r="D1507" s="564">
        <v>0</v>
      </c>
      <c r="E1507" s="565">
        <v>76.8</v>
      </c>
      <c r="F1507" s="564">
        <v>76.8</v>
      </c>
      <c r="G1507" s="566">
        <f t="shared" si="28"/>
        <v>100</v>
      </c>
    </row>
    <row r="1508" spans="1:7" s="522" customFormat="1" x14ac:dyDescent="0.2">
      <c r="A1508" s="555">
        <v>4312</v>
      </c>
      <c r="B1508" s="556"/>
      <c r="C1508" s="557" t="s">
        <v>279</v>
      </c>
      <c r="D1508" s="534">
        <v>0</v>
      </c>
      <c r="E1508" s="533">
        <v>76.8</v>
      </c>
      <c r="F1508" s="534">
        <v>76.8</v>
      </c>
      <c r="G1508" s="558">
        <f t="shared" si="28"/>
        <v>100</v>
      </c>
    </row>
    <row r="1509" spans="1:7" s="522" customFormat="1" x14ac:dyDescent="0.2">
      <c r="A1509" s="559"/>
      <c r="B1509" s="560"/>
      <c r="C1509" s="560"/>
      <c r="D1509" s="539"/>
      <c r="E1509" s="539"/>
      <c r="F1509" s="539"/>
      <c r="G1509" s="597"/>
    </row>
    <row r="1510" spans="1:7" x14ac:dyDescent="0.2">
      <c r="A1510" s="561">
        <v>4324</v>
      </c>
      <c r="B1510" s="562">
        <v>6351</v>
      </c>
      <c r="C1510" s="563" t="s">
        <v>330</v>
      </c>
      <c r="D1510" s="564">
        <v>0</v>
      </c>
      <c r="E1510" s="565">
        <v>1900</v>
      </c>
      <c r="F1510" s="564">
        <v>1900</v>
      </c>
      <c r="G1510" s="566">
        <f t="shared" si="28"/>
        <v>100</v>
      </c>
    </row>
    <row r="1511" spans="1:7" s="522" customFormat="1" x14ac:dyDescent="0.2">
      <c r="A1511" s="555">
        <v>4324</v>
      </c>
      <c r="B1511" s="556"/>
      <c r="C1511" s="557" t="s">
        <v>281</v>
      </c>
      <c r="D1511" s="534">
        <v>0</v>
      </c>
      <c r="E1511" s="533">
        <v>1900</v>
      </c>
      <c r="F1511" s="534">
        <v>1900</v>
      </c>
      <c r="G1511" s="558">
        <f t="shared" si="28"/>
        <v>100</v>
      </c>
    </row>
    <row r="1512" spans="1:7" s="522" customFormat="1" x14ac:dyDescent="0.2">
      <c r="A1512" s="559"/>
      <c r="B1512" s="560"/>
      <c r="C1512" s="560"/>
      <c r="D1512" s="539"/>
      <c r="E1512" s="539"/>
      <c r="F1512" s="539"/>
      <c r="G1512" s="597"/>
    </row>
    <row r="1513" spans="1:7" x14ac:dyDescent="0.2">
      <c r="A1513" s="561">
        <v>4344</v>
      </c>
      <c r="B1513" s="562">
        <v>6321</v>
      </c>
      <c r="C1513" s="563" t="s">
        <v>337</v>
      </c>
      <c r="D1513" s="564">
        <v>0</v>
      </c>
      <c r="E1513" s="565">
        <v>448.4</v>
      </c>
      <c r="F1513" s="564">
        <v>448.4</v>
      </c>
      <c r="G1513" s="566">
        <f t="shared" si="28"/>
        <v>100</v>
      </c>
    </row>
    <row r="1514" spans="1:7" x14ac:dyDescent="0.2">
      <c r="A1514" s="549">
        <v>4344</v>
      </c>
      <c r="B1514" s="550">
        <v>6322</v>
      </c>
      <c r="C1514" s="551" t="s">
        <v>329</v>
      </c>
      <c r="D1514" s="552">
        <v>0</v>
      </c>
      <c r="E1514" s="553">
        <v>300</v>
      </c>
      <c r="F1514" s="552">
        <v>300</v>
      </c>
      <c r="G1514" s="481">
        <f t="shared" si="28"/>
        <v>100</v>
      </c>
    </row>
    <row r="1515" spans="1:7" x14ac:dyDescent="0.2">
      <c r="A1515" s="549">
        <v>4344</v>
      </c>
      <c r="B1515" s="550">
        <v>6323</v>
      </c>
      <c r="C1515" s="551" t="s">
        <v>348</v>
      </c>
      <c r="D1515" s="552">
        <v>0</v>
      </c>
      <c r="E1515" s="553">
        <v>829.9</v>
      </c>
      <c r="F1515" s="552">
        <v>829.9</v>
      </c>
      <c r="G1515" s="481">
        <f t="shared" si="28"/>
        <v>100</v>
      </c>
    </row>
    <row r="1516" spans="1:7" s="522" customFormat="1" x14ac:dyDescent="0.2">
      <c r="A1516" s="555">
        <v>4344</v>
      </c>
      <c r="B1516" s="556"/>
      <c r="C1516" s="557" t="s">
        <v>283</v>
      </c>
      <c r="D1516" s="534">
        <v>0</v>
      </c>
      <c r="E1516" s="533">
        <v>1578.3</v>
      </c>
      <c r="F1516" s="534">
        <v>1578.3</v>
      </c>
      <c r="G1516" s="558">
        <f t="shared" si="28"/>
        <v>100</v>
      </c>
    </row>
    <row r="1517" spans="1:7" s="522" customFormat="1" x14ac:dyDescent="0.2">
      <c r="A1517" s="559"/>
      <c r="B1517" s="560"/>
      <c r="C1517" s="560"/>
      <c r="D1517" s="539"/>
      <c r="E1517" s="539"/>
      <c r="F1517" s="539"/>
      <c r="G1517" s="597"/>
    </row>
    <row r="1518" spans="1:7" x14ac:dyDescent="0.2">
      <c r="A1518" s="561">
        <v>4350</v>
      </c>
      <c r="B1518" s="562">
        <v>6121</v>
      </c>
      <c r="C1518" s="563" t="s">
        <v>340</v>
      </c>
      <c r="D1518" s="564">
        <v>30452</v>
      </c>
      <c r="E1518" s="565">
        <v>3000.4</v>
      </c>
      <c r="F1518" s="564">
        <v>1861.31</v>
      </c>
      <c r="G1518" s="566">
        <f t="shared" si="28"/>
        <v>62.035395280629245</v>
      </c>
    </row>
    <row r="1519" spans="1:7" x14ac:dyDescent="0.2">
      <c r="A1519" s="549">
        <v>4350</v>
      </c>
      <c r="B1519" s="550">
        <v>6313</v>
      </c>
      <c r="C1519" s="551" t="s">
        <v>336</v>
      </c>
      <c r="D1519" s="552">
        <v>0</v>
      </c>
      <c r="E1519" s="553">
        <v>414.1</v>
      </c>
      <c r="F1519" s="552">
        <v>414.1</v>
      </c>
      <c r="G1519" s="481">
        <f t="shared" si="28"/>
        <v>100</v>
      </c>
    </row>
    <row r="1520" spans="1:7" x14ac:dyDescent="0.2">
      <c r="A1520" s="549">
        <v>4350</v>
      </c>
      <c r="B1520" s="550">
        <v>6321</v>
      </c>
      <c r="C1520" s="551" t="s">
        <v>337</v>
      </c>
      <c r="D1520" s="552">
        <v>0</v>
      </c>
      <c r="E1520" s="553">
        <v>1071.4000000000001</v>
      </c>
      <c r="F1520" s="552">
        <v>961.4</v>
      </c>
      <c r="G1520" s="481">
        <f t="shared" si="28"/>
        <v>89.733059548254616</v>
      </c>
    </row>
    <row r="1521" spans="1:7" x14ac:dyDescent="0.2">
      <c r="A1521" s="549">
        <v>4350</v>
      </c>
      <c r="B1521" s="550">
        <v>6323</v>
      </c>
      <c r="C1521" s="551" t="s">
        <v>348</v>
      </c>
      <c r="D1521" s="552">
        <v>0</v>
      </c>
      <c r="E1521" s="553">
        <v>2930.4</v>
      </c>
      <c r="F1521" s="552">
        <v>2930.4</v>
      </c>
      <c r="G1521" s="481">
        <f t="shared" si="28"/>
        <v>100</v>
      </c>
    </row>
    <row r="1522" spans="1:7" x14ac:dyDescent="0.2">
      <c r="A1522" s="549">
        <v>4350</v>
      </c>
      <c r="B1522" s="550">
        <v>6341</v>
      </c>
      <c r="C1522" s="551" t="s">
        <v>338</v>
      </c>
      <c r="D1522" s="552">
        <v>0</v>
      </c>
      <c r="E1522" s="553">
        <v>7705.5</v>
      </c>
      <c r="F1522" s="552">
        <v>6105.5</v>
      </c>
      <c r="G1522" s="481">
        <f t="shared" si="28"/>
        <v>79.235610927259742</v>
      </c>
    </row>
    <row r="1523" spans="1:7" x14ac:dyDescent="0.2">
      <c r="A1523" s="549">
        <v>4350</v>
      </c>
      <c r="B1523" s="550">
        <v>6351</v>
      </c>
      <c r="C1523" s="551" t="s">
        <v>330</v>
      </c>
      <c r="D1523" s="552">
        <v>0</v>
      </c>
      <c r="E1523" s="553">
        <v>1942.52</v>
      </c>
      <c r="F1523" s="552">
        <v>1942.5033700000001</v>
      </c>
      <c r="G1523" s="481">
        <f t="shared" si="28"/>
        <v>99.999143895558348</v>
      </c>
    </row>
    <row r="1524" spans="1:7" s="522" customFormat="1" x14ac:dyDescent="0.2">
      <c r="A1524" s="555">
        <v>4350</v>
      </c>
      <c r="B1524" s="556"/>
      <c r="C1524" s="557" t="s">
        <v>112</v>
      </c>
      <c r="D1524" s="534">
        <v>30452</v>
      </c>
      <c r="E1524" s="533">
        <v>17064.32</v>
      </c>
      <c r="F1524" s="534">
        <v>14215.213369999998</v>
      </c>
      <c r="G1524" s="558">
        <f t="shared" ref="G1524:G1606" si="30">F1524/E1524*100</f>
        <v>83.303720101357669</v>
      </c>
    </row>
    <row r="1525" spans="1:7" s="522" customFormat="1" x14ac:dyDescent="0.2">
      <c r="A1525" s="559"/>
      <c r="B1525" s="560"/>
      <c r="C1525" s="560"/>
      <c r="D1525" s="539"/>
      <c r="E1525" s="539"/>
      <c r="F1525" s="539"/>
      <c r="G1525" s="597"/>
    </row>
    <row r="1526" spans="1:7" x14ac:dyDescent="0.2">
      <c r="A1526" s="561">
        <v>4351</v>
      </c>
      <c r="B1526" s="562">
        <v>6321</v>
      </c>
      <c r="C1526" s="563" t="s">
        <v>337</v>
      </c>
      <c r="D1526" s="564">
        <v>0</v>
      </c>
      <c r="E1526" s="565">
        <v>1150</v>
      </c>
      <c r="F1526" s="564">
        <v>1150</v>
      </c>
      <c r="G1526" s="566">
        <f t="shared" si="30"/>
        <v>100</v>
      </c>
    </row>
    <row r="1527" spans="1:7" x14ac:dyDescent="0.2">
      <c r="A1527" s="549">
        <v>4351</v>
      </c>
      <c r="B1527" s="550">
        <v>6322</v>
      </c>
      <c r="C1527" s="551" t="s">
        <v>329</v>
      </c>
      <c r="D1527" s="552">
        <v>0</v>
      </c>
      <c r="E1527" s="553">
        <v>500</v>
      </c>
      <c r="F1527" s="552">
        <v>500</v>
      </c>
      <c r="G1527" s="481">
        <f t="shared" si="30"/>
        <v>100</v>
      </c>
    </row>
    <row r="1528" spans="1:7" x14ac:dyDescent="0.2">
      <c r="A1528" s="549">
        <v>4351</v>
      </c>
      <c r="B1528" s="550">
        <v>6323</v>
      </c>
      <c r="C1528" s="551" t="s">
        <v>348</v>
      </c>
      <c r="D1528" s="552">
        <v>0</v>
      </c>
      <c r="E1528" s="553">
        <v>1912.8</v>
      </c>
      <c r="F1528" s="552">
        <v>1912.8</v>
      </c>
      <c r="G1528" s="481">
        <f t="shared" si="30"/>
        <v>100</v>
      </c>
    </row>
    <row r="1529" spans="1:7" x14ac:dyDescent="0.2">
      <c r="A1529" s="549">
        <v>4351</v>
      </c>
      <c r="B1529" s="550">
        <v>6341</v>
      </c>
      <c r="C1529" s="551" t="s">
        <v>338</v>
      </c>
      <c r="D1529" s="552">
        <v>0</v>
      </c>
      <c r="E1529" s="553">
        <v>129.4</v>
      </c>
      <c r="F1529" s="552">
        <v>129.4</v>
      </c>
      <c r="G1529" s="481">
        <f t="shared" si="30"/>
        <v>100</v>
      </c>
    </row>
    <row r="1530" spans="1:7" s="522" customFormat="1" x14ac:dyDescent="0.2">
      <c r="A1530" s="555">
        <v>4351</v>
      </c>
      <c r="B1530" s="556"/>
      <c r="C1530" s="557" t="s">
        <v>113</v>
      </c>
      <c r="D1530" s="534">
        <v>0</v>
      </c>
      <c r="E1530" s="533">
        <v>3692.2</v>
      </c>
      <c r="F1530" s="534">
        <v>3692.2</v>
      </c>
      <c r="G1530" s="558">
        <f t="shared" si="30"/>
        <v>100</v>
      </c>
    </row>
    <row r="1531" spans="1:7" s="522" customFormat="1" x14ac:dyDescent="0.2">
      <c r="A1531" s="559"/>
      <c r="B1531" s="560"/>
      <c r="C1531" s="560"/>
      <c r="D1531" s="539"/>
      <c r="E1531" s="539"/>
      <c r="F1531" s="539"/>
      <c r="G1531" s="597"/>
    </row>
    <row r="1532" spans="1:7" x14ac:dyDescent="0.2">
      <c r="A1532" s="561">
        <v>4354</v>
      </c>
      <c r="B1532" s="562">
        <v>6121</v>
      </c>
      <c r="C1532" s="563" t="s">
        <v>340</v>
      </c>
      <c r="D1532" s="564">
        <v>14942</v>
      </c>
      <c r="E1532" s="565">
        <v>19278.86</v>
      </c>
      <c r="F1532" s="564">
        <v>16855.768339999999</v>
      </c>
      <c r="G1532" s="566">
        <f t="shared" si="30"/>
        <v>87.431354032344217</v>
      </c>
    </row>
    <row r="1533" spans="1:7" x14ac:dyDescent="0.2">
      <c r="A1533" s="549">
        <v>4354</v>
      </c>
      <c r="B1533" s="550">
        <v>6122</v>
      </c>
      <c r="C1533" s="551" t="s">
        <v>332</v>
      </c>
      <c r="D1533" s="552">
        <v>0</v>
      </c>
      <c r="E1533" s="553">
        <v>450.27</v>
      </c>
      <c r="F1533" s="552">
        <v>307.70794000000001</v>
      </c>
      <c r="G1533" s="481">
        <f t="shared" si="30"/>
        <v>68.338539098762979</v>
      </c>
    </row>
    <row r="1534" spans="1:7" x14ac:dyDescent="0.2">
      <c r="A1534" s="549">
        <v>4354</v>
      </c>
      <c r="B1534" s="550">
        <v>6321</v>
      </c>
      <c r="C1534" s="551" t="s">
        <v>337</v>
      </c>
      <c r="D1534" s="552">
        <v>0</v>
      </c>
      <c r="E1534" s="553">
        <v>205.1</v>
      </c>
      <c r="F1534" s="552">
        <v>205.1</v>
      </c>
      <c r="G1534" s="481">
        <f t="shared" si="30"/>
        <v>100</v>
      </c>
    </row>
    <row r="1535" spans="1:7" x14ac:dyDescent="0.2">
      <c r="A1535" s="549">
        <v>4354</v>
      </c>
      <c r="B1535" s="550">
        <v>6323</v>
      </c>
      <c r="C1535" s="551" t="s">
        <v>348</v>
      </c>
      <c r="D1535" s="552">
        <v>0</v>
      </c>
      <c r="E1535" s="553">
        <v>769</v>
      </c>
      <c r="F1535" s="552">
        <v>769</v>
      </c>
      <c r="G1535" s="481">
        <f t="shared" si="30"/>
        <v>100</v>
      </c>
    </row>
    <row r="1536" spans="1:7" x14ac:dyDescent="0.2">
      <c r="A1536" s="549">
        <v>4354</v>
      </c>
      <c r="B1536" s="550">
        <v>6351</v>
      </c>
      <c r="C1536" s="551" t="s">
        <v>330</v>
      </c>
      <c r="D1536" s="552">
        <v>10000</v>
      </c>
      <c r="E1536" s="553">
        <v>2654.9</v>
      </c>
      <c r="F1536" s="552">
        <v>1519.08836</v>
      </c>
      <c r="G1536" s="481">
        <f t="shared" si="30"/>
        <v>57.21828920109985</v>
      </c>
    </row>
    <row r="1537" spans="1:7" s="522" customFormat="1" x14ac:dyDescent="0.2">
      <c r="A1537" s="555">
        <v>4354</v>
      </c>
      <c r="B1537" s="556"/>
      <c r="C1537" s="557" t="s">
        <v>286</v>
      </c>
      <c r="D1537" s="534">
        <v>24942</v>
      </c>
      <c r="E1537" s="533">
        <v>23358.13</v>
      </c>
      <c r="F1537" s="534">
        <v>19656.664639999995</v>
      </c>
      <c r="G1537" s="558">
        <f t="shared" si="30"/>
        <v>84.153417418260773</v>
      </c>
    </row>
    <row r="1538" spans="1:7" s="522" customFormat="1" x14ac:dyDescent="0.2">
      <c r="A1538" s="559"/>
      <c r="B1538" s="560"/>
      <c r="C1538" s="560"/>
      <c r="D1538" s="539"/>
      <c r="E1538" s="539"/>
      <c r="F1538" s="539"/>
      <c r="G1538" s="597"/>
    </row>
    <row r="1539" spans="1:7" x14ac:dyDescent="0.2">
      <c r="A1539" s="561">
        <v>4356</v>
      </c>
      <c r="B1539" s="562">
        <v>6323</v>
      </c>
      <c r="C1539" s="563" t="s">
        <v>348</v>
      </c>
      <c r="D1539" s="564">
        <v>0</v>
      </c>
      <c r="E1539" s="565">
        <v>904.5</v>
      </c>
      <c r="F1539" s="564">
        <v>904.5</v>
      </c>
      <c r="G1539" s="566">
        <f t="shared" si="30"/>
        <v>100</v>
      </c>
    </row>
    <row r="1540" spans="1:7" x14ac:dyDescent="0.2">
      <c r="A1540" s="549">
        <v>4356</v>
      </c>
      <c r="B1540" s="550">
        <v>6341</v>
      </c>
      <c r="C1540" s="551" t="s">
        <v>338</v>
      </c>
      <c r="D1540" s="552">
        <v>0</v>
      </c>
      <c r="E1540" s="553">
        <v>377.8</v>
      </c>
      <c r="F1540" s="552">
        <v>126.3</v>
      </c>
      <c r="G1540" s="481">
        <f t="shared" si="30"/>
        <v>33.430386447856009</v>
      </c>
    </row>
    <row r="1541" spans="1:7" s="522" customFormat="1" x14ac:dyDescent="0.2">
      <c r="A1541" s="555">
        <v>4356</v>
      </c>
      <c r="B1541" s="556"/>
      <c r="C1541" s="557" t="s">
        <v>288</v>
      </c>
      <c r="D1541" s="534">
        <v>0</v>
      </c>
      <c r="E1541" s="533">
        <v>1282.3</v>
      </c>
      <c r="F1541" s="534">
        <v>1030.8</v>
      </c>
      <c r="G1541" s="558">
        <f t="shared" si="30"/>
        <v>80.386804959837789</v>
      </c>
    </row>
    <row r="1542" spans="1:7" s="522" customFormat="1" x14ac:dyDescent="0.2">
      <c r="A1542" s="559"/>
      <c r="B1542" s="560"/>
      <c r="C1542" s="560"/>
      <c r="D1542" s="539"/>
      <c r="E1542" s="539"/>
      <c r="F1542" s="539"/>
      <c r="G1542" s="597"/>
    </row>
    <row r="1543" spans="1:7" x14ac:dyDescent="0.2">
      <c r="A1543" s="561">
        <v>4357</v>
      </c>
      <c r="B1543" s="562">
        <v>6121</v>
      </c>
      <c r="C1543" s="563" t="s">
        <v>340</v>
      </c>
      <c r="D1543" s="564">
        <v>402432</v>
      </c>
      <c r="E1543" s="565">
        <v>162890.53200000001</v>
      </c>
      <c r="F1543" s="564">
        <v>67131.537129999997</v>
      </c>
      <c r="G1543" s="566">
        <f t="shared" si="30"/>
        <v>41.212669825401512</v>
      </c>
    </row>
    <row r="1544" spans="1:7" x14ac:dyDescent="0.2">
      <c r="A1544" s="549">
        <v>4357</v>
      </c>
      <c r="B1544" s="550">
        <v>6122</v>
      </c>
      <c r="C1544" s="551" t="s">
        <v>332</v>
      </c>
      <c r="D1544" s="552">
        <v>0</v>
      </c>
      <c r="E1544" s="553">
        <v>4592.25</v>
      </c>
      <c r="F1544" s="552">
        <v>2215.1597499999998</v>
      </c>
      <c r="G1544" s="481">
        <f t="shared" si="30"/>
        <v>48.236915455386786</v>
      </c>
    </row>
    <row r="1545" spans="1:7" x14ac:dyDescent="0.2">
      <c r="A1545" s="549">
        <v>4357</v>
      </c>
      <c r="B1545" s="550">
        <v>6130</v>
      </c>
      <c r="C1545" s="551" t="s">
        <v>341</v>
      </c>
      <c r="D1545" s="552">
        <v>0</v>
      </c>
      <c r="E1545" s="553">
        <v>8556.0079999999998</v>
      </c>
      <c r="F1545" s="552">
        <v>8555.9979999999996</v>
      </c>
      <c r="G1545" s="481">
        <f t="shared" si="30"/>
        <v>99.999883123063924</v>
      </c>
    </row>
    <row r="1546" spans="1:7" x14ac:dyDescent="0.2">
      <c r="A1546" s="549">
        <v>4357</v>
      </c>
      <c r="B1546" s="550">
        <v>6313</v>
      </c>
      <c r="C1546" s="551" t="s">
        <v>336</v>
      </c>
      <c r="D1546" s="552">
        <v>0</v>
      </c>
      <c r="E1546" s="553">
        <v>116.1</v>
      </c>
      <c r="F1546" s="552">
        <v>116.1</v>
      </c>
      <c r="G1546" s="481">
        <f t="shared" si="30"/>
        <v>100</v>
      </c>
    </row>
    <row r="1547" spans="1:7" x14ac:dyDescent="0.2">
      <c r="A1547" s="549">
        <v>4357</v>
      </c>
      <c r="B1547" s="550">
        <v>6322</v>
      </c>
      <c r="C1547" s="551" t="s">
        <v>329</v>
      </c>
      <c r="D1547" s="552">
        <v>0</v>
      </c>
      <c r="E1547" s="553">
        <v>1600</v>
      </c>
      <c r="F1547" s="552">
        <v>1600</v>
      </c>
      <c r="G1547" s="481">
        <f t="shared" si="30"/>
        <v>100</v>
      </c>
    </row>
    <row r="1548" spans="1:7" x14ac:dyDescent="0.2">
      <c r="A1548" s="549">
        <v>4357</v>
      </c>
      <c r="B1548" s="550">
        <v>6341</v>
      </c>
      <c r="C1548" s="551" t="s">
        <v>338</v>
      </c>
      <c r="D1548" s="552">
        <v>0</v>
      </c>
      <c r="E1548" s="553">
        <v>1053.9000000000001</v>
      </c>
      <c r="F1548" s="552">
        <v>1053.9000000000001</v>
      </c>
      <c r="G1548" s="481">
        <f t="shared" si="30"/>
        <v>100</v>
      </c>
    </row>
    <row r="1549" spans="1:7" x14ac:dyDescent="0.2">
      <c r="A1549" s="549">
        <v>4357</v>
      </c>
      <c r="B1549" s="550">
        <v>6351</v>
      </c>
      <c r="C1549" s="551" t="s">
        <v>330</v>
      </c>
      <c r="D1549" s="552">
        <v>100</v>
      </c>
      <c r="E1549" s="553">
        <v>2750</v>
      </c>
      <c r="F1549" s="552">
        <v>2000</v>
      </c>
      <c r="G1549" s="481">
        <f t="shared" si="30"/>
        <v>72.727272727272734</v>
      </c>
    </row>
    <row r="1550" spans="1:7" x14ac:dyDescent="0.2">
      <c r="A1550" s="549">
        <v>4357</v>
      </c>
      <c r="B1550" s="550">
        <v>6356</v>
      </c>
      <c r="C1550" s="551" t="s">
        <v>342</v>
      </c>
      <c r="D1550" s="552">
        <v>0</v>
      </c>
      <c r="E1550" s="553">
        <v>2576.88</v>
      </c>
      <c r="F1550" s="552">
        <v>2576.88</v>
      </c>
      <c r="G1550" s="481">
        <f t="shared" si="30"/>
        <v>100</v>
      </c>
    </row>
    <row r="1551" spans="1:7" s="522" customFormat="1" x14ac:dyDescent="0.2">
      <c r="A1551" s="555">
        <v>4357</v>
      </c>
      <c r="B1551" s="556"/>
      <c r="C1551" s="557" t="s">
        <v>114</v>
      </c>
      <c r="D1551" s="534">
        <v>402532</v>
      </c>
      <c r="E1551" s="533">
        <v>184135.67</v>
      </c>
      <c r="F1551" s="534">
        <v>85249.57488</v>
      </c>
      <c r="G1551" s="558">
        <f t="shared" si="30"/>
        <v>46.297154092957648</v>
      </c>
    </row>
    <row r="1552" spans="1:7" s="522" customFormat="1" x14ac:dyDescent="0.2">
      <c r="A1552" s="559"/>
      <c r="B1552" s="560"/>
      <c r="C1552" s="560"/>
      <c r="D1552" s="539"/>
      <c r="E1552" s="539"/>
      <c r="F1552" s="539"/>
      <c r="G1552" s="597"/>
    </row>
    <row r="1553" spans="1:7" x14ac:dyDescent="0.2">
      <c r="A1553" s="561">
        <v>4359</v>
      </c>
      <c r="B1553" s="562">
        <v>6341</v>
      </c>
      <c r="C1553" s="563" t="s">
        <v>338</v>
      </c>
      <c r="D1553" s="564">
        <v>0</v>
      </c>
      <c r="E1553" s="565">
        <v>979</v>
      </c>
      <c r="F1553" s="564">
        <v>979</v>
      </c>
      <c r="G1553" s="566">
        <f t="shared" si="30"/>
        <v>100</v>
      </c>
    </row>
    <row r="1554" spans="1:7" s="522" customFormat="1" x14ac:dyDescent="0.2">
      <c r="A1554" s="555">
        <v>4359</v>
      </c>
      <c r="B1554" s="556"/>
      <c r="C1554" s="557" t="s">
        <v>290</v>
      </c>
      <c r="D1554" s="534">
        <v>0</v>
      </c>
      <c r="E1554" s="533">
        <v>979</v>
      </c>
      <c r="F1554" s="534">
        <v>979</v>
      </c>
      <c r="G1554" s="558">
        <f t="shared" si="30"/>
        <v>100</v>
      </c>
    </row>
    <row r="1555" spans="1:7" s="522" customFormat="1" x14ac:dyDescent="0.2">
      <c r="A1555" s="559"/>
      <c r="B1555" s="560"/>
      <c r="C1555" s="560"/>
      <c r="D1555" s="539"/>
      <c r="E1555" s="539"/>
      <c r="F1555" s="539"/>
      <c r="G1555" s="597"/>
    </row>
    <row r="1556" spans="1:7" x14ac:dyDescent="0.2">
      <c r="A1556" s="561">
        <v>4371</v>
      </c>
      <c r="B1556" s="562">
        <v>6322</v>
      </c>
      <c r="C1556" s="563" t="s">
        <v>329</v>
      </c>
      <c r="D1556" s="564">
        <v>0</v>
      </c>
      <c r="E1556" s="565">
        <v>250</v>
      </c>
      <c r="F1556" s="564">
        <v>250</v>
      </c>
      <c r="G1556" s="566">
        <f t="shared" si="30"/>
        <v>100</v>
      </c>
    </row>
    <row r="1557" spans="1:7" x14ac:dyDescent="0.2">
      <c r="A1557" s="549">
        <v>4371</v>
      </c>
      <c r="B1557" s="550">
        <v>6323</v>
      </c>
      <c r="C1557" s="551" t="s">
        <v>348</v>
      </c>
      <c r="D1557" s="552">
        <v>0</v>
      </c>
      <c r="E1557" s="553">
        <v>205.7</v>
      </c>
      <c r="F1557" s="552">
        <v>205.7</v>
      </c>
      <c r="G1557" s="481">
        <f t="shared" si="30"/>
        <v>100</v>
      </c>
    </row>
    <row r="1558" spans="1:7" s="522" customFormat="1" x14ac:dyDescent="0.2">
      <c r="A1558" s="555">
        <v>4371</v>
      </c>
      <c r="B1558" s="556"/>
      <c r="C1558" s="557" t="s">
        <v>291</v>
      </c>
      <c r="D1558" s="534">
        <v>0</v>
      </c>
      <c r="E1558" s="533">
        <v>455.7</v>
      </c>
      <c r="F1558" s="534">
        <v>455.7</v>
      </c>
      <c r="G1558" s="558">
        <f t="shared" si="30"/>
        <v>100</v>
      </c>
    </row>
    <row r="1559" spans="1:7" s="522" customFormat="1" x14ac:dyDescent="0.2">
      <c r="A1559" s="559"/>
      <c r="B1559" s="560"/>
      <c r="C1559" s="560"/>
      <c r="D1559" s="539"/>
      <c r="E1559" s="539"/>
      <c r="F1559" s="539"/>
      <c r="G1559" s="597"/>
    </row>
    <row r="1560" spans="1:7" x14ac:dyDescent="0.2">
      <c r="A1560" s="561">
        <v>4374</v>
      </c>
      <c r="B1560" s="562">
        <v>6322</v>
      </c>
      <c r="C1560" s="563" t="s">
        <v>329</v>
      </c>
      <c r="D1560" s="564">
        <v>0</v>
      </c>
      <c r="E1560" s="565">
        <v>2150</v>
      </c>
      <c r="F1560" s="564">
        <v>2150</v>
      </c>
      <c r="G1560" s="566">
        <f t="shared" si="30"/>
        <v>100</v>
      </c>
    </row>
    <row r="1561" spans="1:7" x14ac:dyDescent="0.2">
      <c r="A1561" s="549">
        <v>4374</v>
      </c>
      <c r="B1561" s="550">
        <v>6323</v>
      </c>
      <c r="C1561" s="551" t="s">
        <v>348</v>
      </c>
      <c r="D1561" s="552">
        <v>0</v>
      </c>
      <c r="E1561" s="553">
        <v>3644</v>
      </c>
      <c r="F1561" s="552">
        <v>3644</v>
      </c>
      <c r="G1561" s="481">
        <f t="shared" si="30"/>
        <v>100</v>
      </c>
    </row>
    <row r="1562" spans="1:7" s="522" customFormat="1" x14ac:dyDescent="0.2">
      <c r="A1562" s="555">
        <v>4374</v>
      </c>
      <c r="B1562" s="556"/>
      <c r="C1562" s="557" t="s">
        <v>294</v>
      </c>
      <c r="D1562" s="534">
        <v>0</v>
      </c>
      <c r="E1562" s="533">
        <v>5794</v>
      </c>
      <c r="F1562" s="534">
        <v>5794</v>
      </c>
      <c r="G1562" s="558">
        <f t="shared" si="30"/>
        <v>100</v>
      </c>
    </row>
    <row r="1563" spans="1:7" s="522" customFormat="1" x14ac:dyDescent="0.2">
      <c r="A1563" s="559"/>
      <c r="B1563" s="560"/>
      <c r="C1563" s="560"/>
      <c r="D1563" s="539"/>
      <c r="E1563" s="539"/>
      <c r="F1563" s="539"/>
      <c r="G1563" s="597"/>
    </row>
    <row r="1564" spans="1:7" x14ac:dyDescent="0.2">
      <c r="A1564" s="561">
        <v>4375</v>
      </c>
      <c r="B1564" s="562">
        <v>6322</v>
      </c>
      <c r="C1564" s="563" t="s">
        <v>329</v>
      </c>
      <c r="D1564" s="564">
        <v>0</v>
      </c>
      <c r="E1564" s="565">
        <v>1250</v>
      </c>
      <c r="F1564" s="564">
        <v>1250</v>
      </c>
      <c r="G1564" s="566">
        <f t="shared" si="30"/>
        <v>100</v>
      </c>
    </row>
    <row r="1565" spans="1:7" x14ac:dyDescent="0.2">
      <c r="A1565" s="549">
        <v>4375</v>
      </c>
      <c r="B1565" s="550">
        <v>6323</v>
      </c>
      <c r="C1565" s="551" t="s">
        <v>348</v>
      </c>
      <c r="D1565" s="552">
        <v>0</v>
      </c>
      <c r="E1565" s="553">
        <v>508.8</v>
      </c>
      <c r="F1565" s="552">
        <v>508.8</v>
      </c>
      <c r="G1565" s="481">
        <f t="shared" si="30"/>
        <v>100</v>
      </c>
    </row>
    <row r="1566" spans="1:7" s="522" customFormat="1" x14ac:dyDescent="0.2">
      <c r="A1566" s="555">
        <v>4375</v>
      </c>
      <c r="B1566" s="556"/>
      <c r="C1566" s="557" t="s">
        <v>295</v>
      </c>
      <c r="D1566" s="534">
        <v>0</v>
      </c>
      <c r="E1566" s="533">
        <v>1758.8</v>
      </c>
      <c r="F1566" s="534">
        <v>1758.8</v>
      </c>
      <c r="G1566" s="558">
        <f t="shared" si="30"/>
        <v>100</v>
      </c>
    </row>
    <row r="1567" spans="1:7" s="522" customFormat="1" x14ac:dyDescent="0.2">
      <c r="A1567" s="559"/>
      <c r="B1567" s="560"/>
      <c r="C1567" s="560"/>
      <c r="D1567" s="539"/>
      <c r="E1567" s="539"/>
      <c r="F1567" s="539"/>
      <c r="G1567" s="597"/>
    </row>
    <row r="1568" spans="1:7" x14ac:dyDescent="0.2">
      <c r="A1568" s="561">
        <v>4376</v>
      </c>
      <c r="B1568" s="562">
        <v>6323</v>
      </c>
      <c r="C1568" s="563" t="s">
        <v>348</v>
      </c>
      <c r="D1568" s="564">
        <v>0</v>
      </c>
      <c r="E1568" s="565">
        <v>457</v>
      </c>
      <c r="F1568" s="564">
        <v>457</v>
      </c>
      <c r="G1568" s="566">
        <f t="shared" si="30"/>
        <v>100</v>
      </c>
    </row>
    <row r="1569" spans="1:7" s="522" customFormat="1" x14ac:dyDescent="0.2">
      <c r="A1569" s="555">
        <v>4376</v>
      </c>
      <c r="B1569" s="556"/>
      <c r="C1569" s="557" t="s">
        <v>296</v>
      </c>
      <c r="D1569" s="534">
        <v>0</v>
      </c>
      <c r="E1569" s="533">
        <v>457</v>
      </c>
      <c r="F1569" s="534">
        <v>457</v>
      </c>
      <c r="G1569" s="558">
        <f t="shared" si="30"/>
        <v>100</v>
      </c>
    </row>
    <row r="1570" spans="1:7" s="522" customFormat="1" x14ac:dyDescent="0.2">
      <c r="A1570" s="559"/>
      <c r="B1570" s="560"/>
      <c r="C1570" s="560"/>
      <c r="D1570" s="539"/>
      <c r="E1570" s="539"/>
      <c r="F1570" s="539"/>
      <c r="G1570" s="597"/>
    </row>
    <row r="1571" spans="1:7" x14ac:dyDescent="0.2">
      <c r="A1571" s="561">
        <v>4377</v>
      </c>
      <c r="B1571" s="562">
        <v>6121</v>
      </c>
      <c r="C1571" s="563" t="s">
        <v>340</v>
      </c>
      <c r="D1571" s="564">
        <v>20533</v>
      </c>
      <c r="E1571" s="565">
        <v>26925.06</v>
      </c>
      <c r="F1571" s="564">
        <v>20097.109829999994</v>
      </c>
      <c r="G1571" s="566">
        <f t="shared" si="30"/>
        <v>74.640910103821469</v>
      </c>
    </row>
    <row r="1572" spans="1:7" x14ac:dyDescent="0.2">
      <c r="A1572" s="549">
        <v>4377</v>
      </c>
      <c r="B1572" s="550">
        <v>6122</v>
      </c>
      <c r="C1572" s="551" t="s">
        <v>332</v>
      </c>
      <c r="D1572" s="552">
        <v>0</v>
      </c>
      <c r="E1572" s="553">
        <v>1256.25</v>
      </c>
      <c r="F1572" s="552">
        <v>157.83966000000001</v>
      </c>
      <c r="G1572" s="481">
        <f t="shared" si="30"/>
        <v>12.564351044776121</v>
      </c>
    </row>
    <row r="1573" spans="1:7" x14ac:dyDescent="0.2">
      <c r="A1573" s="549">
        <v>4377</v>
      </c>
      <c r="B1573" s="550">
        <v>6323</v>
      </c>
      <c r="C1573" s="551" t="s">
        <v>348</v>
      </c>
      <c r="D1573" s="552">
        <v>0</v>
      </c>
      <c r="E1573" s="553">
        <v>35</v>
      </c>
      <c r="F1573" s="552">
        <v>35</v>
      </c>
      <c r="G1573" s="481">
        <f t="shared" si="30"/>
        <v>100</v>
      </c>
    </row>
    <row r="1574" spans="1:7" s="522" customFormat="1" x14ac:dyDescent="0.2">
      <c r="A1574" s="555">
        <v>4377</v>
      </c>
      <c r="B1574" s="556"/>
      <c r="C1574" s="557" t="s">
        <v>115</v>
      </c>
      <c r="D1574" s="534">
        <v>20533</v>
      </c>
      <c r="E1574" s="533">
        <v>28216.31</v>
      </c>
      <c r="F1574" s="534">
        <v>20289.949489999999</v>
      </c>
      <c r="G1574" s="558">
        <f t="shared" si="30"/>
        <v>71.908585814374732</v>
      </c>
    </row>
    <row r="1575" spans="1:7" s="522" customFormat="1" x14ac:dyDescent="0.2">
      <c r="A1575" s="559"/>
      <c r="B1575" s="560"/>
      <c r="C1575" s="560"/>
      <c r="D1575" s="539"/>
      <c r="E1575" s="539"/>
      <c r="F1575" s="539"/>
      <c r="G1575" s="597"/>
    </row>
    <row r="1576" spans="1:7" x14ac:dyDescent="0.2">
      <c r="A1576" s="561">
        <v>4378</v>
      </c>
      <c r="B1576" s="562">
        <v>6321</v>
      </c>
      <c r="C1576" s="563" t="s">
        <v>337</v>
      </c>
      <c r="D1576" s="564">
        <v>0</v>
      </c>
      <c r="E1576" s="565">
        <v>878.4</v>
      </c>
      <c r="F1576" s="564">
        <v>878.4</v>
      </c>
      <c r="G1576" s="566">
        <f t="shared" si="30"/>
        <v>100</v>
      </c>
    </row>
    <row r="1577" spans="1:7" s="522" customFormat="1" x14ac:dyDescent="0.2">
      <c r="A1577" s="555">
        <v>4378</v>
      </c>
      <c r="B1577" s="556"/>
      <c r="C1577" s="557" t="s">
        <v>297</v>
      </c>
      <c r="D1577" s="534">
        <v>0</v>
      </c>
      <c r="E1577" s="533">
        <v>878.4</v>
      </c>
      <c r="F1577" s="534">
        <v>878.4</v>
      </c>
      <c r="G1577" s="558">
        <f t="shared" si="30"/>
        <v>100</v>
      </c>
    </row>
    <row r="1578" spans="1:7" s="522" customFormat="1" x14ac:dyDescent="0.2">
      <c r="A1578" s="559"/>
      <c r="B1578" s="560"/>
      <c r="C1578" s="560"/>
      <c r="D1578" s="539"/>
      <c r="E1578" s="539"/>
      <c r="F1578" s="539"/>
      <c r="G1578" s="597"/>
    </row>
    <row r="1579" spans="1:7" x14ac:dyDescent="0.2">
      <c r="A1579" s="561">
        <v>4379</v>
      </c>
      <c r="B1579" s="562">
        <v>6341</v>
      </c>
      <c r="C1579" s="563" t="s">
        <v>338</v>
      </c>
      <c r="D1579" s="564">
        <v>0</v>
      </c>
      <c r="E1579" s="565">
        <v>1000</v>
      </c>
      <c r="F1579" s="564">
        <v>0</v>
      </c>
      <c r="G1579" s="566">
        <f t="shared" si="30"/>
        <v>0</v>
      </c>
    </row>
    <row r="1580" spans="1:7" s="522" customFormat="1" x14ac:dyDescent="0.2">
      <c r="A1580" s="555">
        <v>4379</v>
      </c>
      <c r="B1580" s="556"/>
      <c r="C1580" s="557" t="s">
        <v>298</v>
      </c>
      <c r="D1580" s="534">
        <v>0</v>
      </c>
      <c r="E1580" s="533">
        <v>1000</v>
      </c>
      <c r="F1580" s="534">
        <v>0</v>
      </c>
      <c r="G1580" s="558">
        <f t="shared" si="30"/>
        <v>0</v>
      </c>
    </row>
    <row r="1581" spans="1:7" s="522" customFormat="1" x14ac:dyDescent="0.2">
      <c r="A1581" s="559"/>
      <c r="B1581" s="560"/>
      <c r="C1581" s="560"/>
      <c r="D1581" s="539"/>
      <c r="E1581" s="539"/>
      <c r="F1581" s="539"/>
      <c r="G1581" s="597"/>
    </row>
    <row r="1582" spans="1:7" x14ac:dyDescent="0.2">
      <c r="A1582" s="561">
        <v>4399</v>
      </c>
      <c r="B1582" s="562">
        <v>6312</v>
      </c>
      <c r="C1582" s="563" t="s">
        <v>335</v>
      </c>
      <c r="D1582" s="564">
        <v>0</v>
      </c>
      <c r="E1582" s="565">
        <v>150</v>
      </c>
      <c r="F1582" s="564">
        <v>150</v>
      </c>
      <c r="G1582" s="566">
        <f t="shared" si="30"/>
        <v>100</v>
      </c>
    </row>
    <row r="1583" spans="1:7" x14ac:dyDescent="0.2">
      <c r="A1583" s="549">
        <v>4399</v>
      </c>
      <c r="B1583" s="550">
        <v>6313</v>
      </c>
      <c r="C1583" s="551" t="s">
        <v>336</v>
      </c>
      <c r="D1583" s="552">
        <v>0</v>
      </c>
      <c r="E1583" s="553">
        <v>1182.9000000000001</v>
      </c>
      <c r="F1583" s="552">
        <v>1182.9000000000001</v>
      </c>
      <c r="G1583" s="481">
        <f t="shared" si="30"/>
        <v>100</v>
      </c>
    </row>
    <row r="1584" spans="1:7" x14ac:dyDescent="0.2">
      <c r="A1584" s="549">
        <v>4399</v>
      </c>
      <c r="B1584" s="550">
        <v>6321</v>
      </c>
      <c r="C1584" s="551" t="s">
        <v>337</v>
      </c>
      <c r="D1584" s="552">
        <v>0</v>
      </c>
      <c r="E1584" s="553">
        <v>300</v>
      </c>
      <c r="F1584" s="552">
        <v>300</v>
      </c>
      <c r="G1584" s="481">
        <f t="shared" si="30"/>
        <v>100</v>
      </c>
    </row>
    <row r="1585" spans="1:7" x14ac:dyDescent="0.2">
      <c r="A1585" s="549">
        <v>4399</v>
      </c>
      <c r="B1585" s="550">
        <v>6322</v>
      </c>
      <c r="C1585" s="551" t="s">
        <v>329</v>
      </c>
      <c r="D1585" s="552">
        <v>0</v>
      </c>
      <c r="E1585" s="553">
        <v>586.5</v>
      </c>
      <c r="F1585" s="552">
        <v>586.5</v>
      </c>
      <c r="G1585" s="481">
        <f t="shared" si="30"/>
        <v>100</v>
      </c>
    </row>
    <row r="1586" spans="1:7" x14ac:dyDescent="0.2">
      <c r="A1586" s="549">
        <v>4399</v>
      </c>
      <c r="B1586" s="550">
        <v>6323</v>
      </c>
      <c r="C1586" s="551" t="s">
        <v>348</v>
      </c>
      <c r="D1586" s="552">
        <v>0</v>
      </c>
      <c r="E1586" s="553">
        <v>150</v>
      </c>
      <c r="F1586" s="552">
        <v>150</v>
      </c>
      <c r="G1586" s="481">
        <f t="shared" si="30"/>
        <v>100</v>
      </c>
    </row>
    <row r="1587" spans="1:7" s="522" customFormat="1" x14ac:dyDescent="0.2">
      <c r="A1587" s="555">
        <v>4399</v>
      </c>
      <c r="B1587" s="556"/>
      <c r="C1587" s="557" t="s">
        <v>117</v>
      </c>
      <c r="D1587" s="534">
        <v>0</v>
      </c>
      <c r="E1587" s="533">
        <v>2369.4</v>
      </c>
      <c r="F1587" s="534">
        <v>2369.4</v>
      </c>
      <c r="G1587" s="558">
        <f t="shared" si="30"/>
        <v>100</v>
      </c>
    </row>
    <row r="1588" spans="1:7" s="522" customFormat="1" x14ac:dyDescent="0.2">
      <c r="A1588" s="559"/>
      <c r="B1588" s="560"/>
      <c r="C1588" s="560"/>
      <c r="D1588" s="539"/>
      <c r="E1588" s="539"/>
      <c r="F1588" s="539"/>
      <c r="G1588" s="597"/>
    </row>
    <row r="1589" spans="1:7" ht="13.5" customHeight="1" x14ac:dyDescent="0.2">
      <c r="A1589" s="1132" t="s">
        <v>299</v>
      </c>
      <c r="B1589" s="1133"/>
      <c r="C1589" s="1133"/>
      <c r="D1589" s="567">
        <v>478459</v>
      </c>
      <c r="E1589" s="568">
        <v>274996.33</v>
      </c>
      <c r="F1589" s="567">
        <v>160381.80238000004</v>
      </c>
      <c r="G1589" s="569">
        <f t="shared" ref="G1589" si="31">F1589/E1589*100</f>
        <v>58.321433736952066</v>
      </c>
    </row>
    <row r="1590" spans="1:7" x14ac:dyDescent="0.2">
      <c r="A1590" s="559"/>
      <c r="B1590" s="560"/>
      <c r="C1590" s="560"/>
      <c r="D1590" s="539"/>
      <c r="E1590" s="539"/>
      <c r="F1590" s="539"/>
      <c r="G1590" s="598"/>
    </row>
    <row r="1591" spans="1:7" x14ac:dyDescent="0.2">
      <c r="A1591" s="561">
        <v>5212</v>
      </c>
      <c r="B1591" s="562">
        <v>6122</v>
      </c>
      <c r="C1591" s="563" t="s">
        <v>332</v>
      </c>
      <c r="D1591" s="564">
        <v>400</v>
      </c>
      <c r="E1591" s="565">
        <v>8479.75</v>
      </c>
      <c r="F1591" s="564">
        <v>8400.6123900000002</v>
      </c>
      <c r="G1591" s="566">
        <f t="shared" si="30"/>
        <v>99.06674595359533</v>
      </c>
    </row>
    <row r="1592" spans="1:7" x14ac:dyDescent="0.2">
      <c r="A1592" s="549">
        <v>5212</v>
      </c>
      <c r="B1592" s="550">
        <v>6339</v>
      </c>
      <c r="C1592" s="551" t="s">
        <v>3637</v>
      </c>
      <c r="D1592" s="552">
        <v>3600</v>
      </c>
      <c r="E1592" s="553">
        <v>3600</v>
      </c>
      <c r="F1592" s="552">
        <v>3600</v>
      </c>
      <c r="G1592" s="481">
        <f t="shared" si="30"/>
        <v>100</v>
      </c>
    </row>
    <row r="1593" spans="1:7" x14ac:dyDescent="0.2">
      <c r="A1593" s="549">
        <v>5212</v>
      </c>
      <c r="B1593" s="550">
        <v>6341</v>
      </c>
      <c r="C1593" s="551" t="s">
        <v>338</v>
      </c>
      <c r="D1593" s="552">
        <v>0</v>
      </c>
      <c r="E1593" s="553">
        <v>3000</v>
      </c>
      <c r="F1593" s="552">
        <v>0</v>
      </c>
      <c r="G1593" s="481">
        <f t="shared" si="30"/>
        <v>0</v>
      </c>
    </row>
    <row r="1594" spans="1:7" s="522" customFormat="1" x14ac:dyDescent="0.2">
      <c r="A1594" s="555">
        <v>5212</v>
      </c>
      <c r="B1594" s="556"/>
      <c r="C1594" s="557" t="s">
        <v>300</v>
      </c>
      <c r="D1594" s="534">
        <v>4000</v>
      </c>
      <c r="E1594" s="533">
        <v>15079.75</v>
      </c>
      <c r="F1594" s="534">
        <v>12000.61239</v>
      </c>
      <c r="G1594" s="558">
        <f t="shared" si="30"/>
        <v>79.58097707190106</v>
      </c>
    </row>
    <row r="1595" spans="1:7" s="522" customFormat="1" x14ac:dyDescent="0.2">
      <c r="A1595" s="559"/>
      <c r="B1595" s="560"/>
      <c r="C1595" s="560"/>
      <c r="D1595" s="539"/>
      <c r="E1595" s="539"/>
      <c r="F1595" s="539"/>
      <c r="G1595" s="597"/>
    </row>
    <row r="1596" spans="1:7" x14ac:dyDescent="0.2">
      <c r="A1596" s="561">
        <v>5213</v>
      </c>
      <c r="B1596" s="562">
        <v>6122</v>
      </c>
      <c r="C1596" s="563" t="s">
        <v>332</v>
      </c>
      <c r="D1596" s="564">
        <v>0</v>
      </c>
      <c r="E1596" s="565">
        <v>906.2</v>
      </c>
      <c r="F1596" s="564">
        <v>906.19682999999998</v>
      </c>
      <c r="G1596" s="566">
        <f t="shared" si="30"/>
        <v>99.999650187596544</v>
      </c>
    </row>
    <row r="1597" spans="1:7" x14ac:dyDescent="0.2">
      <c r="A1597" s="549">
        <v>5213</v>
      </c>
      <c r="B1597" s="550">
        <v>6351</v>
      </c>
      <c r="C1597" s="551" t="s">
        <v>330</v>
      </c>
      <c r="D1597" s="552">
        <v>0</v>
      </c>
      <c r="E1597" s="553">
        <v>15322.21</v>
      </c>
      <c r="F1597" s="552">
        <v>15300.657539999998</v>
      </c>
      <c r="G1597" s="481">
        <f t="shared" si="30"/>
        <v>99.859338437470839</v>
      </c>
    </row>
    <row r="1598" spans="1:7" x14ac:dyDescent="0.2">
      <c r="A1598" s="549">
        <v>5213</v>
      </c>
      <c r="B1598" s="550">
        <v>6359</v>
      </c>
      <c r="C1598" s="551" t="s">
        <v>3638</v>
      </c>
      <c r="D1598" s="552">
        <v>0</v>
      </c>
      <c r="E1598" s="553">
        <v>4791.37</v>
      </c>
      <c r="F1598" s="552">
        <v>2395.6644799999999</v>
      </c>
      <c r="G1598" s="481">
        <f t="shared" si="30"/>
        <v>49.999571730006238</v>
      </c>
    </row>
    <row r="1599" spans="1:7" s="522" customFormat="1" x14ac:dyDescent="0.2">
      <c r="A1599" s="555">
        <v>5213</v>
      </c>
      <c r="B1599" s="556"/>
      <c r="C1599" s="557" t="s">
        <v>303</v>
      </c>
      <c r="D1599" s="534">
        <v>0</v>
      </c>
      <c r="E1599" s="533">
        <v>21019.78</v>
      </c>
      <c r="F1599" s="534">
        <v>18602.51885</v>
      </c>
      <c r="G1599" s="558">
        <f t="shared" si="30"/>
        <v>88.500064463091434</v>
      </c>
    </row>
    <row r="1600" spans="1:7" s="522" customFormat="1" x14ac:dyDescent="0.2">
      <c r="A1600" s="559"/>
      <c r="B1600" s="560"/>
      <c r="C1600" s="560"/>
      <c r="D1600" s="539"/>
      <c r="E1600" s="539"/>
      <c r="F1600" s="539"/>
      <c r="G1600" s="597"/>
    </row>
    <row r="1601" spans="1:7" x14ac:dyDescent="0.2">
      <c r="A1601" s="561">
        <v>5279</v>
      </c>
      <c r="B1601" s="562">
        <v>6321</v>
      </c>
      <c r="C1601" s="563" t="s">
        <v>337</v>
      </c>
      <c r="D1601" s="564">
        <v>0</v>
      </c>
      <c r="E1601" s="565">
        <v>1000</v>
      </c>
      <c r="F1601" s="564">
        <v>1000</v>
      </c>
      <c r="G1601" s="566">
        <f t="shared" si="30"/>
        <v>100</v>
      </c>
    </row>
    <row r="1602" spans="1:7" x14ac:dyDescent="0.2">
      <c r="A1602" s="549">
        <v>5279</v>
      </c>
      <c r="B1602" s="550">
        <v>6322</v>
      </c>
      <c r="C1602" s="551" t="s">
        <v>329</v>
      </c>
      <c r="D1602" s="552">
        <v>1000</v>
      </c>
      <c r="E1602" s="553">
        <v>1996.5</v>
      </c>
      <c r="F1602" s="552">
        <v>1996.5</v>
      </c>
      <c r="G1602" s="481">
        <f t="shared" si="30"/>
        <v>100</v>
      </c>
    </row>
    <row r="1603" spans="1:7" x14ac:dyDescent="0.2">
      <c r="A1603" s="549">
        <v>5279</v>
      </c>
      <c r="B1603" s="550">
        <v>6341</v>
      </c>
      <c r="C1603" s="551" t="s">
        <v>338</v>
      </c>
      <c r="D1603" s="552">
        <v>500</v>
      </c>
      <c r="E1603" s="553">
        <v>500</v>
      </c>
      <c r="F1603" s="552">
        <v>474.19215000000003</v>
      </c>
      <c r="G1603" s="481">
        <f t="shared" si="30"/>
        <v>94.838430000000002</v>
      </c>
    </row>
    <row r="1604" spans="1:7" s="522" customFormat="1" x14ac:dyDescent="0.2">
      <c r="A1604" s="555">
        <v>5279</v>
      </c>
      <c r="B1604" s="556"/>
      <c r="C1604" s="557" t="s">
        <v>304</v>
      </c>
      <c r="D1604" s="534">
        <v>1500</v>
      </c>
      <c r="E1604" s="533">
        <v>3496.5</v>
      </c>
      <c r="F1604" s="534">
        <v>3470.6921499999999</v>
      </c>
      <c r="G1604" s="558">
        <f t="shared" si="30"/>
        <v>99.261894751894758</v>
      </c>
    </row>
    <row r="1605" spans="1:7" s="522" customFormat="1" x14ac:dyDescent="0.2">
      <c r="A1605" s="559"/>
      <c r="B1605" s="560"/>
      <c r="C1605" s="560"/>
      <c r="D1605" s="539"/>
      <c r="E1605" s="539"/>
      <c r="F1605" s="539"/>
      <c r="G1605" s="597"/>
    </row>
    <row r="1606" spans="1:7" x14ac:dyDescent="0.2">
      <c r="A1606" s="561">
        <v>5311</v>
      </c>
      <c r="B1606" s="562">
        <v>6339</v>
      </c>
      <c r="C1606" s="563" t="s">
        <v>3637</v>
      </c>
      <c r="D1606" s="564">
        <v>8100</v>
      </c>
      <c r="E1606" s="565">
        <v>8100</v>
      </c>
      <c r="F1606" s="564">
        <v>8100</v>
      </c>
      <c r="G1606" s="566">
        <f t="shared" si="30"/>
        <v>100</v>
      </c>
    </row>
    <row r="1607" spans="1:7" s="522" customFormat="1" x14ac:dyDescent="0.2">
      <c r="A1607" s="555">
        <v>5311</v>
      </c>
      <c r="B1607" s="556"/>
      <c r="C1607" s="557" t="s">
        <v>305</v>
      </c>
      <c r="D1607" s="534">
        <v>8100</v>
      </c>
      <c r="E1607" s="533">
        <v>8100</v>
      </c>
      <c r="F1607" s="534">
        <v>8100</v>
      </c>
      <c r="G1607" s="558">
        <f t="shared" ref="G1607:G1636" si="32">F1607/E1607*100</f>
        <v>100</v>
      </c>
    </row>
    <row r="1608" spans="1:7" s="522" customFormat="1" x14ac:dyDescent="0.2">
      <c r="A1608" s="559"/>
      <c r="B1608" s="560"/>
      <c r="C1608" s="560"/>
      <c r="D1608" s="539"/>
      <c r="E1608" s="539"/>
      <c r="F1608" s="539"/>
      <c r="G1608" s="597"/>
    </row>
    <row r="1609" spans="1:7" x14ac:dyDescent="0.2">
      <c r="A1609" s="561">
        <v>5511</v>
      </c>
      <c r="B1609" s="562">
        <v>6122</v>
      </c>
      <c r="C1609" s="563" t="s">
        <v>332</v>
      </c>
      <c r="D1609" s="564">
        <v>0</v>
      </c>
      <c r="E1609" s="565">
        <v>6563.9</v>
      </c>
      <c r="F1609" s="564">
        <v>1475.80917</v>
      </c>
      <c r="G1609" s="566">
        <f t="shared" si="32"/>
        <v>22.483724157893935</v>
      </c>
    </row>
    <row r="1610" spans="1:7" x14ac:dyDescent="0.2">
      <c r="A1610" s="549">
        <v>5511</v>
      </c>
      <c r="B1610" s="550">
        <v>6123</v>
      </c>
      <c r="C1610" s="551" t="s">
        <v>333</v>
      </c>
      <c r="D1610" s="552">
        <v>0</v>
      </c>
      <c r="E1610" s="553">
        <v>5275</v>
      </c>
      <c r="F1610" s="552">
        <v>5274.7009700000008</v>
      </c>
      <c r="G1610" s="481">
        <f t="shared" si="32"/>
        <v>99.994331184834138</v>
      </c>
    </row>
    <row r="1611" spans="1:7" x14ac:dyDescent="0.2">
      <c r="A1611" s="549">
        <v>5511</v>
      </c>
      <c r="B1611" s="550">
        <v>6339</v>
      </c>
      <c r="C1611" s="551" t="s">
        <v>3637</v>
      </c>
      <c r="D1611" s="552">
        <v>35450</v>
      </c>
      <c r="E1611" s="553">
        <v>54246.5</v>
      </c>
      <c r="F1611" s="552">
        <v>54246.495999999999</v>
      </c>
      <c r="G1611" s="481">
        <f t="shared" si="32"/>
        <v>99.999992626252393</v>
      </c>
    </row>
    <row r="1612" spans="1:7" s="522" customFormat="1" x14ac:dyDescent="0.2">
      <c r="A1612" s="555">
        <v>5511</v>
      </c>
      <c r="B1612" s="556"/>
      <c r="C1612" s="557" t="s">
        <v>119</v>
      </c>
      <c r="D1612" s="534">
        <v>35450</v>
      </c>
      <c r="E1612" s="533">
        <v>66085.399999999994</v>
      </c>
      <c r="F1612" s="534">
        <v>60997.006139999998</v>
      </c>
      <c r="G1612" s="558">
        <f t="shared" si="32"/>
        <v>92.300275310431658</v>
      </c>
    </row>
    <row r="1613" spans="1:7" s="522" customFormat="1" x14ac:dyDescent="0.2">
      <c r="A1613" s="559"/>
      <c r="B1613" s="560"/>
      <c r="C1613" s="560"/>
      <c r="D1613" s="539"/>
      <c r="E1613" s="539"/>
      <c r="F1613" s="539"/>
      <c r="G1613" s="597"/>
    </row>
    <row r="1614" spans="1:7" x14ac:dyDescent="0.2">
      <c r="A1614" s="561">
        <v>5512</v>
      </c>
      <c r="B1614" s="562">
        <v>6122</v>
      </c>
      <c r="C1614" s="563" t="s">
        <v>332</v>
      </c>
      <c r="D1614" s="564">
        <v>0</v>
      </c>
      <c r="E1614" s="565">
        <v>6192.33</v>
      </c>
      <c r="F1614" s="564">
        <v>4882.4449599999998</v>
      </c>
      <c r="G1614" s="566">
        <f t="shared" si="32"/>
        <v>78.846653198392204</v>
      </c>
    </row>
    <row r="1615" spans="1:7" x14ac:dyDescent="0.2">
      <c r="A1615" s="549">
        <v>5512</v>
      </c>
      <c r="B1615" s="550">
        <v>6341</v>
      </c>
      <c r="C1615" s="551" t="s">
        <v>338</v>
      </c>
      <c r="D1615" s="552">
        <v>13750</v>
      </c>
      <c r="E1615" s="553">
        <v>32415.08</v>
      </c>
      <c r="F1615" s="552">
        <v>15764.205</v>
      </c>
      <c r="G1615" s="481">
        <f t="shared" si="32"/>
        <v>48.632318661561222</v>
      </c>
    </row>
    <row r="1616" spans="1:7" s="522" customFormat="1" x14ac:dyDescent="0.2">
      <c r="A1616" s="555">
        <v>5512</v>
      </c>
      <c r="B1616" s="556"/>
      <c r="C1616" s="557" t="s">
        <v>120</v>
      </c>
      <c r="D1616" s="534">
        <v>13750</v>
      </c>
      <c r="E1616" s="533">
        <v>38607.410000000003</v>
      </c>
      <c r="F1616" s="534">
        <v>20646.649959999999</v>
      </c>
      <c r="G1616" s="558">
        <f t="shared" si="32"/>
        <v>53.478464263725535</v>
      </c>
    </row>
    <row r="1617" spans="1:7" s="522" customFormat="1" x14ac:dyDescent="0.2">
      <c r="A1617" s="559"/>
      <c r="B1617" s="560"/>
      <c r="C1617" s="560"/>
      <c r="D1617" s="539"/>
      <c r="E1617" s="539"/>
      <c r="F1617" s="539"/>
      <c r="G1617" s="597"/>
    </row>
    <row r="1618" spans="1:7" x14ac:dyDescent="0.2">
      <c r="A1618" s="561">
        <v>5521</v>
      </c>
      <c r="B1618" s="562">
        <v>6121</v>
      </c>
      <c r="C1618" s="563" t="s">
        <v>340</v>
      </c>
      <c r="D1618" s="564">
        <v>0</v>
      </c>
      <c r="E1618" s="565">
        <v>482.66</v>
      </c>
      <c r="F1618" s="564">
        <v>348.06759999999997</v>
      </c>
      <c r="G1618" s="566">
        <f t="shared" si="32"/>
        <v>72.114449094600744</v>
      </c>
    </row>
    <row r="1619" spans="1:7" s="522" customFormat="1" x14ac:dyDescent="0.2">
      <c r="A1619" s="555">
        <v>5521</v>
      </c>
      <c r="B1619" s="556"/>
      <c r="C1619" s="557" t="s">
        <v>121</v>
      </c>
      <c r="D1619" s="534">
        <v>0</v>
      </c>
      <c r="E1619" s="533">
        <v>482.66</v>
      </c>
      <c r="F1619" s="534">
        <v>348.06759999999997</v>
      </c>
      <c r="G1619" s="558">
        <f t="shared" si="32"/>
        <v>72.114449094600744</v>
      </c>
    </row>
    <row r="1620" spans="1:7" s="522" customFormat="1" x14ac:dyDescent="0.2">
      <c r="A1620" s="559"/>
      <c r="B1620" s="560"/>
      <c r="C1620" s="560"/>
      <c r="D1620" s="539"/>
      <c r="E1620" s="539"/>
      <c r="F1620" s="539"/>
      <c r="G1620" s="597"/>
    </row>
    <row r="1621" spans="1:7" ht="13.5" customHeight="1" x14ac:dyDescent="0.2">
      <c r="A1621" s="1132" t="s">
        <v>309</v>
      </c>
      <c r="B1621" s="1133"/>
      <c r="C1621" s="1133"/>
      <c r="D1621" s="567">
        <v>62800</v>
      </c>
      <c r="E1621" s="568">
        <v>152871.5</v>
      </c>
      <c r="F1621" s="567">
        <v>124165.54709000001</v>
      </c>
      <c r="G1621" s="569">
        <f t="shared" ref="G1621" si="33">F1621/E1621*100</f>
        <v>81.222168350542773</v>
      </c>
    </row>
    <row r="1622" spans="1:7" x14ac:dyDescent="0.2">
      <c r="A1622" s="559"/>
      <c r="B1622" s="560"/>
      <c r="C1622" s="560"/>
      <c r="D1622" s="539"/>
      <c r="E1622" s="539"/>
      <c r="F1622" s="539"/>
      <c r="G1622" s="598"/>
    </row>
    <row r="1623" spans="1:7" x14ac:dyDescent="0.2">
      <c r="A1623" s="561">
        <v>6113</v>
      </c>
      <c r="B1623" s="562">
        <v>6111</v>
      </c>
      <c r="C1623" s="563" t="s">
        <v>343</v>
      </c>
      <c r="D1623" s="564">
        <v>0</v>
      </c>
      <c r="E1623" s="565">
        <v>168.2</v>
      </c>
      <c r="F1623" s="564">
        <v>168.19</v>
      </c>
      <c r="G1623" s="566">
        <f t="shared" si="32"/>
        <v>99.994054696789547</v>
      </c>
    </row>
    <row r="1624" spans="1:7" x14ac:dyDescent="0.2">
      <c r="A1624" s="549">
        <v>6113</v>
      </c>
      <c r="B1624" s="550">
        <v>6123</v>
      </c>
      <c r="C1624" s="551" t="s">
        <v>333</v>
      </c>
      <c r="D1624" s="552">
        <v>3500</v>
      </c>
      <c r="E1624" s="553">
        <v>3500</v>
      </c>
      <c r="F1624" s="552">
        <v>0</v>
      </c>
      <c r="G1624" s="481">
        <f t="shared" si="32"/>
        <v>0</v>
      </c>
    </row>
    <row r="1625" spans="1:7" x14ac:dyDescent="0.2">
      <c r="A1625" s="549">
        <v>6113</v>
      </c>
      <c r="B1625" s="550">
        <v>6125</v>
      </c>
      <c r="C1625" s="551" t="s">
        <v>344</v>
      </c>
      <c r="D1625" s="552">
        <v>50</v>
      </c>
      <c r="E1625" s="553">
        <v>407.96</v>
      </c>
      <c r="F1625" s="552">
        <v>399.19835999999998</v>
      </c>
      <c r="G1625" s="481">
        <f t="shared" si="32"/>
        <v>97.852328659672523</v>
      </c>
    </row>
    <row r="1626" spans="1:7" s="522" customFormat="1" x14ac:dyDescent="0.2">
      <c r="A1626" s="555">
        <v>6113</v>
      </c>
      <c r="B1626" s="556"/>
      <c r="C1626" s="557" t="s">
        <v>122</v>
      </c>
      <c r="D1626" s="534">
        <v>3550</v>
      </c>
      <c r="E1626" s="533">
        <v>4076.16</v>
      </c>
      <c r="F1626" s="534">
        <v>567.38836000000003</v>
      </c>
      <c r="G1626" s="558">
        <f t="shared" si="32"/>
        <v>13.919678324697756</v>
      </c>
    </row>
    <row r="1627" spans="1:7" s="522" customFormat="1" x14ac:dyDescent="0.2">
      <c r="A1627" s="559"/>
      <c r="B1627" s="560"/>
      <c r="C1627" s="560"/>
      <c r="D1627" s="539"/>
      <c r="E1627" s="539"/>
      <c r="F1627" s="539"/>
      <c r="G1627" s="597"/>
    </row>
    <row r="1628" spans="1:7" x14ac:dyDescent="0.2">
      <c r="A1628" s="561">
        <v>6172</v>
      </c>
      <c r="B1628" s="562">
        <v>6111</v>
      </c>
      <c r="C1628" s="563" t="s">
        <v>343</v>
      </c>
      <c r="D1628" s="564">
        <v>6500</v>
      </c>
      <c r="E1628" s="565">
        <v>8705.82</v>
      </c>
      <c r="F1628" s="564">
        <v>4732.6333700000005</v>
      </c>
      <c r="G1628" s="566">
        <f t="shared" si="32"/>
        <v>54.361718597444018</v>
      </c>
    </row>
    <row r="1629" spans="1:7" x14ac:dyDescent="0.2">
      <c r="A1629" s="549">
        <v>6172</v>
      </c>
      <c r="B1629" s="550">
        <v>6121</v>
      </c>
      <c r="C1629" s="551" t="s">
        <v>340</v>
      </c>
      <c r="D1629" s="552">
        <v>3984</v>
      </c>
      <c r="E1629" s="553">
        <v>5828.3969999999999</v>
      </c>
      <c r="F1629" s="552">
        <v>2385.7935899999998</v>
      </c>
      <c r="G1629" s="481">
        <f t="shared" si="32"/>
        <v>40.933958170659956</v>
      </c>
    </row>
    <row r="1630" spans="1:7" x14ac:dyDescent="0.2">
      <c r="A1630" s="549">
        <v>6172</v>
      </c>
      <c r="B1630" s="550">
        <v>6122</v>
      </c>
      <c r="C1630" s="551" t="s">
        <v>332</v>
      </c>
      <c r="D1630" s="552">
        <v>2200</v>
      </c>
      <c r="E1630" s="553">
        <v>2451.35</v>
      </c>
      <c r="F1630" s="552">
        <v>473.46332000000001</v>
      </c>
      <c r="G1630" s="481">
        <f t="shared" si="32"/>
        <v>19.314390845860448</v>
      </c>
    </row>
    <row r="1631" spans="1:7" x14ac:dyDescent="0.2">
      <c r="A1631" s="549">
        <v>6172</v>
      </c>
      <c r="B1631" s="550">
        <v>6123</v>
      </c>
      <c r="C1631" s="551" t="s">
        <v>333</v>
      </c>
      <c r="D1631" s="552">
        <v>0</v>
      </c>
      <c r="E1631" s="553">
        <v>2320</v>
      </c>
      <c r="F1631" s="552">
        <v>2161.8370800000002</v>
      </c>
      <c r="G1631" s="481">
        <f t="shared" si="32"/>
        <v>93.182632758620699</v>
      </c>
    </row>
    <row r="1632" spans="1:7" x14ac:dyDescent="0.2">
      <c r="A1632" s="549">
        <v>6172</v>
      </c>
      <c r="B1632" s="550">
        <v>6125</v>
      </c>
      <c r="C1632" s="551" t="s">
        <v>344</v>
      </c>
      <c r="D1632" s="552">
        <v>20000</v>
      </c>
      <c r="E1632" s="553">
        <v>25299.073</v>
      </c>
      <c r="F1632" s="552">
        <v>7688.9603100000004</v>
      </c>
      <c r="G1632" s="481">
        <f t="shared" si="32"/>
        <v>30.392261052410895</v>
      </c>
    </row>
    <row r="1633" spans="1:13" s="522" customFormat="1" x14ac:dyDescent="0.2">
      <c r="A1633" s="555">
        <v>6172</v>
      </c>
      <c r="B1633" s="556"/>
      <c r="C1633" s="557" t="s">
        <v>126</v>
      </c>
      <c r="D1633" s="534">
        <v>32684</v>
      </c>
      <c r="E1633" s="533">
        <v>44604.639999999999</v>
      </c>
      <c r="F1633" s="534">
        <v>17442.687670000003</v>
      </c>
      <c r="G1633" s="558">
        <f t="shared" si="32"/>
        <v>39.105096846426747</v>
      </c>
    </row>
    <row r="1634" spans="1:13" s="522" customFormat="1" x14ac:dyDescent="0.2">
      <c r="A1634" s="559"/>
      <c r="B1634" s="560"/>
      <c r="C1634" s="560"/>
      <c r="D1634" s="539"/>
      <c r="E1634" s="539"/>
      <c r="F1634" s="539"/>
      <c r="G1634" s="597"/>
    </row>
    <row r="1635" spans="1:13" x14ac:dyDescent="0.2">
      <c r="A1635" s="561">
        <v>6409</v>
      </c>
      <c r="B1635" s="562">
        <v>6901</v>
      </c>
      <c r="C1635" s="563" t="s">
        <v>353</v>
      </c>
      <c r="D1635" s="564">
        <v>50000</v>
      </c>
      <c r="E1635" s="565">
        <v>977185.58100000001</v>
      </c>
      <c r="F1635" s="564">
        <v>0</v>
      </c>
      <c r="G1635" s="566">
        <f t="shared" si="32"/>
        <v>0</v>
      </c>
    </row>
    <row r="1636" spans="1:13" s="522" customFormat="1" x14ac:dyDescent="0.2">
      <c r="A1636" s="555">
        <v>6409</v>
      </c>
      <c r="B1636" s="556"/>
      <c r="C1636" s="557" t="s">
        <v>130</v>
      </c>
      <c r="D1636" s="534">
        <v>50000</v>
      </c>
      <c r="E1636" s="533">
        <v>977185.58100000001</v>
      </c>
      <c r="F1636" s="534">
        <v>0</v>
      </c>
      <c r="G1636" s="558">
        <f t="shared" si="32"/>
        <v>0</v>
      </c>
    </row>
    <row r="1637" spans="1:13" x14ac:dyDescent="0.2">
      <c r="A1637" s="599"/>
      <c r="B1637" s="522"/>
      <c r="C1637" s="522"/>
      <c r="D1637" s="539"/>
      <c r="E1637" s="539"/>
      <c r="F1637" s="539"/>
      <c r="G1637" s="598"/>
    </row>
    <row r="1638" spans="1:13" s="603" customFormat="1" ht="15.75" thickBot="1" x14ac:dyDescent="0.3">
      <c r="A1638" s="1137" t="s">
        <v>325</v>
      </c>
      <c r="B1638" s="1138"/>
      <c r="C1638" s="1138"/>
      <c r="D1638" s="600">
        <v>86234</v>
      </c>
      <c r="E1638" s="601">
        <v>1025866.3810000001</v>
      </c>
      <c r="F1638" s="600">
        <v>18010.07603</v>
      </c>
      <c r="G1638" s="602">
        <f t="shared" ref="G1638" si="34">F1638/E1638*100</f>
        <v>1.7555966706350228</v>
      </c>
    </row>
    <row r="1639" spans="1:13" s="596" customFormat="1" ht="15" customHeight="1" x14ac:dyDescent="0.2">
      <c r="C1639" s="604"/>
    </row>
    <row r="1640" spans="1:13" s="596" customFormat="1" ht="15" customHeight="1" thickBot="1" x14ac:dyDescent="0.25">
      <c r="C1640" s="604"/>
    </row>
    <row r="1641" spans="1:13" s="128" customFormat="1" ht="15" customHeight="1" x14ac:dyDescent="0.2">
      <c r="A1641" s="605"/>
      <c r="B1641" s="605"/>
      <c r="C1641" s="127" t="s">
        <v>354</v>
      </c>
      <c r="D1641" s="606">
        <v>7002032</v>
      </c>
      <c r="E1641" s="606">
        <v>30782647.021000002</v>
      </c>
      <c r="F1641" s="607">
        <v>29914914.987289999</v>
      </c>
      <c r="G1641" s="608">
        <f t="shared" ref="G1641:G1645" si="35">F1641/E1641*100</f>
        <v>97.181100010281654</v>
      </c>
      <c r="H1641" s="113"/>
      <c r="I1641" s="113"/>
      <c r="J1641" s="113"/>
      <c r="K1641" s="113"/>
      <c r="L1641" s="113"/>
      <c r="M1641" s="113"/>
    </row>
    <row r="1642" spans="1:13" s="128" customFormat="1" ht="15" customHeight="1" x14ac:dyDescent="0.2">
      <c r="A1642" s="129"/>
      <c r="B1642" s="129"/>
      <c r="C1642" s="130" t="s">
        <v>355</v>
      </c>
      <c r="D1642" s="609">
        <v>2861052</v>
      </c>
      <c r="E1642" s="609">
        <v>4877048.898</v>
      </c>
      <c r="F1642" s="610">
        <v>2528190.1411599987</v>
      </c>
      <c r="G1642" s="611">
        <f t="shared" si="35"/>
        <v>51.838523542316118</v>
      </c>
      <c r="H1642" s="113"/>
      <c r="I1642" s="113"/>
      <c r="J1642" s="113"/>
      <c r="K1642" s="113"/>
      <c r="L1642" s="113"/>
      <c r="M1642" s="113"/>
    </row>
    <row r="1643" spans="1:13" s="128" customFormat="1" ht="15" customHeight="1" x14ac:dyDescent="0.2">
      <c r="A1643" s="129"/>
      <c r="B1643" s="129"/>
      <c r="C1643" s="130" t="s">
        <v>356</v>
      </c>
      <c r="D1643" s="609">
        <v>0</v>
      </c>
      <c r="E1643" s="609">
        <v>0</v>
      </c>
      <c r="F1643" s="610">
        <v>18036097.66463</v>
      </c>
      <c r="G1643" s="612" t="s">
        <v>3615</v>
      </c>
      <c r="H1643" s="113"/>
      <c r="I1643" s="113"/>
      <c r="J1643" s="113"/>
      <c r="K1643" s="113"/>
      <c r="L1643" s="113"/>
      <c r="M1643" s="113"/>
    </row>
    <row r="1644" spans="1:13" s="128" customFormat="1" ht="15.75" customHeight="1" thickBot="1" x14ac:dyDescent="0.25">
      <c r="A1644" s="129"/>
      <c r="B1644" s="129"/>
      <c r="C1644" s="130" t="s">
        <v>357</v>
      </c>
      <c r="D1644" s="609">
        <v>9863084</v>
      </c>
      <c r="E1644" s="609">
        <v>35659695.919</v>
      </c>
      <c r="F1644" s="613">
        <v>50479202.793080002</v>
      </c>
      <c r="G1644" s="614">
        <f t="shared" si="35"/>
        <v>141.55814145959656</v>
      </c>
      <c r="H1644" s="113"/>
      <c r="I1644" s="113"/>
      <c r="J1644" s="113"/>
      <c r="K1644" s="113"/>
      <c r="L1644" s="113"/>
      <c r="M1644" s="113"/>
    </row>
    <row r="1645" spans="1:13" s="128" customFormat="1" ht="16.5" customHeight="1" thickBot="1" x14ac:dyDescent="0.25">
      <c r="A1645" s="131"/>
      <c r="B1645" s="131"/>
      <c r="C1645" s="132" t="s">
        <v>358</v>
      </c>
      <c r="D1645" s="615">
        <v>9863084</v>
      </c>
      <c r="E1645" s="615">
        <v>35659695.919</v>
      </c>
      <c r="F1645" s="616">
        <v>32443105.128449999</v>
      </c>
      <c r="G1645" s="617">
        <f t="shared" si="35"/>
        <v>90.979758218195698</v>
      </c>
      <c r="H1645" s="113"/>
      <c r="I1645" s="113"/>
      <c r="J1645" s="113"/>
      <c r="K1645" s="113"/>
      <c r="L1645" s="113"/>
      <c r="M1645" s="113"/>
    </row>
  </sheetData>
  <mergeCells count="14">
    <mergeCell ref="A1621:C1621"/>
    <mergeCell ref="A1638:C1638"/>
    <mergeCell ref="A1131:C1131"/>
    <mergeCell ref="A1264:C1264"/>
    <mergeCell ref="A1284:C1284"/>
    <mergeCell ref="A1329:C1329"/>
    <mergeCell ref="A1505:C1505"/>
    <mergeCell ref="A1589:C1589"/>
    <mergeCell ref="A1057:C1057"/>
    <mergeCell ref="A2:G2"/>
    <mergeCell ref="A4:G4"/>
    <mergeCell ref="A24:C24"/>
    <mergeCell ref="A144:C144"/>
    <mergeCell ref="A715:C715"/>
  </mergeCells>
  <pageMargins left="0.39370078740157483" right="0.39370078740157483" top="0.59055118110236227" bottom="0.39370078740157483" header="0.31496062992125984" footer="0.11811023622047245"/>
  <pageSetup paperSize="9" scale="91" firstPageNumber="192" fitToHeight="0" orientation="landscape" useFirstPageNumber="1" r:id="rId1"/>
  <headerFooter>
    <oddHeader>&amp;L&amp;"Tahoma,Kurzíva"Závěrečný účet za rok 2021&amp;R&amp;"Tahoma,Kurzíva"Tabulka č. 2</oddHeader>
    <oddFooter>&amp;C&amp;"Tahoma,Obyčejné"&amp;P&amp;L&amp;1#&amp;"Calibri"&amp;9&amp;K000000Klasifikace informací: Veřejná</oddFooter>
  </headerFooter>
  <rowBreaks count="40" manualBreakCount="40">
    <brk id="40" max="16383" man="1"/>
    <brk id="80" max="16383" man="1"/>
    <brk id="121" max="16383" man="1"/>
    <brk id="162" max="16383" man="1"/>
    <brk id="202" max="16383" man="1"/>
    <brk id="243" max="16383" man="1"/>
    <brk id="284" max="16383" man="1"/>
    <brk id="325" max="16383" man="1"/>
    <brk id="366" max="16383" man="1"/>
    <brk id="405" max="16383" man="1"/>
    <brk id="445" max="16383" man="1"/>
    <brk id="486" max="16383" man="1"/>
    <brk id="527" max="16383" man="1"/>
    <brk id="568" max="16383" man="1"/>
    <brk id="609" max="16383" man="1"/>
    <brk id="650" max="16383" man="1"/>
    <brk id="691" max="16383" man="1"/>
    <brk id="732" max="16383" man="1"/>
    <brk id="773" max="16383" man="1"/>
    <brk id="813" max="16383" man="1"/>
    <brk id="854" max="16383" man="1"/>
    <brk id="895" max="16383" man="1"/>
    <brk id="936" max="16383" man="1"/>
    <brk id="975" max="16383" man="1"/>
    <brk id="1016" max="16383" man="1"/>
    <brk id="1057" max="16383" man="1"/>
    <brk id="1096" max="16383" man="1"/>
    <brk id="1137" max="16383" man="1"/>
    <brk id="1178" max="16383" man="1"/>
    <brk id="1219" max="16383" man="1"/>
    <brk id="1260" max="16383" man="1"/>
    <brk id="1296" max="16383" man="1"/>
    <brk id="1336" max="16383" man="1"/>
    <brk id="1377" max="16383" man="1"/>
    <brk id="1418" max="16383" man="1"/>
    <brk id="1457" max="16383" man="1"/>
    <brk id="1497" max="16383" man="1"/>
    <brk id="1537" max="16383" man="1"/>
    <brk id="1577" max="16383" man="1"/>
    <brk id="16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54</vt:i4>
      </vt:variant>
      <vt:variant>
        <vt:lpstr>Pojmenované oblasti</vt:lpstr>
      </vt:variant>
      <vt:variant>
        <vt:i4>79</vt:i4>
      </vt:variant>
    </vt:vector>
  </HeadingPairs>
  <TitlesOfParts>
    <vt:vector size="133" baseType="lpstr">
      <vt:lpstr>graf 1</vt:lpstr>
      <vt:lpstr>graf 2</vt:lpstr>
      <vt:lpstr>graf 3</vt:lpstr>
      <vt:lpstr>graf 4</vt:lpstr>
      <vt:lpstr>graf 5</vt:lpstr>
      <vt:lpstr>Data-grafy</vt:lpstr>
      <vt:lpstr>Titul</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44</vt:lpstr>
      <vt:lpstr>tab 45</vt:lpstr>
      <vt:lpstr>tab 46</vt:lpstr>
      <vt:lpstr>tab 47</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20'!Názvy_tisku</vt:lpstr>
      <vt:lpstr>'tab 21'!Názvy_tisku</vt:lpstr>
      <vt:lpstr>'tab 26'!Názvy_tisku</vt:lpstr>
      <vt:lpstr>'tab 28'!Názvy_tisku</vt:lpstr>
      <vt:lpstr>'tab 29'!Názvy_tisku</vt:lpstr>
      <vt:lpstr>'tab 3'!Názvy_tisku</vt:lpstr>
      <vt:lpstr>'tab 30'!Názvy_tisku</vt:lpstr>
      <vt:lpstr>'tab 31'!Názvy_tisku</vt:lpstr>
      <vt:lpstr>'tab 32'!Názvy_tisku</vt:lpstr>
      <vt:lpstr>'tab 33'!Názvy_tisku</vt:lpstr>
      <vt:lpstr>'tab 34'!Názvy_tisku</vt:lpstr>
      <vt:lpstr>'tab 36'!Názvy_tisku</vt:lpstr>
      <vt:lpstr>'tab 38'!Názvy_tisku</vt:lpstr>
      <vt:lpstr>'tab 4'!Názvy_tisku</vt:lpstr>
      <vt:lpstr>'tab 40'!Názvy_tisku</vt:lpstr>
      <vt:lpstr>'tab 42'!Názvy_tisku</vt:lpstr>
      <vt:lpstr>'tab 44'!Názvy_tisku</vt:lpstr>
      <vt:lpstr>'tab 46'!Názvy_tisku</vt:lpstr>
      <vt:lpstr>'tab 5'!Názvy_tisku</vt:lpstr>
      <vt:lpstr>'tab 6'!Názvy_tisku</vt:lpstr>
      <vt:lpstr>'tab 7'!Názvy_tisku</vt:lpstr>
      <vt:lpstr>'tab 8'!Názvy_tisku</vt:lpstr>
      <vt:lpstr>'tab 9'!Názvy_tisku</vt:lpstr>
      <vt:lpstr>'graf 3'!Oblast_tisku</vt:lpstr>
      <vt:lpstr>'graf 4'!Oblast_tisku</vt:lpstr>
      <vt:lpstr>'graf 5'!Oblast_tisku</vt:lpstr>
      <vt:lpstr>'tab 1'!Oblast_tisku</vt:lpstr>
      <vt:lpstr>'tab 10'!Oblast_tisku</vt:lpstr>
      <vt:lpstr>'tab 11'!Oblast_tisku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20'!Oblast_tisku</vt:lpstr>
      <vt:lpstr>'tab 21'!Oblast_tisku</vt:lpstr>
      <vt:lpstr>'tab 22'!Oblast_tisku</vt:lpstr>
      <vt:lpstr>'tab 23'!Oblast_tisku</vt:lpstr>
      <vt:lpstr>'tab 24'!Oblast_tisku</vt:lpstr>
      <vt:lpstr>'tab 25'!Oblast_tisku</vt:lpstr>
      <vt:lpstr>'tab 26'!Oblast_tisku</vt:lpstr>
      <vt:lpstr>'tab 27'!Oblast_tisku</vt:lpstr>
      <vt:lpstr>'tab 3'!Oblast_tisku</vt:lpstr>
      <vt:lpstr>'tab 32'!Oblast_tisku</vt:lpstr>
      <vt:lpstr>'tab 33'!Oblast_tisku</vt:lpstr>
      <vt:lpstr>'tab 34'!Oblast_tisku</vt:lpstr>
      <vt:lpstr>'tab 35'!Oblast_tisku</vt:lpstr>
      <vt:lpstr>'tab 36'!Oblast_tisku</vt:lpstr>
      <vt:lpstr>'tab 37'!Oblast_tisku</vt:lpstr>
      <vt:lpstr>'tab 38'!Oblast_tisku</vt:lpstr>
      <vt:lpstr>'tab 39'!Oblast_tisku</vt:lpstr>
      <vt:lpstr>'tab 4'!Oblast_tisku</vt:lpstr>
      <vt:lpstr>'tab 40'!Oblast_tisku</vt:lpstr>
      <vt:lpstr>'tab 41'!Oblast_tisku</vt:lpstr>
      <vt:lpstr>'tab 42'!Oblast_tisku</vt:lpstr>
      <vt:lpstr>'tab 43'!Oblast_tisku</vt:lpstr>
      <vt:lpstr>'tab 44'!Oblast_tisku</vt:lpstr>
      <vt:lpstr>'tab 45'!Oblast_tisku</vt:lpstr>
      <vt:lpstr>'tab 46'!Oblast_tisku</vt:lpstr>
      <vt:lpstr>'tab 47'!Oblast_tisku</vt:lpstr>
      <vt:lpstr>'tab 7'!Oblast_tisku</vt:lpstr>
      <vt:lpstr>'tab 8'!Oblast_tisku</vt:lpstr>
      <vt:lpstr>'tab 9'!Oblast_tisku</vt:lpstr>
      <vt:lpstr>Titul!Oblast_tisku</vt:lpstr>
    </vt:vector>
  </TitlesOfParts>
  <Company>KUMSK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2022-05-31T11:32:03Z</cp:lastPrinted>
  <dcterms:created xsi:type="dcterms:W3CDTF">2015-03-17T14:02:48Z</dcterms:created>
  <dcterms:modified xsi:type="dcterms:W3CDTF">2022-05-31T12:50:19Z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7d34a6-922c-473b-8048-37f831bec2ea_Enabled">
    <vt:lpwstr>true</vt:lpwstr>
  </property>
  <property fmtid="{D5CDD505-2E9C-101B-9397-08002B2CF9AE}" pid="3" name="MSIP_Label_9b7d34a6-922c-473b-8048-37f831bec2ea_SetDate">
    <vt:lpwstr>2022-05-31T12:50:18Z</vt:lpwstr>
  </property>
  <property fmtid="{D5CDD505-2E9C-101B-9397-08002B2CF9AE}" pid="4" name="MSIP_Label_9b7d34a6-922c-473b-8048-37f831bec2ea_Method">
    <vt:lpwstr>Privileged</vt:lpwstr>
  </property>
  <property fmtid="{D5CDD505-2E9C-101B-9397-08002B2CF9AE}" pid="5" name="MSIP_Label_9b7d34a6-922c-473b-8048-37f831bec2ea_Name">
    <vt:lpwstr>Veřejná informace</vt:lpwstr>
  </property>
  <property fmtid="{D5CDD505-2E9C-101B-9397-08002B2CF9AE}" pid="6" name="MSIP_Label_9b7d34a6-922c-473b-8048-37f831bec2ea_SiteId">
    <vt:lpwstr>39f24d0b-aa30-4551-8e81-43c77cf1000e</vt:lpwstr>
  </property>
  <property fmtid="{D5CDD505-2E9C-101B-9397-08002B2CF9AE}" pid="7" name="MSIP_Label_9b7d34a6-922c-473b-8048-37f831bec2ea_ActionId">
    <vt:lpwstr>3a93d4b1-9863-4077-8c33-4cdb84aff8d4</vt:lpwstr>
  </property>
  <property fmtid="{D5CDD505-2E9C-101B-9397-08002B2CF9AE}" pid="8" name="MSIP_Label_9b7d34a6-922c-473b-8048-37f831bec2ea_ContentBits">
    <vt:lpwstr>2</vt:lpwstr>
  </property>
</Properties>
</file>