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0 - MAT. do ZK\MAT - odeslaný\"/>
    </mc:Choice>
  </mc:AlternateContent>
  <bookViews>
    <workbookView xWindow="480" yWindow="120" windowWidth="27795" windowHeight="12585"/>
  </bookViews>
  <sheets>
    <sheet name="RMK a závazky" sheetId="1" r:id="rId1"/>
  </sheets>
  <definedNames>
    <definedName name="_xlnm.Print_Titles" localSheetId="0">'RMK a závazky'!$2:$4</definedName>
    <definedName name="_xlnm.Print_Area" localSheetId="0">'RMK a závazky'!$A$1:$L$115</definedName>
    <definedName name="Z_038CF6B2_7B3F_4A01_A462_2733E395149B_.wvu.Cols" localSheetId="0" hidden="1">'RMK a závazky'!$B:$B</definedName>
    <definedName name="Z_038CF6B2_7B3F_4A01_A462_2733E395149B_.wvu.PrintArea" localSheetId="0" hidden="1">'RMK a závazky'!$A$1:$L$116</definedName>
    <definedName name="Z_038CF6B2_7B3F_4A01_A462_2733E395149B_.wvu.PrintTitles" localSheetId="0" hidden="1">'RMK a závazky'!$2:$4</definedName>
    <definedName name="Z_06955F1B_5DDC_4ACB_AC47_06215168C130_.wvu.Cols" localSheetId="0" hidden="1">'RMK a závazky'!$B:$B</definedName>
    <definedName name="Z_06955F1B_5DDC_4ACB_AC47_06215168C130_.wvu.PrintArea" localSheetId="0" hidden="1">'RMK a závazky'!$A$1:$L$118</definedName>
    <definedName name="Z_06955F1B_5DDC_4ACB_AC47_06215168C130_.wvu.PrintTitles" localSheetId="0" hidden="1">'RMK a závazky'!$2:$4</definedName>
    <definedName name="Z_61B615FA_A35B_4CBE_9433_E2564F62A4F7_.wvu.Cols" localSheetId="0" hidden="1">'RMK a závazky'!$B:$B</definedName>
    <definedName name="Z_61B615FA_A35B_4CBE_9433_E2564F62A4F7_.wvu.PrintArea" localSheetId="0" hidden="1">'RMK a závazky'!$A$1:$L$118</definedName>
    <definedName name="Z_61B615FA_A35B_4CBE_9433_E2564F62A4F7_.wvu.PrintTitles" localSheetId="0" hidden="1">'RMK a závazky'!$2:$4</definedName>
    <definedName name="Z_8135008D_FA09_47D0_A3D6_431443FF0074_.wvu.Cols" localSheetId="0" hidden="1">'RMK a závazky'!$B:$B</definedName>
    <definedName name="Z_8135008D_FA09_47D0_A3D6_431443FF0074_.wvu.PrintArea" localSheetId="0" hidden="1">'RMK a závazky'!$A$1:$L$116</definedName>
    <definedName name="Z_8135008D_FA09_47D0_A3D6_431443FF0074_.wvu.PrintTitles" localSheetId="0" hidden="1">'RMK a závazky'!$2:$4</definedName>
    <definedName name="Z_816DCA7E_FC41_44AE_85AF_FE12F0BC4BE0_.wvu.Cols" localSheetId="0" hidden="1">'RMK a závazky'!$B:$B,'RMK a závazky'!#REF!</definedName>
    <definedName name="Z_816DCA7E_FC41_44AE_85AF_FE12F0BC4BE0_.wvu.PrintArea" localSheetId="0" hidden="1">'RMK a závazky'!$A$1:$L$116</definedName>
    <definedName name="Z_816DCA7E_FC41_44AE_85AF_FE12F0BC4BE0_.wvu.PrintTitles" localSheetId="0" hidden="1">'RMK a závazky'!$2:$4</definedName>
    <definedName name="Z_A45EA3DE_5B96_4607_A0C5_478ED8E5C5A2_.wvu.Cols" localSheetId="0" hidden="1">'RMK a závazky'!$B:$B,'RMK a závazky'!#REF!</definedName>
    <definedName name="Z_A45EA3DE_5B96_4607_A0C5_478ED8E5C5A2_.wvu.PrintArea" localSheetId="0" hidden="1">'RMK a závazky'!$A$1:$L$116</definedName>
    <definedName name="Z_A45EA3DE_5B96_4607_A0C5_478ED8E5C5A2_.wvu.PrintTitles" localSheetId="0" hidden="1">'RMK a závazky'!$2:$4</definedName>
    <definedName name="Z_A75D8D73_D84E_45ED_81CC_3AB447ABD77C_.wvu.Cols" localSheetId="0" hidden="1">'RMK a závazky'!#REF!</definedName>
    <definedName name="Z_A75D8D73_D84E_45ED_81CC_3AB447ABD77C_.wvu.PrintArea" localSheetId="0" hidden="1">'RMK a závazky'!$A$1:$L$116</definedName>
    <definedName name="Z_A75D8D73_D84E_45ED_81CC_3AB447ABD77C_.wvu.PrintTitles" localSheetId="0" hidden="1">'RMK a závazky'!$2:$4</definedName>
    <definedName name="Z_AF65B0D2_A89B_4D75_B4AE_5BFEE1615BA9_.wvu.Cols" localSheetId="0" hidden="1">'RMK a závazky'!$B:$B</definedName>
    <definedName name="Z_AF65B0D2_A89B_4D75_B4AE_5BFEE1615BA9_.wvu.PrintArea" localSheetId="0" hidden="1">'RMK a závazky'!$A$1:$L$116</definedName>
    <definedName name="Z_AF65B0D2_A89B_4D75_B4AE_5BFEE1615BA9_.wvu.PrintTitles" localSheetId="0" hidden="1">'RMK a závazky'!$2:$4</definedName>
    <definedName name="Z_C49FCFC9_CF51_484E_9F6E_E5FACC7A48A4_.wvu.Cols" localSheetId="0" hidden="1">'RMK a závazky'!$B:$B,'RMK a závazky'!#REF!</definedName>
    <definedName name="Z_C49FCFC9_CF51_484E_9F6E_E5FACC7A48A4_.wvu.PrintArea" localSheetId="0" hidden="1">'RMK a závazky'!$A$1:$L$116</definedName>
    <definedName name="Z_C49FCFC9_CF51_484E_9F6E_E5FACC7A48A4_.wvu.PrintTitles" localSheetId="0" hidden="1">'RMK a závazky'!$2:$4</definedName>
    <definedName name="Z_EBE613F2_32CB_4E3D_B0BB_2E9DFB67D43D_.wvu.Cols" localSheetId="0" hidden="1">'RMK a závazky'!$B:$B</definedName>
    <definedName name="Z_EBE613F2_32CB_4E3D_B0BB_2E9DFB67D43D_.wvu.PrintArea" localSheetId="0" hidden="1">'RMK a závazky'!$A$1:$L$115</definedName>
    <definedName name="Z_EBE613F2_32CB_4E3D_B0BB_2E9DFB67D43D_.wvu.PrintTitles" localSheetId="0" hidden="1">'RMK a závazky'!$2:$4</definedName>
  </definedNames>
  <calcPr calcId="152511"/>
  <customWorkbookViews>
    <customWorkbookView name="Marynčáková Radmila – osobní zobrazení" guid="{61B615FA-A35B-4CBE-9433-E2564F62A4F7}" mergeInterval="0" personalView="1" maximized="1" xWindow="-8" yWindow="-8" windowWidth="1936" windowHeight="1056" activeSheetId="1"/>
    <customWorkbookView name="Metelka Tomáš – osobní zobrazení" guid="{06955F1B-5DDC-4ACB-AC47-06215168C130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7" i="1" l="1"/>
  <c r="D20" i="1" l="1"/>
  <c r="A98" i="1" l="1"/>
  <c r="A96" i="1"/>
  <c r="A97" i="1" s="1"/>
  <c r="A47" i="1"/>
  <c r="A48" i="1" s="1"/>
  <c r="A49" i="1" s="1"/>
  <c r="A50" i="1" s="1"/>
  <c r="A46" i="1"/>
  <c r="A38" i="1"/>
  <c r="A39" i="1" s="1"/>
  <c r="A37" i="1"/>
  <c r="A26" i="1"/>
  <c r="A27" i="1" s="1"/>
  <c r="A25" i="1"/>
  <c r="A51" i="1" l="1"/>
  <c r="A52" i="1" s="1"/>
  <c r="A53" i="1" s="1"/>
  <c r="A54" i="1" s="1"/>
  <c r="A55" i="1" s="1"/>
  <c r="A56" i="1" s="1"/>
  <c r="A57" i="1" s="1"/>
  <c r="A99" i="1"/>
  <c r="A100" i="1" s="1"/>
  <c r="A40" i="1"/>
  <c r="A28" i="1"/>
  <c r="A29" i="1" s="1"/>
  <c r="A30" i="1" s="1"/>
  <c r="K11" i="1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31" i="1"/>
  <c r="A32" i="1" s="1"/>
  <c r="A33" i="1" s="1"/>
  <c r="A101" i="1"/>
  <c r="A102" i="1" s="1"/>
  <c r="A103" i="1" s="1"/>
  <c r="A104" i="1" s="1"/>
  <c r="A41" i="1"/>
  <c r="A42" i="1" s="1"/>
  <c r="D89" i="1"/>
  <c r="D80" i="1"/>
  <c r="D74" i="1"/>
  <c r="D71" i="1"/>
  <c r="D68" i="1"/>
  <c r="D60" i="1"/>
  <c r="D59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1" i="1"/>
  <c r="D62" i="1"/>
  <c r="D63" i="1"/>
  <c r="D64" i="1"/>
  <c r="D65" i="1"/>
  <c r="D66" i="1"/>
  <c r="D67" i="1"/>
  <c r="D69" i="1"/>
  <c r="D70" i="1"/>
  <c r="D73" i="1"/>
  <c r="D75" i="1"/>
  <c r="D76" i="1"/>
  <c r="D77" i="1"/>
  <c r="D78" i="1"/>
  <c r="D79" i="1"/>
  <c r="D81" i="1"/>
  <c r="D82" i="1"/>
  <c r="D83" i="1"/>
  <c r="D84" i="1"/>
  <c r="D85" i="1"/>
  <c r="D86" i="1"/>
  <c r="D87" i="1"/>
  <c r="D88" i="1"/>
  <c r="D90" i="1"/>
  <c r="D91" i="1"/>
  <c r="D92" i="1"/>
  <c r="E9" i="1"/>
  <c r="F9" i="1"/>
  <c r="H9" i="1"/>
  <c r="I9" i="1"/>
  <c r="J9" i="1"/>
  <c r="K9" i="1"/>
  <c r="D112" i="1"/>
  <c r="D99" i="1"/>
  <c r="D97" i="1"/>
  <c r="E110" i="1"/>
  <c r="F110" i="1"/>
  <c r="H110" i="1"/>
  <c r="I110" i="1"/>
  <c r="J110" i="1"/>
  <c r="K110" i="1"/>
  <c r="D96" i="1"/>
  <c r="D98" i="1"/>
  <c r="D100" i="1"/>
  <c r="D101" i="1"/>
  <c r="D102" i="1"/>
  <c r="D103" i="1"/>
  <c r="D104" i="1"/>
  <c r="D105" i="1"/>
  <c r="D106" i="1"/>
  <c r="D107" i="1"/>
  <c r="D108" i="1"/>
  <c r="D109" i="1"/>
  <c r="D95" i="1"/>
  <c r="G110" i="1"/>
  <c r="E43" i="1"/>
  <c r="F43" i="1"/>
  <c r="H43" i="1"/>
  <c r="I43" i="1"/>
  <c r="J43" i="1"/>
  <c r="K43" i="1"/>
  <c r="D37" i="1"/>
  <c r="D38" i="1"/>
  <c r="D39" i="1"/>
  <c r="D40" i="1"/>
  <c r="D41" i="1"/>
  <c r="D42" i="1"/>
  <c r="D36" i="1"/>
  <c r="E34" i="1"/>
  <c r="F34" i="1"/>
  <c r="H34" i="1"/>
  <c r="I34" i="1"/>
  <c r="J34" i="1"/>
  <c r="K34" i="1"/>
  <c r="D31" i="1"/>
  <c r="D29" i="1"/>
  <c r="D28" i="1"/>
  <c r="D26" i="1"/>
  <c r="D25" i="1"/>
  <c r="D21" i="1"/>
  <c r="D11" i="1"/>
  <c r="F18" i="1"/>
  <c r="H18" i="1"/>
  <c r="I18" i="1"/>
  <c r="J18" i="1"/>
  <c r="K18" i="1"/>
  <c r="G18" i="1"/>
  <c r="A105" i="1" l="1"/>
  <c r="A106" i="1" s="1"/>
  <c r="A69" i="1"/>
  <c r="A70" i="1" s="1"/>
  <c r="A71" i="1" s="1"/>
  <c r="D43" i="1"/>
  <c r="D110" i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107" i="1"/>
  <c r="A108" i="1" s="1"/>
  <c r="A109" i="1" s="1"/>
  <c r="G9" i="1"/>
  <c r="D8" i="1"/>
  <c r="D6" i="1"/>
  <c r="K113" i="1"/>
  <c r="J113" i="1"/>
  <c r="I113" i="1"/>
  <c r="H113" i="1"/>
  <c r="G113" i="1"/>
  <c r="F113" i="1"/>
  <c r="E113" i="1"/>
  <c r="D113" i="1"/>
  <c r="K93" i="1"/>
  <c r="J93" i="1"/>
  <c r="I93" i="1"/>
  <c r="H93" i="1"/>
  <c r="G93" i="1"/>
  <c r="F93" i="1"/>
  <c r="E93" i="1"/>
  <c r="D45" i="1"/>
  <c r="G43" i="1"/>
  <c r="G34" i="1"/>
  <c r="D33" i="1"/>
  <c r="D32" i="1"/>
  <c r="D30" i="1"/>
  <c r="D27" i="1"/>
  <c r="D24" i="1"/>
  <c r="K22" i="1"/>
  <c r="J22" i="1"/>
  <c r="I22" i="1"/>
  <c r="H22" i="1"/>
  <c r="G22" i="1"/>
  <c r="G115" i="1" s="1"/>
  <c r="F22" i="1"/>
  <c r="E22" i="1"/>
  <c r="J12" i="1"/>
  <c r="I12" i="1"/>
  <c r="H12" i="1"/>
  <c r="G12" i="1"/>
  <c r="F12" i="1"/>
  <c r="E12" i="1"/>
  <c r="E17" i="1"/>
  <c r="D15" i="1"/>
  <c r="D14" i="1"/>
  <c r="D9" i="1" l="1"/>
  <c r="A88" i="1"/>
  <c r="A89" i="1" s="1"/>
  <c r="A90" i="1" s="1"/>
  <c r="H115" i="1"/>
  <c r="I115" i="1"/>
  <c r="J115" i="1"/>
  <c r="D34" i="1"/>
  <c r="D17" i="1"/>
  <c r="D18" i="1" s="1"/>
  <c r="E18" i="1"/>
  <c r="E115" i="1" s="1"/>
  <c r="D12" i="1"/>
  <c r="D22" i="1"/>
  <c r="F115" i="1"/>
  <c r="D93" i="1"/>
  <c r="K12" i="1"/>
  <c r="K115" i="1" s="1"/>
  <c r="A91" i="1" l="1"/>
  <c r="A92" i="1" s="1"/>
  <c r="D115" i="1"/>
</calcChain>
</file>

<file path=xl/sharedStrings.xml><?xml version="1.0" encoding="utf-8"?>
<sst xmlns="http://schemas.openxmlformats.org/spreadsheetml/2006/main" count="213" uniqueCount="134">
  <si>
    <t>v tis. Kč</t>
  </si>
  <si>
    <t>Str. přílohy
č. 2</t>
  </si>
  <si>
    <t>ORG</t>
  </si>
  <si>
    <t>Název akce</t>
  </si>
  <si>
    <t xml:space="preserve">Celkové výdaje na akci </t>
  </si>
  <si>
    <t>Požadavek na rozpočet kraje bez započtení státních dotací</t>
  </si>
  <si>
    <t>Poznámka</t>
  </si>
  <si>
    <t>2017</t>
  </si>
  <si>
    <t>2018</t>
  </si>
  <si>
    <t>2019</t>
  </si>
  <si>
    <t>ODVĚTVÍ DOPRAVY:</t>
  </si>
  <si>
    <t>Souvislé opravy silnic II. a III. tříd (Správa silnic Moravskoslezského kraje, příspěvková organizace, Ostrava)</t>
  </si>
  <si>
    <t xml:space="preserve"> -</t>
  </si>
  <si>
    <t>Vypořádání pozemků pod stavbami silnic II. a III. třídy</t>
  </si>
  <si>
    <t>ODVĚTVÍ DOPRAVY CELKEM</t>
  </si>
  <si>
    <t>ODVĚTVÍ FINANCÍ A SPRÁVY MAJETKU:</t>
  </si>
  <si>
    <t>Realizace energetických úspor metodou EPC ve vybraných objektech Moravskoslezského kraje</t>
  </si>
  <si>
    <t>Jedná se o celkové náklady na realizaci investičních opatření,včetně úhrady úroků a služeb za energetický management.</t>
  </si>
  <si>
    <t>ODVĚTVÍ FINANCÍ A SPRÁVY MAJETKU CELKEM</t>
  </si>
  <si>
    <t>ODVĚTVÍ KRIZOVÉHO ŘÍZENÍ:</t>
  </si>
  <si>
    <t>ODVĚTVÍ KRIZOVÉHO ŘÍZENÍ CELKEM</t>
  </si>
  <si>
    <t>ODVĚTVÍ KULTURY:</t>
  </si>
  <si>
    <t>Restaurování v interiéru zámecké expozice (Muzeum v Bruntále, příspěvková organizace)</t>
  </si>
  <si>
    <t>Stavební úpravy objektu Muzea ve Štramberku (Muzeum Novojičínska, příspěvková organizace)</t>
  </si>
  <si>
    <t xml:space="preserve">Rozdíl do výše celkových výdajů na akci bude dokryt z vlastních zdrojů příspěvkové organizace. </t>
  </si>
  <si>
    <t>Stavební úpravy rodného domu Františka Palackého (Muzeum Novojičínska, příspěvková organizace)</t>
  </si>
  <si>
    <t xml:space="preserve"> - </t>
  </si>
  <si>
    <t>ODVĚTVÍ KULTURY CELKEM</t>
  </si>
  <si>
    <t>ODVĚTVÍ SOCIÁLNÍCH VĚCÍ:</t>
  </si>
  <si>
    <t>Revitalizace budovy Domova Příbor (Domov Příbor, příspěvková organizace)</t>
  </si>
  <si>
    <t>Revitalizace budovy Domova Letokruhy (Domov Letokruhy, příspěvková organizace, Budišov nad Budišovkou)</t>
  </si>
  <si>
    <t>ODVĚTVÍ SOCIÁLNÍCH VĚCÍ CELKEM</t>
  </si>
  <si>
    <t>ODVĚTVÍ ŠKOLSTVÍ:</t>
  </si>
  <si>
    <t>Oprava střechy budovy školy (Střední zdravotnická škola, Opava, příspěvková organizace)</t>
  </si>
  <si>
    <t>Výměna oken (Gymnázium Josefa Kainara, Hlučín, příspěvková organizace)</t>
  </si>
  <si>
    <t>ODVĚTVÍ ŠKOLSTVÍ CELKEM</t>
  </si>
  <si>
    <t>ODVĚTVÍ ZDRAVOTNICTVÍ:</t>
  </si>
  <si>
    <t>Výstavba nadzemních koridorů (Slezská nemocnice v Opavě, příspěvková organizace)</t>
  </si>
  <si>
    <t>ODVĚTVÍ ZDRAVOTNICTVÍ CELKEM</t>
  </si>
  <si>
    <t>ODVĚTVÍ ŽIVOTNÍHO PROSTŘEDÍ:</t>
  </si>
  <si>
    <t>Pořízení automobilu (Moravskoslezské energetické centrum, příspěvková organizace, Ostrava)</t>
  </si>
  <si>
    <t>ODVĚTVÍ ŽIVOTNÍHO PROSTŘEDÍ CELKEM</t>
  </si>
  <si>
    <t>VLASTNÍ SPRÁVNÍ ČINNOST KRAJE A ČINNOST ZASTUPITELSTVA KRAJE:</t>
  </si>
  <si>
    <t>Kapitálové výdaje - ICT - činnost krajského úřadu</t>
  </si>
  <si>
    <t>Ostatní kapitálové výdaje - činnost krajského úřadu</t>
  </si>
  <si>
    <t>Kapitálové výdaje - činnost zastupitelstva kraje</t>
  </si>
  <si>
    <t>VLASTNÍ SPRÁVNÍ ČINNOST KRAJE A ČINNOST ZASTUPITELSTVA KRAJE CELKEM</t>
  </si>
  <si>
    <t>CELKEM</t>
  </si>
  <si>
    <t>PŘEHLED AKCÍ REPRODUKCE MAJETKU KRAJE VČETNĚ ZÁVAZKŮ KRAJE VYVOLANÝCH PRO ROK 2018 A DALŠÍ LÉTA (v tis. Kč)</t>
  </si>
  <si>
    <t>Skutečné výdaje před r. 2016</t>
  </si>
  <si>
    <t>Předpokl. výdaje
r. 2016</t>
  </si>
  <si>
    <t>po r. 2020</t>
  </si>
  <si>
    <t>Každoroční potřeba finančních prostředků na financování oprav vozovek. Objem rozpočtu na dané akci je stanoven v závislosti na možnosti rozpočtu daného roku. V roce 2016 je uveden upravený rozpočet. Sloupec Celkové výdaje na akci se rovná požadavku na rok 2017.</t>
  </si>
  <si>
    <t>Protihluková opatření na silnicích II. a III. třídy (Správa silnic Moravskoslezského kraje, příspěvková organizace, Ostrava)</t>
  </si>
  <si>
    <t xml:space="preserve">Rozdíl do výše celkových výdajů na akci bude dokryt z mostního programu příspěvkové organizace, případně z mostního programu SFDI. </t>
  </si>
  <si>
    <t>Integrované výjezdové centrum v Českém Těšíně</t>
  </si>
  <si>
    <t>Čerpací stanice pohonných hmot pro Integrované výjezdové centrum Ostrava-Jih - PD</t>
  </si>
  <si>
    <t>-</t>
  </si>
  <si>
    <t>Zabezpečení a sanace hradby u brány hradu Hukvaldy (Muzeum Beskyd Frýdek-Místek, příspěvková organizace)</t>
  </si>
  <si>
    <t>Výměna střešního pláště budovy v Masarykových sadech (Muzeum Těšínska, příspěvková organizace)</t>
  </si>
  <si>
    <t>Oprava části fasády zámku ve Frýdku-Místku (Muzeum Beskyd Frýdek-Místek, příspěvková organizace)</t>
  </si>
  <si>
    <t>Hrad Sovinec - oprava vnějšího jižního opevnění (Muzeum v Bruntále, příspěvková organizace)</t>
  </si>
  <si>
    <t>Hrad Sovinec - oprava vnějšího západního opevnění (Muzeum v Bruntále, příspěvková organizace)</t>
  </si>
  <si>
    <t>Novostavba Moravskoslezské vědecké knihovny (Moravskoslezská vědecká knihovna v Ostravě, příspěvková organizace)</t>
  </si>
  <si>
    <t>Těšínské divadlo - Malá scéna (Těšínské divadlo Český Těšín, příspěvková organizace)</t>
  </si>
  <si>
    <t>Rekonstrukce ubytovací části a přístavba
budovy D (Nový domov, příspěvková organizace, Karviná)</t>
  </si>
  <si>
    <t>Rekonstrukce a výstavba domova Březiny (Domov Březiny, příspěvková organizace, Petřvald)</t>
  </si>
  <si>
    <t>Rekonstrukce stravovacího provozu (Domov Duha, příspěvková organizace, Nový Jičín)</t>
  </si>
  <si>
    <t>Rekonstrukce restaurace Zelený Jelen (Sírius, příspěvková organizace, Opava)</t>
  </si>
  <si>
    <t>Kanalizační přípojka - budova chráněného bydlení Český Těšín (Domov Jistoty, příspěvková organizace, Bohumín)</t>
  </si>
  <si>
    <t>Nemocnice s poliklinikou v Novém Jičíně – reinvestiční část nájemného a opravy</t>
  </si>
  <si>
    <t>Rekonstrukce dětské jednotky intenzivní péče (Nemocnice Třinec, příspěvková organizace)</t>
  </si>
  <si>
    <t>Výměna zdravotechniky v budově následné péče (Nemocnice s poliklinikou Karviná-Ráj, příspěvková organizace)</t>
  </si>
  <si>
    <t>Novostavba lékárny a onkologie (Sdružené zdravotnické zařízení Krnov, příspěvková organizace)</t>
  </si>
  <si>
    <t>Přestavba hospodářské budovy na rehabilitační oddělení (Nemocnice s poliklinikou Havířov, příspěvková organizace)</t>
  </si>
  <si>
    <t>Rekonstrukce areálových rozvodů studené vody (Nemocnice s poliklinikou Havířov, příspěvková organizace)</t>
  </si>
  <si>
    <t>Zřízení sociálních zařízení ve druhém patře budovy (Odborný léčebný ústav Metylovice - Moravskoslezské sanatorium, příspěvková organizace)</t>
  </si>
  <si>
    <t>Rekonstrukce rozvodny nízkého napětí - pracoviště Orlová (Nemocnice s poliklinikou Karviná-Ráj, příspěvková organizace)</t>
  </si>
  <si>
    <t>Pavilon H - stavební úpravy a přístavba (Slezská nemocnice v Opavě, příspěvková organizace)</t>
  </si>
  <si>
    <t>Rekonstrukce elektroinstalace Orlová (Nemocnice s poliklinikou Karviná-Ráj, příspěvková organizace)</t>
  </si>
  <si>
    <t>Pavilon L - stavební úpravy (Slezská nemocnice v Opavě, příspěvková organizace)</t>
  </si>
  <si>
    <t>Výměna zdravotechniky - plicní pavilon Karviná (Nemocnice s poliklinikou Karviná-Ráj, příspěvková organizace)</t>
  </si>
  <si>
    <t>Bezpečnostní svolávací systém</t>
  </si>
  <si>
    <t>Pořízení zdravotnických přístrojů</t>
  </si>
  <si>
    <t>Výměna střešní krytiny (Gymnázium Krnov, příspěvková organizace)</t>
  </si>
  <si>
    <t>Rekonstrukce sociálních zařízení (Střední zdravotnická škola a Vyšší odborná škola zdravotnická, Ostrava, příspěvková organizace</t>
  </si>
  <si>
    <t>Rekonstrukce ústředního topení včetně kotelny (Albrechtova střední škola, Český Těšín, příspěvková organizace</t>
  </si>
  <si>
    <t>Odstranění havárie podlah v přízemí ZŠ a MŠ (Základní škola a Mateřská škola Motýlek, Kopřivnice, Smetanova 1122, příspěvková organizace)</t>
  </si>
  <si>
    <t>Rekonstrukce posilovny a sociálního zázemí (Střední škola techniky a služeb, Karviná, příspěvková organizace)</t>
  </si>
  <si>
    <t>Rekonstrukce sociálního zařízení Čáslavská (Střední škola, Bohumín, příspěvková organizace)</t>
  </si>
  <si>
    <t>Stavební úpravy pláště budovy gymnázia (Gymnázium Petra Bezruče,  Frýdek-Místek, příspěvková organizace)</t>
  </si>
  <si>
    <t>Oprava střech na budovách A, B, C (Gymnázium a Střední průmyslová škola elektrotechniky a informatiky, Frenštát pod Radhoštěm, příspěvková organizace)</t>
  </si>
  <si>
    <t>Izolace a sanace zdiva školní budovy (Základní umělecká škola, Vítkov, Lidická 639, příspěvková organizace)</t>
  </si>
  <si>
    <t>Oprava stoupaček, sekce A (Střední škola, Havířov - Šumbark, Sýkorova 1/613, příspěvková organizace)</t>
  </si>
  <si>
    <t>Výměna sanitárního vybavení (Mateřská škola Eliška, Opava, příspěvková organizace)</t>
  </si>
  <si>
    <t>Oprava venkovní dešťové kanalizace (Všeobecné a sportovní gymnázium, Bruntál, příspěvková organizace)</t>
  </si>
  <si>
    <t>Oprava střechy včetně výměny střešních trámů (Střední škola průmyslová a umělecká, Opava, příspěvková organizace)</t>
  </si>
  <si>
    <t>Rekonstrukce elektro rozvodů na ul. Divadelní (Mendelova střední škola, Nový Jičín, příspěvková organizace)</t>
  </si>
  <si>
    <t>Rekonstrukce sociálních zařízení v dílnách školy (Střední průmyslová škola a Obchodní akademie, Bruntál, příspěvková organizace)</t>
  </si>
  <si>
    <t>Výměna okenního systému ve vestibulu a chodbách (Základní umělecká škola Leoše Janáčka, Havířov, příspěvková organizace)</t>
  </si>
  <si>
    <t>Stavební úpravy a sanace objektu školy (Obchodní akademie a Střední odborná škola logistická, Opava, příspěvková organizace)</t>
  </si>
  <si>
    <t>Oprava střechy (Mendelovo gymnázium, Opava, příspěvková organizace)</t>
  </si>
  <si>
    <t>Celková oprava rozvodů vody (Základní škola a Mateřská škola, Ostrava - Poruba, Ukrajinská 19, příspěvková organizace)</t>
  </si>
  <si>
    <t>Rekonstrukce elektrických rozvodů (Střední škola společného stravování, Ostrava-Hrabůvka, příspěvková organizace)</t>
  </si>
  <si>
    <t>Oprava fasády a střechy a částečné zateplení budov (Odborné učiliště a Praktická škola, Nový Jičín, příspěvková organizace)</t>
  </si>
  <si>
    <t>Oprava střešního pláště tělocvičny Husova (Střední škola hotelnictví a služeb a Vyšší odborná škola, Opava, příspěvková organizace)</t>
  </si>
  <si>
    <t>Oprava fasády budovy gymnázia (Gymnázium, Havířov-Město, Komenského 2, příspěvková organizace)</t>
  </si>
  <si>
    <t>Elektroinstalace a sociální zařízení tělocvičny (Střední odborná škola, Frýdek-Místek, příspěvková organizace)</t>
  </si>
  <si>
    <t>Rekonstrukce kotelny (Střední škola, Havířov - Prostřední Suchá, příspěvková organizace)</t>
  </si>
  <si>
    <t>Výměna světel a rekonstrukce elektro rozvodů (Gymnázium, Ostrava - Hrabůvka, příspěvková organizace)</t>
  </si>
  <si>
    <t>Rekonstrukce kotelny Hotelu Hvězda (Střední odborná škola, Bruntál, příspěvková organizace)</t>
  </si>
  <si>
    <t>Rekonstrukce elektroinstalace v objektu školy (Hotelová škola, Frenštát pod Radhoštěm, příspěvková organizace)</t>
  </si>
  <si>
    <t>Rekonstrukce elektroinstalace (Gymnázium Olgy Havlové, Ostrava - Poruba, příspěvková organizace)</t>
  </si>
  <si>
    <t>Spojovací krček (Střední škola technická a zemědělská, Nový Jičín, příspěvková organizace)</t>
  </si>
  <si>
    <t>Rekonstrukce osvětlení v budově gymnázia (Matiční gymnázium, Ostrava, příspěvková organizace)</t>
  </si>
  <si>
    <t>Sanace zdiva v suterénu (Střední odborná škola waldorfská, Ostrava, příspěvková organizace)</t>
  </si>
  <si>
    <t>Výměna oken (Pedagogicko-psychologická poradna, Karviná, příspěvková organizace)</t>
  </si>
  <si>
    <t>Výměna oken a zateplení budovy školy (Základní umělecká škola, Ostrava - Moravská Ostrava, Sokolská třída 15, příspěvková organizace)</t>
  </si>
  <si>
    <t>Terénní úpravy zahrady, herní prvky pro imobilní děti (Základní škola a Mateřská škola Motýlek, Kopřivnice, Smetanova 1122, příspěvková organizace)</t>
  </si>
  <si>
    <t>Výměna zdravotechnických instalací domova mládeže C (Střední škola automobilní, Krnov, příspěvková organizace)</t>
  </si>
  <si>
    <t>Oprava a stavební úpravy sociálních zařízení školní jídelny (Střední škola automobilní, Krnov, příspěvková organizace)</t>
  </si>
  <si>
    <t>Napojení odpadů na veřejnou kanalizaci a zpevněné plochy (Základní umělecká škola, Klimkovice, Lidická 5, příspěvková organizace)</t>
  </si>
  <si>
    <t>Rekonstrukce kotelny (Střední umělecká škola, Ostrava, příspěvková organizace)</t>
  </si>
  <si>
    <t>Celková rekonstrukce střechy školy (Masarykova střední škola zemědělská a Vyšší odborná škola, Opava, příspěvková organizace)</t>
  </si>
  <si>
    <t>Oprava oken (Střední škola automobilní, Krnov, příspěvková organizace)</t>
  </si>
  <si>
    <t>Rekonstrukce sociálních zařízení školy (Střední škola zemědělství a služeb, Město Albrechtice, příspěvková organizace)</t>
  </si>
  <si>
    <t>Celková rekonstrukce kuchyně (Dětský domov a Školní jídelna, Čeladná 87, příspěvková organizace)</t>
  </si>
  <si>
    <t>Zajištění objektové bezpečnosti škol a školských zařízení</t>
  </si>
  <si>
    <t>Využití objektu SOŠ v Bílé</t>
  </si>
  <si>
    <t>Celková rekonstrukce elektroinstalace školy (Gymnázium Josefa Božka, Český Těšín, příspěvková organizace)</t>
  </si>
  <si>
    <t>Rekonstrukce sil. III/4676 a mostů ev. č. 4676-2 a 4676-3 za Dolním Benešovem (Správa silnic Moravskoslezského kraje, příspěvková organizace, Ostrava)</t>
  </si>
  <si>
    <t>V částkách jsou oproti legendě sloupce započteny i dotace od Ministerstva vnitra ČR ve výši 50 mil. Kč (z toho v r. 2017: 40 mil. Kč, v r. 2018: 10 mil. Kč) - ve fázi registrace a od města Český Těšín ve výši 30 mil. Kč (2018).</t>
  </si>
  <si>
    <t>Sloupec Celkové výdaje na akci se rovná požadavku na rok 2017, jelikož nenavazuje na výdaje předchoz.let.</t>
  </si>
  <si>
    <t>Sloupec Celkové výdaje na akci se rovná požadavku na léta 2017 - 2020 - dříve nenavazovalo na výdaje předchozích 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</si>
</sst>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indexed="1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10"/>
      <color rgb="FFFF0000"/>
      <name val="Times New Roman CE"/>
      <family val="1"/>
      <charset val="238"/>
    </font>
    <font>
      <sz val="8"/>
      <name val="Tahoma"/>
      <family val="2"/>
    </font>
    <font>
      <i/>
      <sz val="8"/>
      <name val="Tahoma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Times New Roman C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6">
    <xf numFmtId="0" fontId="0" fillId="0" borderId="0"/>
    <xf numFmtId="0" fontId="1" fillId="0" borderId="0"/>
    <xf numFmtId="0" fontId="8" fillId="0" borderId="0"/>
    <xf numFmtId="0" fontId="8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" fillId="0" borderId="0"/>
    <xf numFmtId="0" fontId="8" fillId="0" borderId="0"/>
    <xf numFmtId="0" fontId="13" fillId="12" borderId="60" applyNumberFormat="0" applyFont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justify"/>
    </xf>
    <xf numFmtId="3" fontId="4" fillId="0" borderId="0" xfId="1" applyNumberFormat="1" applyFont="1" applyAlignment="1">
      <alignment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left" vertical="center" wrapText="1"/>
    </xf>
    <xf numFmtId="3" fontId="7" fillId="0" borderId="20" xfId="1" applyNumberFormat="1" applyFont="1" applyFill="1" applyBorder="1" applyAlignment="1">
      <alignment vertical="center"/>
    </xf>
    <xf numFmtId="3" fontId="7" fillId="0" borderId="21" xfId="1" applyNumberFormat="1" applyFont="1" applyFill="1" applyBorder="1" applyAlignment="1">
      <alignment vertical="center"/>
    </xf>
    <xf numFmtId="3" fontId="7" fillId="3" borderId="21" xfId="1" applyNumberFormat="1" applyFont="1" applyFill="1" applyBorder="1" applyAlignment="1">
      <alignment vertical="center"/>
    </xf>
    <xf numFmtId="3" fontId="7" fillId="0" borderId="18" xfId="1" applyNumberFormat="1" applyFont="1" applyFill="1" applyBorder="1" applyAlignment="1">
      <alignment vertical="center"/>
    </xf>
    <xf numFmtId="3" fontId="7" fillId="0" borderId="18" xfId="1" applyNumberFormat="1" applyFont="1" applyBorder="1" applyAlignment="1">
      <alignment vertical="center"/>
    </xf>
    <xf numFmtId="3" fontId="7" fillId="0" borderId="23" xfId="1" applyNumberFormat="1" applyFont="1" applyFill="1" applyBorder="1" applyAlignment="1">
      <alignment horizontal="justify" vertical="center"/>
    </xf>
    <xf numFmtId="0" fontId="7" fillId="0" borderId="24" xfId="1" applyFont="1" applyFill="1" applyBorder="1" applyAlignment="1">
      <alignment horizontal="center" vertical="center"/>
    </xf>
    <xf numFmtId="3" fontId="7" fillId="0" borderId="25" xfId="1" applyNumberFormat="1" applyFont="1" applyFill="1" applyBorder="1" applyAlignment="1">
      <alignment vertical="center"/>
    </xf>
    <xf numFmtId="0" fontId="7" fillId="0" borderId="26" xfId="1" applyFont="1" applyFill="1" applyBorder="1" applyAlignment="1">
      <alignment horizontal="left" vertical="center" wrapText="1"/>
    </xf>
    <xf numFmtId="3" fontId="7" fillId="0" borderId="27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4" xfId="1" applyNumberFormat="1" applyFont="1" applyFill="1" applyBorder="1" applyAlignment="1">
      <alignment horizontal="justify" vertical="justify"/>
    </xf>
    <xf numFmtId="0" fontId="3" fillId="0" borderId="0" xfId="1" applyFont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19" xfId="3" applyFont="1" applyFill="1" applyBorder="1" applyAlignment="1" applyProtection="1">
      <alignment horizontal="left" vertical="center" wrapText="1"/>
    </xf>
    <xf numFmtId="3" fontId="7" fillId="0" borderId="35" xfId="1" applyNumberFormat="1" applyFont="1" applyFill="1" applyBorder="1" applyAlignment="1">
      <alignment vertical="center"/>
    </xf>
    <xf numFmtId="3" fontId="7" fillId="0" borderId="36" xfId="1" applyNumberFormat="1" applyFont="1" applyFill="1" applyBorder="1" applyAlignment="1">
      <alignment horizontal="right" vertical="center"/>
    </xf>
    <xf numFmtId="3" fontId="7" fillId="2" borderId="36" xfId="3" applyNumberFormat="1" applyFont="1" applyFill="1" applyBorder="1" applyAlignment="1">
      <alignment vertical="center"/>
    </xf>
    <xf numFmtId="3" fontId="7" fillId="0" borderId="37" xfId="1" applyNumberFormat="1" applyFont="1" applyFill="1" applyBorder="1" applyAlignment="1">
      <alignment horizontal="right" vertical="center"/>
    </xf>
    <xf numFmtId="3" fontId="7" fillId="0" borderId="38" xfId="1" applyNumberFormat="1" applyFont="1" applyFill="1" applyBorder="1" applyAlignment="1">
      <alignment horizontal="right" vertical="center"/>
    </xf>
    <xf numFmtId="3" fontId="7" fillId="0" borderId="39" xfId="1" applyNumberFormat="1" applyFont="1" applyFill="1" applyBorder="1" applyAlignment="1">
      <alignment horizontal="justify" vertical="center" wrapText="1"/>
    </xf>
    <xf numFmtId="3" fontId="6" fillId="2" borderId="40" xfId="1" applyNumberFormat="1" applyFont="1" applyFill="1" applyBorder="1" applyAlignment="1">
      <alignment horizontal="justify" vertical="justify"/>
    </xf>
    <xf numFmtId="0" fontId="7" fillId="0" borderId="41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6" xfId="3" applyFont="1" applyFill="1" applyBorder="1" applyAlignment="1" applyProtection="1">
      <alignment horizontal="left" vertical="center" wrapText="1"/>
    </xf>
    <xf numFmtId="3" fontId="7" fillId="0" borderId="42" xfId="1" applyNumberFormat="1" applyFont="1" applyFill="1" applyBorder="1" applyAlignment="1">
      <alignment vertical="center"/>
    </xf>
    <xf numFmtId="3" fontId="7" fillId="0" borderId="43" xfId="1" applyNumberFormat="1" applyFont="1" applyFill="1" applyBorder="1" applyAlignment="1">
      <alignment horizontal="right" vertical="center"/>
    </xf>
    <xf numFmtId="3" fontId="7" fillId="2" borderId="19" xfId="3" applyNumberFormat="1" applyFont="1" applyFill="1" applyBorder="1" applyAlignment="1">
      <alignment vertical="center"/>
    </xf>
    <xf numFmtId="3" fontId="7" fillId="0" borderId="44" xfId="1" applyNumberFormat="1" applyFont="1" applyFill="1" applyBorder="1" applyAlignment="1">
      <alignment horizontal="right" vertical="center"/>
    </xf>
    <xf numFmtId="3" fontId="7" fillId="0" borderId="45" xfId="1" applyNumberFormat="1" applyFont="1" applyFill="1" applyBorder="1" applyAlignment="1">
      <alignment horizontal="right" vertical="center"/>
    </xf>
    <xf numFmtId="3" fontId="7" fillId="0" borderId="46" xfId="1" applyNumberFormat="1" applyFont="1" applyFill="1" applyBorder="1" applyAlignment="1">
      <alignment horizontal="justify" vertical="center" wrapText="1"/>
    </xf>
    <xf numFmtId="3" fontId="7" fillId="0" borderId="19" xfId="1" applyNumberFormat="1" applyFont="1" applyFill="1" applyBorder="1" applyAlignment="1">
      <alignment vertical="center"/>
    </xf>
    <xf numFmtId="3" fontId="7" fillId="0" borderId="19" xfId="1" applyNumberFormat="1" applyFont="1" applyFill="1" applyBorder="1" applyAlignment="1">
      <alignment horizontal="right" vertical="center"/>
    </xf>
    <xf numFmtId="3" fontId="7" fillId="0" borderId="47" xfId="1" applyNumberFormat="1" applyFont="1" applyFill="1" applyBorder="1" applyAlignment="1">
      <alignment horizontal="justify" vertical="center" wrapText="1"/>
    </xf>
    <xf numFmtId="0" fontId="7" fillId="0" borderId="4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 wrapText="1"/>
    </xf>
    <xf numFmtId="3" fontId="7" fillId="0" borderId="22" xfId="1" applyNumberFormat="1" applyFont="1" applyFill="1" applyBorder="1" applyAlignment="1">
      <alignment horizontal="right" vertical="center"/>
    </xf>
    <xf numFmtId="3" fontId="7" fillId="0" borderId="34" xfId="1" applyNumberFormat="1" applyFont="1" applyFill="1" applyBorder="1" applyAlignment="1">
      <alignment horizontal="right" vertical="center"/>
    </xf>
    <xf numFmtId="0" fontId="7" fillId="0" borderId="47" xfId="1" applyFont="1" applyFill="1" applyBorder="1" applyAlignment="1">
      <alignment horizontal="justify" vertical="center" wrapText="1"/>
    </xf>
    <xf numFmtId="3" fontId="7" fillId="0" borderId="26" xfId="1" applyNumberFormat="1" applyFont="1" applyFill="1" applyBorder="1" applyAlignment="1">
      <alignment horizontal="right" vertical="center"/>
    </xf>
    <xf numFmtId="3" fontId="7" fillId="2" borderId="26" xfId="3" applyNumberFormat="1" applyFont="1" applyFill="1" applyBorder="1" applyAlignment="1">
      <alignment vertical="center"/>
    </xf>
    <xf numFmtId="3" fontId="7" fillId="0" borderId="26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3" fontId="7" fillId="0" borderId="53" xfId="1" applyNumberFormat="1" applyFont="1" applyFill="1" applyBorder="1" applyAlignment="1">
      <alignment horizontal="right" vertical="center"/>
    </xf>
    <xf numFmtId="3" fontId="7" fillId="2" borderId="53" xfId="3" applyNumberFormat="1" applyFont="1" applyFill="1" applyBorder="1" applyAlignment="1">
      <alignment vertical="center"/>
    </xf>
    <xf numFmtId="3" fontId="7" fillId="0" borderId="53" xfId="1" applyNumberFormat="1" applyFont="1" applyBorder="1" applyAlignment="1">
      <alignment horizontal="right" vertical="center"/>
    </xf>
    <xf numFmtId="3" fontId="7" fillId="0" borderId="54" xfId="1" applyNumberFormat="1" applyFont="1" applyFill="1" applyBorder="1" applyAlignment="1">
      <alignment horizontal="justify" vertical="center" wrapText="1"/>
    </xf>
    <xf numFmtId="3" fontId="7" fillId="0" borderId="26" xfId="1" applyNumberFormat="1" applyFont="1" applyFill="1" applyBorder="1" applyAlignment="1">
      <alignment vertical="center"/>
    </xf>
    <xf numFmtId="0" fontId="7" fillId="0" borderId="34" xfId="1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justify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6" xfId="1" applyFont="1" applyFill="1" applyBorder="1" applyAlignment="1">
      <alignment horizontal="justify" vertical="justify"/>
    </xf>
    <xf numFmtId="3" fontId="6" fillId="2" borderId="58" xfId="1" applyNumberFormat="1" applyFont="1" applyFill="1" applyBorder="1" applyAlignment="1">
      <alignment vertical="center"/>
    </xf>
    <xf numFmtId="3" fontId="6" fillId="2" borderId="59" xfId="1" applyNumberFormat="1" applyFont="1" applyFill="1" applyBorder="1" applyAlignment="1">
      <alignment horizontal="justify" vertical="justify"/>
    </xf>
    <xf numFmtId="0" fontId="4" fillId="0" borderId="0" xfId="1" applyFont="1" applyAlignment="1">
      <alignment horizontal="justify" vertical="justify"/>
    </xf>
    <xf numFmtId="164" fontId="9" fillId="0" borderId="19" xfId="2" applyNumberFormat="1" applyFont="1" applyFill="1" applyBorder="1" applyAlignment="1">
      <alignment horizontal="center" vertical="center" wrapText="1"/>
    </xf>
    <xf numFmtId="164" fontId="15" fillId="0" borderId="19" xfId="2" applyNumberFormat="1" applyFont="1" applyFill="1" applyBorder="1" applyAlignment="1">
      <alignment horizontal="center" vertical="center" wrapText="1"/>
    </xf>
    <xf numFmtId="3" fontId="6" fillId="2" borderId="64" xfId="1" applyNumberFormat="1" applyFont="1" applyFill="1" applyBorder="1" applyAlignment="1">
      <alignment vertical="center"/>
    </xf>
    <xf numFmtId="3" fontId="6" fillId="2" borderId="65" xfId="1" applyNumberFormat="1" applyFont="1" applyFill="1" applyBorder="1" applyAlignment="1">
      <alignment horizontal="justify" vertical="justify"/>
    </xf>
    <xf numFmtId="164" fontId="15" fillId="0" borderId="51" xfId="2" applyNumberFormat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164" fontId="15" fillId="0" borderId="26" xfId="2" applyNumberFormat="1" applyFont="1" applyFill="1" applyBorder="1" applyAlignment="1">
      <alignment horizontal="center" vertical="center" wrapText="1"/>
    </xf>
    <xf numFmtId="0" fontId="7" fillId="0" borderId="66" xfId="1" applyFont="1" applyFill="1" applyBorder="1" applyAlignment="1">
      <alignment horizontal="justify" vertical="center" wrapText="1"/>
    </xf>
    <xf numFmtId="3" fontId="6" fillId="2" borderId="67" xfId="1" applyNumberFormat="1" applyFont="1" applyFill="1" applyBorder="1" applyAlignment="1">
      <alignment horizontal="justify" vertical="justify"/>
    </xf>
    <xf numFmtId="3" fontId="12" fillId="0" borderId="0" xfId="0" applyNumberFormat="1" applyFont="1" applyFill="1" applyBorder="1" applyAlignment="1">
      <alignment horizontal="right"/>
    </xf>
    <xf numFmtId="0" fontId="7" fillId="0" borderId="52" xfId="0" applyFont="1" applyBorder="1" applyAlignment="1">
      <alignment wrapText="1"/>
    </xf>
    <xf numFmtId="0" fontId="7" fillId="0" borderId="19" xfId="0" applyFont="1" applyBorder="1" applyAlignment="1">
      <alignment wrapText="1"/>
    </xf>
    <xf numFmtId="164" fontId="15" fillId="0" borderId="52" xfId="2" applyNumberFormat="1" applyFont="1" applyFill="1" applyBorder="1" applyAlignment="1">
      <alignment horizontal="center" vertical="center" wrapText="1"/>
    </xf>
    <xf numFmtId="3" fontId="7" fillId="0" borderId="66" xfId="1" applyNumberFormat="1" applyFont="1" applyFill="1" applyBorder="1" applyAlignment="1">
      <alignment horizontal="justify" vertical="center" wrapText="1"/>
    </xf>
    <xf numFmtId="3" fontId="7" fillId="13" borderId="26" xfId="1" applyNumberFormat="1" applyFont="1" applyFill="1" applyBorder="1" applyAlignment="1">
      <alignment horizontal="right" vertical="center"/>
    </xf>
    <xf numFmtId="3" fontId="7" fillId="13" borderId="19" xfId="1" applyNumberFormat="1" applyFont="1" applyFill="1" applyBorder="1" applyAlignment="1">
      <alignment horizontal="right" vertical="center"/>
    </xf>
    <xf numFmtId="3" fontId="7" fillId="13" borderId="53" xfId="1" applyNumberFormat="1" applyFont="1" applyFill="1" applyBorder="1" applyAlignment="1">
      <alignment horizontal="right" vertical="center"/>
    </xf>
    <xf numFmtId="3" fontId="7" fillId="13" borderId="36" xfId="1" applyNumberFormat="1" applyFont="1" applyFill="1" applyBorder="1" applyAlignment="1">
      <alignment horizontal="right" vertical="center"/>
    </xf>
    <xf numFmtId="3" fontId="7" fillId="13" borderId="22" xfId="1" applyNumberFormat="1" applyFont="1" applyFill="1" applyBorder="1" applyAlignment="1">
      <alignment horizontal="right" vertical="center"/>
    </xf>
    <xf numFmtId="3" fontId="7" fillId="13" borderId="21" xfId="1" applyNumberFormat="1" applyFont="1" applyFill="1" applyBorder="1" applyAlignment="1">
      <alignment vertical="center"/>
    </xf>
    <xf numFmtId="164" fontId="9" fillId="0" borderId="26" xfId="2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left" wrapText="1"/>
    </xf>
    <xf numFmtId="0" fontId="6" fillId="2" borderId="61" xfId="1" applyFont="1" applyFill="1" applyBorder="1" applyAlignment="1">
      <alignment vertical="center"/>
    </xf>
    <xf numFmtId="0" fontId="7" fillId="2" borderId="62" xfId="1" applyFont="1" applyFill="1" applyBorder="1" applyAlignment="1">
      <alignment vertical="center"/>
    </xf>
    <xf numFmtId="0" fontId="7" fillId="2" borderId="63" xfId="1" applyFont="1" applyFill="1" applyBorder="1" applyAlignment="1">
      <alignment vertical="center"/>
    </xf>
    <xf numFmtId="0" fontId="7" fillId="0" borderId="68" xfId="1" applyFont="1" applyFill="1" applyBorder="1" applyAlignment="1">
      <alignment horizontal="center" vertical="center"/>
    </xf>
    <xf numFmtId="3" fontId="7" fillId="0" borderId="69" xfId="1" applyNumberFormat="1" applyFont="1" applyFill="1" applyBorder="1" applyAlignment="1">
      <alignment vertical="center"/>
    </xf>
    <xf numFmtId="3" fontId="7" fillId="0" borderId="52" xfId="1" applyNumberFormat="1" applyFont="1" applyFill="1" applyBorder="1" applyAlignment="1">
      <alignment horizontal="right" vertical="center"/>
    </xf>
    <xf numFmtId="3" fontId="7" fillId="13" borderId="52" xfId="1" applyNumberFormat="1" applyFont="1" applyFill="1" applyBorder="1" applyAlignment="1">
      <alignment horizontal="right" vertical="center"/>
    </xf>
    <xf numFmtId="3" fontId="7" fillId="0" borderId="52" xfId="1" applyNumberFormat="1" applyFont="1" applyBorder="1" applyAlignment="1">
      <alignment horizontal="right" vertical="center"/>
    </xf>
    <xf numFmtId="0" fontId="6" fillId="2" borderId="28" xfId="1" applyFont="1" applyFill="1" applyBorder="1" applyAlignment="1">
      <alignment vertical="center"/>
    </xf>
    <xf numFmtId="0" fontId="6" fillId="2" borderId="29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0" fontId="6" fillId="0" borderId="30" xfId="1" applyFont="1" applyFill="1" applyBorder="1" applyAlignment="1">
      <alignment horizontal="left" vertical="center" wrapText="1"/>
    </xf>
    <xf numFmtId="0" fontId="6" fillId="0" borderId="31" xfId="1" applyFont="1" applyFill="1" applyBorder="1" applyAlignment="1">
      <alignment horizontal="left" vertical="center" wrapText="1"/>
    </xf>
    <xf numFmtId="0" fontId="6" fillId="0" borderId="32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2" borderId="55" xfId="1" applyFont="1" applyFill="1" applyBorder="1" applyAlignment="1">
      <alignment vertical="center"/>
    </xf>
    <xf numFmtId="0" fontId="7" fillId="2" borderId="56" xfId="1" applyFont="1" applyFill="1" applyBorder="1" applyAlignment="1">
      <alignment vertical="center"/>
    </xf>
    <xf numFmtId="0" fontId="7" fillId="2" borderId="57" xfId="1" applyFont="1" applyFill="1" applyBorder="1" applyAlignment="1">
      <alignment vertical="center"/>
    </xf>
    <xf numFmtId="0" fontId="11" fillId="0" borderId="0" xfId="1" applyFont="1" applyFill="1" applyAlignment="1">
      <alignment horizontal="left" wrapText="1"/>
    </xf>
    <xf numFmtId="0" fontId="6" fillId="2" borderId="28" xfId="1" applyFont="1" applyFill="1" applyBorder="1" applyAlignment="1">
      <alignment vertical="center" wrapText="1"/>
    </xf>
    <xf numFmtId="0" fontId="7" fillId="2" borderId="29" xfId="1" applyFont="1" applyFill="1" applyBorder="1" applyAlignment="1">
      <alignment vertical="center" wrapText="1"/>
    </xf>
    <xf numFmtId="0" fontId="7" fillId="2" borderId="12" xfId="1" applyFont="1" applyFill="1" applyBorder="1" applyAlignment="1">
      <alignment vertical="center" wrapText="1"/>
    </xf>
    <xf numFmtId="0" fontId="7" fillId="2" borderId="29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6" fillId="0" borderId="49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50" xfId="1" applyFont="1" applyFill="1" applyBorder="1" applyAlignment="1">
      <alignment horizontal="left" vertical="center" wrapText="1"/>
    </xf>
    <xf numFmtId="0" fontId="6" fillId="2" borderId="61" xfId="1" applyFont="1" applyFill="1" applyBorder="1" applyAlignment="1">
      <alignment vertical="center"/>
    </xf>
    <xf numFmtId="0" fontId="7" fillId="2" borderId="62" xfId="1" applyFont="1" applyFill="1" applyBorder="1" applyAlignment="1">
      <alignment vertical="center"/>
    </xf>
    <xf numFmtId="0" fontId="7" fillId="2" borderId="63" xfId="1" applyFont="1" applyFill="1" applyBorder="1" applyAlignment="1">
      <alignment vertical="center"/>
    </xf>
  </cellXfs>
  <cellStyles count="16">
    <cellStyle name="20 % – Zvýraznění1 2" xfId="4"/>
    <cellStyle name="20 % – Zvýraznění2 2" xfId="5"/>
    <cellStyle name="20 % – Zvýraznění3 2" xfId="6"/>
    <cellStyle name="20 % – Zvýraznění4 2" xfId="7"/>
    <cellStyle name="40 % – Zvýraznění3 2" xfId="8"/>
    <cellStyle name="60 % – Zvýraznění3 2" xfId="9"/>
    <cellStyle name="60 % – Zvýraznění4 2" xfId="10"/>
    <cellStyle name="60 % – Zvýraznění6 2" xfId="11"/>
    <cellStyle name="Normální" xfId="0" builtinId="0"/>
    <cellStyle name="Normální 2" xfId="12"/>
    <cellStyle name="Normální 3" xfId="1"/>
    <cellStyle name="Normální 4" xfId="13"/>
    <cellStyle name="normální_číselníky MSK" xfId="2"/>
    <cellStyle name="normální_List1" xfId="3"/>
    <cellStyle name="Poznámka 2" xfId="14"/>
    <cellStyle name="Procenta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8"/>
  <sheetViews>
    <sheetView tabSelected="1" zoomScaleNormal="100" zoomScaleSheetLayoutView="100" workbookViewId="0">
      <selection activeCell="M2" sqref="M2"/>
    </sheetView>
  </sheetViews>
  <sheetFormatPr defaultRowHeight="11.25" x14ac:dyDescent="0.25"/>
  <cols>
    <col min="1" max="1" width="7.28515625" style="3" customWidth="1"/>
    <col min="2" max="2" width="9.140625" style="5" hidden="1" customWidth="1"/>
    <col min="3" max="3" width="44.7109375" style="3" customWidth="1"/>
    <col min="4" max="4" width="9.5703125" style="3" customWidth="1"/>
    <col min="5" max="5" width="9.28515625" style="3" customWidth="1"/>
    <col min="6" max="6" width="9.5703125" style="3" customWidth="1"/>
    <col min="7" max="7" width="8.85546875" style="3" bestFit="1" customWidth="1"/>
    <col min="8" max="8" width="8.42578125" style="3" customWidth="1"/>
    <col min="9" max="9" width="8.7109375" style="3" customWidth="1"/>
    <col min="10" max="10" width="7.28515625" style="3" customWidth="1"/>
    <col min="11" max="11" width="8.140625" style="3" customWidth="1"/>
    <col min="12" max="12" width="38.5703125" style="73" customWidth="1"/>
    <col min="13" max="16384" width="9.140625" style="3"/>
  </cols>
  <sheetData>
    <row r="1" spans="1:23" ht="27.75" customHeight="1" x14ac:dyDescent="0.25">
      <c r="A1" s="110" t="s">
        <v>48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"/>
      <c r="N1" s="1"/>
      <c r="O1" s="1"/>
      <c r="P1" s="1"/>
      <c r="Q1" s="2"/>
      <c r="R1" s="2"/>
      <c r="S1" s="2"/>
      <c r="T1" s="2"/>
      <c r="U1" s="2"/>
      <c r="V1" s="2"/>
      <c r="W1" s="1"/>
    </row>
    <row r="2" spans="1:23" ht="12" thickBot="1" x14ac:dyDescent="0.3">
      <c r="A2" s="4"/>
      <c r="L2" s="6" t="s">
        <v>0</v>
      </c>
      <c r="Q2" s="7"/>
      <c r="R2" s="7"/>
      <c r="S2" s="7"/>
      <c r="T2" s="7"/>
      <c r="U2" s="7"/>
      <c r="V2" s="7"/>
    </row>
    <row r="3" spans="1:23" ht="30" customHeight="1" x14ac:dyDescent="0.25">
      <c r="A3" s="111" t="s">
        <v>1</v>
      </c>
      <c r="B3" s="113" t="s">
        <v>2</v>
      </c>
      <c r="C3" s="113" t="s">
        <v>3</v>
      </c>
      <c r="D3" s="115" t="s">
        <v>4</v>
      </c>
      <c r="E3" s="117" t="s">
        <v>49</v>
      </c>
      <c r="F3" s="119" t="s">
        <v>50</v>
      </c>
      <c r="G3" s="121" t="s">
        <v>5</v>
      </c>
      <c r="H3" s="122"/>
      <c r="I3" s="122"/>
      <c r="J3" s="122"/>
      <c r="K3" s="123"/>
      <c r="L3" s="124" t="s">
        <v>6</v>
      </c>
    </row>
    <row r="4" spans="1:23" ht="36" customHeight="1" thickBot="1" x14ac:dyDescent="0.3">
      <c r="A4" s="112"/>
      <c r="B4" s="114"/>
      <c r="C4" s="114"/>
      <c r="D4" s="116"/>
      <c r="E4" s="118"/>
      <c r="F4" s="120"/>
      <c r="G4" s="8" t="s">
        <v>7</v>
      </c>
      <c r="H4" s="8" t="s">
        <v>8</v>
      </c>
      <c r="I4" s="9" t="s">
        <v>9</v>
      </c>
      <c r="J4" s="9">
        <v>2020</v>
      </c>
      <c r="K4" s="10" t="s">
        <v>51</v>
      </c>
      <c r="L4" s="125"/>
    </row>
    <row r="5" spans="1:23" s="11" customFormat="1" ht="18" customHeight="1" x14ac:dyDescent="0.25">
      <c r="A5" s="126" t="s">
        <v>42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8"/>
    </row>
    <row r="6" spans="1:23" ht="24" customHeight="1" x14ac:dyDescent="0.25">
      <c r="A6" s="28">
        <v>13</v>
      </c>
      <c r="B6" s="64">
        <v>5337</v>
      </c>
      <c r="C6" s="66" t="s">
        <v>43</v>
      </c>
      <c r="D6" s="15">
        <f>G6</f>
        <v>8696</v>
      </c>
      <c r="E6" s="48">
        <v>4526</v>
      </c>
      <c r="F6" s="48">
        <v>6556</v>
      </c>
      <c r="G6" s="43">
        <v>8696</v>
      </c>
      <c r="H6" s="48">
        <v>0</v>
      </c>
      <c r="I6" s="48">
        <v>0</v>
      </c>
      <c r="J6" s="48">
        <v>0</v>
      </c>
      <c r="K6" s="58">
        <v>0</v>
      </c>
      <c r="L6" s="65" t="s">
        <v>132</v>
      </c>
    </row>
    <row r="7" spans="1:23" ht="34.5" customHeight="1" x14ac:dyDescent="0.25">
      <c r="A7" s="28">
        <v>14</v>
      </c>
      <c r="B7" s="64">
        <v>5338</v>
      </c>
      <c r="C7" s="66" t="s">
        <v>44</v>
      </c>
      <c r="D7" s="24">
        <f>SUM(G7+H7+I7+J7+K7)</f>
        <v>63414</v>
      </c>
      <c r="E7" s="48">
        <v>5526</v>
      </c>
      <c r="F7" s="48">
        <v>9250</v>
      </c>
      <c r="G7" s="43">
        <v>17044</v>
      </c>
      <c r="H7" s="48">
        <v>13820</v>
      </c>
      <c r="I7" s="48">
        <v>15600</v>
      </c>
      <c r="J7" s="48">
        <v>16950</v>
      </c>
      <c r="K7" s="58">
        <v>0</v>
      </c>
      <c r="L7" s="65" t="s">
        <v>133</v>
      </c>
    </row>
    <row r="8" spans="1:23" ht="24" customHeight="1" x14ac:dyDescent="0.25">
      <c r="A8" s="28">
        <v>15</v>
      </c>
      <c r="B8" s="51">
        <v>5339</v>
      </c>
      <c r="C8" s="14" t="s">
        <v>45</v>
      </c>
      <c r="D8" s="24">
        <f>G8</f>
        <v>10100</v>
      </c>
      <c r="E8" s="48">
        <v>965</v>
      </c>
      <c r="F8" s="48">
        <v>1205</v>
      </c>
      <c r="G8" s="43">
        <v>10100</v>
      </c>
      <c r="H8" s="48">
        <v>0</v>
      </c>
      <c r="I8" s="48">
        <v>0</v>
      </c>
      <c r="J8" s="48">
        <v>0</v>
      </c>
      <c r="K8" s="58">
        <v>0</v>
      </c>
      <c r="L8" s="65" t="s">
        <v>132</v>
      </c>
    </row>
    <row r="9" spans="1:23" s="11" customFormat="1" ht="27.75" customHeight="1" thickBot="1" x14ac:dyDescent="0.3">
      <c r="A9" s="133" t="s">
        <v>46</v>
      </c>
      <c r="B9" s="134"/>
      <c r="C9" s="135"/>
      <c r="D9" s="25">
        <f t="shared" ref="D9:F9" si="0">SUM(D6:D8)</f>
        <v>82210</v>
      </c>
      <c r="E9" s="25">
        <f t="shared" si="0"/>
        <v>11017</v>
      </c>
      <c r="F9" s="25">
        <f t="shared" si="0"/>
        <v>17011</v>
      </c>
      <c r="G9" s="25">
        <f>SUM(G6:G8)</f>
        <v>35840</v>
      </c>
      <c r="H9" s="25">
        <f t="shared" ref="H9:K9" si="1">SUM(H6:H8)</f>
        <v>13820</v>
      </c>
      <c r="I9" s="25">
        <f t="shared" si="1"/>
        <v>15600</v>
      </c>
      <c r="J9" s="25">
        <f t="shared" si="1"/>
        <v>16950</v>
      </c>
      <c r="K9" s="25">
        <f t="shared" si="1"/>
        <v>0</v>
      </c>
      <c r="L9" s="26"/>
    </row>
    <row r="10" spans="1:23" s="11" customFormat="1" ht="18" customHeight="1" x14ac:dyDescent="0.25">
      <c r="A10" s="107" t="s">
        <v>15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9"/>
    </row>
    <row r="11" spans="1:23" ht="34.5" customHeight="1" x14ac:dyDescent="0.25">
      <c r="A11" s="28">
        <v>42</v>
      </c>
      <c r="B11" s="29">
        <v>5057</v>
      </c>
      <c r="C11" s="30" t="s">
        <v>16</v>
      </c>
      <c r="D11" s="31">
        <f>SUM(E11:K11)</f>
        <v>201291</v>
      </c>
      <c r="E11" s="32">
        <v>58651</v>
      </c>
      <c r="F11" s="32">
        <v>24729</v>
      </c>
      <c r="G11" s="33">
        <v>19507</v>
      </c>
      <c r="H11" s="32">
        <v>19507</v>
      </c>
      <c r="I11" s="32">
        <v>19507</v>
      </c>
      <c r="J11" s="32">
        <v>19507</v>
      </c>
      <c r="K11" s="35">
        <f>19507*2+869</f>
        <v>39883</v>
      </c>
      <c r="L11" s="36" t="s">
        <v>17</v>
      </c>
    </row>
    <row r="12" spans="1:23" s="11" customFormat="1" ht="15.75" customHeight="1" thickBot="1" x14ac:dyDescent="0.3">
      <c r="A12" s="104" t="s">
        <v>18</v>
      </c>
      <c r="B12" s="105"/>
      <c r="C12" s="106"/>
      <c r="D12" s="25">
        <f t="shared" ref="D12:K12" si="2">SUM(D11:D11)</f>
        <v>201291</v>
      </c>
      <c r="E12" s="25">
        <f t="shared" si="2"/>
        <v>58651</v>
      </c>
      <c r="F12" s="25">
        <f t="shared" si="2"/>
        <v>24729</v>
      </c>
      <c r="G12" s="25">
        <f t="shared" si="2"/>
        <v>19507</v>
      </c>
      <c r="H12" s="25">
        <f t="shared" si="2"/>
        <v>19507</v>
      </c>
      <c r="I12" s="25">
        <f t="shared" si="2"/>
        <v>19507</v>
      </c>
      <c r="J12" s="25">
        <f t="shared" si="2"/>
        <v>19507</v>
      </c>
      <c r="K12" s="25">
        <f t="shared" si="2"/>
        <v>39883</v>
      </c>
      <c r="L12" s="37"/>
    </row>
    <row r="13" spans="1:23" s="11" customFormat="1" ht="18" customHeight="1" x14ac:dyDescent="0.25">
      <c r="A13" s="126" t="s">
        <v>10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8"/>
    </row>
    <row r="14" spans="1:23" ht="66" customHeight="1" x14ac:dyDescent="0.25">
      <c r="A14" s="12">
        <v>64</v>
      </c>
      <c r="B14" s="13">
        <v>4355</v>
      </c>
      <c r="C14" s="14" t="s">
        <v>11</v>
      </c>
      <c r="D14" s="15">
        <f>SUM(G14)</f>
        <v>57500</v>
      </c>
      <c r="E14" s="17">
        <v>0</v>
      </c>
      <c r="F14" s="17">
        <v>120100</v>
      </c>
      <c r="G14" s="93">
        <v>57500</v>
      </c>
      <c r="H14" s="16">
        <v>0</v>
      </c>
      <c r="I14" s="16">
        <v>0</v>
      </c>
      <c r="J14" s="18">
        <v>0</v>
      </c>
      <c r="K14" s="19">
        <v>0</v>
      </c>
      <c r="L14" s="20" t="s">
        <v>52</v>
      </c>
    </row>
    <row r="15" spans="1:23" ht="24" customHeight="1" x14ac:dyDescent="0.25">
      <c r="A15" s="21">
        <v>66</v>
      </c>
      <c r="B15" s="75">
        <v>4450</v>
      </c>
      <c r="C15" s="14" t="s">
        <v>53</v>
      </c>
      <c r="D15" s="15">
        <f t="shared" ref="D15" si="3">SUM(E15+F15+G15+H15+I15+J15+K15)</f>
        <v>3000</v>
      </c>
      <c r="E15" s="16">
        <v>0</v>
      </c>
      <c r="F15" s="17">
        <v>0</v>
      </c>
      <c r="G15" s="93">
        <v>3000</v>
      </c>
      <c r="H15" s="16">
        <v>0</v>
      </c>
      <c r="I15" s="16">
        <v>0</v>
      </c>
      <c r="J15" s="18">
        <v>0</v>
      </c>
      <c r="K15" s="19">
        <v>0</v>
      </c>
      <c r="L15" s="20" t="s">
        <v>12</v>
      </c>
    </row>
    <row r="16" spans="1:23" ht="34.5" customHeight="1" x14ac:dyDescent="0.25">
      <c r="A16" s="21">
        <v>67</v>
      </c>
      <c r="B16" s="74"/>
      <c r="C16" s="14" t="s">
        <v>130</v>
      </c>
      <c r="D16" s="22">
        <v>47000</v>
      </c>
      <c r="E16" s="16">
        <v>0</v>
      </c>
      <c r="F16" s="17">
        <v>0</v>
      </c>
      <c r="G16" s="93">
        <v>20000</v>
      </c>
      <c r="H16" s="16">
        <v>0</v>
      </c>
      <c r="I16" s="16">
        <v>0</v>
      </c>
      <c r="J16" s="18">
        <v>0</v>
      </c>
      <c r="K16" s="19">
        <v>0</v>
      </c>
      <c r="L16" s="20" t="s">
        <v>54</v>
      </c>
    </row>
    <row r="17" spans="1:12" ht="15" customHeight="1" x14ac:dyDescent="0.25">
      <c r="A17" s="21">
        <v>69</v>
      </c>
      <c r="B17" s="13">
        <v>4788</v>
      </c>
      <c r="C17" s="14" t="s">
        <v>13</v>
      </c>
      <c r="D17" s="24">
        <f>SUM(E17+F17+G17+H17+I17+J17+K17)</f>
        <v>101673</v>
      </c>
      <c r="E17" s="16">
        <f>8989+10000+10000+12245</f>
        <v>41234</v>
      </c>
      <c r="F17" s="17">
        <v>12439</v>
      </c>
      <c r="G17" s="93">
        <v>12000</v>
      </c>
      <c r="H17" s="16">
        <v>12000</v>
      </c>
      <c r="I17" s="16">
        <v>12000</v>
      </c>
      <c r="J17" s="18">
        <v>12000</v>
      </c>
      <c r="K17" s="19">
        <v>0</v>
      </c>
      <c r="L17" s="20" t="s">
        <v>12</v>
      </c>
    </row>
    <row r="18" spans="1:12" s="27" customFormat="1" ht="15.75" customHeight="1" thickBot="1" x14ac:dyDescent="0.3">
      <c r="A18" s="104" t="s">
        <v>14</v>
      </c>
      <c r="B18" s="136"/>
      <c r="C18" s="137"/>
      <c r="D18" s="25">
        <f t="shared" ref="D18:F18" si="4">SUM(D14:D17)</f>
        <v>209173</v>
      </c>
      <c r="E18" s="25">
        <f t="shared" si="4"/>
        <v>41234</v>
      </c>
      <c r="F18" s="25">
        <f t="shared" si="4"/>
        <v>132539</v>
      </c>
      <c r="G18" s="25">
        <f>SUM(G14:G17)</f>
        <v>92500</v>
      </c>
      <c r="H18" s="25">
        <f t="shared" ref="H18:K18" si="5">SUM(H14:H17)</f>
        <v>12000</v>
      </c>
      <c r="I18" s="25">
        <f t="shared" si="5"/>
        <v>12000</v>
      </c>
      <c r="J18" s="25">
        <f t="shared" si="5"/>
        <v>12000</v>
      </c>
      <c r="K18" s="25">
        <f t="shared" si="5"/>
        <v>0</v>
      </c>
      <c r="L18" s="26"/>
    </row>
    <row r="19" spans="1:12" s="11" customFormat="1" ht="18" customHeight="1" x14ac:dyDescent="0.25">
      <c r="A19" s="107" t="s">
        <v>19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</row>
    <row r="20" spans="1:12" ht="54.75" customHeight="1" x14ac:dyDescent="0.25">
      <c r="A20" s="38">
        <v>111</v>
      </c>
      <c r="B20" s="39">
        <v>5619</v>
      </c>
      <c r="C20" s="40" t="s">
        <v>55</v>
      </c>
      <c r="D20" s="31">
        <f>SUM(E20:K20)</f>
        <v>170000</v>
      </c>
      <c r="E20" s="42">
        <v>0</v>
      </c>
      <c r="F20" s="42">
        <v>500</v>
      </c>
      <c r="G20" s="43">
        <v>75000</v>
      </c>
      <c r="H20" s="42">
        <v>94500</v>
      </c>
      <c r="I20" s="42">
        <v>0</v>
      </c>
      <c r="J20" s="44">
        <v>0</v>
      </c>
      <c r="K20" s="45">
        <v>0</v>
      </c>
      <c r="L20" s="46" t="s">
        <v>131</v>
      </c>
    </row>
    <row r="21" spans="1:12" ht="24" customHeight="1" x14ac:dyDescent="0.25">
      <c r="A21" s="38">
        <v>112</v>
      </c>
      <c r="B21" s="94"/>
      <c r="C21" s="40" t="s">
        <v>56</v>
      </c>
      <c r="D21" s="41">
        <f>SUM(E21:K21)</f>
        <v>405</v>
      </c>
      <c r="E21" s="42">
        <v>0</v>
      </c>
      <c r="F21" s="42">
        <v>0</v>
      </c>
      <c r="G21" s="56">
        <v>405</v>
      </c>
      <c r="H21" s="42">
        <v>0</v>
      </c>
      <c r="I21" s="42">
        <v>0</v>
      </c>
      <c r="J21" s="44">
        <v>0</v>
      </c>
      <c r="K21" s="45">
        <v>0</v>
      </c>
      <c r="L21" s="46" t="s">
        <v>57</v>
      </c>
    </row>
    <row r="22" spans="1:12" s="11" customFormat="1" ht="15.75" customHeight="1" thickBot="1" x14ac:dyDescent="0.3">
      <c r="A22" s="96" t="s">
        <v>20</v>
      </c>
      <c r="B22" s="97"/>
      <c r="C22" s="98"/>
      <c r="D22" s="76">
        <f t="shared" ref="D22:K22" si="6">SUM(D20:D21)</f>
        <v>170405</v>
      </c>
      <c r="E22" s="76">
        <f t="shared" si="6"/>
        <v>0</v>
      </c>
      <c r="F22" s="76">
        <f t="shared" si="6"/>
        <v>500</v>
      </c>
      <c r="G22" s="76">
        <f t="shared" si="6"/>
        <v>75405</v>
      </c>
      <c r="H22" s="76">
        <f t="shared" si="6"/>
        <v>94500</v>
      </c>
      <c r="I22" s="76">
        <f t="shared" si="6"/>
        <v>0</v>
      </c>
      <c r="J22" s="76">
        <f t="shared" si="6"/>
        <v>0</v>
      </c>
      <c r="K22" s="76">
        <f t="shared" si="6"/>
        <v>0</v>
      </c>
      <c r="L22" s="77"/>
    </row>
    <row r="23" spans="1:12" s="11" customFormat="1" ht="18" customHeight="1" x14ac:dyDescent="0.25">
      <c r="A23" s="126" t="s">
        <v>21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8"/>
    </row>
    <row r="24" spans="1:12" ht="24" customHeight="1" x14ac:dyDescent="0.25">
      <c r="A24" s="50">
        <v>147</v>
      </c>
      <c r="B24" s="75">
        <v>5408</v>
      </c>
      <c r="C24" s="14" t="s">
        <v>22</v>
      </c>
      <c r="D24" s="31">
        <f>SUM(E24+F24+G24+H24+I24+J24+K24)</f>
        <v>4000</v>
      </c>
      <c r="E24" s="32">
        <v>0</v>
      </c>
      <c r="F24" s="32">
        <v>1000</v>
      </c>
      <c r="G24" s="91">
        <v>1000</v>
      </c>
      <c r="H24" s="32">
        <v>2000</v>
      </c>
      <c r="I24" s="32">
        <v>0</v>
      </c>
      <c r="J24" s="34">
        <v>0</v>
      </c>
      <c r="K24" s="35">
        <v>0</v>
      </c>
      <c r="L24" s="36" t="s">
        <v>12</v>
      </c>
    </row>
    <row r="25" spans="1:12" ht="24" customHeight="1" x14ac:dyDescent="0.25">
      <c r="A25" s="50">
        <f>A24+1</f>
        <v>148</v>
      </c>
      <c r="B25" s="75">
        <v>5412</v>
      </c>
      <c r="C25" s="14" t="s">
        <v>23</v>
      </c>
      <c r="D25" s="31">
        <f>SUM(E25+F25+G25+H25+I25+J25+K25)+540+650+1680</f>
        <v>7370</v>
      </c>
      <c r="E25" s="32">
        <v>0</v>
      </c>
      <c r="F25" s="32">
        <v>1500</v>
      </c>
      <c r="G25" s="91">
        <v>3000</v>
      </c>
      <c r="H25" s="32">
        <v>0</v>
      </c>
      <c r="I25" s="32">
        <v>0</v>
      </c>
      <c r="J25" s="34">
        <v>0</v>
      </c>
      <c r="K25" s="35">
        <v>0</v>
      </c>
      <c r="L25" s="36" t="s">
        <v>24</v>
      </c>
    </row>
    <row r="26" spans="1:12" ht="24" customHeight="1" x14ac:dyDescent="0.25">
      <c r="A26" s="50">
        <f>A25+2</f>
        <v>150</v>
      </c>
      <c r="B26" s="75">
        <v>5413</v>
      </c>
      <c r="C26" s="14" t="s">
        <v>25</v>
      </c>
      <c r="D26" s="31">
        <f>SUM(E26+F26+G26+H26+I26+J26+K26)+47+500</f>
        <v>4047</v>
      </c>
      <c r="E26" s="32">
        <v>0</v>
      </c>
      <c r="F26" s="32">
        <v>1500</v>
      </c>
      <c r="G26" s="91">
        <v>2000</v>
      </c>
      <c r="H26" s="32">
        <v>0</v>
      </c>
      <c r="I26" s="32">
        <v>0</v>
      </c>
      <c r="J26" s="34">
        <v>0</v>
      </c>
      <c r="K26" s="35">
        <v>0</v>
      </c>
      <c r="L26" s="36" t="s">
        <v>24</v>
      </c>
    </row>
    <row r="27" spans="1:12" ht="24" customHeight="1" x14ac:dyDescent="0.25">
      <c r="A27" s="50">
        <f>A26+2</f>
        <v>152</v>
      </c>
      <c r="B27" s="75"/>
      <c r="C27" s="14" t="s">
        <v>58</v>
      </c>
      <c r="D27" s="31">
        <f>SUM(E27+F27+G27+H27+I27+J27+K27)</f>
        <v>3600</v>
      </c>
      <c r="E27" s="32">
        <v>0</v>
      </c>
      <c r="F27" s="32">
        <v>0</v>
      </c>
      <c r="G27" s="91">
        <v>3600</v>
      </c>
      <c r="H27" s="32">
        <v>0</v>
      </c>
      <c r="I27" s="32">
        <v>0</v>
      </c>
      <c r="J27" s="34">
        <v>0</v>
      </c>
      <c r="K27" s="35">
        <v>0</v>
      </c>
      <c r="L27" s="36" t="s">
        <v>12</v>
      </c>
    </row>
    <row r="28" spans="1:12" ht="24" customHeight="1" x14ac:dyDescent="0.25">
      <c r="A28" s="50">
        <f t="shared" ref="A28:A33" si="7">A27+1</f>
        <v>153</v>
      </c>
      <c r="B28" s="75"/>
      <c r="C28" s="14" t="s">
        <v>59</v>
      </c>
      <c r="D28" s="31">
        <f>SUM(E28+F28+G28+H28+I28+J28+K28)</f>
        <v>4000</v>
      </c>
      <c r="E28" s="32">
        <v>0</v>
      </c>
      <c r="F28" s="32">
        <v>0</v>
      </c>
      <c r="G28" s="91">
        <v>4000</v>
      </c>
      <c r="H28" s="32">
        <v>0</v>
      </c>
      <c r="I28" s="32">
        <v>0</v>
      </c>
      <c r="J28" s="34">
        <v>0</v>
      </c>
      <c r="K28" s="35">
        <v>0</v>
      </c>
      <c r="L28" s="36" t="s">
        <v>12</v>
      </c>
    </row>
    <row r="29" spans="1:12" ht="24" customHeight="1" x14ac:dyDescent="0.25">
      <c r="A29" s="50">
        <f t="shared" si="7"/>
        <v>154</v>
      </c>
      <c r="B29" s="75"/>
      <c r="C29" s="14" t="s">
        <v>60</v>
      </c>
      <c r="D29" s="31">
        <f>SUM(E29+F29+G29+H29+I29+J29+K29)</f>
        <v>4700</v>
      </c>
      <c r="E29" s="32">
        <v>0</v>
      </c>
      <c r="F29" s="32">
        <v>0</v>
      </c>
      <c r="G29" s="91">
        <v>4700</v>
      </c>
      <c r="H29" s="32">
        <v>0</v>
      </c>
      <c r="I29" s="32">
        <v>0</v>
      </c>
      <c r="J29" s="34">
        <v>0</v>
      </c>
      <c r="K29" s="35">
        <v>0</v>
      </c>
      <c r="L29" s="36" t="s">
        <v>12</v>
      </c>
    </row>
    <row r="30" spans="1:12" ht="24" customHeight="1" x14ac:dyDescent="0.25">
      <c r="A30" s="50">
        <f t="shared" si="7"/>
        <v>155</v>
      </c>
      <c r="B30" s="75"/>
      <c r="C30" s="14" t="s">
        <v>61</v>
      </c>
      <c r="D30" s="31">
        <f>SUM(E30+F30+G30+H30+I30+J30+K30)</f>
        <v>4700</v>
      </c>
      <c r="E30" s="32">
        <v>0</v>
      </c>
      <c r="F30" s="32">
        <v>0</v>
      </c>
      <c r="G30" s="91">
        <v>2200</v>
      </c>
      <c r="H30" s="32">
        <v>2500</v>
      </c>
      <c r="I30" s="32">
        <v>0</v>
      </c>
      <c r="J30" s="34">
        <v>0</v>
      </c>
      <c r="K30" s="35">
        <v>0</v>
      </c>
      <c r="L30" s="36" t="s">
        <v>12</v>
      </c>
    </row>
    <row r="31" spans="1:12" ht="24" customHeight="1" x14ac:dyDescent="0.25">
      <c r="A31" s="50">
        <f>A30+2</f>
        <v>157</v>
      </c>
      <c r="B31" s="75">
        <v>5567</v>
      </c>
      <c r="C31" s="14" t="s">
        <v>62</v>
      </c>
      <c r="D31" s="31">
        <f>SUM(E31+F31+G31+H31+I31+J31+K31)+4800</f>
        <v>8800</v>
      </c>
      <c r="E31" s="32">
        <v>0</v>
      </c>
      <c r="F31" s="32">
        <v>1500</v>
      </c>
      <c r="G31" s="91">
        <v>2500</v>
      </c>
      <c r="H31" s="32">
        <v>0</v>
      </c>
      <c r="I31" s="32">
        <v>0</v>
      </c>
      <c r="J31" s="34">
        <v>0</v>
      </c>
      <c r="K31" s="35">
        <v>0</v>
      </c>
      <c r="L31" s="36" t="s">
        <v>24</v>
      </c>
    </row>
    <row r="32" spans="1:12" ht="34.5" customHeight="1" x14ac:dyDescent="0.25">
      <c r="A32" s="50">
        <f t="shared" si="7"/>
        <v>158</v>
      </c>
      <c r="B32" s="75"/>
      <c r="C32" s="14" t="s">
        <v>63</v>
      </c>
      <c r="D32" s="31">
        <f>SUM(E32+F32+G32+H32+I32+J32+K32)</f>
        <v>20000</v>
      </c>
      <c r="E32" s="32">
        <v>0</v>
      </c>
      <c r="F32" s="32">
        <v>0</v>
      </c>
      <c r="G32" s="91">
        <v>10000</v>
      </c>
      <c r="H32" s="32">
        <v>10000</v>
      </c>
      <c r="I32" s="32">
        <v>0</v>
      </c>
      <c r="J32" s="34">
        <v>0</v>
      </c>
      <c r="K32" s="35">
        <v>0</v>
      </c>
      <c r="L32" s="36" t="s">
        <v>12</v>
      </c>
    </row>
    <row r="33" spans="1:12" ht="24" customHeight="1" x14ac:dyDescent="0.25">
      <c r="A33" s="50">
        <f t="shared" si="7"/>
        <v>159</v>
      </c>
      <c r="B33" s="51">
        <v>4854</v>
      </c>
      <c r="C33" s="14" t="s">
        <v>64</v>
      </c>
      <c r="D33" s="31">
        <f>SUM(E33+F33+G33+H33+I33+J33+K33)</f>
        <v>58309</v>
      </c>
      <c r="E33" s="52">
        <v>25423</v>
      </c>
      <c r="F33" s="52">
        <v>22886</v>
      </c>
      <c r="G33" s="92">
        <v>10000</v>
      </c>
      <c r="H33" s="52">
        <v>0</v>
      </c>
      <c r="I33" s="52">
        <v>0</v>
      </c>
      <c r="J33" s="53">
        <v>0</v>
      </c>
      <c r="K33" s="53">
        <v>0</v>
      </c>
      <c r="L33" s="54" t="s">
        <v>26</v>
      </c>
    </row>
    <row r="34" spans="1:12" s="11" customFormat="1" ht="15.75" customHeight="1" thickBot="1" x14ac:dyDescent="0.3">
      <c r="A34" s="104" t="s">
        <v>27</v>
      </c>
      <c r="B34" s="136"/>
      <c r="C34" s="137"/>
      <c r="D34" s="25">
        <f t="shared" ref="D34:K34" si="8">SUM(D24:D33)</f>
        <v>119526</v>
      </c>
      <c r="E34" s="25">
        <f t="shared" si="8"/>
        <v>25423</v>
      </c>
      <c r="F34" s="25">
        <f t="shared" si="8"/>
        <v>28386</v>
      </c>
      <c r="G34" s="25">
        <f t="shared" si="8"/>
        <v>43000</v>
      </c>
      <c r="H34" s="25">
        <f t="shared" si="8"/>
        <v>14500</v>
      </c>
      <c r="I34" s="25">
        <f t="shared" si="8"/>
        <v>0</v>
      </c>
      <c r="J34" s="25">
        <f t="shared" si="8"/>
        <v>0</v>
      </c>
      <c r="K34" s="25">
        <f t="shared" si="8"/>
        <v>0</v>
      </c>
      <c r="L34" s="26"/>
    </row>
    <row r="35" spans="1:12" s="11" customFormat="1" ht="18" customHeight="1" x14ac:dyDescent="0.25">
      <c r="A35" s="138" t="s">
        <v>28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40"/>
    </row>
    <row r="36" spans="1:12" s="11" customFormat="1" ht="24" customHeight="1" x14ac:dyDescent="0.25">
      <c r="A36" s="50">
        <v>255</v>
      </c>
      <c r="B36" s="78">
        <v>5418</v>
      </c>
      <c r="C36" s="23" t="s">
        <v>65</v>
      </c>
      <c r="D36" s="47">
        <f>SUM(E36+F36+G36+H36+I36+J36+K36)</f>
        <v>41200</v>
      </c>
      <c r="E36" s="32">
        <v>0</v>
      </c>
      <c r="F36" s="32">
        <v>1200</v>
      </c>
      <c r="G36" s="91">
        <v>18000</v>
      </c>
      <c r="H36" s="32">
        <v>22000</v>
      </c>
      <c r="I36" s="32">
        <v>0</v>
      </c>
      <c r="J36" s="34">
        <v>0</v>
      </c>
      <c r="K36" s="35">
        <v>0</v>
      </c>
      <c r="L36" s="36" t="s">
        <v>57</v>
      </c>
    </row>
    <row r="37" spans="1:12" s="11" customFormat="1" ht="24" customHeight="1" x14ac:dyDescent="0.25">
      <c r="A37" s="50">
        <f>A36+1</f>
        <v>256</v>
      </c>
      <c r="B37" s="51">
        <v>5316</v>
      </c>
      <c r="C37" s="23" t="s">
        <v>29</v>
      </c>
      <c r="D37" s="47">
        <f t="shared" ref="D37:D42" si="9">SUM(E37+F37+G37+H37+I37+J37+K37)</f>
        <v>21000</v>
      </c>
      <c r="E37" s="32">
        <v>12</v>
      </c>
      <c r="F37" s="32">
        <v>17488</v>
      </c>
      <c r="G37" s="91">
        <v>3500</v>
      </c>
      <c r="H37" s="32">
        <v>0</v>
      </c>
      <c r="I37" s="32">
        <v>0</v>
      </c>
      <c r="J37" s="34">
        <v>0</v>
      </c>
      <c r="K37" s="35">
        <v>0</v>
      </c>
      <c r="L37" s="36" t="s">
        <v>57</v>
      </c>
    </row>
    <row r="38" spans="1:12" s="11" customFormat="1" ht="24" customHeight="1" x14ac:dyDescent="0.25">
      <c r="A38" s="50">
        <f>A37+2</f>
        <v>258</v>
      </c>
      <c r="B38" s="78">
        <v>5315</v>
      </c>
      <c r="C38" s="23" t="s">
        <v>30</v>
      </c>
      <c r="D38" s="47">
        <f t="shared" si="9"/>
        <v>75000</v>
      </c>
      <c r="E38" s="32">
        <v>121</v>
      </c>
      <c r="F38" s="32">
        <v>22679</v>
      </c>
      <c r="G38" s="91">
        <v>17500</v>
      </c>
      <c r="H38" s="32">
        <v>34700</v>
      </c>
      <c r="I38" s="32">
        <v>0</v>
      </c>
      <c r="J38" s="34">
        <v>0</v>
      </c>
      <c r="K38" s="35">
        <v>0</v>
      </c>
      <c r="L38" s="36" t="s">
        <v>12</v>
      </c>
    </row>
    <row r="39" spans="1:12" s="11" customFormat="1" ht="24" customHeight="1" x14ac:dyDescent="0.25">
      <c r="A39" s="50">
        <f>A38+2</f>
        <v>260</v>
      </c>
      <c r="B39" s="78">
        <v>5419</v>
      </c>
      <c r="C39" s="23" t="s">
        <v>66</v>
      </c>
      <c r="D39" s="47">
        <f t="shared" si="9"/>
        <v>100000</v>
      </c>
      <c r="E39" s="32">
        <v>0</v>
      </c>
      <c r="F39" s="32">
        <v>215</v>
      </c>
      <c r="G39" s="91">
        <v>4000</v>
      </c>
      <c r="H39" s="32">
        <v>40000</v>
      </c>
      <c r="I39" s="32">
        <v>55785</v>
      </c>
      <c r="J39" s="34">
        <v>0</v>
      </c>
      <c r="K39" s="35">
        <v>0</v>
      </c>
      <c r="L39" s="36" t="s">
        <v>12</v>
      </c>
    </row>
    <row r="40" spans="1:12" s="11" customFormat="1" ht="24" customHeight="1" x14ac:dyDescent="0.25">
      <c r="A40" s="50">
        <f t="shared" ref="A40:A42" si="10">A39+1</f>
        <v>261</v>
      </c>
      <c r="B40" s="79"/>
      <c r="C40" s="23" t="s">
        <v>67</v>
      </c>
      <c r="D40" s="47">
        <f t="shared" si="9"/>
        <v>8000</v>
      </c>
      <c r="E40" s="32">
        <v>0</v>
      </c>
      <c r="F40" s="32">
        <v>0</v>
      </c>
      <c r="G40" s="91">
        <v>8000</v>
      </c>
      <c r="H40" s="32">
        <v>0</v>
      </c>
      <c r="I40" s="32">
        <v>0</v>
      </c>
      <c r="J40" s="34">
        <v>0</v>
      </c>
      <c r="K40" s="35">
        <v>0</v>
      </c>
      <c r="L40" s="36" t="s">
        <v>12</v>
      </c>
    </row>
    <row r="41" spans="1:12" s="11" customFormat="1" ht="24" customHeight="1" x14ac:dyDescent="0.25">
      <c r="A41" s="50">
        <f>A40+2</f>
        <v>263</v>
      </c>
      <c r="B41" s="51"/>
      <c r="C41" s="23" t="s">
        <v>68</v>
      </c>
      <c r="D41" s="47">
        <f t="shared" si="9"/>
        <v>1000</v>
      </c>
      <c r="E41" s="32">
        <v>0</v>
      </c>
      <c r="F41" s="32">
        <v>0</v>
      </c>
      <c r="G41" s="91">
        <v>1000</v>
      </c>
      <c r="H41" s="32"/>
      <c r="I41" s="32">
        <v>0</v>
      </c>
      <c r="J41" s="34">
        <v>0</v>
      </c>
      <c r="K41" s="35">
        <v>0</v>
      </c>
      <c r="L41" s="36" t="s">
        <v>12</v>
      </c>
    </row>
    <row r="42" spans="1:12" s="11" customFormat="1" ht="24" customHeight="1" x14ac:dyDescent="0.25">
      <c r="A42" s="50">
        <f t="shared" si="10"/>
        <v>264</v>
      </c>
      <c r="B42" s="51"/>
      <c r="C42" s="23" t="s">
        <v>69</v>
      </c>
      <c r="D42" s="47">
        <f t="shared" si="9"/>
        <v>3000</v>
      </c>
      <c r="E42" s="32">
        <v>0</v>
      </c>
      <c r="F42" s="32">
        <v>0</v>
      </c>
      <c r="G42" s="91">
        <v>3000</v>
      </c>
      <c r="H42" s="32">
        <v>0</v>
      </c>
      <c r="I42" s="32">
        <v>0</v>
      </c>
      <c r="J42" s="34">
        <v>0</v>
      </c>
      <c r="K42" s="35">
        <v>0</v>
      </c>
      <c r="L42" s="36"/>
    </row>
    <row r="43" spans="1:12" s="11" customFormat="1" ht="15.75" customHeight="1" thickBot="1" x14ac:dyDescent="0.3">
      <c r="A43" s="104" t="s">
        <v>31</v>
      </c>
      <c r="B43" s="136"/>
      <c r="C43" s="137"/>
      <c r="D43" s="25">
        <f t="shared" ref="D43:F43" si="11">SUM(D36:D42)</f>
        <v>249200</v>
      </c>
      <c r="E43" s="25">
        <f t="shared" si="11"/>
        <v>133</v>
      </c>
      <c r="F43" s="25">
        <f t="shared" si="11"/>
        <v>41582</v>
      </c>
      <c r="G43" s="25">
        <f>SUM(G36:G42)</f>
        <v>55000</v>
      </c>
      <c r="H43" s="25">
        <f t="shared" ref="H43:K43" si="12">SUM(H36:H42)</f>
        <v>96700</v>
      </c>
      <c r="I43" s="25">
        <f t="shared" si="12"/>
        <v>55785</v>
      </c>
      <c r="J43" s="25">
        <f t="shared" si="12"/>
        <v>0</v>
      </c>
      <c r="K43" s="25">
        <f t="shared" si="12"/>
        <v>0</v>
      </c>
      <c r="L43" s="26"/>
    </row>
    <row r="44" spans="1:12" s="11" customFormat="1" ht="18" customHeight="1" x14ac:dyDescent="0.25">
      <c r="A44" s="126" t="s">
        <v>32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8"/>
    </row>
    <row r="45" spans="1:12" ht="24" customHeight="1" x14ac:dyDescent="0.15">
      <c r="A45" s="38">
        <v>332</v>
      </c>
      <c r="B45" s="75">
        <v>5456</v>
      </c>
      <c r="C45" s="85" t="s">
        <v>34</v>
      </c>
      <c r="D45" s="22">
        <f>SUM(E45:K45)</f>
        <v>2400</v>
      </c>
      <c r="E45" s="55">
        <v>0</v>
      </c>
      <c r="F45" s="55">
        <v>1300</v>
      </c>
      <c r="G45" s="88">
        <v>1100</v>
      </c>
      <c r="H45" s="55">
        <v>0</v>
      </c>
      <c r="I45" s="55">
        <v>0</v>
      </c>
      <c r="J45" s="55">
        <v>0</v>
      </c>
      <c r="K45" s="57">
        <v>0</v>
      </c>
      <c r="L45" s="49" t="s">
        <v>26</v>
      </c>
    </row>
    <row r="46" spans="1:12" ht="24" customHeight="1" x14ac:dyDescent="0.15">
      <c r="A46" s="50">
        <f>A45+1</f>
        <v>333</v>
      </c>
      <c r="B46" s="75">
        <v>5430</v>
      </c>
      <c r="C46" s="84" t="s">
        <v>84</v>
      </c>
      <c r="D46" s="22">
        <f>SUM(E46:K46)+200</f>
        <v>6500</v>
      </c>
      <c r="E46" s="55">
        <v>0</v>
      </c>
      <c r="F46" s="55">
        <v>300</v>
      </c>
      <c r="G46" s="88">
        <v>6000</v>
      </c>
      <c r="H46" s="55">
        <v>0</v>
      </c>
      <c r="I46" s="55">
        <v>0</v>
      </c>
      <c r="J46" s="55">
        <v>0</v>
      </c>
      <c r="K46" s="57">
        <v>0</v>
      </c>
      <c r="L46" s="36" t="s">
        <v>24</v>
      </c>
    </row>
    <row r="47" spans="1:12" ht="34.5" customHeight="1" x14ac:dyDescent="0.15">
      <c r="A47" s="50">
        <f t="shared" ref="A47:A92" si="13">A46+1</f>
        <v>334</v>
      </c>
      <c r="B47" s="75"/>
      <c r="C47" s="84" t="s">
        <v>85</v>
      </c>
      <c r="D47" s="22">
        <f t="shared" ref="D47:D92" si="14">SUM(E47:K47)</f>
        <v>2100</v>
      </c>
      <c r="E47" s="55">
        <v>0</v>
      </c>
      <c r="F47" s="55">
        <v>0</v>
      </c>
      <c r="G47" s="88">
        <v>2100</v>
      </c>
      <c r="H47" s="55">
        <v>0</v>
      </c>
      <c r="I47" s="55">
        <v>0</v>
      </c>
      <c r="J47" s="55">
        <v>0</v>
      </c>
      <c r="K47" s="57">
        <v>0</v>
      </c>
      <c r="L47" s="49" t="s">
        <v>26</v>
      </c>
    </row>
    <row r="48" spans="1:12" ht="24" customHeight="1" x14ac:dyDescent="0.15">
      <c r="A48" s="50">
        <f t="shared" si="13"/>
        <v>335</v>
      </c>
      <c r="B48" s="75"/>
      <c r="C48" s="84" t="s">
        <v>86</v>
      </c>
      <c r="D48" s="24">
        <f t="shared" si="14"/>
        <v>7700</v>
      </c>
      <c r="E48" s="48">
        <v>0</v>
      </c>
      <c r="F48" s="48">
        <v>0</v>
      </c>
      <c r="G48" s="89">
        <v>7700</v>
      </c>
      <c r="H48" s="48">
        <v>0</v>
      </c>
      <c r="I48" s="48">
        <v>0</v>
      </c>
      <c r="J48" s="48">
        <v>0</v>
      </c>
      <c r="K48" s="58">
        <v>0</v>
      </c>
      <c r="L48" s="49" t="s">
        <v>26</v>
      </c>
    </row>
    <row r="49" spans="1:13" ht="34.5" customHeight="1" x14ac:dyDescent="0.15">
      <c r="A49" s="99">
        <f t="shared" si="13"/>
        <v>336</v>
      </c>
      <c r="B49" s="86"/>
      <c r="C49" s="84" t="s">
        <v>87</v>
      </c>
      <c r="D49" s="100">
        <f t="shared" si="14"/>
        <v>1500</v>
      </c>
      <c r="E49" s="59">
        <v>0</v>
      </c>
      <c r="F49" s="59">
        <v>0</v>
      </c>
      <c r="G49" s="90">
        <v>1500</v>
      </c>
      <c r="H49" s="59">
        <v>0</v>
      </c>
      <c r="I49" s="59">
        <v>0</v>
      </c>
      <c r="J49" s="59">
        <v>0</v>
      </c>
      <c r="K49" s="61">
        <v>0</v>
      </c>
      <c r="L49" s="62" t="s">
        <v>57</v>
      </c>
    </row>
    <row r="50" spans="1:13" ht="24" customHeight="1" x14ac:dyDescent="0.15">
      <c r="A50" s="50">
        <f t="shared" si="13"/>
        <v>337</v>
      </c>
      <c r="B50" s="75">
        <v>5426</v>
      </c>
      <c r="C50" s="84" t="s">
        <v>33</v>
      </c>
      <c r="D50" s="22">
        <f t="shared" si="14"/>
        <v>2650</v>
      </c>
      <c r="E50" s="55">
        <v>0</v>
      </c>
      <c r="F50" s="55">
        <v>1700</v>
      </c>
      <c r="G50" s="88">
        <v>950</v>
      </c>
      <c r="H50" s="55">
        <v>0</v>
      </c>
      <c r="I50" s="55">
        <v>0</v>
      </c>
      <c r="J50" s="55">
        <v>0</v>
      </c>
      <c r="K50" s="57">
        <v>0</v>
      </c>
      <c r="L50" s="49" t="s">
        <v>26</v>
      </c>
    </row>
    <row r="51" spans="1:13" ht="24" customHeight="1" x14ac:dyDescent="0.15">
      <c r="A51" s="50">
        <f>A50+2</f>
        <v>339</v>
      </c>
      <c r="B51" s="75"/>
      <c r="C51" s="84" t="s">
        <v>88</v>
      </c>
      <c r="D51" s="22">
        <f t="shared" si="14"/>
        <v>1500</v>
      </c>
      <c r="E51" s="55">
        <v>0</v>
      </c>
      <c r="F51" s="55">
        <v>0</v>
      </c>
      <c r="G51" s="88">
        <v>1500</v>
      </c>
      <c r="H51" s="55">
        <v>0</v>
      </c>
      <c r="I51" s="55">
        <v>0</v>
      </c>
      <c r="J51" s="55">
        <v>0</v>
      </c>
      <c r="K51" s="57">
        <v>0</v>
      </c>
      <c r="L51" s="49" t="s">
        <v>57</v>
      </c>
    </row>
    <row r="52" spans="1:13" ht="24" customHeight="1" x14ac:dyDescent="0.15">
      <c r="A52" s="50">
        <f t="shared" si="13"/>
        <v>340</v>
      </c>
      <c r="B52" s="75"/>
      <c r="C52" s="84" t="s">
        <v>89</v>
      </c>
      <c r="D52" s="22">
        <f t="shared" si="14"/>
        <v>1500</v>
      </c>
      <c r="E52" s="55">
        <v>0</v>
      </c>
      <c r="F52" s="55">
        <v>0</v>
      </c>
      <c r="G52" s="88">
        <v>1500</v>
      </c>
      <c r="H52" s="55">
        <v>0</v>
      </c>
      <c r="I52" s="55">
        <v>0</v>
      </c>
      <c r="J52" s="55">
        <v>0</v>
      </c>
      <c r="K52" s="57">
        <v>0</v>
      </c>
      <c r="L52" s="49" t="s">
        <v>26</v>
      </c>
    </row>
    <row r="53" spans="1:13" ht="24" customHeight="1" x14ac:dyDescent="0.15">
      <c r="A53" s="50">
        <f>A52+2</f>
        <v>342</v>
      </c>
      <c r="B53" s="75"/>
      <c r="C53" s="84" t="s">
        <v>90</v>
      </c>
      <c r="D53" s="22">
        <f t="shared" si="14"/>
        <v>21800</v>
      </c>
      <c r="E53" s="55">
        <v>0</v>
      </c>
      <c r="F53" s="55">
        <v>0</v>
      </c>
      <c r="G53" s="88">
        <v>21800</v>
      </c>
      <c r="H53" s="55">
        <v>0</v>
      </c>
      <c r="I53" s="55">
        <v>0</v>
      </c>
      <c r="J53" s="55">
        <v>0</v>
      </c>
      <c r="K53" s="57">
        <v>0</v>
      </c>
      <c r="L53" s="49" t="s">
        <v>57</v>
      </c>
    </row>
    <row r="54" spans="1:13" ht="34.5" customHeight="1" x14ac:dyDescent="0.15">
      <c r="A54" s="50">
        <f>A53+2</f>
        <v>344</v>
      </c>
      <c r="B54" s="75"/>
      <c r="C54" s="84" t="s">
        <v>91</v>
      </c>
      <c r="D54" s="22">
        <f t="shared" si="14"/>
        <v>450</v>
      </c>
      <c r="E54" s="55">
        <v>0</v>
      </c>
      <c r="F54" s="55">
        <v>0</v>
      </c>
      <c r="G54" s="88">
        <v>450</v>
      </c>
      <c r="H54" s="55">
        <v>0</v>
      </c>
      <c r="I54" s="55">
        <v>0</v>
      </c>
      <c r="J54" s="55">
        <v>0</v>
      </c>
      <c r="K54" s="57">
        <v>0</v>
      </c>
      <c r="L54" s="49" t="s">
        <v>57</v>
      </c>
    </row>
    <row r="55" spans="1:13" ht="24" customHeight="1" x14ac:dyDescent="0.15">
      <c r="A55" s="50">
        <f t="shared" si="13"/>
        <v>345</v>
      </c>
      <c r="B55" s="75"/>
      <c r="C55" s="84" t="s">
        <v>92</v>
      </c>
      <c r="D55" s="22">
        <f t="shared" si="14"/>
        <v>1350</v>
      </c>
      <c r="E55" s="55">
        <v>0</v>
      </c>
      <c r="F55" s="55">
        <v>0</v>
      </c>
      <c r="G55" s="88">
        <v>1350</v>
      </c>
      <c r="H55" s="55">
        <v>0</v>
      </c>
      <c r="I55" s="55">
        <v>0</v>
      </c>
      <c r="J55" s="55">
        <v>0</v>
      </c>
      <c r="K55" s="57">
        <v>0</v>
      </c>
      <c r="L55" s="49" t="s">
        <v>26</v>
      </c>
    </row>
    <row r="56" spans="1:13" ht="24" customHeight="1" x14ac:dyDescent="0.15">
      <c r="A56" s="50">
        <f t="shared" si="13"/>
        <v>346</v>
      </c>
      <c r="B56" s="39"/>
      <c r="C56" s="84" t="s">
        <v>93</v>
      </c>
      <c r="D56" s="22">
        <f t="shared" si="14"/>
        <v>1000</v>
      </c>
      <c r="E56" s="55">
        <v>0</v>
      </c>
      <c r="F56" s="55">
        <v>0</v>
      </c>
      <c r="G56" s="88">
        <v>1000</v>
      </c>
      <c r="H56" s="55">
        <v>0</v>
      </c>
      <c r="I56" s="55">
        <v>0</v>
      </c>
      <c r="J56" s="55">
        <v>0</v>
      </c>
      <c r="K56" s="57">
        <v>0</v>
      </c>
      <c r="L56" s="49" t="s">
        <v>26</v>
      </c>
    </row>
    <row r="57" spans="1:13" ht="24" customHeight="1" x14ac:dyDescent="0.15">
      <c r="A57" s="50">
        <f t="shared" si="13"/>
        <v>347</v>
      </c>
      <c r="B57" s="75"/>
      <c r="C57" s="84" t="s">
        <v>94</v>
      </c>
      <c r="D57" s="22">
        <f t="shared" si="14"/>
        <v>400</v>
      </c>
      <c r="E57" s="55">
        <v>0</v>
      </c>
      <c r="F57" s="55">
        <v>0</v>
      </c>
      <c r="G57" s="88">
        <v>400</v>
      </c>
      <c r="H57" s="55">
        <v>0</v>
      </c>
      <c r="I57" s="55">
        <v>0</v>
      </c>
      <c r="J57" s="55">
        <v>0</v>
      </c>
      <c r="K57" s="57">
        <v>0</v>
      </c>
      <c r="L57" s="49" t="s">
        <v>57</v>
      </c>
    </row>
    <row r="58" spans="1:13" ht="24" customHeight="1" x14ac:dyDescent="0.15">
      <c r="A58" s="50">
        <f>A57+2</f>
        <v>349</v>
      </c>
      <c r="B58" s="75"/>
      <c r="C58" s="84" t="s">
        <v>95</v>
      </c>
      <c r="D58" s="22">
        <f t="shared" si="14"/>
        <v>1000</v>
      </c>
      <c r="E58" s="55">
        <v>0</v>
      </c>
      <c r="F58" s="55">
        <v>0</v>
      </c>
      <c r="G58" s="88">
        <v>1000</v>
      </c>
      <c r="H58" s="55">
        <v>0</v>
      </c>
      <c r="I58" s="55">
        <v>0</v>
      </c>
      <c r="J58" s="55">
        <v>0</v>
      </c>
      <c r="K58" s="57">
        <v>0</v>
      </c>
      <c r="L58" s="49" t="s">
        <v>57</v>
      </c>
    </row>
    <row r="59" spans="1:13" ht="24" customHeight="1" x14ac:dyDescent="0.15">
      <c r="A59" s="50">
        <f>A58+2</f>
        <v>351</v>
      </c>
      <c r="B59" s="75"/>
      <c r="C59" s="84" t="s">
        <v>96</v>
      </c>
      <c r="D59" s="22">
        <f>SUM(E59:K59)+400</f>
        <v>1700</v>
      </c>
      <c r="E59" s="55">
        <v>0</v>
      </c>
      <c r="F59" s="55">
        <v>0</v>
      </c>
      <c r="G59" s="88">
        <v>1300</v>
      </c>
      <c r="H59" s="55">
        <v>0</v>
      </c>
      <c r="I59" s="55">
        <v>0</v>
      </c>
      <c r="J59" s="55">
        <v>0</v>
      </c>
      <c r="K59" s="57">
        <v>0</v>
      </c>
      <c r="L59" s="36" t="s">
        <v>24</v>
      </c>
    </row>
    <row r="60" spans="1:13" ht="24" customHeight="1" x14ac:dyDescent="0.15">
      <c r="A60" s="50">
        <f t="shared" si="13"/>
        <v>352</v>
      </c>
      <c r="B60" s="75"/>
      <c r="C60" s="84" t="s">
        <v>97</v>
      </c>
      <c r="D60" s="22">
        <f>SUM(E60:K60)+400</f>
        <v>3300</v>
      </c>
      <c r="E60" s="55">
        <v>0</v>
      </c>
      <c r="F60" s="55">
        <v>0</v>
      </c>
      <c r="G60" s="88">
        <v>2900</v>
      </c>
      <c r="H60" s="55">
        <v>0</v>
      </c>
      <c r="I60" s="55">
        <v>0</v>
      </c>
      <c r="J60" s="55">
        <v>0</v>
      </c>
      <c r="K60" s="57">
        <v>0</v>
      </c>
      <c r="L60" s="36" t="s">
        <v>24</v>
      </c>
    </row>
    <row r="61" spans="1:13" ht="34.5" customHeight="1" x14ac:dyDescent="0.15">
      <c r="A61" s="50">
        <f t="shared" si="13"/>
        <v>353</v>
      </c>
      <c r="B61" s="75"/>
      <c r="C61" s="84" t="s">
        <v>98</v>
      </c>
      <c r="D61" s="22">
        <f t="shared" si="14"/>
        <v>1500</v>
      </c>
      <c r="E61" s="48">
        <v>0</v>
      </c>
      <c r="F61" s="48">
        <v>0</v>
      </c>
      <c r="G61" s="89">
        <v>1500</v>
      </c>
      <c r="H61" s="48">
        <v>0</v>
      </c>
      <c r="I61" s="48">
        <v>0</v>
      </c>
      <c r="J61" s="48">
        <v>0</v>
      </c>
      <c r="K61" s="58">
        <v>0</v>
      </c>
      <c r="L61" s="49" t="s">
        <v>26</v>
      </c>
    </row>
    <row r="62" spans="1:13" ht="34.5" customHeight="1" x14ac:dyDescent="0.2">
      <c r="A62" s="50">
        <f t="shared" si="13"/>
        <v>354</v>
      </c>
      <c r="B62" s="86"/>
      <c r="C62" s="84" t="s">
        <v>99</v>
      </c>
      <c r="D62" s="22">
        <f t="shared" si="14"/>
        <v>1600</v>
      </c>
      <c r="E62" s="59">
        <v>0</v>
      </c>
      <c r="F62" s="59">
        <v>0</v>
      </c>
      <c r="G62" s="90">
        <v>1600</v>
      </c>
      <c r="H62" s="59">
        <v>0</v>
      </c>
      <c r="I62" s="59">
        <v>0</v>
      </c>
      <c r="J62" s="59">
        <v>0</v>
      </c>
      <c r="K62" s="61">
        <v>0</v>
      </c>
      <c r="L62" s="62" t="s">
        <v>57</v>
      </c>
      <c r="M62" s="83"/>
    </row>
    <row r="63" spans="1:13" ht="34.5" customHeight="1" x14ac:dyDescent="0.2">
      <c r="A63" s="50">
        <f t="shared" si="13"/>
        <v>355</v>
      </c>
      <c r="B63" s="75"/>
      <c r="C63" s="84" t="s">
        <v>100</v>
      </c>
      <c r="D63" s="24">
        <f t="shared" si="14"/>
        <v>9000</v>
      </c>
      <c r="E63" s="48">
        <v>0</v>
      </c>
      <c r="F63" s="48">
        <v>0</v>
      </c>
      <c r="G63" s="89">
        <v>9000</v>
      </c>
      <c r="H63" s="48">
        <v>0</v>
      </c>
      <c r="I63" s="48">
        <v>0</v>
      </c>
      <c r="J63" s="48">
        <v>0</v>
      </c>
      <c r="K63" s="58">
        <v>0</v>
      </c>
      <c r="L63" s="49" t="s">
        <v>26</v>
      </c>
      <c r="M63" s="83"/>
    </row>
    <row r="64" spans="1:13" ht="24" customHeight="1" x14ac:dyDescent="0.2">
      <c r="A64" s="99">
        <f t="shared" si="13"/>
        <v>356</v>
      </c>
      <c r="B64" s="86"/>
      <c r="C64" s="84" t="s">
        <v>101</v>
      </c>
      <c r="D64" s="100">
        <f t="shared" si="14"/>
        <v>5500</v>
      </c>
      <c r="E64" s="59">
        <v>0</v>
      </c>
      <c r="F64" s="59">
        <v>0</v>
      </c>
      <c r="G64" s="90">
        <v>5500</v>
      </c>
      <c r="H64" s="59">
        <v>0</v>
      </c>
      <c r="I64" s="59">
        <v>0</v>
      </c>
      <c r="J64" s="59">
        <v>0</v>
      </c>
      <c r="K64" s="61">
        <v>0</v>
      </c>
      <c r="L64" s="62" t="s">
        <v>26</v>
      </c>
      <c r="M64" s="83"/>
    </row>
    <row r="65" spans="1:13" ht="24" customHeight="1" x14ac:dyDescent="0.2">
      <c r="A65" s="50">
        <f t="shared" si="13"/>
        <v>357</v>
      </c>
      <c r="B65" s="75"/>
      <c r="C65" s="84" t="s">
        <v>102</v>
      </c>
      <c r="D65" s="22">
        <f t="shared" si="14"/>
        <v>550</v>
      </c>
      <c r="E65" s="55">
        <v>0</v>
      </c>
      <c r="F65" s="55">
        <v>0</v>
      </c>
      <c r="G65" s="88">
        <v>550</v>
      </c>
      <c r="H65" s="55">
        <v>0</v>
      </c>
      <c r="I65" s="55">
        <v>0</v>
      </c>
      <c r="J65" s="55">
        <v>0</v>
      </c>
      <c r="K65" s="57">
        <v>0</v>
      </c>
      <c r="L65" s="49" t="s">
        <v>57</v>
      </c>
      <c r="M65" s="83"/>
    </row>
    <row r="66" spans="1:13" ht="24" customHeight="1" x14ac:dyDescent="0.2">
      <c r="A66" s="50">
        <f t="shared" si="13"/>
        <v>358</v>
      </c>
      <c r="B66" s="75"/>
      <c r="C66" s="84" t="s">
        <v>103</v>
      </c>
      <c r="D66" s="22">
        <f t="shared" si="14"/>
        <v>1300</v>
      </c>
      <c r="E66" s="55">
        <v>0</v>
      </c>
      <c r="F66" s="55">
        <v>0</v>
      </c>
      <c r="G66" s="88">
        <v>1300</v>
      </c>
      <c r="H66" s="55">
        <v>0</v>
      </c>
      <c r="I66" s="55">
        <v>0</v>
      </c>
      <c r="J66" s="55">
        <v>0</v>
      </c>
      <c r="K66" s="57">
        <v>0</v>
      </c>
      <c r="L66" s="49" t="s">
        <v>57</v>
      </c>
      <c r="M66" s="83"/>
    </row>
    <row r="67" spans="1:13" ht="24" customHeight="1" x14ac:dyDescent="0.2">
      <c r="A67" s="50">
        <f t="shared" si="13"/>
        <v>359</v>
      </c>
      <c r="B67" s="75"/>
      <c r="C67" s="84" t="s">
        <v>104</v>
      </c>
      <c r="D67" s="22">
        <f t="shared" si="14"/>
        <v>1900</v>
      </c>
      <c r="E67" s="55">
        <v>0</v>
      </c>
      <c r="F67" s="55">
        <v>0</v>
      </c>
      <c r="G67" s="88">
        <v>1900</v>
      </c>
      <c r="H67" s="55">
        <v>0</v>
      </c>
      <c r="I67" s="55">
        <v>0</v>
      </c>
      <c r="J67" s="55">
        <v>0</v>
      </c>
      <c r="K67" s="57">
        <v>0</v>
      </c>
      <c r="L67" s="49" t="s">
        <v>57</v>
      </c>
      <c r="M67" s="83"/>
    </row>
    <row r="68" spans="1:13" ht="34.5" customHeight="1" x14ac:dyDescent="0.2">
      <c r="A68" s="50">
        <f t="shared" si="13"/>
        <v>360</v>
      </c>
      <c r="B68" s="75"/>
      <c r="C68" s="84" t="s">
        <v>105</v>
      </c>
      <c r="D68" s="24">
        <f>SUM(E68:K68)+1000</f>
        <v>5800</v>
      </c>
      <c r="E68" s="48">
        <v>0</v>
      </c>
      <c r="F68" s="48">
        <v>0</v>
      </c>
      <c r="G68" s="89">
        <v>4800</v>
      </c>
      <c r="H68" s="48">
        <v>0</v>
      </c>
      <c r="I68" s="48">
        <v>0</v>
      </c>
      <c r="J68" s="48">
        <v>0</v>
      </c>
      <c r="K68" s="58">
        <v>0</v>
      </c>
      <c r="L68" s="36" t="s">
        <v>24</v>
      </c>
      <c r="M68" s="83"/>
    </row>
    <row r="69" spans="1:13" ht="24" customHeight="1" x14ac:dyDescent="0.2">
      <c r="A69" s="99">
        <f>A68+2</f>
        <v>362</v>
      </c>
      <c r="B69" s="86">
        <v>5466</v>
      </c>
      <c r="C69" s="84" t="s">
        <v>129</v>
      </c>
      <c r="D69" s="100">
        <f t="shared" si="14"/>
        <v>11770</v>
      </c>
      <c r="E69" s="59">
        <v>0</v>
      </c>
      <c r="F69" s="59">
        <v>4070</v>
      </c>
      <c r="G69" s="90">
        <v>3100</v>
      </c>
      <c r="H69" s="59">
        <v>4600</v>
      </c>
      <c r="I69" s="59">
        <v>0</v>
      </c>
      <c r="J69" s="59">
        <v>0</v>
      </c>
      <c r="K69" s="61">
        <v>0</v>
      </c>
      <c r="L69" s="62" t="s">
        <v>26</v>
      </c>
      <c r="M69" s="83"/>
    </row>
    <row r="70" spans="1:13" ht="24" customHeight="1" x14ac:dyDescent="0.2">
      <c r="A70" s="50">
        <f t="shared" si="13"/>
        <v>363</v>
      </c>
      <c r="B70" s="75"/>
      <c r="C70" s="84" t="s">
        <v>106</v>
      </c>
      <c r="D70" s="22">
        <f t="shared" si="14"/>
        <v>6700</v>
      </c>
      <c r="E70" s="55">
        <v>0</v>
      </c>
      <c r="F70" s="55">
        <v>0</v>
      </c>
      <c r="G70" s="88">
        <v>6700</v>
      </c>
      <c r="H70" s="55">
        <v>0</v>
      </c>
      <c r="I70" s="55">
        <v>0</v>
      </c>
      <c r="J70" s="55">
        <v>0</v>
      </c>
      <c r="K70" s="57">
        <v>0</v>
      </c>
      <c r="L70" s="49" t="s">
        <v>57</v>
      </c>
      <c r="M70" s="83"/>
    </row>
    <row r="71" spans="1:13" ht="24" customHeight="1" x14ac:dyDescent="0.2">
      <c r="A71" s="50">
        <f t="shared" si="13"/>
        <v>364</v>
      </c>
      <c r="B71" s="75"/>
      <c r="C71" s="84" t="s">
        <v>107</v>
      </c>
      <c r="D71" s="22">
        <f>SUM(E71:K71)+600</f>
        <v>2200</v>
      </c>
      <c r="E71" s="55">
        <v>0</v>
      </c>
      <c r="F71" s="55">
        <v>0</v>
      </c>
      <c r="G71" s="88">
        <v>1600</v>
      </c>
      <c r="H71" s="55">
        <v>0</v>
      </c>
      <c r="I71" s="55">
        <v>0</v>
      </c>
      <c r="J71" s="55">
        <v>0</v>
      </c>
      <c r="K71" s="57">
        <v>0</v>
      </c>
      <c r="L71" s="36" t="s">
        <v>24</v>
      </c>
      <c r="M71" s="83"/>
    </row>
    <row r="72" spans="1:13" ht="24" customHeight="1" x14ac:dyDescent="0.2">
      <c r="A72" s="50">
        <f>A71+2</f>
        <v>366</v>
      </c>
      <c r="B72" s="75"/>
      <c r="C72" s="84" t="s">
        <v>108</v>
      </c>
      <c r="D72" s="22">
        <v>550</v>
      </c>
      <c r="E72" s="55">
        <v>0</v>
      </c>
      <c r="F72" s="55">
        <v>0</v>
      </c>
      <c r="G72" s="88">
        <v>500</v>
      </c>
      <c r="H72" s="55">
        <v>0</v>
      </c>
      <c r="I72" s="55">
        <v>0</v>
      </c>
      <c r="J72" s="55">
        <v>0</v>
      </c>
      <c r="K72" s="57">
        <v>0</v>
      </c>
      <c r="L72" s="36" t="s">
        <v>24</v>
      </c>
      <c r="M72" s="83"/>
    </row>
    <row r="73" spans="1:13" ht="24" customHeight="1" x14ac:dyDescent="0.2">
      <c r="A73" s="50">
        <f t="shared" si="13"/>
        <v>367</v>
      </c>
      <c r="B73" s="75"/>
      <c r="C73" s="84" t="s">
        <v>109</v>
      </c>
      <c r="D73" s="22">
        <f t="shared" si="14"/>
        <v>900</v>
      </c>
      <c r="E73" s="55">
        <v>0</v>
      </c>
      <c r="F73" s="55">
        <v>0</v>
      </c>
      <c r="G73" s="88">
        <v>900</v>
      </c>
      <c r="H73" s="55">
        <v>0</v>
      </c>
      <c r="I73" s="55">
        <v>0</v>
      </c>
      <c r="J73" s="55">
        <v>0</v>
      </c>
      <c r="K73" s="57">
        <v>0</v>
      </c>
      <c r="L73" s="49" t="s">
        <v>26</v>
      </c>
      <c r="M73" s="83"/>
    </row>
    <row r="74" spans="1:13" ht="24" customHeight="1" x14ac:dyDescent="0.2">
      <c r="A74" s="50">
        <f t="shared" si="13"/>
        <v>368</v>
      </c>
      <c r="B74" s="75"/>
      <c r="C74" s="84" t="s">
        <v>110</v>
      </c>
      <c r="D74" s="22">
        <f>SUM(E74:K74)+50</f>
        <v>450</v>
      </c>
      <c r="E74" s="55">
        <v>0</v>
      </c>
      <c r="F74" s="55">
        <v>0</v>
      </c>
      <c r="G74" s="88">
        <v>400</v>
      </c>
      <c r="H74" s="55">
        <v>0</v>
      </c>
      <c r="I74" s="55">
        <v>0</v>
      </c>
      <c r="J74" s="55">
        <v>0</v>
      </c>
      <c r="K74" s="57">
        <v>0</v>
      </c>
      <c r="L74" s="36" t="s">
        <v>24</v>
      </c>
      <c r="M74" s="83"/>
    </row>
    <row r="75" spans="1:13" ht="24" customHeight="1" x14ac:dyDescent="0.2">
      <c r="A75" s="50">
        <f t="shared" si="13"/>
        <v>369</v>
      </c>
      <c r="B75" s="75"/>
      <c r="C75" s="84" t="s">
        <v>111</v>
      </c>
      <c r="D75" s="22">
        <f t="shared" si="14"/>
        <v>3550</v>
      </c>
      <c r="E75" s="55">
        <v>0</v>
      </c>
      <c r="F75" s="55">
        <v>0</v>
      </c>
      <c r="G75" s="88">
        <v>3550</v>
      </c>
      <c r="H75" s="55">
        <v>0</v>
      </c>
      <c r="I75" s="55">
        <v>0</v>
      </c>
      <c r="J75" s="55">
        <v>0</v>
      </c>
      <c r="K75" s="57">
        <v>0</v>
      </c>
      <c r="L75" s="49" t="s">
        <v>57</v>
      </c>
      <c r="M75" s="83"/>
    </row>
    <row r="76" spans="1:13" ht="24" customHeight="1" x14ac:dyDescent="0.2">
      <c r="A76" s="50">
        <f t="shared" si="13"/>
        <v>370</v>
      </c>
      <c r="B76" s="75"/>
      <c r="C76" s="84" t="s">
        <v>112</v>
      </c>
      <c r="D76" s="22">
        <f t="shared" si="14"/>
        <v>7600</v>
      </c>
      <c r="E76" s="55">
        <v>0</v>
      </c>
      <c r="F76" s="55">
        <v>0</v>
      </c>
      <c r="G76" s="88">
        <v>7600</v>
      </c>
      <c r="H76" s="55">
        <v>0</v>
      </c>
      <c r="I76" s="55">
        <v>0</v>
      </c>
      <c r="J76" s="55">
        <v>0</v>
      </c>
      <c r="K76" s="57">
        <v>0</v>
      </c>
      <c r="L76" s="49" t="s">
        <v>26</v>
      </c>
      <c r="M76" s="83"/>
    </row>
    <row r="77" spans="1:13" ht="24" customHeight="1" x14ac:dyDescent="0.2">
      <c r="A77" s="50">
        <f t="shared" si="13"/>
        <v>371</v>
      </c>
      <c r="B77" s="75"/>
      <c r="C77" s="84" t="s">
        <v>113</v>
      </c>
      <c r="D77" s="22">
        <f t="shared" si="14"/>
        <v>1400</v>
      </c>
      <c r="E77" s="55">
        <v>0</v>
      </c>
      <c r="F77" s="55">
        <v>0</v>
      </c>
      <c r="G77" s="88">
        <v>1400</v>
      </c>
      <c r="H77" s="55">
        <v>0</v>
      </c>
      <c r="I77" s="55">
        <v>0</v>
      </c>
      <c r="J77" s="55">
        <v>0</v>
      </c>
      <c r="K77" s="57">
        <v>0</v>
      </c>
      <c r="L77" s="49" t="s">
        <v>26</v>
      </c>
      <c r="M77" s="83"/>
    </row>
    <row r="78" spans="1:13" ht="24" customHeight="1" x14ac:dyDescent="0.2">
      <c r="A78" s="50">
        <f t="shared" si="13"/>
        <v>372</v>
      </c>
      <c r="B78" s="75"/>
      <c r="C78" s="84" t="s">
        <v>114</v>
      </c>
      <c r="D78" s="22">
        <f t="shared" si="14"/>
        <v>900</v>
      </c>
      <c r="E78" s="55">
        <v>0</v>
      </c>
      <c r="F78" s="55">
        <v>0</v>
      </c>
      <c r="G78" s="88">
        <v>900</v>
      </c>
      <c r="H78" s="55">
        <v>0</v>
      </c>
      <c r="I78" s="55">
        <v>0</v>
      </c>
      <c r="J78" s="55">
        <v>0</v>
      </c>
      <c r="K78" s="57">
        <v>0</v>
      </c>
      <c r="L78" s="49" t="s">
        <v>57</v>
      </c>
      <c r="M78" s="83"/>
    </row>
    <row r="79" spans="1:13" ht="24" customHeight="1" x14ac:dyDescent="0.2">
      <c r="A79" s="50">
        <f t="shared" si="13"/>
        <v>373</v>
      </c>
      <c r="B79" s="75"/>
      <c r="C79" s="84" t="s">
        <v>115</v>
      </c>
      <c r="D79" s="22">
        <f t="shared" si="14"/>
        <v>250</v>
      </c>
      <c r="E79" s="48">
        <v>0</v>
      </c>
      <c r="F79" s="48">
        <v>0</v>
      </c>
      <c r="G79" s="89">
        <v>250</v>
      </c>
      <c r="H79" s="48">
        <v>0</v>
      </c>
      <c r="I79" s="48">
        <v>0</v>
      </c>
      <c r="J79" s="48">
        <v>0</v>
      </c>
      <c r="K79" s="58">
        <v>0</v>
      </c>
      <c r="L79" s="49" t="s">
        <v>26</v>
      </c>
      <c r="M79" s="83"/>
    </row>
    <row r="80" spans="1:13" ht="24" customHeight="1" x14ac:dyDescent="0.2">
      <c r="A80" s="50">
        <f t="shared" si="13"/>
        <v>374</v>
      </c>
      <c r="B80" s="86"/>
      <c r="C80" s="84" t="s">
        <v>116</v>
      </c>
      <c r="D80" s="22">
        <f>SUM(E80:K80)+200</f>
        <v>600</v>
      </c>
      <c r="E80" s="59">
        <v>0</v>
      </c>
      <c r="F80" s="59">
        <v>0</v>
      </c>
      <c r="G80" s="90">
        <v>400</v>
      </c>
      <c r="H80" s="59">
        <v>0</v>
      </c>
      <c r="I80" s="59">
        <v>0</v>
      </c>
      <c r="J80" s="59">
        <v>0</v>
      </c>
      <c r="K80" s="61">
        <v>0</v>
      </c>
      <c r="L80" s="36" t="s">
        <v>24</v>
      </c>
      <c r="M80" s="83"/>
    </row>
    <row r="81" spans="1:13" ht="34.5" customHeight="1" x14ac:dyDescent="0.2">
      <c r="A81" s="50">
        <f t="shared" si="13"/>
        <v>375</v>
      </c>
      <c r="B81" s="75"/>
      <c r="C81" s="84" t="s">
        <v>117</v>
      </c>
      <c r="D81" s="22">
        <f t="shared" si="14"/>
        <v>5000</v>
      </c>
      <c r="E81" s="48">
        <v>0</v>
      </c>
      <c r="F81" s="48">
        <v>0</v>
      </c>
      <c r="G81" s="89">
        <v>5000</v>
      </c>
      <c r="H81" s="48">
        <v>0</v>
      </c>
      <c r="I81" s="48">
        <v>0</v>
      </c>
      <c r="J81" s="48">
        <v>0</v>
      </c>
      <c r="K81" s="58">
        <v>0</v>
      </c>
      <c r="L81" s="49" t="s">
        <v>26</v>
      </c>
      <c r="M81" s="83"/>
    </row>
    <row r="82" spans="1:13" ht="34.5" customHeight="1" x14ac:dyDescent="0.2">
      <c r="A82" s="50">
        <f t="shared" si="13"/>
        <v>376</v>
      </c>
      <c r="B82" s="39"/>
      <c r="C82" s="84" t="s">
        <v>118</v>
      </c>
      <c r="D82" s="22">
        <f t="shared" si="14"/>
        <v>550</v>
      </c>
      <c r="E82" s="48">
        <v>0</v>
      </c>
      <c r="F82" s="48">
        <v>0</v>
      </c>
      <c r="G82" s="89">
        <v>550</v>
      </c>
      <c r="H82" s="48">
        <v>0</v>
      </c>
      <c r="I82" s="48">
        <v>0</v>
      </c>
      <c r="J82" s="48">
        <v>0</v>
      </c>
      <c r="K82" s="58">
        <v>0</v>
      </c>
      <c r="L82" s="49" t="s">
        <v>26</v>
      </c>
      <c r="M82" s="83"/>
    </row>
    <row r="83" spans="1:13" ht="24" customHeight="1" x14ac:dyDescent="0.2">
      <c r="A83" s="50">
        <f t="shared" si="13"/>
        <v>377</v>
      </c>
      <c r="B83" s="75"/>
      <c r="C83" s="84" t="s">
        <v>119</v>
      </c>
      <c r="D83" s="22">
        <f t="shared" si="14"/>
        <v>2860</v>
      </c>
      <c r="E83" s="48">
        <v>0</v>
      </c>
      <c r="F83" s="48">
        <v>0</v>
      </c>
      <c r="G83" s="89">
        <v>2860</v>
      </c>
      <c r="H83" s="48">
        <v>0</v>
      </c>
      <c r="I83" s="48">
        <v>0</v>
      </c>
      <c r="J83" s="48">
        <v>0</v>
      </c>
      <c r="K83" s="58">
        <v>0</v>
      </c>
      <c r="L83" s="49" t="s">
        <v>26</v>
      </c>
      <c r="M83" s="83"/>
    </row>
    <row r="84" spans="1:13" ht="24" customHeight="1" x14ac:dyDescent="0.2">
      <c r="A84" s="50">
        <f t="shared" si="13"/>
        <v>378</v>
      </c>
      <c r="B84" s="75"/>
      <c r="C84" s="84" t="s">
        <v>120</v>
      </c>
      <c r="D84" s="24">
        <f t="shared" si="14"/>
        <v>450</v>
      </c>
      <c r="E84" s="48">
        <v>0</v>
      </c>
      <c r="F84" s="48">
        <v>0</v>
      </c>
      <c r="G84" s="89">
        <v>450</v>
      </c>
      <c r="H84" s="48">
        <v>0</v>
      </c>
      <c r="I84" s="48">
        <v>0</v>
      </c>
      <c r="J84" s="48">
        <v>0</v>
      </c>
      <c r="K84" s="58">
        <v>0</v>
      </c>
      <c r="L84" s="49" t="s">
        <v>26</v>
      </c>
      <c r="M84" s="83"/>
    </row>
    <row r="85" spans="1:13" ht="34.5" customHeight="1" x14ac:dyDescent="0.2">
      <c r="A85" s="99">
        <f t="shared" si="13"/>
        <v>379</v>
      </c>
      <c r="B85" s="86"/>
      <c r="C85" s="84" t="s">
        <v>121</v>
      </c>
      <c r="D85" s="100">
        <f t="shared" si="14"/>
        <v>1450</v>
      </c>
      <c r="E85" s="101">
        <v>0</v>
      </c>
      <c r="F85" s="101">
        <v>0</v>
      </c>
      <c r="G85" s="102">
        <v>1450</v>
      </c>
      <c r="H85" s="101">
        <v>0</v>
      </c>
      <c r="I85" s="101">
        <v>0</v>
      </c>
      <c r="J85" s="101">
        <v>0</v>
      </c>
      <c r="K85" s="103">
        <v>0</v>
      </c>
      <c r="L85" s="62" t="s">
        <v>26</v>
      </c>
      <c r="M85" s="83"/>
    </row>
    <row r="86" spans="1:13" ht="24" customHeight="1" x14ac:dyDescent="0.2">
      <c r="A86" s="50">
        <f t="shared" si="13"/>
        <v>380</v>
      </c>
      <c r="B86" s="75"/>
      <c r="C86" s="84" t="s">
        <v>122</v>
      </c>
      <c r="D86" s="22">
        <f t="shared" si="14"/>
        <v>4400</v>
      </c>
      <c r="E86" s="48">
        <v>0</v>
      </c>
      <c r="F86" s="48">
        <v>0</v>
      </c>
      <c r="G86" s="89">
        <v>4400</v>
      </c>
      <c r="H86" s="48">
        <v>0</v>
      </c>
      <c r="I86" s="48">
        <v>0</v>
      </c>
      <c r="J86" s="48">
        <v>0</v>
      </c>
      <c r="K86" s="58">
        <v>0</v>
      </c>
      <c r="L86" s="49" t="s">
        <v>26</v>
      </c>
      <c r="M86" s="83"/>
    </row>
    <row r="87" spans="1:13" ht="34.5" customHeight="1" x14ac:dyDescent="0.2">
      <c r="A87" s="50">
        <f t="shared" si="13"/>
        <v>381</v>
      </c>
      <c r="B87" s="75"/>
      <c r="C87" s="84" t="s">
        <v>123</v>
      </c>
      <c r="D87" s="22">
        <f t="shared" si="14"/>
        <v>4200</v>
      </c>
      <c r="E87" s="48">
        <v>0</v>
      </c>
      <c r="F87" s="48">
        <v>0</v>
      </c>
      <c r="G87" s="89">
        <v>4200</v>
      </c>
      <c r="H87" s="48">
        <v>0</v>
      </c>
      <c r="I87" s="48">
        <v>0</v>
      </c>
      <c r="J87" s="48">
        <v>0</v>
      </c>
      <c r="K87" s="58">
        <v>0</v>
      </c>
      <c r="L87" s="49" t="s">
        <v>26</v>
      </c>
      <c r="M87" s="83"/>
    </row>
    <row r="88" spans="1:13" ht="24" customHeight="1" x14ac:dyDescent="0.2">
      <c r="A88" s="50">
        <f>A87+2</f>
        <v>383</v>
      </c>
      <c r="B88" s="75"/>
      <c r="C88" s="84" t="s">
        <v>124</v>
      </c>
      <c r="D88" s="22">
        <f t="shared" si="14"/>
        <v>290</v>
      </c>
      <c r="E88" s="48">
        <v>0</v>
      </c>
      <c r="F88" s="48">
        <v>0</v>
      </c>
      <c r="G88" s="89">
        <v>290</v>
      </c>
      <c r="H88" s="48">
        <v>0</v>
      </c>
      <c r="I88" s="48">
        <v>0</v>
      </c>
      <c r="J88" s="48">
        <v>0</v>
      </c>
      <c r="K88" s="58">
        <v>0</v>
      </c>
      <c r="L88" s="49" t="s">
        <v>57</v>
      </c>
      <c r="M88" s="83"/>
    </row>
    <row r="89" spans="1:13" ht="24" customHeight="1" x14ac:dyDescent="0.2">
      <c r="A89" s="50">
        <f>A88+2</f>
        <v>385</v>
      </c>
      <c r="B89" s="75"/>
      <c r="C89" s="84" t="s">
        <v>125</v>
      </c>
      <c r="D89" s="24">
        <f>SUM(E89:K89)+300</f>
        <v>1400</v>
      </c>
      <c r="E89" s="48">
        <v>0</v>
      </c>
      <c r="F89" s="48">
        <v>0</v>
      </c>
      <c r="G89" s="89">
        <v>1100</v>
      </c>
      <c r="H89" s="48">
        <v>0</v>
      </c>
      <c r="I89" s="48">
        <v>0</v>
      </c>
      <c r="J89" s="48">
        <v>0</v>
      </c>
      <c r="K89" s="58">
        <v>0</v>
      </c>
      <c r="L89" s="36" t="s">
        <v>24</v>
      </c>
      <c r="M89" s="83"/>
    </row>
    <row r="90" spans="1:13" ht="24" customHeight="1" x14ac:dyDescent="0.2">
      <c r="A90" s="99">
        <f t="shared" si="13"/>
        <v>386</v>
      </c>
      <c r="B90" s="86"/>
      <c r="C90" s="84" t="s">
        <v>126</v>
      </c>
      <c r="D90" s="100">
        <f t="shared" si="14"/>
        <v>3700</v>
      </c>
      <c r="E90" s="101">
        <v>0</v>
      </c>
      <c r="F90" s="101">
        <v>0</v>
      </c>
      <c r="G90" s="102">
        <v>3700</v>
      </c>
      <c r="H90" s="101">
        <v>0</v>
      </c>
      <c r="I90" s="101">
        <v>0</v>
      </c>
      <c r="J90" s="101">
        <v>0</v>
      </c>
      <c r="K90" s="103">
        <v>0</v>
      </c>
      <c r="L90" s="62" t="s">
        <v>26</v>
      </c>
      <c r="M90" s="83"/>
    </row>
    <row r="91" spans="1:13" ht="15" customHeight="1" x14ac:dyDescent="0.2">
      <c r="A91" s="50">
        <f>A90+2</f>
        <v>388</v>
      </c>
      <c r="B91" s="75"/>
      <c r="C91" s="84" t="s">
        <v>127</v>
      </c>
      <c r="D91" s="22">
        <f t="shared" si="14"/>
        <v>2000</v>
      </c>
      <c r="E91" s="48">
        <v>0</v>
      </c>
      <c r="F91" s="48">
        <v>0</v>
      </c>
      <c r="G91" s="89">
        <v>2000</v>
      </c>
      <c r="H91" s="48">
        <v>0</v>
      </c>
      <c r="I91" s="48">
        <v>0</v>
      </c>
      <c r="J91" s="48">
        <v>0</v>
      </c>
      <c r="K91" s="58">
        <v>0</v>
      </c>
      <c r="L91" s="49" t="s">
        <v>57</v>
      </c>
      <c r="M91" s="83"/>
    </row>
    <row r="92" spans="1:13" ht="15" customHeight="1" x14ac:dyDescent="0.2">
      <c r="A92" s="50">
        <f t="shared" si="13"/>
        <v>389</v>
      </c>
      <c r="B92" s="80"/>
      <c r="C92" s="23" t="s">
        <v>128</v>
      </c>
      <c r="D92" s="22">
        <f t="shared" si="14"/>
        <v>75000</v>
      </c>
      <c r="E92" s="55">
        <v>0</v>
      </c>
      <c r="F92" s="55">
        <v>0</v>
      </c>
      <c r="G92" s="88">
        <v>5000</v>
      </c>
      <c r="H92" s="55">
        <v>45000</v>
      </c>
      <c r="I92" s="55">
        <v>25000</v>
      </c>
      <c r="J92" s="55">
        <v>0</v>
      </c>
      <c r="K92" s="57">
        <v>0</v>
      </c>
      <c r="L92" s="87" t="s">
        <v>26</v>
      </c>
      <c r="M92" s="83"/>
    </row>
    <row r="93" spans="1:13" s="11" customFormat="1" ht="15.75" customHeight="1" thickBot="1" x14ac:dyDescent="0.3">
      <c r="A93" s="141" t="s">
        <v>35</v>
      </c>
      <c r="B93" s="142"/>
      <c r="C93" s="143"/>
      <c r="D93" s="76">
        <f t="shared" ref="D93:K93" si="15">SUM(D45:D92)</f>
        <v>222170</v>
      </c>
      <c r="E93" s="76">
        <f t="shared" si="15"/>
        <v>0</v>
      </c>
      <c r="F93" s="76">
        <f t="shared" si="15"/>
        <v>7370</v>
      </c>
      <c r="G93" s="76">
        <f t="shared" si="15"/>
        <v>137000</v>
      </c>
      <c r="H93" s="76">
        <f t="shared" si="15"/>
        <v>49600</v>
      </c>
      <c r="I93" s="76">
        <f t="shared" si="15"/>
        <v>25000</v>
      </c>
      <c r="J93" s="76">
        <f t="shared" si="15"/>
        <v>0</v>
      </c>
      <c r="K93" s="76">
        <f t="shared" si="15"/>
        <v>0</v>
      </c>
      <c r="L93" s="77"/>
    </row>
    <row r="94" spans="1:13" s="11" customFormat="1" ht="18" customHeight="1" x14ac:dyDescent="0.25">
      <c r="A94" s="138" t="s">
        <v>36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40"/>
    </row>
    <row r="95" spans="1:13" s="11" customFormat="1" ht="24" customHeight="1" x14ac:dyDescent="0.25">
      <c r="A95" s="38">
        <v>449</v>
      </c>
      <c r="B95" s="51">
        <v>5100</v>
      </c>
      <c r="C95" s="14" t="s">
        <v>70</v>
      </c>
      <c r="D95" s="63">
        <f>SUM(E95:K95)</f>
        <v>312212</v>
      </c>
      <c r="E95" s="59">
        <v>39924</v>
      </c>
      <c r="F95" s="59">
        <v>11912</v>
      </c>
      <c r="G95" s="60">
        <v>5686</v>
      </c>
      <c r="H95" s="59">
        <v>16509</v>
      </c>
      <c r="I95" s="59">
        <v>16575</v>
      </c>
      <c r="J95" s="59">
        <v>16641</v>
      </c>
      <c r="K95" s="59">
        <v>204965</v>
      </c>
      <c r="L95" s="54" t="s">
        <v>26</v>
      </c>
    </row>
    <row r="96" spans="1:13" s="11" customFormat="1" ht="24" customHeight="1" x14ac:dyDescent="0.25">
      <c r="A96" s="28">
        <f>A95+2</f>
        <v>451</v>
      </c>
      <c r="B96" s="75">
        <v>5482</v>
      </c>
      <c r="C96" s="14" t="s">
        <v>37</v>
      </c>
      <c r="D96" s="63">
        <f t="shared" ref="D96:D109" si="16">SUM(E96:K96)</f>
        <v>41500</v>
      </c>
      <c r="E96" s="48">
        <v>0</v>
      </c>
      <c r="F96" s="48">
        <v>1500</v>
      </c>
      <c r="G96" s="43">
        <v>20000</v>
      </c>
      <c r="H96" s="48">
        <v>20000</v>
      </c>
      <c r="I96" s="48">
        <v>0</v>
      </c>
      <c r="J96" s="48">
        <v>0</v>
      </c>
      <c r="K96" s="48">
        <v>0</v>
      </c>
      <c r="L96" s="54" t="s">
        <v>26</v>
      </c>
    </row>
    <row r="97" spans="1:12" s="11" customFormat="1" ht="24" customHeight="1" x14ac:dyDescent="0.25">
      <c r="A97" s="28">
        <f t="shared" ref="A97:A109" si="17">A96+1</f>
        <v>452</v>
      </c>
      <c r="B97" s="75"/>
      <c r="C97" s="14" t="s">
        <v>71</v>
      </c>
      <c r="D97" s="63">
        <f>SUM(E97:K97)+24700</f>
        <v>34900</v>
      </c>
      <c r="E97" s="48">
        <v>0</v>
      </c>
      <c r="F97" s="48">
        <v>0</v>
      </c>
      <c r="G97" s="43">
        <v>10200</v>
      </c>
      <c r="H97" s="48">
        <v>0</v>
      </c>
      <c r="I97" s="48">
        <v>0</v>
      </c>
      <c r="J97" s="48">
        <v>0</v>
      </c>
      <c r="K97" s="48">
        <v>0</v>
      </c>
      <c r="L97" s="49" t="s">
        <v>24</v>
      </c>
    </row>
    <row r="98" spans="1:12" s="11" customFormat="1" ht="24" customHeight="1" x14ac:dyDescent="0.25">
      <c r="A98" s="28">
        <f>A97+2</f>
        <v>454</v>
      </c>
      <c r="B98" s="75"/>
      <c r="C98" s="14" t="s">
        <v>72</v>
      </c>
      <c r="D98" s="63">
        <f t="shared" si="16"/>
        <v>10200</v>
      </c>
      <c r="E98" s="48">
        <v>0</v>
      </c>
      <c r="F98" s="48">
        <v>0</v>
      </c>
      <c r="G98" s="43">
        <v>10200</v>
      </c>
      <c r="H98" s="48">
        <v>0</v>
      </c>
      <c r="I98" s="48">
        <v>0</v>
      </c>
      <c r="J98" s="48">
        <v>0</v>
      </c>
      <c r="K98" s="48">
        <v>0</v>
      </c>
      <c r="L98" s="54"/>
    </row>
    <row r="99" spans="1:12" s="11" customFormat="1" ht="24" customHeight="1" x14ac:dyDescent="0.25">
      <c r="A99" s="28">
        <f t="shared" si="17"/>
        <v>455</v>
      </c>
      <c r="B99" s="75"/>
      <c r="C99" s="23" t="s">
        <v>73</v>
      </c>
      <c r="D99" s="63">
        <f>SUM(E99:K99)+24500</f>
        <v>36500</v>
      </c>
      <c r="E99" s="48">
        <v>0</v>
      </c>
      <c r="F99" s="48">
        <v>0</v>
      </c>
      <c r="G99" s="43">
        <v>12000</v>
      </c>
      <c r="H99" s="48">
        <v>0</v>
      </c>
      <c r="I99" s="48">
        <v>0</v>
      </c>
      <c r="J99" s="48">
        <v>0</v>
      </c>
      <c r="K99" s="48">
        <v>0</v>
      </c>
      <c r="L99" s="49" t="s">
        <v>24</v>
      </c>
    </row>
    <row r="100" spans="1:12" s="11" customFormat="1" ht="24" customHeight="1" x14ac:dyDescent="0.25">
      <c r="A100" s="28">
        <f t="shared" si="17"/>
        <v>456</v>
      </c>
      <c r="B100" s="75"/>
      <c r="C100" s="14" t="s">
        <v>74</v>
      </c>
      <c r="D100" s="63">
        <f t="shared" si="16"/>
        <v>85000</v>
      </c>
      <c r="E100" s="48">
        <v>0</v>
      </c>
      <c r="F100" s="48">
        <v>0</v>
      </c>
      <c r="G100" s="43">
        <v>2000</v>
      </c>
      <c r="H100" s="48">
        <v>50000</v>
      </c>
      <c r="I100" s="48">
        <v>33000</v>
      </c>
      <c r="J100" s="48">
        <v>0</v>
      </c>
      <c r="K100" s="48">
        <v>0</v>
      </c>
      <c r="L100" s="54" t="s">
        <v>57</v>
      </c>
    </row>
    <row r="101" spans="1:12" s="11" customFormat="1" ht="24" customHeight="1" x14ac:dyDescent="0.25">
      <c r="A101" s="28">
        <f>A100+2</f>
        <v>458</v>
      </c>
      <c r="B101" s="75"/>
      <c r="C101" s="14" t="s">
        <v>75</v>
      </c>
      <c r="D101" s="63">
        <f t="shared" si="16"/>
        <v>3000</v>
      </c>
      <c r="E101" s="48">
        <v>0</v>
      </c>
      <c r="F101" s="48">
        <v>0</v>
      </c>
      <c r="G101" s="43">
        <v>3000</v>
      </c>
      <c r="H101" s="48">
        <v>0</v>
      </c>
      <c r="I101" s="48">
        <v>0</v>
      </c>
      <c r="J101" s="48">
        <v>0</v>
      </c>
      <c r="K101" s="48">
        <v>0</v>
      </c>
      <c r="L101" s="54" t="s">
        <v>57</v>
      </c>
    </row>
    <row r="102" spans="1:12" s="11" customFormat="1" ht="34.5" customHeight="1" x14ac:dyDescent="0.25">
      <c r="A102" s="28">
        <f t="shared" si="17"/>
        <v>459</v>
      </c>
      <c r="B102" s="75"/>
      <c r="C102" s="14" t="s">
        <v>76</v>
      </c>
      <c r="D102" s="63">
        <f t="shared" si="16"/>
        <v>5250</v>
      </c>
      <c r="E102" s="48">
        <v>0</v>
      </c>
      <c r="F102" s="48">
        <v>0</v>
      </c>
      <c r="G102" s="43">
        <v>5250</v>
      </c>
      <c r="H102" s="48">
        <v>0</v>
      </c>
      <c r="I102" s="48">
        <v>0</v>
      </c>
      <c r="J102" s="48">
        <v>0</v>
      </c>
      <c r="K102" s="48">
        <v>0</v>
      </c>
      <c r="L102" s="49" t="s">
        <v>57</v>
      </c>
    </row>
    <row r="103" spans="1:12" s="11" customFormat="1" ht="24" customHeight="1" x14ac:dyDescent="0.25">
      <c r="A103" s="28">
        <f t="shared" si="17"/>
        <v>460</v>
      </c>
      <c r="B103" s="75"/>
      <c r="C103" s="14" t="s">
        <v>77</v>
      </c>
      <c r="D103" s="63">
        <f t="shared" si="16"/>
        <v>5300</v>
      </c>
      <c r="E103" s="48">
        <v>0</v>
      </c>
      <c r="F103" s="48">
        <v>0</v>
      </c>
      <c r="G103" s="43">
        <v>5300</v>
      </c>
      <c r="H103" s="48">
        <v>0</v>
      </c>
      <c r="I103" s="48">
        <v>0</v>
      </c>
      <c r="J103" s="48">
        <v>0</v>
      </c>
      <c r="K103" s="48">
        <v>0</v>
      </c>
      <c r="L103" s="54" t="s">
        <v>57</v>
      </c>
    </row>
    <row r="104" spans="1:12" s="11" customFormat="1" ht="24" customHeight="1" x14ac:dyDescent="0.25">
      <c r="A104" s="28">
        <f t="shared" si="17"/>
        <v>461</v>
      </c>
      <c r="B104" s="75">
        <v>5594</v>
      </c>
      <c r="C104" s="14" t="s">
        <v>78</v>
      </c>
      <c r="D104" s="63">
        <f t="shared" si="16"/>
        <v>34350</v>
      </c>
      <c r="E104" s="48">
        <v>0</v>
      </c>
      <c r="F104" s="48">
        <v>1200</v>
      </c>
      <c r="G104" s="43">
        <v>33150</v>
      </c>
      <c r="H104" s="48">
        <v>0</v>
      </c>
      <c r="I104" s="48">
        <v>0</v>
      </c>
      <c r="J104" s="48">
        <v>0</v>
      </c>
      <c r="K104" s="48">
        <v>0</v>
      </c>
      <c r="L104" s="54" t="s">
        <v>57</v>
      </c>
    </row>
    <row r="105" spans="1:12" s="11" customFormat="1" ht="24" customHeight="1" x14ac:dyDescent="0.25">
      <c r="A105" s="28">
        <f>A104+2</f>
        <v>463</v>
      </c>
      <c r="B105" s="51"/>
      <c r="C105" s="23" t="s">
        <v>79</v>
      </c>
      <c r="D105" s="63">
        <f t="shared" si="16"/>
        <v>30000</v>
      </c>
      <c r="E105" s="48">
        <v>0</v>
      </c>
      <c r="F105" s="48">
        <v>0</v>
      </c>
      <c r="G105" s="60">
        <v>30000</v>
      </c>
      <c r="H105" s="48">
        <v>0</v>
      </c>
      <c r="I105" s="48">
        <v>0</v>
      </c>
      <c r="J105" s="48">
        <v>0</v>
      </c>
      <c r="K105" s="48">
        <v>0</v>
      </c>
      <c r="L105" s="54" t="s">
        <v>57</v>
      </c>
    </row>
    <row r="106" spans="1:12" s="11" customFormat="1" ht="24" customHeight="1" x14ac:dyDescent="0.25">
      <c r="A106" s="28">
        <f t="shared" si="17"/>
        <v>464</v>
      </c>
      <c r="B106" s="75"/>
      <c r="C106" s="14" t="s">
        <v>80</v>
      </c>
      <c r="D106" s="47">
        <f t="shared" si="16"/>
        <v>156200</v>
      </c>
      <c r="E106" s="48">
        <v>0</v>
      </c>
      <c r="F106" s="48">
        <v>0</v>
      </c>
      <c r="G106" s="43">
        <v>6200</v>
      </c>
      <c r="H106" s="48">
        <v>65000</v>
      </c>
      <c r="I106" s="48">
        <v>85000</v>
      </c>
      <c r="J106" s="48">
        <v>0</v>
      </c>
      <c r="K106" s="48">
        <v>0</v>
      </c>
      <c r="L106" s="54" t="s">
        <v>12</v>
      </c>
    </row>
    <row r="107" spans="1:12" s="11" customFormat="1" ht="24" customHeight="1" x14ac:dyDescent="0.25">
      <c r="A107" s="28">
        <f>A106+2</f>
        <v>466</v>
      </c>
      <c r="B107" s="75"/>
      <c r="C107" s="23" t="s">
        <v>81</v>
      </c>
      <c r="D107" s="63">
        <f t="shared" si="16"/>
        <v>6700</v>
      </c>
      <c r="E107" s="48">
        <v>0</v>
      </c>
      <c r="F107" s="48">
        <v>0</v>
      </c>
      <c r="G107" s="43">
        <v>6700</v>
      </c>
      <c r="H107" s="48">
        <v>0</v>
      </c>
      <c r="I107" s="48">
        <v>0</v>
      </c>
      <c r="J107" s="48">
        <v>0</v>
      </c>
      <c r="K107" s="48">
        <v>0</v>
      </c>
      <c r="L107" s="54" t="s">
        <v>12</v>
      </c>
    </row>
    <row r="108" spans="1:12" s="11" customFormat="1" ht="15" customHeight="1" x14ac:dyDescent="0.25">
      <c r="A108" s="28">
        <f t="shared" si="17"/>
        <v>467</v>
      </c>
      <c r="B108" s="75"/>
      <c r="C108" s="23" t="s">
        <v>82</v>
      </c>
      <c r="D108" s="63">
        <f t="shared" si="16"/>
        <v>1500</v>
      </c>
      <c r="E108" s="48">
        <v>0</v>
      </c>
      <c r="F108" s="48">
        <v>0</v>
      </c>
      <c r="G108" s="43">
        <v>1500</v>
      </c>
      <c r="H108" s="48">
        <v>0</v>
      </c>
      <c r="I108" s="48">
        <v>0</v>
      </c>
      <c r="J108" s="48">
        <v>0</v>
      </c>
      <c r="K108" s="48">
        <v>0</v>
      </c>
      <c r="L108" s="54" t="s">
        <v>57</v>
      </c>
    </row>
    <row r="109" spans="1:12" s="11" customFormat="1" ht="15" customHeight="1" x14ac:dyDescent="0.25">
      <c r="A109" s="28">
        <f t="shared" si="17"/>
        <v>468</v>
      </c>
      <c r="B109" s="80"/>
      <c r="C109" s="23" t="s">
        <v>83</v>
      </c>
      <c r="D109" s="63">
        <f t="shared" si="16"/>
        <v>21156</v>
      </c>
      <c r="E109" s="55">
        <v>0</v>
      </c>
      <c r="F109" s="55">
        <v>0</v>
      </c>
      <c r="G109" s="56">
        <v>21156</v>
      </c>
      <c r="H109" s="55">
        <v>0</v>
      </c>
      <c r="I109" s="55">
        <v>0</v>
      </c>
      <c r="J109" s="55">
        <v>0</v>
      </c>
      <c r="K109" s="55">
        <v>0</v>
      </c>
      <c r="L109" s="81" t="s">
        <v>57</v>
      </c>
    </row>
    <row r="110" spans="1:12" s="11" customFormat="1" ht="15.75" customHeight="1" thickBot="1" x14ac:dyDescent="0.3">
      <c r="A110" s="141" t="s">
        <v>38</v>
      </c>
      <c r="B110" s="142"/>
      <c r="C110" s="143"/>
      <c r="D110" s="76">
        <f t="shared" ref="D110:F110" si="18">SUM(D95:D109)</f>
        <v>783768</v>
      </c>
      <c r="E110" s="76">
        <f t="shared" si="18"/>
        <v>39924</v>
      </c>
      <c r="F110" s="76">
        <f t="shared" si="18"/>
        <v>14612</v>
      </c>
      <c r="G110" s="76">
        <f>SUM(G95:G109)</f>
        <v>172342</v>
      </c>
      <c r="H110" s="76">
        <f t="shared" ref="H110:K110" si="19">SUM(H95:H109)</f>
        <v>151509</v>
      </c>
      <c r="I110" s="76">
        <f t="shared" si="19"/>
        <v>134575</v>
      </c>
      <c r="J110" s="76">
        <f t="shared" si="19"/>
        <v>16641</v>
      </c>
      <c r="K110" s="76">
        <f t="shared" si="19"/>
        <v>204965</v>
      </c>
      <c r="L110" s="82"/>
    </row>
    <row r="111" spans="1:12" s="11" customFormat="1" ht="18" customHeight="1" x14ac:dyDescent="0.25">
      <c r="A111" s="138" t="s">
        <v>39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40"/>
    </row>
    <row r="112" spans="1:12" s="11" customFormat="1" ht="24" customHeight="1" x14ac:dyDescent="0.25">
      <c r="A112" s="28">
        <v>517</v>
      </c>
      <c r="B112" s="64">
        <v>5394</v>
      </c>
      <c r="C112" s="14" t="s">
        <v>40</v>
      </c>
      <c r="D112" s="15">
        <f>G112</f>
        <v>500</v>
      </c>
      <c r="E112" s="48">
        <v>0</v>
      </c>
      <c r="F112" s="48">
        <v>450</v>
      </c>
      <c r="G112" s="43">
        <v>500</v>
      </c>
      <c r="H112" s="48">
        <v>0</v>
      </c>
      <c r="I112" s="48">
        <v>0</v>
      </c>
      <c r="J112" s="48">
        <v>0</v>
      </c>
      <c r="K112" s="48">
        <v>0</v>
      </c>
      <c r="L112" s="65" t="s">
        <v>132</v>
      </c>
    </row>
    <row r="113" spans="1:12" s="11" customFormat="1" ht="15.75" customHeight="1" thickBot="1" x14ac:dyDescent="0.3">
      <c r="A113" s="104" t="s">
        <v>41</v>
      </c>
      <c r="B113" s="136"/>
      <c r="C113" s="137"/>
      <c r="D113" s="25">
        <f t="shared" ref="D113:K113" si="20">SUM(D112:D112)</f>
        <v>500</v>
      </c>
      <c r="E113" s="25">
        <f t="shared" si="20"/>
        <v>0</v>
      </c>
      <c r="F113" s="25">
        <f t="shared" si="20"/>
        <v>450</v>
      </c>
      <c r="G113" s="25">
        <f t="shared" si="20"/>
        <v>500</v>
      </c>
      <c r="H113" s="25">
        <f t="shared" si="20"/>
        <v>0</v>
      </c>
      <c r="I113" s="25">
        <f t="shared" si="20"/>
        <v>0</v>
      </c>
      <c r="J113" s="25">
        <f t="shared" si="20"/>
        <v>0</v>
      </c>
      <c r="K113" s="25">
        <f t="shared" si="20"/>
        <v>0</v>
      </c>
      <c r="L113" s="37"/>
    </row>
    <row r="114" spans="1:12" s="11" customFormat="1" ht="9" customHeight="1" thickBot="1" x14ac:dyDescent="0.3">
      <c r="A114" s="67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70"/>
    </row>
    <row r="115" spans="1:12" s="11" customFormat="1" ht="15.75" customHeight="1" thickBot="1" x14ac:dyDescent="0.3">
      <c r="A115" s="129" t="s">
        <v>47</v>
      </c>
      <c r="B115" s="130"/>
      <c r="C115" s="131"/>
      <c r="D115" s="71">
        <f t="shared" ref="D115:K115" si="21">SUM(D18,D22,D34,D43,D93,D113,D12,D110,D9,)</f>
        <v>2038243</v>
      </c>
      <c r="E115" s="71">
        <f t="shared" si="21"/>
        <v>176382</v>
      </c>
      <c r="F115" s="71">
        <f t="shared" si="21"/>
        <v>267179</v>
      </c>
      <c r="G115" s="71">
        <f t="shared" si="21"/>
        <v>631094</v>
      </c>
      <c r="H115" s="71">
        <f t="shared" si="21"/>
        <v>452136</v>
      </c>
      <c r="I115" s="71">
        <f t="shared" si="21"/>
        <v>262467</v>
      </c>
      <c r="J115" s="71">
        <f t="shared" si="21"/>
        <v>65098</v>
      </c>
      <c r="K115" s="71">
        <f t="shared" si="21"/>
        <v>244848</v>
      </c>
      <c r="L115" s="72"/>
    </row>
    <row r="116" spans="1:12" ht="24" customHeight="1" x14ac:dyDescent="0.15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</row>
    <row r="117" spans="1:12" ht="24" customHeight="1" x14ac:dyDescent="0.1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</row>
    <row r="118" spans="1:12" ht="24" customHeight="1" x14ac:dyDescent="0.1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</row>
  </sheetData>
  <customSheetViews>
    <customSheetView guid="{61B615FA-A35B-4CBE-9433-E2564F62A4F7}" scale="90" showPageBreaks="1" fitToPage="1" printArea="1" hiddenColumns="1">
      <pane ySplit="4" topLeftCell="A5" activePane="bottomLeft" state="frozen"/>
      <selection pane="bottomLeft" activeCell="B2" sqref="B1:B1048576"/>
      <rowBreaks count="5" manualBreakCount="5">
        <brk id="21" max="11" man="1"/>
        <brk id="38" max="11" man="1"/>
        <brk id="56" max="11" man="1"/>
        <brk id="74" max="11" man="1"/>
        <brk id="108" max="11" man="1"/>
      </rowBreaks>
      <pageMargins left="0.39370078740157483" right="0.39370078740157483" top="0.59055118110236227" bottom="0.39370078740157483" header="0.31496062992125984" footer="0.11811023622047245"/>
      <printOptions horizontalCentered="1"/>
      <pageSetup paperSize="9" scale="86" fitToHeight="0" orientation="landscape" useFirstPageNumber="1" r:id="rId1"/>
      <headerFooter alignWithMargins="0">
        <oddHeader>&amp;L&amp;"Tahoma,Kurzíva"&amp;10Návrh rozpočtu na rok 2016
Příloha č. 4&amp;R&amp;"Tahoma,Kurzíva"&amp;10Přehled akcí reprodukce majetku kraje včetně závazků kraje vyvolaných pro rok 2017 a další léta</oddHeader>
        <oddFooter>&amp;C&amp;"Tahoma,Obyčejné"&amp;P</oddFooter>
      </headerFooter>
    </customSheetView>
    <customSheetView guid="{06955F1B-5DDC-4ACB-AC47-06215168C130}" showPageBreaks="1" fitToPage="1" printArea="1" hiddenColumns="1">
      <selection activeCell="O6" sqref="O6"/>
      <rowBreaks count="6" manualBreakCount="6">
        <brk id="24" max="11" man="1"/>
        <brk id="43" max="11" man="1"/>
        <brk id="61" max="11" man="1"/>
        <brk id="79" max="11" man="1"/>
        <brk id="97" max="11" man="1"/>
        <brk id="117" max="11" man="1"/>
      </rowBreaks>
      <pageMargins left="0.39370078740157483" right="0.39370078740157483" top="0.59055118110236227" bottom="0.39370078740157483" header="0.31496062992125984" footer="0.11811023622047245"/>
      <printOptions horizontalCentered="1"/>
      <pageSetup paperSize="9" scale="86" fitToHeight="0" orientation="landscape" useFirstPageNumber="1" r:id="rId2"/>
      <headerFooter alignWithMargins="0">
        <oddHeader>&amp;L&amp;"Tahoma,Kurzíva"&amp;10Návrh rozpočtu na rok 2017
Příloha č. 4&amp;R&amp;"Tahoma,Kurzíva"&amp;10Přehled akcí reprodukce majetku kraje včetně závazků kraje vyvolaných pro rok 2018 a další léta</oddHeader>
        <oddFooter>&amp;C&amp;"Tahoma,Obyčejné"&amp;P</oddFooter>
      </headerFooter>
    </customSheetView>
  </customSheetViews>
  <mergeCells count="28">
    <mergeCell ref="A115:C115"/>
    <mergeCell ref="A116:L116"/>
    <mergeCell ref="A9:C9"/>
    <mergeCell ref="A23:L23"/>
    <mergeCell ref="A34:C34"/>
    <mergeCell ref="A35:L35"/>
    <mergeCell ref="A43:C43"/>
    <mergeCell ref="A44:L44"/>
    <mergeCell ref="A93:C93"/>
    <mergeCell ref="A94:L94"/>
    <mergeCell ref="A110:C110"/>
    <mergeCell ref="A111:L111"/>
    <mergeCell ref="A113:C113"/>
    <mergeCell ref="A13:L13"/>
    <mergeCell ref="A18:C18"/>
    <mergeCell ref="A10:L10"/>
    <mergeCell ref="A12:C12"/>
    <mergeCell ref="A19:L19"/>
    <mergeCell ref="A1:L1"/>
    <mergeCell ref="A3:A4"/>
    <mergeCell ref="B3:B4"/>
    <mergeCell ref="C3:C4"/>
    <mergeCell ref="D3:D4"/>
    <mergeCell ref="E3:E4"/>
    <mergeCell ref="F3:F4"/>
    <mergeCell ref="G3:K3"/>
    <mergeCell ref="L3:L4"/>
    <mergeCell ref="A5:L5"/>
  </mergeCells>
  <printOptions horizontalCentered="1"/>
  <pageMargins left="0.39370078740157483" right="0.39370078740157483" top="0.59055118110236227" bottom="0.39370078740157483" header="0.31496062992125984" footer="0.11811023622047245"/>
  <pageSetup paperSize="9" scale="86" fitToHeight="0" orientation="landscape" useFirstPageNumber="1" r:id="rId3"/>
  <headerFooter alignWithMargins="0">
    <oddHeader>&amp;L&amp;"Tahoma,Kurzíva"&amp;10Návrh rozpočtu na rok 2017
Příloha č. 9&amp;R&amp;"Tahoma,Kurzíva"&amp;10Přehled akcí reprodukce majetku kraje včetně závazků kraje vyvolaných pro rok 2018 a další léta</oddHeader>
    <oddFooter>&amp;C&amp;"Tahoma,Obyčejné"&amp;P</oddFooter>
  </headerFooter>
  <rowBreaks count="4" manualBreakCount="4">
    <brk id="22" max="11" man="1"/>
    <brk id="43" max="11" man="1"/>
    <brk id="106" max="11" man="1"/>
    <brk id="117" max="11" man="1"/>
  </rowBreaks>
  <ignoredErrors>
    <ignoredError sqref="A35:L35 A44:L44 A111:L111 D27:F27 H33:L33 I27:L27 I30:L30 I28:K29 I26:K26 D30:F30 E28:F29 D32:F32 E31 H31:K31 I32:L32 D33 A34:C34 L34 G34 E39:E42 H37:K37 H42:K42 H40:L40 I38:L38 I41:L41 I36:K36 E36 J39:L39 A43:C43 L43 G43 A110:C110 L110 E106:F109 H107:L107 H108:K109 J106:L106 B112:C112 E112 H112:K112 A114:L114 A93:L94 D45:E45 H45:L45 J92:L92 H91:K91 H90:L90 H79:L79 H78:K78 H76:L77 H73:L73 H70:K71 I69:L69 H63:L64 H62:K62 H61:L61 H55:L56 I54:K54 H53:K53 H52:L52 I51:K51 H50:L50 H49:K49 H82:L87 I81:L81 E83:F92 E52:F55 E47:F49 E57:F68 F56 E46 H47:L48 H46:K46 E50:E51 H57:K60 H65:K68 E71:F81 E69:E70 H74:K75 H80:K80 H88:K89 A115:F115 L115 A113:L113 A31 A40 A90 A72 A69 A97:A105 H72:K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RMK a závazky</vt:lpstr>
      <vt:lpstr>'RMK a závazky'!Názvy_tisku</vt:lpstr>
      <vt:lpstr>'RMK a závazky'!Oblast_tisku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2016-11-29T13:17:10Z</cp:lastPrinted>
  <dcterms:created xsi:type="dcterms:W3CDTF">2015-11-05T12:18:36Z</dcterms:created>
  <dcterms:modified xsi:type="dcterms:W3CDTF">2016-12-22T13:53:04Z</dcterms:modified>
</cp:coreProperties>
</file>