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480" yWindow="450" windowWidth="27795" windowHeight="12285" tabRatio="943"/>
  </bookViews>
  <sheets>
    <sheet name="OBSAH" sheetId="16" r:id="rId1"/>
    <sheet name="Dotační programy 2017" sheetId="17" r:id="rId2"/>
    <sheet name="Akce spolufin. z evr.fin.zdrojů" sheetId="18" r:id="rId3"/>
    <sheet name="Akce EU a jiné akce-úvěr ČSOB" sheetId="19" r:id="rId4"/>
    <sheet name="Ukazatele zadluženosti" sheetId="20" r:id="rId5"/>
    <sheet name="Přehled příjmů" sheetId="22" r:id="rId6"/>
    <sheet name="Očekávané dotace " sheetId="21" r:id="rId7"/>
    <sheet name="Graf 1. Rozpočet 2013 - 2017" sheetId="6" r:id="rId8"/>
    <sheet name="Zdrojová data I.s" sheetId="7" state="hidden" r:id="rId9"/>
    <sheet name="Graf 2. Příjmy 2013 - 2017" sheetId="8" r:id="rId10"/>
    <sheet name="Graf 3. Výdaje B+K 2013 - 2017" sheetId="9" r:id="rId11"/>
    <sheet name="Zdrojová data II. a III. s" sheetId="10" state="hidden" r:id="rId12"/>
    <sheet name="Graf 4. Příjmy 2017" sheetId="11" r:id="rId13"/>
    <sheet name="Zdrojová data IV." sheetId="12" state="hidden" r:id="rId14"/>
    <sheet name="Graf 5. Výdaje 2017" sheetId="13" r:id="rId15"/>
    <sheet name="Graf 6. Výdaje EU 2017" sheetId="14" r:id="rId16"/>
    <sheet name="Zdrojová data V.a VI." sheetId="15" state="hidden" r:id="rId17"/>
  </sheets>
  <definedNames>
    <definedName name="_xlnm._FilterDatabase" localSheetId="3" hidden="1">'Akce EU a jiné akce-úvěr ČSOB'!$D$5:$E$129</definedName>
    <definedName name="_xlnm._FilterDatabase" localSheetId="5" hidden="1">'Přehled příjmů'!$A$16:$D$102</definedName>
    <definedName name="_xlnm.Print_Titles" localSheetId="3">'Akce EU a jiné akce-úvěr ČSOB'!$3:$5</definedName>
    <definedName name="_xlnm.Print_Titles" localSheetId="2">'Akce spolufin. z evr.fin.zdrojů'!$2:$4</definedName>
    <definedName name="_xlnm.Print_Titles" localSheetId="6">'Očekávané dotace '!$2:$2</definedName>
    <definedName name="_xlnm.Print_Titles" localSheetId="5">'Přehled příjmů'!$4:$4</definedName>
    <definedName name="_xlnm.Print_Area" localSheetId="3">'Akce EU a jiné akce-úvěr ČSOB'!$A$1:$I$141</definedName>
    <definedName name="_xlnm.Print_Area" localSheetId="2">'Akce spolufin. z evr.fin.zdrojů'!$A$1:$L$128</definedName>
    <definedName name="_xlnm.Print_Area" localSheetId="1">'Dotační programy 2017'!$A$1:$G$57</definedName>
    <definedName name="_xlnm.Print_Area" localSheetId="5">'Přehled příjmů'!$A$1:$D$104</definedName>
    <definedName name="_xlnm.Print_Area" localSheetId="4">'Ukazatele zadluženosti'!$B$1:$G$47</definedName>
    <definedName name="Z_011A6C4B_2327_4720_A085_B414162D3D4F_.wvu.PrintTitles" localSheetId="6" hidden="1">'Očekávané dotace '!$2:$2</definedName>
    <definedName name="Z_14FC9820_EF8C_4D55_8881_D5E51DC559B3_.wvu.Cols" localSheetId="1" hidden="1">'Dotační programy 2017'!#REF!</definedName>
    <definedName name="Z_14FC9820_EF8C_4D55_8881_D5E51DC559B3_.wvu.PrintArea" localSheetId="5" hidden="1">'Přehled příjmů'!$A$1:$D$105</definedName>
    <definedName name="Z_14FC9820_EF8C_4D55_8881_D5E51DC559B3_.wvu.PrintTitles" localSheetId="5" hidden="1">'Přehled příjmů'!$4:$4</definedName>
    <definedName name="Z_1A2744ED_3D3C_453B_8DEF_8F4E6984016E_.wvu.FilterData" localSheetId="3" hidden="1">'Akce EU a jiné akce-úvěr ČSOB'!$D$5:$E$129</definedName>
    <definedName name="Z_1A2744ED_3D3C_453B_8DEF_8F4E6984016E_.wvu.PrintArea" localSheetId="3" hidden="1">'Akce EU a jiné akce-úvěr ČSOB'!$A$1:$I$130</definedName>
    <definedName name="Z_1A2744ED_3D3C_453B_8DEF_8F4E6984016E_.wvu.PrintTitles" localSheetId="3" hidden="1">'Akce EU a jiné akce-úvěr ČSOB'!$3:$5</definedName>
    <definedName name="Z_1E90A3DD_FCD1_4F3E_B827_11DA73B048E3_.wvu.FilterData" localSheetId="3" hidden="1">'Akce EU a jiné akce-úvěr ČSOB'!$D$5:$E$129</definedName>
    <definedName name="Z_1E90A3DD_FCD1_4F3E_B827_11DA73B048E3_.wvu.PrintArea" localSheetId="3" hidden="1">'Akce EU a jiné akce-úvěr ČSOB'!$A$1:$I$130</definedName>
    <definedName name="Z_1E90A3DD_FCD1_4F3E_B827_11DA73B048E3_.wvu.PrintArea" localSheetId="5" hidden="1">'Přehled příjmů'!$A$1:$D$104</definedName>
    <definedName name="Z_1E90A3DD_FCD1_4F3E_B827_11DA73B048E3_.wvu.PrintTitles" localSheetId="3" hidden="1">'Akce EU a jiné akce-úvěr ČSOB'!$3:$5</definedName>
    <definedName name="Z_1E90A3DD_FCD1_4F3E_B827_11DA73B048E3_.wvu.PrintTitles" localSheetId="5" hidden="1">'Přehled příjmů'!$4:$4</definedName>
    <definedName name="Z_49829188_FED5_46AD_A01B_AD023612A570_.wvu.Cols" localSheetId="3" hidden="1">'Akce EU a jiné akce-úvěr ČSOB'!#REF!,'Akce EU a jiné akce-úvěr ČSOB'!#REF!</definedName>
    <definedName name="Z_49829188_FED5_46AD_A01B_AD023612A570_.wvu.PrintTitles" localSheetId="3" hidden="1">'Akce EU a jiné akce-úvěr ČSOB'!$3:$5</definedName>
    <definedName name="Z_50FD6FFB_F825_4068_94B6_F113A32EAE23_.wvu.FilterData" localSheetId="3" hidden="1">'Akce EU a jiné akce-úvěr ČSOB'!$D$5:$E$129</definedName>
    <definedName name="Z_50FD6FFB_F825_4068_94B6_F113A32EAE23_.wvu.PrintArea" localSheetId="3" hidden="1">'Akce EU a jiné akce-úvěr ČSOB'!$A$1:$I$130</definedName>
    <definedName name="Z_50FD6FFB_F825_4068_94B6_F113A32EAE23_.wvu.PrintTitles" localSheetId="3" hidden="1">'Akce EU a jiné akce-úvěr ČSOB'!$3:$5</definedName>
    <definedName name="Z_523D2DC6_8800_4565_9421_6A8DC10C67C8_.wvu.Cols" localSheetId="3" hidden="1">'Akce EU a jiné akce-úvěr ČSOB'!#REF!,'Akce EU a jiné akce-úvěr ČSOB'!#REF!</definedName>
    <definedName name="Z_523D2DC6_8800_4565_9421_6A8DC10C67C8_.wvu.PrintTitles" localSheetId="3" hidden="1">'Akce EU a jiné akce-úvěr ČSOB'!$3:$5</definedName>
    <definedName name="Z_5731BF8D_466E_422F_9BA7_51FFB065F173_.wvu.PrintArea" localSheetId="5" hidden="1">'Přehled příjmů'!$A$1:$D$105</definedName>
    <definedName name="Z_5731BF8D_466E_422F_9BA7_51FFB065F173_.wvu.PrintTitles" localSheetId="5" hidden="1">'Přehled příjmů'!$4:$4</definedName>
    <definedName name="Z_632980EE_AB4F_49FA_B8D9_C4F0628108CE_.wvu.Cols" localSheetId="8" hidden="1">'Zdrojová data I.s'!$B:$E</definedName>
    <definedName name="Z_632980EE_AB4F_49FA_B8D9_C4F0628108CE_.wvu.Cols" localSheetId="11" hidden="1">'Zdrojová data II. a III. s'!$B:$E</definedName>
    <definedName name="Z_632980EE_AB4F_49FA_B8D9_C4F0628108CE_.wvu.Cols" localSheetId="13" hidden="1">'Zdrojová data IV.'!$B:$I</definedName>
    <definedName name="Z_632980EE_AB4F_49FA_B8D9_C4F0628108CE_.wvu.Cols" localSheetId="16" hidden="1">'Zdrojová data V.a VI.'!$B:$I</definedName>
    <definedName name="Z_632980EE_AB4F_49FA_B8D9_C4F0628108CE_.wvu.Rows" localSheetId="8" hidden="1">'Zdrojová data I.s'!$16:$30</definedName>
    <definedName name="Z_632980EE_AB4F_49FA_B8D9_C4F0628108CE_.wvu.Rows" localSheetId="16" hidden="1">'Zdrojová data V.a VI.'!$10:$10,'Zdrojová data V.a VI.'!$27:$27</definedName>
    <definedName name="Z_6667F704_353F_485F_A09F_F23ECB85BB95_.wvu.Cols" localSheetId="2" hidden="1">'Akce spolufin. z evr.fin.zdrojů'!$C:$C,'Akce spolufin. z evr.fin.zdrojů'!$F:$F,'Akce spolufin. z evr.fin.zdrojů'!$M:$M,'Akce spolufin. z evr.fin.zdrojů'!$JG:$JG,'Akce spolufin. z evr.fin.zdrojů'!$TC:$TC,'Akce spolufin. z evr.fin.zdrojů'!$ACY:$ACY,'Akce spolufin. z evr.fin.zdrojů'!$AMU:$AMU,'Akce spolufin. z evr.fin.zdrojů'!$AWQ:$AWQ,'Akce spolufin. z evr.fin.zdrojů'!$BGM:$BGM,'Akce spolufin. z evr.fin.zdrojů'!$BQI:$BQI,'Akce spolufin. z evr.fin.zdrojů'!$CAE:$CAE,'Akce spolufin. z evr.fin.zdrojů'!$CKA:$CKA,'Akce spolufin. z evr.fin.zdrojů'!$CTW:$CTW,'Akce spolufin. z evr.fin.zdrojů'!$DDS:$DDS,'Akce spolufin. z evr.fin.zdrojů'!$DNO:$DNO,'Akce spolufin. z evr.fin.zdrojů'!$DXK:$DXK,'Akce spolufin. z evr.fin.zdrojů'!$EHG:$EHG,'Akce spolufin. z evr.fin.zdrojů'!$ERC:$ERC,'Akce spolufin. z evr.fin.zdrojů'!$FAY:$FAY,'Akce spolufin. z evr.fin.zdrojů'!$FKU:$FKU,'Akce spolufin. z evr.fin.zdrojů'!$FUQ:$FUQ,'Akce spolufin. z evr.fin.zdrojů'!$GEM:$GEM,'Akce spolufin. z evr.fin.zdrojů'!$GOI:$GOI,'Akce spolufin. z evr.fin.zdrojů'!$GYE:$GYE,'Akce spolufin. z evr.fin.zdrojů'!$HIA:$HIA,'Akce spolufin. z evr.fin.zdrojů'!$HRW:$HRW,'Akce spolufin. z evr.fin.zdrojů'!$IBS:$IBS,'Akce spolufin. z evr.fin.zdrojů'!$ILO:$ILO,'Akce spolufin. z evr.fin.zdrojů'!$IVK:$IVK,'Akce spolufin. z evr.fin.zdrojů'!$JFG:$JFG,'Akce spolufin. z evr.fin.zdrojů'!$JPC:$JPC,'Akce spolufin. z evr.fin.zdrojů'!$JYY:$JYY,'Akce spolufin. z evr.fin.zdrojů'!$KIU:$KIU,'Akce spolufin. z evr.fin.zdrojů'!$KSQ:$KSQ,'Akce spolufin. z evr.fin.zdrojů'!$LCM:$LCM,'Akce spolufin. z evr.fin.zdrojů'!$LMI:$LMI,'Akce spolufin. z evr.fin.zdrojů'!$LWE:$LWE,'Akce spolufin. z evr.fin.zdrojů'!$MGA:$MGA,'Akce spolufin. z evr.fin.zdrojů'!$MPW:$MPW,'Akce spolufin. z evr.fin.zdrojů'!$MZS:$MZS,'Akce spolufin. z evr.fin.zdrojů'!$NJO:$NJO,'Akce spolufin. z evr.fin.zdrojů'!$NTK:$NTK,'Akce spolufin. z evr.fin.zdrojů'!$ODG:$ODG,'Akce spolufin. z evr.fin.zdrojů'!$ONC:$ONC,'Akce spolufin. z evr.fin.zdrojů'!$OWY:$OWY,'Akce spolufin. z evr.fin.zdrojů'!$PGU:$PGU,'Akce spolufin. z evr.fin.zdrojů'!$PQQ:$PQQ,'Akce spolufin. z evr.fin.zdrojů'!$QAM:$QAM,'Akce spolufin. z evr.fin.zdrojů'!$QKI:$QKI,'Akce spolufin. z evr.fin.zdrojů'!$QUE:$QUE,'Akce spolufin. z evr.fin.zdrojů'!$REA:$REA,'Akce spolufin. z evr.fin.zdrojů'!$RNW:$RNW,'Akce spolufin. z evr.fin.zdrojů'!$RXS:$RXS,'Akce spolufin. z evr.fin.zdrojů'!$SHO:$SHO,'Akce spolufin. z evr.fin.zdrojů'!$SRK:$SRK,'Akce spolufin. z evr.fin.zdrojů'!$TBG:$TBG,'Akce spolufin. z evr.fin.zdrojů'!$TLC:$TLC,'Akce spolufin. z evr.fin.zdrojů'!$TUY:$TUY,'Akce spolufin. z evr.fin.zdrojů'!$UEU:$UEU,'Akce spolufin. z evr.fin.zdrojů'!$UOQ:$UOQ,'Akce spolufin. z evr.fin.zdrojů'!$UYM:$UYM,'Akce spolufin. z evr.fin.zdrojů'!$VII:$VII,'Akce spolufin. z evr.fin.zdrojů'!$VSE:$VSE,'Akce spolufin. z evr.fin.zdrojů'!$WCA:$WCA,'Akce spolufin. z evr.fin.zdrojů'!$WLW:$WLW,'Akce spolufin. z evr.fin.zdrojů'!$WVS:$WVS</definedName>
    <definedName name="Z_6667F704_353F_485F_A09F_F23ECB85BB95_.wvu.PrintArea" localSheetId="2" hidden="1">'Akce spolufin. z evr.fin.zdrojů'!$A$1:$L$128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 2017'!$A$1:$G$57</definedName>
    <definedName name="Z_816DCA7E_FC41_44AE_85AF_FE12F0BC4BE0_.wvu.PrintArea" localSheetId="1" hidden="1">'Dotační programy 2017'!$A$1:$G$57</definedName>
    <definedName name="Z_8DF5934D_271D_4996_8FBD_8BBE47175559_.wvu.Cols" localSheetId="2" hidden="1">'Akce spolufin. z evr.fin.zdrojů'!$C:$C,'Akce spolufin. z evr.fin.zdrojů'!$F:$F,'Akce spolufin. z evr.fin.zdrojů'!$M:$M,'Akce spolufin. z evr.fin.zdrojů'!$JG:$JG,'Akce spolufin. z evr.fin.zdrojů'!$TC:$TC,'Akce spolufin. z evr.fin.zdrojů'!$ACY:$ACY,'Akce spolufin. z evr.fin.zdrojů'!$AMU:$AMU,'Akce spolufin. z evr.fin.zdrojů'!$AWQ:$AWQ,'Akce spolufin. z evr.fin.zdrojů'!$BGM:$BGM,'Akce spolufin. z evr.fin.zdrojů'!$BQI:$BQI,'Akce spolufin. z evr.fin.zdrojů'!$CAE:$CAE,'Akce spolufin. z evr.fin.zdrojů'!$CKA:$CKA,'Akce spolufin. z evr.fin.zdrojů'!$CTW:$CTW,'Akce spolufin. z evr.fin.zdrojů'!$DDS:$DDS,'Akce spolufin. z evr.fin.zdrojů'!$DNO:$DNO,'Akce spolufin. z evr.fin.zdrojů'!$DXK:$DXK,'Akce spolufin. z evr.fin.zdrojů'!$EHG:$EHG,'Akce spolufin. z evr.fin.zdrojů'!$ERC:$ERC,'Akce spolufin. z evr.fin.zdrojů'!$FAY:$FAY,'Akce spolufin. z evr.fin.zdrojů'!$FKU:$FKU,'Akce spolufin. z evr.fin.zdrojů'!$FUQ:$FUQ,'Akce spolufin. z evr.fin.zdrojů'!$GEM:$GEM,'Akce spolufin. z evr.fin.zdrojů'!$GOI:$GOI,'Akce spolufin. z evr.fin.zdrojů'!$GYE:$GYE,'Akce spolufin. z evr.fin.zdrojů'!$HIA:$HIA,'Akce spolufin. z evr.fin.zdrojů'!$HRW:$HRW,'Akce spolufin. z evr.fin.zdrojů'!$IBS:$IBS,'Akce spolufin. z evr.fin.zdrojů'!$ILO:$ILO,'Akce spolufin. z evr.fin.zdrojů'!$IVK:$IVK,'Akce spolufin. z evr.fin.zdrojů'!$JFG:$JFG,'Akce spolufin. z evr.fin.zdrojů'!$JPC:$JPC,'Akce spolufin. z evr.fin.zdrojů'!$JYY:$JYY,'Akce spolufin. z evr.fin.zdrojů'!$KIU:$KIU,'Akce spolufin. z evr.fin.zdrojů'!$KSQ:$KSQ,'Akce spolufin. z evr.fin.zdrojů'!$LCM:$LCM,'Akce spolufin. z evr.fin.zdrojů'!$LMI:$LMI,'Akce spolufin. z evr.fin.zdrojů'!$LWE:$LWE,'Akce spolufin. z evr.fin.zdrojů'!$MGA:$MGA,'Akce spolufin. z evr.fin.zdrojů'!$MPW:$MPW,'Akce spolufin. z evr.fin.zdrojů'!$MZS:$MZS,'Akce spolufin. z evr.fin.zdrojů'!$NJO:$NJO,'Akce spolufin. z evr.fin.zdrojů'!$NTK:$NTK,'Akce spolufin. z evr.fin.zdrojů'!$ODG:$ODG,'Akce spolufin. z evr.fin.zdrojů'!$ONC:$ONC,'Akce spolufin. z evr.fin.zdrojů'!$OWY:$OWY,'Akce spolufin. z evr.fin.zdrojů'!$PGU:$PGU,'Akce spolufin. z evr.fin.zdrojů'!$PQQ:$PQQ,'Akce spolufin. z evr.fin.zdrojů'!$QAM:$QAM,'Akce spolufin. z evr.fin.zdrojů'!$QKI:$QKI,'Akce spolufin. z evr.fin.zdrojů'!$QUE:$QUE,'Akce spolufin. z evr.fin.zdrojů'!$REA:$REA,'Akce spolufin. z evr.fin.zdrojů'!$RNW:$RNW,'Akce spolufin. z evr.fin.zdrojů'!$RXS:$RXS,'Akce spolufin. z evr.fin.zdrojů'!$SHO:$SHO,'Akce spolufin. z evr.fin.zdrojů'!$SRK:$SRK,'Akce spolufin. z evr.fin.zdrojů'!$TBG:$TBG,'Akce spolufin. z evr.fin.zdrojů'!$TLC:$TLC,'Akce spolufin. z evr.fin.zdrojů'!$TUY:$TUY,'Akce spolufin. z evr.fin.zdrojů'!$UEU:$UEU,'Akce spolufin. z evr.fin.zdrojů'!$UOQ:$UOQ,'Akce spolufin. z evr.fin.zdrojů'!$UYM:$UYM,'Akce spolufin. z evr.fin.zdrojů'!$VII:$VII,'Akce spolufin. z evr.fin.zdrojů'!$VSE:$VSE,'Akce spolufin. z evr.fin.zdrojů'!$WCA:$WCA,'Akce spolufin. z evr.fin.zdrojů'!$WLW:$WLW,'Akce spolufin. z evr.fin.zdrojů'!$WVS:$WVS</definedName>
    <definedName name="Z_8DF5934D_271D_4996_8FBD_8BBE47175559_.wvu.Cols" localSheetId="8" hidden="1">'Zdrojová data I.s'!$B:$E</definedName>
    <definedName name="Z_8DF5934D_271D_4996_8FBD_8BBE47175559_.wvu.Cols" localSheetId="11" hidden="1">'Zdrojová data II. a III. s'!$B:$E</definedName>
    <definedName name="Z_8DF5934D_271D_4996_8FBD_8BBE47175559_.wvu.Cols" localSheetId="13" hidden="1">'Zdrojová data IV.'!$B:$M</definedName>
    <definedName name="Z_8DF5934D_271D_4996_8FBD_8BBE47175559_.wvu.Cols" localSheetId="16" hidden="1">'Zdrojová data V.a VI.'!$B:$M</definedName>
    <definedName name="Z_8DF5934D_271D_4996_8FBD_8BBE47175559_.wvu.FilterData" localSheetId="3" hidden="1">'Akce EU a jiné akce-úvěr ČSOB'!$D$5:$E$129</definedName>
    <definedName name="Z_8DF5934D_271D_4996_8FBD_8BBE47175559_.wvu.FilterData" localSheetId="5" hidden="1">'Přehled příjmů'!$A$16:$D$102</definedName>
    <definedName name="Z_8DF5934D_271D_4996_8FBD_8BBE47175559_.wvu.PrintArea" localSheetId="3" hidden="1">'Akce EU a jiné akce-úvěr ČSOB'!$A$1:$I$133</definedName>
    <definedName name="Z_8DF5934D_271D_4996_8FBD_8BBE47175559_.wvu.PrintArea" localSheetId="2" hidden="1">'Akce spolufin. z evr.fin.zdrojů'!$A$1:$L$128</definedName>
    <definedName name="Z_8DF5934D_271D_4996_8FBD_8BBE47175559_.wvu.PrintArea" localSheetId="1" hidden="1">'Dotační programy 2017'!$A$1:$G$57</definedName>
    <definedName name="Z_8DF5934D_271D_4996_8FBD_8BBE47175559_.wvu.PrintArea" localSheetId="5" hidden="1">'Přehled příjmů'!$A$1:$D$104</definedName>
    <definedName name="Z_8DF5934D_271D_4996_8FBD_8BBE47175559_.wvu.PrintTitles" localSheetId="3" hidden="1">'Akce EU a jiné akce-úvěr ČSOB'!$3:$5</definedName>
    <definedName name="Z_8DF5934D_271D_4996_8FBD_8BBE47175559_.wvu.PrintTitles" localSheetId="2" hidden="1">'Akce spolufin. z evr.fin.zdrojů'!$2:$4</definedName>
    <definedName name="Z_8DF5934D_271D_4996_8FBD_8BBE47175559_.wvu.PrintTitles" localSheetId="5" hidden="1">'Přehled příjmů'!$4:$4</definedName>
    <definedName name="Z_8DF5934D_271D_4996_8FBD_8BBE47175559_.wvu.Rows" localSheetId="8" hidden="1">'Zdrojová data I.s'!$16:$30</definedName>
    <definedName name="Z_8DF5934D_271D_4996_8FBD_8BBE47175559_.wvu.Rows" localSheetId="16" hidden="1">'Zdrojová data V.a VI.'!$10:$10,'Zdrojová data V.a VI.'!$27:$27</definedName>
    <definedName name="Z_AE6F0D81_F630_472F_8BD4_EE2E1E40DF28_.wvu.PrintArea" localSheetId="3" hidden="1">'Akce EU a jiné akce-úvěr ČSOB'!$A$1:$H$130</definedName>
    <definedName name="Z_AE6F0D81_F630_472F_8BD4_EE2E1E40DF28_.wvu.PrintArea" localSheetId="1" hidden="1">'Dotační programy 2017'!$A$1:$G$57</definedName>
    <definedName name="Z_AE6F0D81_F630_472F_8BD4_EE2E1E40DF28_.wvu.PrintArea" localSheetId="5" hidden="1">'Přehled příjmů'!$A$1:$D$104</definedName>
    <definedName name="Z_AE6F0D81_F630_472F_8BD4_EE2E1E40DF28_.wvu.PrintTitles" localSheetId="3" hidden="1">'Akce EU a jiné akce-úvěr ČSOB'!$3:$5</definedName>
    <definedName name="Z_AE6F0D81_F630_472F_8BD4_EE2E1E40DF28_.wvu.PrintTitles" localSheetId="5" hidden="1">'Přehled příjmů'!$4:$4</definedName>
    <definedName name="Z_AF65B0D2_A89B_4D75_B4AE_5BFEE1615BA9_.wvu.Cols" localSheetId="2" hidden="1">'Akce spolufin. z evr.fin.zdrojů'!$M:$M,'Akce spolufin. z evr.fin.zdrojů'!$JG:$JG,'Akce spolufin. z evr.fin.zdrojů'!$TC:$TC,'Akce spolufin. z evr.fin.zdrojů'!$ACY:$ACY,'Akce spolufin. z evr.fin.zdrojů'!$AMU:$AMU,'Akce spolufin. z evr.fin.zdrojů'!$AWQ:$AWQ,'Akce spolufin. z evr.fin.zdrojů'!$BGM:$BGM,'Akce spolufin. z evr.fin.zdrojů'!$BQI:$BQI,'Akce spolufin. z evr.fin.zdrojů'!$CAE:$CAE,'Akce spolufin. z evr.fin.zdrojů'!$CKA:$CKA,'Akce spolufin. z evr.fin.zdrojů'!$CTW:$CTW,'Akce spolufin. z evr.fin.zdrojů'!$DDS:$DDS,'Akce spolufin. z evr.fin.zdrojů'!$DNO:$DNO,'Akce spolufin. z evr.fin.zdrojů'!$DXK:$DXK,'Akce spolufin. z evr.fin.zdrojů'!$EHG:$EHG,'Akce spolufin. z evr.fin.zdrojů'!$ERC:$ERC,'Akce spolufin. z evr.fin.zdrojů'!$FAY:$FAY,'Akce spolufin. z evr.fin.zdrojů'!$FKU:$FKU,'Akce spolufin. z evr.fin.zdrojů'!$FUQ:$FUQ,'Akce spolufin. z evr.fin.zdrojů'!$GEM:$GEM,'Akce spolufin. z evr.fin.zdrojů'!$GOI:$GOI,'Akce spolufin. z evr.fin.zdrojů'!$GYE:$GYE,'Akce spolufin. z evr.fin.zdrojů'!$HIA:$HIA,'Akce spolufin. z evr.fin.zdrojů'!$HRW:$HRW,'Akce spolufin. z evr.fin.zdrojů'!$IBS:$IBS,'Akce spolufin. z evr.fin.zdrojů'!$ILO:$ILO,'Akce spolufin. z evr.fin.zdrojů'!$IVK:$IVK,'Akce spolufin. z evr.fin.zdrojů'!$JFG:$JFG,'Akce spolufin. z evr.fin.zdrojů'!$JPC:$JPC,'Akce spolufin. z evr.fin.zdrojů'!$JYY:$JYY,'Akce spolufin. z evr.fin.zdrojů'!$KIU:$KIU,'Akce spolufin. z evr.fin.zdrojů'!$KSQ:$KSQ,'Akce spolufin. z evr.fin.zdrojů'!$LCM:$LCM,'Akce spolufin. z evr.fin.zdrojů'!$LMI:$LMI,'Akce spolufin. z evr.fin.zdrojů'!$LWE:$LWE,'Akce spolufin. z evr.fin.zdrojů'!$MGA:$MGA,'Akce spolufin. z evr.fin.zdrojů'!$MPW:$MPW,'Akce spolufin. z evr.fin.zdrojů'!$MZS:$MZS,'Akce spolufin. z evr.fin.zdrojů'!$NJO:$NJO,'Akce spolufin. z evr.fin.zdrojů'!$NTK:$NTK,'Akce spolufin. z evr.fin.zdrojů'!$ODG:$ODG,'Akce spolufin. z evr.fin.zdrojů'!$ONC:$ONC,'Akce spolufin. z evr.fin.zdrojů'!$OWY:$OWY,'Akce spolufin. z evr.fin.zdrojů'!$PGU:$PGU,'Akce spolufin. z evr.fin.zdrojů'!$PQQ:$PQQ,'Akce spolufin. z evr.fin.zdrojů'!$QAM:$QAM,'Akce spolufin. z evr.fin.zdrojů'!$QKI:$QKI,'Akce spolufin. z evr.fin.zdrojů'!$QUE:$QUE,'Akce spolufin. z evr.fin.zdrojů'!$REA:$REA,'Akce spolufin. z evr.fin.zdrojů'!$RNW:$RNW,'Akce spolufin. z evr.fin.zdrojů'!$RXS:$RXS,'Akce spolufin. z evr.fin.zdrojů'!$SHO:$SHO,'Akce spolufin. z evr.fin.zdrojů'!$SRK:$SRK,'Akce spolufin. z evr.fin.zdrojů'!$TBG:$TBG,'Akce spolufin. z evr.fin.zdrojů'!$TLC:$TLC,'Akce spolufin. z evr.fin.zdrojů'!$TUY:$TUY,'Akce spolufin. z evr.fin.zdrojů'!$UEU:$UEU,'Akce spolufin. z evr.fin.zdrojů'!$UOQ:$UOQ,'Akce spolufin. z evr.fin.zdrojů'!$UYM:$UYM,'Akce spolufin. z evr.fin.zdrojů'!$VII:$VII,'Akce spolufin. z evr.fin.zdrojů'!$VSE:$VSE,'Akce spolufin. z evr.fin.zdrojů'!$WCA:$WCA,'Akce spolufin. z evr.fin.zdrojů'!$WLW:$WLW,'Akce spolufin. z evr.fin.zdrojů'!$WVS:$WVS</definedName>
    <definedName name="Z_AF65B0D2_A89B_4D75_B4AE_5BFEE1615BA9_.wvu.PrintArea" localSheetId="1" hidden="1">'Dotační programy 2017'!$A$1:$G$57</definedName>
    <definedName name="Z_AF65B0D2_A89B_4D75_B4AE_5BFEE1615BA9_.wvu.PrintTitles" localSheetId="2" hidden="1">'Akce spolufin. z evr.fin.zdrojů'!$2:$4</definedName>
    <definedName name="Z_BC947331_EC23_47B8_95C2_52EE1CF909F4_.wvu.Cols" localSheetId="3" hidden="1">'Akce EU a jiné akce-úvěr ČSOB'!#REF!,'Akce EU a jiné akce-úvěr ČSOB'!#REF!</definedName>
    <definedName name="Z_BC947331_EC23_47B8_95C2_52EE1CF909F4_.wvu.PrintTitles" localSheetId="3" hidden="1">'Akce EU a jiné akce-úvěr ČSOB'!$3:$5</definedName>
    <definedName name="Z_C49FCFC9_CF51_484E_9F6E_E5FACC7A48A4_.wvu.Cols" localSheetId="1" hidden="1">'Dotační programy 2017'!#REF!</definedName>
    <definedName name="Z_CD401C54_B1E7_4A40_A5B1_2308B06AE91E_.wvu.PrintArea" localSheetId="3" hidden="1">'Akce EU a jiné akce-úvěr ČSOB'!$A$1:$H$130</definedName>
    <definedName name="Z_CD401C54_B1E7_4A40_A5B1_2308B06AE91E_.wvu.PrintTitles" localSheetId="3" hidden="1">'Akce EU a jiné akce-úvěr ČSOB'!$3:$5</definedName>
    <definedName name="Z_E36FAFAE_B2F9_4A3A_BBF4_88C4AE97E161_.wvu.PrintArea" localSheetId="3" hidden="1">'Akce EU a jiné akce-úvěr ČSOB'!$A$1:$H$130</definedName>
    <definedName name="Z_E36FAFAE_B2F9_4A3A_BBF4_88C4AE97E161_.wvu.PrintTitles" localSheetId="3" hidden="1">'Akce EU a jiné akce-úvěr ČSOB'!$3:$5</definedName>
    <definedName name="Z_EBE613F2_32CB_4E3D_B0BB_2E9DFB67D43D_.wvu.Cols" localSheetId="3" hidden="1">'Akce EU a jiné akce-úvěr ČSOB'!#REF!,'Akce EU a jiné akce-úvěr ČSOB'!#REF!</definedName>
    <definedName name="Z_EBE613F2_32CB_4E3D_B0BB_2E9DFB67D43D_.wvu.PrintTitles" localSheetId="3" hidden="1">'Akce EU a jiné akce-úvěr ČSOB'!$3:$5</definedName>
    <definedName name="Z_EFAD90BE_EFFB_4F0D_9A95_6915124B8751_.wvu.Cols" localSheetId="8" hidden="1">'Zdrojová data I.s'!$B:$E</definedName>
    <definedName name="Z_EFAD90BE_EFFB_4F0D_9A95_6915124B8751_.wvu.Cols" localSheetId="11" hidden="1">'Zdrojová data II. a III. s'!$B:$E</definedName>
    <definedName name="Z_EFAD90BE_EFFB_4F0D_9A95_6915124B8751_.wvu.Cols" localSheetId="13" hidden="1">'Zdrojová data IV.'!$B:$M</definedName>
    <definedName name="Z_EFAD90BE_EFFB_4F0D_9A95_6915124B8751_.wvu.Cols" localSheetId="16" hidden="1">'Zdrojová data V.a VI.'!$B:$M</definedName>
    <definedName name="Z_EFAD90BE_EFFB_4F0D_9A95_6915124B8751_.wvu.Rows" localSheetId="8" hidden="1">'Zdrojová data I.s'!$16:$30</definedName>
    <definedName name="Z_EFAD90BE_EFFB_4F0D_9A95_6915124B8751_.wvu.Rows" localSheetId="16" hidden="1">'Zdrojová data V.a VI.'!$10:$10,'Zdrojová data V.a VI.'!$27:$27</definedName>
    <definedName name="Z_F55F3396_F003_4C77_BF1B_160F1F658C4B_.wvu.Cols" localSheetId="1" hidden="1">'Dotační programy 2017'!#REF!</definedName>
    <definedName name="Z_F55F3396_F003_4C77_BF1B_160F1F658C4B_.wvu.PrintArea" localSheetId="1" hidden="1">'Dotační programy 2017'!$B$1:$L$57</definedName>
    <definedName name="Z_FE857634_B83D_4669_BE72_6E5297B7F9FE_.wvu.Rows" localSheetId="8" hidden="1">'Zdrojová data I.s'!$16:$30</definedName>
    <definedName name="Z_FFF09864_B75B_45CC_8A23_7ED56E2D3858_.wvu.Cols" localSheetId="2" hidden="1">'Akce spolufin. z evr.fin.zdrojů'!$M:$M,'Akce spolufin. z evr.fin.zdrojů'!$JG:$JG,'Akce spolufin. z evr.fin.zdrojů'!$TC:$TC,'Akce spolufin. z evr.fin.zdrojů'!$ACY:$ACY,'Akce spolufin. z evr.fin.zdrojů'!$AMU:$AMU,'Akce spolufin. z evr.fin.zdrojů'!$AWQ:$AWQ,'Akce spolufin. z evr.fin.zdrojů'!$BGM:$BGM,'Akce spolufin. z evr.fin.zdrojů'!$BQI:$BQI,'Akce spolufin. z evr.fin.zdrojů'!$CAE:$CAE,'Akce spolufin. z evr.fin.zdrojů'!$CKA:$CKA,'Akce spolufin. z evr.fin.zdrojů'!$CTW:$CTW,'Akce spolufin. z evr.fin.zdrojů'!$DDS:$DDS,'Akce spolufin. z evr.fin.zdrojů'!$DNO:$DNO,'Akce spolufin. z evr.fin.zdrojů'!$DXK:$DXK,'Akce spolufin. z evr.fin.zdrojů'!$EHG:$EHG,'Akce spolufin. z evr.fin.zdrojů'!$ERC:$ERC,'Akce spolufin. z evr.fin.zdrojů'!$FAY:$FAY,'Akce spolufin. z evr.fin.zdrojů'!$FKU:$FKU,'Akce spolufin. z evr.fin.zdrojů'!$FUQ:$FUQ,'Akce spolufin. z evr.fin.zdrojů'!$GEM:$GEM,'Akce spolufin. z evr.fin.zdrojů'!$GOI:$GOI,'Akce spolufin. z evr.fin.zdrojů'!$GYE:$GYE,'Akce spolufin. z evr.fin.zdrojů'!$HIA:$HIA,'Akce spolufin. z evr.fin.zdrojů'!$HRW:$HRW,'Akce spolufin. z evr.fin.zdrojů'!$IBS:$IBS,'Akce spolufin. z evr.fin.zdrojů'!$ILO:$ILO,'Akce spolufin. z evr.fin.zdrojů'!$IVK:$IVK,'Akce spolufin. z evr.fin.zdrojů'!$JFG:$JFG,'Akce spolufin. z evr.fin.zdrojů'!$JPC:$JPC,'Akce spolufin. z evr.fin.zdrojů'!$JYY:$JYY,'Akce spolufin. z evr.fin.zdrojů'!$KIU:$KIU,'Akce spolufin. z evr.fin.zdrojů'!$KSQ:$KSQ,'Akce spolufin. z evr.fin.zdrojů'!$LCM:$LCM,'Akce spolufin. z evr.fin.zdrojů'!$LMI:$LMI,'Akce spolufin. z evr.fin.zdrojů'!$LWE:$LWE,'Akce spolufin. z evr.fin.zdrojů'!$MGA:$MGA,'Akce spolufin. z evr.fin.zdrojů'!$MPW:$MPW,'Akce spolufin. z evr.fin.zdrojů'!$MZS:$MZS,'Akce spolufin. z evr.fin.zdrojů'!$NJO:$NJO,'Akce spolufin. z evr.fin.zdrojů'!$NTK:$NTK,'Akce spolufin. z evr.fin.zdrojů'!$ODG:$ODG,'Akce spolufin. z evr.fin.zdrojů'!$ONC:$ONC,'Akce spolufin. z evr.fin.zdrojů'!$OWY:$OWY,'Akce spolufin. z evr.fin.zdrojů'!$PGU:$PGU,'Akce spolufin. z evr.fin.zdrojů'!$PQQ:$PQQ,'Akce spolufin. z evr.fin.zdrojů'!$QAM:$QAM,'Akce spolufin. z evr.fin.zdrojů'!$QKI:$QKI,'Akce spolufin. z evr.fin.zdrojů'!$QUE:$QUE,'Akce spolufin. z evr.fin.zdrojů'!$REA:$REA,'Akce spolufin. z evr.fin.zdrojů'!$RNW:$RNW,'Akce spolufin. z evr.fin.zdrojů'!$RXS:$RXS,'Akce spolufin. z evr.fin.zdrojů'!$SHO:$SHO,'Akce spolufin. z evr.fin.zdrojů'!$SRK:$SRK,'Akce spolufin. z evr.fin.zdrojů'!$TBG:$TBG,'Akce spolufin. z evr.fin.zdrojů'!$TLC:$TLC,'Akce spolufin. z evr.fin.zdrojů'!$TUY:$TUY,'Akce spolufin. z evr.fin.zdrojů'!$UEU:$UEU,'Akce spolufin. z evr.fin.zdrojů'!$UOQ:$UOQ,'Akce spolufin. z evr.fin.zdrojů'!$UYM:$UYM,'Akce spolufin. z evr.fin.zdrojů'!$VII:$VII,'Akce spolufin. z evr.fin.zdrojů'!$VSE:$VSE,'Akce spolufin. z evr.fin.zdrojů'!$WCA:$WCA,'Akce spolufin. z evr.fin.zdrojů'!$WLW:$WLW,'Akce spolufin. z evr.fin.zdrojů'!$WVS:$WVS</definedName>
    <definedName name="Z_FFF09864_B75B_45CC_8A23_7ED56E2D3858_.wvu.FilterData" localSheetId="3" hidden="1">'Akce EU a jiné akce-úvěr ČSOB'!$D$5:$E$129</definedName>
    <definedName name="Z_FFF09864_B75B_45CC_8A23_7ED56E2D3858_.wvu.FilterData" localSheetId="5" hidden="1">'Přehled příjmů'!$A$53:$D$102</definedName>
    <definedName name="Z_FFF09864_B75B_45CC_8A23_7ED56E2D3858_.wvu.PrintArea" localSheetId="3" hidden="1">'Akce EU a jiné akce-úvěr ČSOB'!$A$1:$I$130</definedName>
    <definedName name="Z_FFF09864_B75B_45CC_8A23_7ED56E2D3858_.wvu.PrintArea" localSheetId="1" hidden="1">'Dotační programy 2017'!$A$1:$G$57</definedName>
    <definedName name="Z_FFF09864_B75B_45CC_8A23_7ED56E2D3858_.wvu.PrintArea" localSheetId="5" hidden="1">'Přehled příjmů'!$A$1:$D$104</definedName>
    <definedName name="Z_FFF09864_B75B_45CC_8A23_7ED56E2D3858_.wvu.PrintTitles" localSheetId="3" hidden="1">'Akce EU a jiné akce-úvěr ČSOB'!$3:$5</definedName>
    <definedName name="Z_FFF09864_B75B_45CC_8A23_7ED56E2D3858_.wvu.PrintTitles" localSheetId="2" hidden="1">'Akce spolufin. z evr.fin.zdrojů'!$2:$4</definedName>
    <definedName name="Z_FFF09864_B75B_45CC_8A23_7ED56E2D3858_.wvu.PrintTitles" localSheetId="5" hidden="1">'Přehled příjmů'!$4:$4</definedName>
  </definedNames>
  <calcPr calcId="152511"/>
  <customWorkbookViews>
    <customWorkbookView name="Metelka Tomáš – osobní zobrazení" guid="{8DF5934D-271D-4996-8FBD-8BBE47175559}" mergeInterval="0" personalView="1" maximized="1" xWindow="-8" yWindow="-8" windowWidth="1936" windowHeight="1056" tabRatio="981" activeSheetId="1"/>
  </customWorkbookViews>
</workbook>
</file>

<file path=xl/calcChain.xml><?xml version="1.0" encoding="utf-8"?>
<calcChain xmlns="http://schemas.openxmlformats.org/spreadsheetml/2006/main">
  <c r="C130" i="19" l="1"/>
  <c r="A125" i="18" l="1"/>
  <c r="A117" i="18"/>
  <c r="A118" i="18" s="1"/>
  <c r="A119" i="18" s="1"/>
  <c r="A120" i="18" s="1"/>
  <c r="A121" i="18" s="1"/>
  <c r="A122" i="18" s="1"/>
  <c r="A123" i="18" s="1"/>
  <c r="A124" i="18" s="1"/>
  <c r="A113" i="18"/>
  <c r="A112" i="18"/>
  <c r="A111" i="18"/>
  <c r="A102" i="18"/>
  <c r="A103" i="18" s="1"/>
  <c r="A104" i="18" s="1"/>
  <c r="A105" i="18" s="1"/>
  <c r="A106" i="18" s="1"/>
  <c r="A107" i="18" s="1"/>
  <c r="A108" i="18" s="1"/>
  <c r="A109" i="18" s="1"/>
  <c r="A110" i="18" s="1"/>
  <c r="A101" i="18"/>
  <c r="A97" i="18"/>
  <c r="A91" i="18"/>
  <c r="A90" i="18"/>
  <c r="A88" i="18"/>
  <c r="A87" i="18"/>
  <c r="A84" i="18"/>
  <c r="A85" i="18" s="1"/>
  <c r="A86" i="18" s="1"/>
  <c r="A83" i="18"/>
  <c r="A79" i="18"/>
  <c r="A75" i="18"/>
  <c r="A69" i="18"/>
  <c r="A64" i="18"/>
  <c r="A62" i="18"/>
  <c r="A63" i="18" s="1"/>
  <c r="A61" i="18"/>
  <c r="A55" i="18"/>
  <c r="A56" i="18" s="1"/>
  <c r="A57" i="18" s="1"/>
  <c r="A48" i="18"/>
  <c r="A49" i="18" s="1"/>
  <c r="A50" i="18" s="1"/>
  <c r="A51" i="18" s="1"/>
  <c r="A47" i="18"/>
  <c r="A37" i="18"/>
  <c r="A38" i="18" s="1"/>
  <c r="A39" i="18" s="1"/>
  <c r="A40" i="18" s="1"/>
  <c r="A41" i="18" s="1"/>
  <c r="A42" i="18" s="1"/>
  <c r="A43" i="18" s="1"/>
  <c r="A36" i="18"/>
  <c r="A31" i="18"/>
  <c r="A30" i="18"/>
  <c r="A26" i="18"/>
  <c r="A25" i="18"/>
  <c r="A17" i="18"/>
  <c r="A18" i="18" s="1"/>
  <c r="A19" i="18" s="1"/>
  <c r="A20" i="18" s="1"/>
  <c r="A21" i="18" s="1"/>
  <c r="A22" i="18" s="1"/>
  <c r="A23" i="18" s="1"/>
  <c r="A24" i="18" s="1"/>
  <c r="A16" i="18"/>
  <c r="A7" i="18"/>
  <c r="A8" i="18" s="1"/>
  <c r="A9" i="18" s="1"/>
  <c r="A10" i="18" s="1"/>
  <c r="A11" i="18" s="1"/>
  <c r="A12" i="18" s="1"/>
  <c r="A43" i="17"/>
  <c r="A40" i="17"/>
  <c r="A33" i="17"/>
  <c r="A34" i="17" s="1"/>
  <c r="A35" i="17" s="1"/>
  <c r="A36" i="17" s="1"/>
  <c r="A37" i="17" s="1"/>
  <c r="A29" i="17"/>
  <c r="A28" i="17"/>
  <c r="A26" i="17"/>
  <c r="A24" i="17"/>
  <c r="A25" i="17" s="1"/>
  <c r="A19" i="17"/>
  <c r="A20" i="17" s="1"/>
  <c r="A21" i="17" s="1"/>
  <c r="A18" i="17"/>
  <c r="A11" i="17"/>
  <c r="A12" i="17" s="1"/>
  <c r="A13" i="17" s="1"/>
  <c r="A14" i="17" s="1"/>
  <c r="A10" i="17"/>
  <c r="A7" i="17"/>
  <c r="A6" i="17"/>
  <c r="A89" i="18" l="1"/>
  <c r="A92" i="18" s="1"/>
  <c r="A93" i="18" s="1"/>
  <c r="A94" i="18" s="1"/>
  <c r="A95" i="18" s="1"/>
  <c r="A96" i="18" s="1"/>
  <c r="A65" i="18"/>
  <c r="A66" i="18" s="1"/>
  <c r="A67" i="18" s="1"/>
  <c r="A68" i="18" s="1"/>
  <c r="A70" i="18" s="1"/>
  <c r="A71" i="18" s="1"/>
  <c r="A72" i="18" s="1"/>
  <c r="A73" i="18" s="1"/>
  <c r="A74" i="18" s="1"/>
  <c r="A76" i="18" s="1"/>
  <c r="A77" i="18" s="1"/>
  <c r="A78" i="18" s="1"/>
  <c r="A32" i="18"/>
  <c r="A27" i="17"/>
  <c r="E40" i="20" l="1"/>
  <c r="E37" i="20"/>
  <c r="E45" i="20" s="1"/>
  <c r="E33" i="20"/>
  <c r="E44" i="20" s="1"/>
  <c r="E28" i="20"/>
  <c r="E42" i="20" s="1"/>
  <c r="E46" i="20" s="1"/>
  <c r="E27" i="20"/>
  <c r="E26" i="20"/>
  <c r="E25" i="20"/>
  <c r="E16" i="20"/>
  <c r="E18" i="20" s="1"/>
  <c r="C102" i="22" l="1"/>
  <c r="C49" i="22"/>
  <c r="C41" i="22"/>
  <c r="C12" i="22"/>
  <c r="C104" i="22" s="1"/>
  <c r="V19" i="15" l="1"/>
  <c r="W21" i="15" s="1"/>
  <c r="V13" i="15"/>
  <c r="W4" i="15" s="1"/>
  <c r="W3" i="12"/>
  <c r="W4" i="12"/>
  <c r="W5" i="12"/>
  <c r="W6" i="12"/>
  <c r="W7" i="12"/>
  <c r="W8" i="12"/>
  <c r="W2" i="12"/>
  <c r="V13" i="12"/>
  <c r="V10" i="12"/>
  <c r="W28" i="15" l="1"/>
  <c r="W24" i="15"/>
  <c r="W20" i="15"/>
  <c r="W27" i="15"/>
  <c r="W23" i="15"/>
  <c r="W30" i="15"/>
  <c r="W26" i="15"/>
  <c r="W22" i="15"/>
  <c r="W29" i="15"/>
  <c r="W25" i="15"/>
  <c r="W10" i="15"/>
  <c r="W6" i="15"/>
  <c r="W3" i="15"/>
  <c r="W9" i="15"/>
  <c r="W5" i="15"/>
  <c r="W11" i="15"/>
  <c r="W7" i="15"/>
  <c r="W2" i="15"/>
  <c r="W13" i="15" s="1"/>
  <c r="W8" i="15"/>
  <c r="W10" i="12"/>
  <c r="W19" i="15" l="1"/>
  <c r="R5" i="10" l="1"/>
  <c r="R14" i="10" l="1"/>
  <c r="C52" i="21"/>
  <c r="C46" i="21"/>
  <c r="C50" i="21" s="1"/>
  <c r="C45" i="21"/>
  <c r="C20" i="21"/>
  <c r="C17" i="21"/>
  <c r="C14" i="21"/>
  <c r="C12" i="21"/>
  <c r="C9" i="21" s="1"/>
  <c r="C3" i="21"/>
  <c r="C58" i="21" s="1"/>
  <c r="G40" i="20"/>
  <c r="F40" i="20"/>
  <c r="G37" i="20"/>
  <c r="F37" i="20"/>
  <c r="F45" i="20" s="1"/>
  <c r="G33" i="20"/>
  <c r="F33" i="20"/>
  <c r="F44" i="20" s="1"/>
  <c r="F28" i="20"/>
  <c r="F42" i="20" s="1"/>
  <c r="F46" i="20" s="1"/>
  <c r="G27" i="20"/>
  <c r="F27" i="20"/>
  <c r="G26" i="20"/>
  <c r="F26" i="20"/>
  <c r="G25" i="20"/>
  <c r="G28" i="20" s="1"/>
  <c r="G42" i="20" s="1"/>
  <c r="G46" i="20" s="1"/>
  <c r="F25" i="20"/>
  <c r="F18" i="20"/>
  <c r="G16" i="20"/>
  <c r="G18" i="20" s="1"/>
  <c r="F16" i="20"/>
  <c r="I139" i="19"/>
  <c r="H139" i="19"/>
  <c r="G139" i="19"/>
  <c r="F139" i="19"/>
  <c r="E139" i="19"/>
  <c r="D139" i="19"/>
  <c r="C139" i="19"/>
  <c r="I134" i="19"/>
  <c r="H134" i="19"/>
  <c r="G134" i="19"/>
  <c r="F134" i="19"/>
  <c r="E134" i="19"/>
  <c r="D134" i="19"/>
  <c r="C134" i="19"/>
  <c r="I15" i="19"/>
  <c r="H15" i="19"/>
  <c r="G15" i="19"/>
  <c r="F15" i="19"/>
  <c r="E15" i="19"/>
  <c r="D15" i="19"/>
  <c r="C15" i="19"/>
  <c r="I129" i="19"/>
  <c r="H129" i="19"/>
  <c r="G129" i="19"/>
  <c r="F129" i="19"/>
  <c r="E129" i="19"/>
  <c r="D129" i="19"/>
  <c r="C129" i="19"/>
  <c r="I117" i="19"/>
  <c r="H117" i="19"/>
  <c r="G117" i="19"/>
  <c r="F117" i="19"/>
  <c r="E117" i="19"/>
  <c r="D117" i="19"/>
  <c r="C117" i="19"/>
  <c r="I101" i="19"/>
  <c r="H101" i="19"/>
  <c r="G101" i="19"/>
  <c r="F101" i="19"/>
  <c r="E101" i="19"/>
  <c r="D101" i="19"/>
  <c r="C101" i="19"/>
  <c r="I83" i="19"/>
  <c r="H83" i="19"/>
  <c r="G83" i="19"/>
  <c r="F83" i="19"/>
  <c r="E83" i="19"/>
  <c r="D83" i="19"/>
  <c r="C83" i="19"/>
  <c r="I61" i="19"/>
  <c r="H61" i="19"/>
  <c r="G61" i="19"/>
  <c r="F61" i="19"/>
  <c r="E61" i="19"/>
  <c r="D61" i="19"/>
  <c r="C61" i="19"/>
  <c r="I55" i="19"/>
  <c r="H55" i="19"/>
  <c r="G55" i="19"/>
  <c r="F55" i="19"/>
  <c r="E55" i="19"/>
  <c r="D55" i="19"/>
  <c r="C55" i="19"/>
  <c r="I47" i="19"/>
  <c r="H47" i="19"/>
  <c r="G47" i="19"/>
  <c r="F47" i="19"/>
  <c r="E47" i="19"/>
  <c r="D47" i="19"/>
  <c r="C47" i="19"/>
  <c r="I36" i="19"/>
  <c r="H36" i="19"/>
  <c r="G36" i="19"/>
  <c r="F36" i="19"/>
  <c r="E36" i="19"/>
  <c r="D36" i="19"/>
  <c r="C36" i="19"/>
  <c r="I30" i="19"/>
  <c r="H30" i="19"/>
  <c r="G30" i="19"/>
  <c r="F30" i="19"/>
  <c r="E30" i="19"/>
  <c r="D30" i="19"/>
  <c r="C30" i="19"/>
  <c r="K13" i="18"/>
  <c r="J13" i="18"/>
  <c r="I13" i="18"/>
  <c r="H13" i="18"/>
  <c r="G13" i="18"/>
  <c r="F13" i="18"/>
  <c r="E13" i="18"/>
  <c r="D13" i="18"/>
  <c r="K126" i="18"/>
  <c r="J126" i="18"/>
  <c r="I126" i="18"/>
  <c r="H126" i="18"/>
  <c r="G126" i="18"/>
  <c r="F126" i="18"/>
  <c r="E126" i="18"/>
  <c r="D126" i="18"/>
  <c r="K114" i="18"/>
  <c r="J114" i="18"/>
  <c r="I114" i="18"/>
  <c r="G114" i="18"/>
  <c r="F114" i="18"/>
  <c r="E114" i="18"/>
  <c r="D114" i="18"/>
  <c r="H113" i="18"/>
  <c r="H112" i="18"/>
  <c r="H111" i="18"/>
  <c r="H110" i="18"/>
  <c r="H114" i="18" s="1"/>
  <c r="K98" i="18"/>
  <c r="J98" i="18"/>
  <c r="I98" i="18"/>
  <c r="H98" i="18"/>
  <c r="G98" i="18"/>
  <c r="F98" i="18"/>
  <c r="E98" i="18"/>
  <c r="D98" i="18"/>
  <c r="K80" i="18"/>
  <c r="J80" i="18"/>
  <c r="I80" i="18"/>
  <c r="H80" i="18"/>
  <c r="G80" i="18"/>
  <c r="F80" i="18"/>
  <c r="E80" i="18"/>
  <c r="D80" i="18"/>
  <c r="K58" i="18"/>
  <c r="J58" i="18"/>
  <c r="I58" i="18"/>
  <c r="H58" i="18"/>
  <c r="G58" i="18"/>
  <c r="F58" i="18"/>
  <c r="E58" i="18"/>
  <c r="D58" i="18"/>
  <c r="K52" i="18"/>
  <c r="J52" i="18"/>
  <c r="I52" i="18"/>
  <c r="H52" i="18"/>
  <c r="G52" i="18"/>
  <c r="F52" i="18"/>
  <c r="E52" i="18"/>
  <c r="D52" i="18"/>
  <c r="K44" i="18"/>
  <c r="J44" i="18"/>
  <c r="I44" i="18"/>
  <c r="H44" i="18"/>
  <c r="G44" i="18"/>
  <c r="F44" i="18"/>
  <c r="E44" i="18"/>
  <c r="D44" i="18"/>
  <c r="K33" i="18"/>
  <c r="J33" i="18"/>
  <c r="I33" i="18"/>
  <c r="H33" i="18"/>
  <c r="G33" i="18"/>
  <c r="F33" i="18"/>
  <c r="E33" i="18"/>
  <c r="D33" i="18"/>
  <c r="K27" i="18"/>
  <c r="J27" i="18"/>
  <c r="I27" i="18"/>
  <c r="H27" i="18"/>
  <c r="G27" i="18"/>
  <c r="F27" i="18"/>
  <c r="D27" i="18"/>
  <c r="E23" i="18"/>
  <c r="E21" i="18"/>
  <c r="E15" i="18"/>
  <c r="C56" i="17"/>
  <c r="E55" i="17"/>
  <c r="D55" i="17"/>
  <c r="F53" i="17"/>
  <c r="G53" i="17" s="1"/>
  <c r="C53" i="17"/>
  <c r="C52" i="17"/>
  <c r="D51" i="17"/>
  <c r="F50" i="17"/>
  <c r="E50" i="17"/>
  <c r="F49" i="17"/>
  <c r="F45" i="17"/>
  <c r="F56" i="17" s="1"/>
  <c r="G56" i="17" s="1"/>
  <c r="E45" i="17"/>
  <c r="E56" i="17" s="1"/>
  <c r="D45" i="17"/>
  <c r="D56" i="17" s="1"/>
  <c r="C45" i="17"/>
  <c r="G43" i="17"/>
  <c r="G42" i="17"/>
  <c r="F41" i="17"/>
  <c r="F55" i="17" s="1"/>
  <c r="G55" i="17" s="1"/>
  <c r="E41" i="17"/>
  <c r="D41" i="17"/>
  <c r="C41" i="17"/>
  <c r="C55" i="17" s="1"/>
  <c r="G39" i="17"/>
  <c r="F38" i="17"/>
  <c r="G38" i="17" s="1"/>
  <c r="E38" i="17"/>
  <c r="E54" i="17" s="1"/>
  <c r="D38" i="17"/>
  <c r="D54" i="17" s="1"/>
  <c r="C38" i="17"/>
  <c r="C54" i="17" s="1"/>
  <c r="G34" i="17"/>
  <c r="G32" i="17"/>
  <c r="F31" i="17"/>
  <c r="G31" i="17" s="1"/>
  <c r="E31" i="17"/>
  <c r="E53" i="17" s="1"/>
  <c r="D31" i="17"/>
  <c r="D53" i="17" s="1"/>
  <c r="C31" i="17"/>
  <c r="G30" i="17"/>
  <c r="G28" i="17"/>
  <c r="G27" i="17"/>
  <c r="G26" i="17"/>
  <c r="G25" i="17"/>
  <c r="G24" i="17"/>
  <c r="G23" i="17"/>
  <c r="F22" i="17"/>
  <c r="F52" i="17" s="1"/>
  <c r="G52" i="17" s="1"/>
  <c r="E22" i="17"/>
  <c r="E52" i="17" s="1"/>
  <c r="D22" i="17"/>
  <c r="D52" i="17" s="1"/>
  <c r="C22" i="17"/>
  <c r="G20" i="17"/>
  <c r="G19" i="17"/>
  <c r="G18" i="17"/>
  <c r="G17" i="17"/>
  <c r="F16" i="17"/>
  <c r="F51" i="17" s="1"/>
  <c r="G51" i="17" s="1"/>
  <c r="E16" i="17"/>
  <c r="E51" i="17" s="1"/>
  <c r="D16" i="17"/>
  <c r="C16" i="17"/>
  <c r="C51" i="17" s="1"/>
  <c r="G13" i="17"/>
  <c r="G12" i="17"/>
  <c r="G11" i="17"/>
  <c r="G10" i="17"/>
  <c r="G9" i="17"/>
  <c r="F8" i="17"/>
  <c r="E8" i="17"/>
  <c r="D8" i="17"/>
  <c r="D50" i="17" s="1"/>
  <c r="C8" i="17"/>
  <c r="G8" i="17" s="1"/>
  <c r="G7" i="17"/>
  <c r="G6" i="17"/>
  <c r="G5" i="17"/>
  <c r="F4" i="17"/>
  <c r="F46" i="17" s="1"/>
  <c r="G46" i="17" s="1"/>
  <c r="E4" i="17"/>
  <c r="E49" i="17" s="1"/>
  <c r="D4" i="17"/>
  <c r="D46" i="17" s="1"/>
  <c r="C4" i="17"/>
  <c r="C46" i="17" s="1"/>
  <c r="G3" i="17"/>
  <c r="D130" i="19" l="1"/>
  <c r="D141" i="19" s="1"/>
  <c r="H130" i="19"/>
  <c r="H141" i="19" s="1"/>
  <c r="E130" i="19"/>
  <c r="E141" i="19" s="1"/>
  <c r="I130" i="19"/>
  <c r="I141" i="19" s="1"/>
  <c r="F130" i="19"/>
  <c r="F141" i="19" s="1"/>
  <c r="C141" i="19"/>
  <c r="G130" i="19"/>
  <c r="G141" i="19" s="1"/>
  <c r="F128" i="18"/>
  <c r="E27" i="18"/>
  <c r="E128" i="18" s="1"/>
  <c r="G128" i="18"/>
  <c r="K128" i="18"/>
  <c r="I128" i="18"/>
  <c r="J128" i="18"/>
  <c r="D128" i="18"/>
  <c r="H128" i="18"/>
  <c r="G45" i="20"/>
  <c r="E57" i="17"/>
  <c r="G50" i="17"/>
  <c r="G44" i="20"/>
  <c r="C49" i="17"/>
  <c r="C57" i="17" s="1"/>
  <c r="F54" i="17"/>
  <c r="G54" i="17" s="1"/>
  <c r="G16" i="17"/>
  <c r="E46" i="17"/>
  <c r="D49" i="17"/>
  <c r="D57" i="17" s="1"/>
  <c r="C50" i="17"/>
  <c r="G4" i="17"/>
  <c r="G41" i="17"/>
  <c r="F57" i="17"/>
  <c r="G57" i="17" s="1"/>
  <c r="G22" i="17"/>
  <c r="G45" i="17"/>
  <c r="T3" i="15"/>
  <c r="G49" i="17" l="1"/>
  <c r="P4" i="15"/>
  <c r="D5" i="15"/>
  <c r="F5" i="15"/>
  <c r="P5" i="15"/>
  <c r="R5" i="15"/>
  <c r="R13" i="15" s="1"/>
  <c r="S3" i="15" s="1"/>
  <c r="T5" i="15"/>
  <c r="D6" i="15"/>
  <c r="F6" i="15"/>
  <c r="B13" i="15"/>
  <c r="C2" i="15" s="1"/>
  <c r="H13" i="15"/>
  <c r="I4" i="15" s="1"/>
  <c r="J13" i="15"/>
  <c r="K2" i="15" s="1"/>
  <c r="L13" i="15"/>
  <c r="M3" i="15" s="1"/>
  <c r="N13" i="15"/>
  <c r="O3" i="15" s="1"/>
  <c r="T13" i="15"/>
  <c r="U9" i="15" s="1"/>
  <c r="D19" i="15"/>
  <c r="F19" i="15"/>
  <c r="G30" i="15" s="1"/>
  <c r="J19" i="15"/>
  <c r="K20" i="15" s="1"/>
  <c r="L19" i="15"/>
  <c r="M21" i="15" s="1"/>
  <c r="N19" i="15"/>
  <c r="O30" i="15" s="1"/>
  <c r="P19" i="15"/>
  <c r="Q24" i="15" s="1"/>
  <c r="R19" i="15"/>
  <c r="S25" i="15" s="1"/>
  <c r="T19" i="15"/>
  <c r="U21" i="15" s="1"/>
  <c r="B23" i="15"/>
  <c r="H25" i="15"/>
  <c r="H19" i="15" s="1"/>
  <c r="I26" i="15" s="1"/>
  <c r="K25" i="15"/>
  <c r="B26" i="15"/>
  <c r="H26" i="15"/>
  <c r="B30" i="15"/>
  <c r="J5" i="12"/>
  <c r="L5" i="12"/>
  <c r="L10" i="12" s="1"/>
  <c r="M3" i="12" s="1"/>
  <c r="N5" i="12"/>
  <c r="N10" i="12" s="1"/>
  <c r="P5" i="12"/>
  <c r="B10" i="12"/>
  <c r="C8" i="12" s="1"/>
  <c r="D10" i="12"/>
  <c r="E3" i="12" s="1"/>
  <c r="F10" i="12"/>
  <c r="H10" i="12"/>
  <c r="I2" i="12" s="1"/>
  <c r="J10" i="12"/>
  <c r="K6" i="12" s="1"/>
  <c r="R10" i="12"/>
  <c r="S2" i="12" s="1"/>
  <c r="T10" i="12"/>
  <c r="U3" i="12" s="1"/>
  <c r="D13" i="12"/>
  <c r="H13" i="12"/>
  <c r="J13" i="12"/>
  <c r="L13" i="12"/>
  <c r="R13" i="12"/>
  <c r="T13" i="12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B17" i="10"/>
  <c r="C17" i="10"/>
  <c r="D17" i="10"/>
  <c r="E17" i="10"/>
  <c r="F17" i="10"/>
  <c r="E10" i="7"/>
  <c r="H14" i="7"/>
  <c r="I14" i="7"/>
  <c r="C20" i="7"/>
  <c r="D20" i="7"/>
  <c r="B25" i="7"/>
  <c r="C25" i="7"/>
  <c r="D25" i="7"/>
  <c r="F13" i="15" l="1"/>
  <c r="E8" i="12"/>
  <c r="D13" i="15"/>
  <c r="E4" i="15" s="1"/>
  <c r="G6" i="12"/>
  <c r="K26" i="15"/>
  <c r="S7" i="15"/>
  <c r="G26" i="15"/>
  <c r="M28" i="15"/>
  <c r="K27" i="15"/>
  <c r="S21" i="15"/>
  <c r="U29" i="15"/>
  <c r="C5" i="15"/>
  <c r="M29" i="15"/>
  <c r="U26" i="15"/>
  <c r="U24" i="15"/>
  <c r="K21" i="15"/>
  <c r="S11" i="15"/>
  <c r="K30" i="15"/>
  <c r="K29" i="15"/>
  <c r="M26" i="15"/>
  <c r="K23" i="15"/>
  <c r="C11" i="15"/>
  <c r="C6" i="15"/>
  <c r="U2" i="12"/>
  <c r="M7" i="12"/>
  <c r="M2" i="12"/>
  <c r="E7" i="12"/>
  <c r="G5" i="12"/>
  <c r="C2" i="12"/>
  <c r="B12" i="12"/>
  <c r="U8" i="12"/>
  <c r="C7" i="12"/>
  <c r="M5" i="12"/>
  <c r="E4" i="12"/>
  <c r="I30" i="15"/>
  <c r="U22" i="15"/>
  <c r="U20" i="15"/>
  <c r="I28" i="15"/>
  <c r="U23" i="15"/>
  <c r="U28" i="15"/>
  <c r="I27" i="15"/>
  <c r="I25" i="15"/>
  <c r="S23" i="15"/>
  <c r="M22" i="15"/>
  <c r="M20" i="15"/>
  <c r="S6" i="15"/>
  <c r="S9" i="15"/>
  <c r="O6" i="15"/>
  <c r="O5" i="15"/>
  <c r="O8" i="15"/>
  <c r="S5" i="15"/>
  <c r="Q30" i="15"/>
  <c r="G27" i="15"/>
  <c r="I21" i="15"/>
  <c r="K11" i="15"/>
  <c r="Q28" i="15"/>
  <c r="Q25" i="15"/>
  <c r="K9" i="15"/>
  <c r="K7" i="15"/>
  <c r="O4" i="15"/>
  <c r="C3" i="15"/>
  <c r="G28" i="15"/>
  <c r="G22" i="15"/>
  <c r="M9" i="15"/>
  <c r="K6" i="15"/>
  <c r="K3" i="15"/>
  <c r="Q27" i="15"/>
  <c r="Q23" i="15"/>
  <c r="Q26" i="15"/>
  <c r="M24" i="15"/>
  <c r="M23" i="15"/>
  <c r="Q22" i="15"/>
  <c r="Q21" i="15"/>
  <c r="Q20" i="15"/>
  <c r="O10" i="15"/>
  <c r="C9" i="15"/>
  <c r="K4" i="15"/>
  <c r="O2" i="15"/>
  <c r="I6" i="12"/>
  <c r="M8" i="12"/>
  <c r="I8" i="12"/>
  <c r="U6" i="12"/>
  <c r="E6" i="12"/>
  <c r="U4" i="12"/>
  <c r="G3" i="12"/>
  <c r="G2" i="12"/>
  <c r="I5" i="12"/>
  <c r="U7" i="12"/>
  <c r="I3" i="12"/>
  <c r="G8" i="12"/>
  <c r="I7" i="12"/>
  <c r="M6" i="12"/>
  <c r="G4" i="12"/>
  <c r="C3" i="12"/>
  <c r="E2" i="12"/>
  <c r="G11" i="15"/>
  <c r="E8" i="15"/>
  <c r="E3" i="15"/>
  <c r="E9" i="15"/>
  <c r="O7" i="12"/>
  <c r="O3" i="12"/>
  <c r="O4" i="12"/>
  <c r="O2" i="12"/>
  <c r="O6" i="12"/>
  <c r="O8" i="12"/>
  <c r="S4" i="12"/>
  <c r="O20" i="15"/>
  <c r="O23" i="15"/>
  <c r="O26" i="15"/>
  <c r="O21" i="15"/>
  <c r="O25" i="15"/>
  <c r="U11" i="15"/>
  <c r="I10" i="15"/>
  <c r="I6" i="15"/>
  <c r="U3" i="15"/>
  <c r="I2" i="15"/>
  <c r="S5" i="12"/>
  <c r="K7" i="12"/>
  <c r="C5" i="12"/>
  <c r="M4" i="12"/>
  <c r="C4" i="12"/>
  <c r="K3" i="12"/>
  <c r="K2" i="12"/>
  <c r="S30" i="15"/>
  <c r="S29" i="15"/>
  <c r="G29" i="15"/>
  <c r="O28" i="15"/>
  <c r="S26" i="15"/>
  <c r="O24" i="15"/>
  <c r="B19" i="15"/>
  <c r="S20" i="15"/>
  <c r="P13" i="15"/>
  <c r="Q5" i="15" s="1"/>
  <c r="M11" i="15"/>
  <c r="I8" i="15"/>
  <c r="M7" i="15"/>
  <c r="I5" i="15"/>
  <c r="N13" i="12"/>
  <c r="S7" i="12"/>
  <c r="P10" i="12"/>
  <c r="P13" i="12"/>
  <c r="K5" i="12"/>
  <c r="K4" i="12"/>
  <c r="S3" i="12"/>
  <c r="O29" i="15"/>
  <c r="S27" i="15"/>
  <c r="I24" i="15"/>
  <c r="I29" i="15"/>
  <c r="I20" i="15"/>
  <c r="I23" i="15"/>
  <c r="I22" i="15"/>
  <c r="K22" i="15"/>
  <c r="K28" i="15"/>
  <c r="K24" i="15"/>
  <c r="S2" i="15"/>
  <c r="S4" i="15"/>
  <c r="S8" i="15"/>
  <c r="S10" i="15"/>
  <c r="S6" i="12"/>
  <c r="S8" i="12"/>
  <c r="O5" i="12"/>
  <c r="U6" i="15"/>
  <c r="U2" i="15"/>
  <c r="U4" i="15"/>
  <c r="U8" i="15"/>
  <c r="U10" i="15"/>
  <c r="I3" i="15"/>
  <c r="I7" i="15"/>
  <c r="I9" i="15"/>
  <c r="I11" i="15"/>
  <c r="U7" i="15"/>
  <c r="O27" i="15"/>
  <c r="O22" i="15"/>
  <c r="S22" i="15"/>
  <c r="S28" i="15"/>
  <c r="S24" i="15"/>
  <c r="G20" i="15"/>
  <c r="G23" i="15"/>
  <c r="G25" i="15"/>
  <c r="G21" i="15"/>
  <c r="M4" i="15"/>
  <c r="M6" i="15"/>
  <c r="M2" i="15"/>
  <c r="M5" i="15"/>
  <c r="M8" i="15"/>
  <c r="M10" i="15"/>
  <c r="U5" i="15"/>
  <c r="K8" i="12"/>
  <c r="G7" i="12"/>
  <c r="U5" i="12"/>
  <c r="E5" i="12"/>
  <c r="I4" i="12"/>
  <c r="U30" i="15"/>
  <c r="M30" i="15"/>
  <c r="Q29" i="15"/>
  <c r="U27" i="15"/>
  <c r="M27" i="15"/>
  <c r="U25" i="15"/>
  <c r="M25" i="15"/>
  <c r="O11" i="15"/>
  <c r="K10" i="15"/>
  <c r="C10" i="15"/>
  <c r="O9" i="15"/>
  <c r="K8" i="15"/>
  <c r="C8" i="15"/>
  <c r="O7" i="15"/>
  <c r="K5" i="15"/>
  <c r="E5" i="15" l="1"/>
  <c r="E13" i="15" s="1"/>
  <c r="E11" i="15"/>
  <c r="E10" i="15"/>
  <c r="G3" i="15"/>
  <c r="G5" i="15"/>
  <c r="E2" i="15"/>
  <c r="E6" i="15"/>
  <c r="G10" i="15"/>
  <c r="G6" i="15"/>
  <c r="G9" i="15"/>
  <c r="G8" i="15"/>
  <c r="G2" i="15"/>
  <c r="G4" i="15"/>
  <c r="G13" i="15" s="1"/>
  <c r="E10" i="12"/>
  <c r="I10" i="12"/>
  <c r="M10" i="12"/>
  <c r="Q19" i="15"/>
  <c r="G10" i="12"/>
  <c r="U19" i="15"/>
  <c r="C13" i="15"/>
  <c r="O13" i="15"/>
  <c r="M19" i="15"/>
  <c r="M13" i="15"/>
  <c r="K13" i="15"/>
  <c r="K19" i="15"/>
  <c r="S10" i="12"/>
  <c r="U10" i="12"/>
  <c r="S19" i="15"/>
  <c r="K10" i="12"/>
  <c r="C21" i="15"/>
  <c r="C27" i="15"/>
  <c r="C22" i="15"/>
  <c r="C23" i="15"/>
  <c r="C26" i="15"/>
  <c r="C29" i="15"/>
  <c r="C20" i="15"/>
  <c r="C28" i="15"/>
  <c r="C25" i="15"/>
  <c r="C30" i="15"/>
  <c r="G19" i="15"/>
  <c r="U13" i="15"/>
  <c r="I19" i="15"/>
  <c r="C10" i="12"/>
  <c r="S13" i="15"/>
  <c r="Q2" i="12"/>
  <c r="Q4" i="12"/>
  <c r="Q7" i="12"/>
  <c r="Q8" i="12"/>
  <c r="Q6" i="12"/>
  <c r="Q5" i="12"/>
  <c r="Q3" i="12"/>
  <c r="Q3" i="15"/>
  <c r="Q7" i="15"/>
  <c r="Q9" i="15"/>
  <c r="Q11" i="15"/>
  <c r="Q6" i="15"/>
  <c r="Q2" i="15"/>
  <c r="Q10" i="15"/>
  <c r="Q8" i="15"/>
  <c r="I13" i="15"/>
  <c r="Q4" i="15"/>
  <c r="O10" i="12"/>
  <c r="O19" i="15"/>
  <c r="C19" i="15" l="1"/>
  <c r="Q13" i="15"/>
  <c r="Q10" i="12"/>
</calcChain>
</file>

<file path=xl/sharedStrings.xml><?xml version="1.0" encoding="utf-8"?>
<sst xmlns="http://schemas.openxmlformats.org/spreadsheetml/2006/main" count="912" uniqueCount="571">
  <si>
    <t>Obsah:</t>
  </si>
  <si>
    <t>CELKEM</t>
  </si>
  <si>
    <t>VLASTNÍ SPRÁVNÍ ČINNOST KRAJE A ČINNOST ZASTUPITELSTVA KRAJE CELKEM</t>
  </si>
  <si>
    <t xml:space="preserve"> -</t>
  </si>
  <si>
    <t>Rozvoj architektury ICT Moravskoslezského kraje</t>
  </si>
  <si>
    <t>3265</t>
  </si>
  <si>
    <t>Příměstské tábory pro děti zaměstnanců KÚ MSK</t>
  </si>
  <si>
    <t>VLASTNÍ SPRÁVNÍ ČINNOST KRAJE A ČINNOST ZASTUPITELSTVA KRAJE:</t>
  </si>
  <si>
    <t>ODVĚTVÍ ŽIVOTNÍHO PROSTŘEDÍ CELKEM</t>
  </si>
  <si>
    <t>Kotlíkové dotace v Moravskoslezském kraji - 1. grantové schéma</t>
  </si>
  <si>
    <t>3294</t>
  </si>
  <si>
    <t>3293</t>
  </si>
  <si>
    <t>Implementace soustavy Natura 2000 v Moravskoslezském kraji, 2. vlna</t>
  </si>
  <si>
    <t>ODVĚTVÍ ŽIVOTNÍHO PROSTŘEDÍ:</t>
  </si>
  <si>
    <t>ODVĚTVÍ ZDRAVOTNICTVÍ CELKEM</t>
  </si>
  <si>
    <t>Zateplení vybraných objektů Slezské nemocnice v Opavě - II. etapa</t>
  </si>
  <si>
    <t>Zateplení vybraných objektů Nemocnice ve Frýdku-Místku – II. etapa</t>
  </si>
  <si>
    <t>3292</t>
  </si>
  <si>
    <t>Výstavba výjezdového stanoviště Nový Jičín</t>
  </si>
  <si>
    <t>3291</t>
  </si>
  <si>
    <t>3290</t>
  </si>
  <si>
    <t>ODVĚTVÍ ZDRAVOTNICTVÍ:</t>
  </si>
  <si>
    <t>ODVĚTVÍ ŠKOLSTVÍ CELKEM</t>
  </si>
  <si>
    <t>Využití terapií ve vzdělávání žáků se zdravotním postižením</t>
  </si>
  <si>
    <t>Podpora výuky CNC obrábění</t>
  </si>
  <si>
    <t>3283</t>
  </si>
  <si>
    <t>Podpora inkluze v Moravskoslezském kraji</t>
  </si>
  <si>
    <t>Modernizace výuky svařování</t>
  </si>
  <si>
    <t xml:space="preserve">Laboratoře virtuální reality </t>
  </si>
  <si>
    <t>Laboratoře technických měření</t>
  </si>
  <si>
    <t>Krajský akční plán rozvoje vzdělávání Moravskoslezského kraje</t>
  </si>
  <si>
    <t>Elektrolaboratoře</t>
  </si>
  <si>
    <t>Cooperation in vocational education for European labour market</t>
  </si>
  <si>
    <t>Vybudování dílen pro praktické vyučování, Střední odborná škola, Frýdek-Místek, příspěvková organizace</t>
  </si>
  <si>
    <t>Modernizace Školního statku v Opavě</t>
  </si>
  <si>
    <t>Dílny pro Střední školu stavební a dřevozpracující, Ostrava, příspěvková organizace</t>
  </si>
  <si>
    <t>Budova dílen pro obor Opravář zemědělských strojů ve Střední odborné škole Bruntál</t>
  </si>
  <si>
    <t>ODVĚTVÍ ŠKOLSTVÍ:</t>
  </si>
  <si>
    <t>ODVĚTVÍ SOCIÁLNÍCH VĚCÍ CELKEM</t>
  </si>
  <si>
    <t>Podporujeme hrdinství, které není vidět</t>
  </si>
  <si>
    <t>Podpora zkvalitnění a rozvoje služeb pro osoby s duševním onemocněním</t>
  </si>
  <si>
    <t>Podpora transformace v MSK III</t>
  </si>
  <si>
    <t>Podpora služeb sociální prevence 1</t>
  </si>
  <si>
    <t>Podpora rozvoje rodičovských kompetencí</t>
  </si>
  <si>
    <t>Podpora komunitní práce na území MSK</t>
  </si>
  <si>
    <t>Podpora a rozvoj náhradní rodinné péče v Moravskoslezském kraji</t>
  </si>
  <si>
    <t>Efektivní naplňování střednědobého plánu v podmínkách MSK</t>
  </si>
  <si>
    <t>Zateplení budovy Domova Duha v Novém Jičíně</t>
  </si>
  <si>
    <t>Sociálně terapeutické dílny a zázemí pro vedení organizace Sagapo v Bruntále</t>
  </si>
  <si>
    <t>Chráněné bydlení organizace Sagapo v Bruntále</t>
  </si>
  <si>
    <t>Domov pro osoby se zdravotním postižením organizace Sagapo v Bruntále</t>
  </si>
  <si>
    <t>ODVĚTVÍ SOCIÁLNÍCH VĚCÍ:</t>
  </si>
  <si>
    <t>ODVĚTVÍ CESTOVNÍHO RUCHU CELKEM</t>
  </si>
  <si>
    <t>3277</t>
  </si>
  <si>
    <t>3274</t>
  </si>
  <si>
    <t>Chutě a vůně bez hranic</t>
  </si>
  <si>
    <t>3270</t>
  </si>
  <si>
    <t>Bez bariér se nám žije snáz</t>
  </si>
  <si>
    <t>ODVĚTVÍ CESTOVNÍHO RUCHU:</t>
  </si>
  <si>
    <t>ODVĚTVÍ REGIONÁLNÍHO ROZVOJE CELKEM</t>
  </si>
  <si>
    <t>Technická pomoc - Podpora aktivit v rámci Programu Interreg V-A ČR - PR</t>
  </si>
  <si>
    <t>x</t>
  </si>
  <si>
    <t>Prostředky na přípravu projektů</t>
  </si>
  <si>
    <t>Smart akcelerátor RIS 3 strategie</t>
  </si>
  <si>
    <t>ODVĚTVÍ REGIONÁLNÍHO ROZVOJE:</t>
  </si>
  <si>
    <t>ODVĚTVÍ KULTURY CELKEM</t>
  </si>
  <si>
    <t>3267</t>
  </si>
  <si>
    <t>Revitalizace zámku ve Frýdku včetně obnovy expozice</t>
  </si>
  <si>
    <t>NKP Zámek Bruntál - Revitalizace objektu „saly terreny"</t>
  </si>
  <si>
    <t>ODVĚTVÍ KULTURY:</t>
  </si>
  <si>
    <t>ODVĚTVÍ KRIZOVÉHO ŘÍZENÍ CELKEM</t>
  </si>
  <si>
    <t>ODVĚTVÍ KRIZOVÉHO ŘÍZENÍ:</t>
  </si>
  <si>
    <t>ODVĚTVÍ DOPRAVY CELKEM</t>
  </si>
  <si>
    <t>Příprava staveb a vypořádání pozemků (Správa silnic Moravskoslezského kraje, příspěvková organizace, Ostrava)</t>
  </si>
  <si>
    <t>3262</t>
  </si>
  <si>
    <t>RESOLVE - Sustainable mobility and the transition to a low-carbon retailing economy -  RESOLVE - Udržitelná mobilita a přechod k nízkouhlíkové ekonomice služeb (obchodu)</t>
  </si>
  <si>
    <t>Rekonstrukce silnice II/475 Horní Suchá - průtah</t>
  </si>
  <si>
    <t>Rekonstrukce MÚK Bazaly – I. etapa</t>
  </si>
  <si>
    <t>ODVĚTVÍ DOPRAVY:</t>
  </si>
  <si>
    <t>2019</t>
  </si>
  <si>
    <t>2018</t>
  </si>
  <si>
    <t>Poznámka</t>
  </si>
  <si>
    <t>Rozpočtový výhled</t>
  </si>
  <si>
    <t>Skutečné výdaje
před r. 2015</t>
  </si>
  <si>
    <t>Podíl MSK
na celkových výdajích</t>
  </si>
  <si>
    <t>Celkové výdaje
na akci</t>
  </si>
  <si>
    <t>Název akce</t>
  </si>
  <si>
    <t>Str. přílohy č. 2</t>
  </si>
  <si>
    <t>v tis. Kč</t>
  </si>
  <si>
    <t>Celkový součet</t>
  </si>
  <si>
    <t>Životní prostředí</t>
  </si>
  <si>
    <t>Zdravotnictví</t>
  </si>
  <si>
    <t>Školství</t>
  </si>
  <si>
    <t>Sociální věci</t>
  </si>
  <si>
    <t>Cestovní ruch</t>
  </si>
  <si>
    <t>Regionální rozvoj</t>
  </si>
  <si>
    <t>Kultura</t>
  </si>
  <si>
    <t>Rekapitulace dotačních programů dle odvětví</t>
  </si>
  <si>
    <t>Odvětví životního prostředí celkem</t>
  </si>
  <si>
    <t>Podpora dobrovolných aktivit v oblasti udržitelného rozvoje</t>
  </si>
  <si>
    <t>Drobné vodohospodářské akce</t>
  </si>
  <si>
    <t>Odvětví zdravotnictví celkem</t>
  </si>
  <si>
    <t>Specializační vzdělávání všeobecných praktických lékařů pro dospělé a praktických lékařů pro děti a dorost</t>
  </si>
  <si>
    <t>Program na podporu projektů ve zdravotnictví</t>
  </si>
  <si>
    <t>Odvětví školství celkem</t>
  </si>
  <si>
    <t>Podpora environmentálního vzdělávání, výchovy a osvěty (EVVO)</t>
  </si>
  <si>
    <t>Podpora sportu v Moravskoslezském kraji</t>
  </si>
  <si>
    <t>Odvětví sociálních věcí celkem</t>
  </si>
  <si>
    <t>Program na podporu komunitní práce a na zmírňování následků sociálního vyloučení v sociálně vyloučených lokalitách Moravskoslezského kraje</t>
  </si>
  <si>
    <t>Program na podporu financování běžných výdajů souvisejících s poskytováním sociálních služeb včetně realizace protidrogové politiky kraje</t>
  </si>
  <si>
    <t>Program podpory činností v oblasti sociálně právní ochrany dětí a navazujících činností v sociálních službách</t>
  </si>
  <si>
    <t xml:space="preserve">Program na podporu zvýšení kvality sociálních služeb poskytovaných v Moravskoslezském kraji </t>
  </si>
  <si>
    <t>Program realizace specifických aktivit Moravskoslezského krajského plánu vyrovnávání příležitostí pro občany se zdravotním postižením</t>
  </si>
  <si>
    <t xml:space="preserve">Program na podporu neinvestičních aktivit z oblasti  prevence kriminality </t>
  </si>
  <si>
    <t>Odvětví cestovního ruchu celkem</t>
  </si>
  <si>
    <t>Program na podporu technických atraktivit</t>
  </si>
  <si>
    <t>Podpora turistických informačních center v Moravskoslezském kraji</t>
  </si>
  <si>
    <t>Úprava lyžařských běžeckých tras v Moravskoslezském kraji</t>
  </si>
  <si>
    <t>Odvětví regionálního rozvoje celkem</t>
  </si>
  <si>
    <t>Podpora podnikání</t>
  </si>
  <si>
    <t>Podpora vědy a výzkumu v Moravskoslezském kraji</t>
  </si>
  <si>
    <t>Program na podporu přípravy projektové dokumentace</t>
  </si>
  <si>
    <t>Podpora obnovy a rozvoje venkova Moravskoslezského kraje</t>
  </si>
  <si>
    <t>Odvětví kultury celkem</t>
  </si>
  <si>
    <t>Program podpory aktivit příslušníků národnostních menšin žijících na území Moravskoslezského kraje</t>
  </si>
  <si>
    <t>Program podpory aktivit v oblasti kultury</t>
  </si>
  <si>
    <t>Program obnovy kulturních památek a památkově chráněných nemovitostí v Moravskoslezském kraji</t>
  </si>
  <si>
    <t>DOTAČNÍ PROGRAMY
(v tis. Kč)</t>
  </si>
  <si>
    <t>str.</t>
  </si>
  <si>
    <t>OBLAST VLASTNÍ SPRÁVNÍ ČINNOST KRAJE
A ČINNOST ZASTUPITELSTVA KRAJE CELKEM</t>
  </si>
  <si>
    <t>z toho
na splátku
za akce financované z úvěru ČSOB</t>
  </si>
  <si>
    <t>celkem</t>
  </si>
  <si>
    <t>z toho financováno z úvěru ČSOB</t>
  </si>
  <si>
    <t>Evropské finanční zdroje
a státní rozpočet</t>
  </si>
  <si>
    <t>Podíl MSK</t>
  </si>
  <si>
    <t>Celkové výdaje na projekt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</si>
  <si>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</si>
  <si>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</si>
  <si>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</si>
  <si>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</si>
  <si>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</si>
  <si>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</si>
  <si>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</si>
  <si>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</si>
  <si>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</si>
  <si>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</si>
  <si>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</si>
  <si>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</si>
  <si>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</si>
  <si>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</si>
  <si>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</si>
  <si>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</si>
  <si>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</si>
  <si>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</si>
  <si>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</si>
  <si>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</si>
  <si>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k 9/14(dle kalk.)</t>
  </si>
  <si>
    <t>Schválený rozpočet</t>
  </si>
  <si>
    <t>Příjmy po konsolidaci</t>
  </si>
  <si>
    <t>Přijaté dotace</t>
  </si>
  <si>
    <t>Kapitálové příjmy</t>
  </si>
  <si>
    <t>Nedaňové příjmy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</si>
  <si>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</si>
  <si>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</si>
  <si>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</si>
  <si>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</si>
  <si>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</si>
  <si>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</si>
  <si>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</si>
  <si>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</si>
  <si>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</si>
  <si>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Daňové příjmy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</si>
  <si>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</si>
  <si>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</si>
  <si>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</si>
  <si>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</si>
  <si>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</si>
  <si>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</si>
  <si>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</si>
  <si>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</si>
  <si>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</si>
  <si>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</si>
  <si>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</si>
  <si>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Krajský úřad</t>
  </si>
  <si>
    <t>Územní plánování a stavební řád</t>
  </si>
  <si>
    <t xml:space="preserve">Regionální rozvoj </t>
  </si>
  <si>
    <t>Krizové řízení</t>
  </si>
  <si>
    <t>Doprava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</si>
  <si>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</si>
  <si>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</si>
  <si>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</si>
  <si>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</si>
  <si>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</si>
  <si>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akce EU</t>
  </si>
  <si>
    <t>Návratné finanční výpomoci</t>
  </si>
  <si>
    <t>Příspěvky PO celkem - provoz</t>
  </si>
  <si>
    <t>Samosprávné činnosti celkem</t>
  </si>
  <si>
    <t>Finance a správa majetku</t>
  </si>
  <si>
    <t>Běžné výdaje na zastupitelstvo kraje a krajský úřad</t>
  </si>
  <si>
    <t>Činnost zastupitelstva</t>
  </si>
  <si>
    <t>VÝDAJE</t>
  </si>
  <si>
    <t>přebytkový - příjmy - nepřičítat převody!</t>
  </si>
  <si>
    <t>při schodkovém</t>
  </si>
  <si>
    <t>Rozborové tabulky a grafy k návrhu rozpočtu kraje
na rok 2017</t>
  </si>
  <si>
    <t>Přehled dotačních programů navržených k financování z rozpočtu
na rok 2017</t>
  </si>
  <si>
    <t>Přehled akcí spolufinancovaných z evropských finančních zdrojů včetně závazků kraje vyvolaných pro rok 2018 a další léta</t>
  </si>
  <si>
    <t xml:space="preserve">Přehled akcí spolufinancovaných z evropských finančních zdrojů z pohledu způsobu financování a přehled dalších akcí předfinancovaných z úvěru ČSOB v roce 2017 </t>
  </si>
  <si>
    <t>Ukazatele zadluženosti</t>
  </si>
  <si>
    <t>Přehled příjmů zařazených do návrhu rozpočtu na rok 2017</t>
  </si>
  <si>
    <t>Přehled očekávaných účelových dotací v roce 2017</t>
  </si>
  <si>
    <t>Graf č. 1 - Rozpočet Moravskoslezského kraje v letech 2013 až 2016, návrh rozpočtu Moravskoslezského kraje na rok 2017</t>
  </si>
  <si>
    <t>Graf č. 2 - Schválený rozpočet příjmů Moravskoslezského kraje v letech 2013 až 2016, návrh rozpočtu příjmů Moravskoslezského kraje na rok 2017 v členění na přijaté dotace, daňové, nedaňové a kapitálové příjmy</t>
  </si>
  <si>
    <t>Graf č. 3 - Schválený rozpočet výdajů Moravskoslezského kraje v letech 2013 až 2016, návrh rozpočtu výdajů Moravskoslezského kraje na rok 2017 v členění na běžné a kapitálové výdaje</t>
  </si>
  <si>
    <t>Graf č. 4 - Struktura návrhu rozpočtu Moravskoslezského kraje na rok 2017 - PŘÍJMY</t>
  </si>
  <si>
    <t>Graf č. 5 - Struktura návrhu rozpočtu Moravskoslezského kraje na rok 2017 - VÝDAJE</t>
  </si>
  <si>
    <t>Graf č. 6 - Struktura návrhu rozpočtu Moravskoslezského kraje na rok 2017 - Objemy výdajů na akce spolufinancované z evropských finančních zdrojů pro rok 2017 v členění dle odvětví</t>
  </si>
  <si>
    <t>PŘEHLED DOTAČNÍCH PROGRAMŮ NAVRŽENÝCH K FINANCOVÁNÍ Z ROZPOČTU
NA ROK 2017 (v tis. Kč)</t>
  </si>
  <si>
    <t>Schválený rozpočet 2016</t>
  </si>
  <si>
    <t>Upravený rozpočet 9/2016</t>
  </si>
  <si>
    <t>Čerpání
k 9/2016</t>
  </si>
  <si>
    <t>Rok 2017</t>
  </si>
  <si>
    <t>% 2017/
SR 2016</t>
  </si>
  <si>
    <t>Zachování a obnova válečných hrobů a pietních míst</t>
  </si>
  <si>
    <t>Odvětví krizového řízení celkem</t>
  </si>
  <si>
    <t>Program podpory financování akcí s podporou EU</t>
  </si>
  <si>
    <t>Stáže studentů v podnicích</t>
  </si>
  <si>
    <t>Dotační programy nezařazené do rozpočtu na rok 2017 (odvětví regionálního rozvoje)</t>
  </si>
  <si>
    <t>Podpora cestovního ruchu v Moravskoslezském kraji</t>
  </si>
  <si>
    <t>Podpora systému destinačního managementu turistických oblastí</t>
  </si>
  <si>
    <t>Program pro poskytování návratných finančních výpomocí z Fondu sociálních služeb</t>
  </si>
  <si>
    <t>Dotační programy nezařazené do rozpočtu na rok 2017 (odvětví sociálních věcí)</t>
  </si>
  <si>
    <t>Podpora vrcholového sportu v Moravskoslezském kraji</t>
  </si>
  <si>
    <t>Podpora aktivit v oblastech využití volného času dětí a mládeže, celoživotního vzdělávání osob se zdravotním postižením a podpora miniprojektů mládeže</t>
  </si>
  <si>
    <t>Podpora aktivit v oblasti prevence rizikových projevů chování u dětí a mládeže</t>
  </si>
  <si>
    <t>Naplňování Koncepce podpory mládeže na krajské úrovni v Moravskoslezském kraji</t>
  </si>
  <si>
    <t>Dotační programy nezařazené do rozpočtu na rok 2017 (odvětví životního prostředí)</t>
  </si>
  <si>
    <t xml:space="preserve"> PŘEHLED AKCÍ SPOLUFINANCOVANÝCH Z EVROPSKÝCH FINANČNÍCH ZDROJŮ VČETNĚ ZÁVAZKŮ KRAJE
VYVOLANÝCH PRO ROK 2018 A DALŠÍ LÉTA (v tis. Kč)             </t>
  </si>
  <si>
    <t>Předpokl. výdaje
r. 2016</t>
  </si>
  <si>
    <t>Návrh
na rok 2017</t>
  </si>
  <si>
    <t>2020</t>
  </si>
  <si>
    <t>Okružní křižovatky silnic II/475 a II/474, Horní Suchá</t>
  </si>
  <si>
    <t>Silnice II/464 Mošnov - rekonstrukce (III/4809)</t>
  </si>
  <si>
    <t>Silnice II/464 v úseku hr. okresu Opava – Bílovec</t>
  </si>
  <si>
    <t>Silnice II/468 Třinec – ul. Nádražní a Těšínská k MUK I/11, vč. zárubních zdí</t>
  </si>
  <si>
    <t>Silnice II/477 Frýdek-Místek - Baška - Frýdlant (+ III/48425) I. etapa</t>
  </si>
  <si>
    <t>Silnice II/478 prodloužená Mostní I. etapa</t>
  </si>
  <si>
    <t>Silnice II/647 Ostrava, ul. Plzeňská Od vodárny po křižovatku se sil. I/11 včetně mostů</t>
  </si>
  <si>
    <t>-</t>
  </si>
  <si>
    <t>Silnice III/4787 Ostrava ul. Výškovická – rekonstrukce mostů ev. č. 4787-3.3 a 4787-4.3</t>
  </si>
  <si>
    <t>Silnice 2017 Frýdek-Místek</t>
  </si>
  <si>
    <t>Předpoklad čerpání výdajů v roce 2021 je ve výši 725 tis. Kč.</t>
  </si>
  <si>
    <t>Celkové výdaje uvedeny jen pro rok 2017.</t>
  </si>
  <si>
    <t>Specializovaný výcvik jednotek hasičů pro zdolávání mimořádných událostí v silničních a železničních tunelech</t>
  </si>
  <si>
    <t>Projekt je financován formou záloh. Výdaje jsou určeny na úhradu podílu kraje, neuznatelných výdajů a částečné předfinancování podílu dotace z důvodu zajištění plynulosti realizace aktivit projektu.</t>
  </si>
  <si>
    <t>Speciální výcvik jednotek hasičů pro připravenost zdolávání mimořádných událostí v oblasti chemie</t>
  </si>
  <si>
    <t>Zvyšování akceschopnosti vyhledávacích a záchranných modulů USAR a WASAR</t>
  </si>
  <si>
    <t>Projekt je financován formou záloh. Výdaje jsou určeny na úhradu podílu kraje a neuznatelných výdajů .</t>
  </si>
  <si>
    <t>Zvyšování připravenosti obyvatel a příslušníků HZS na mimořádné události</t>
  </si>
  <si>
    <t>Muzeum automobilů TATRA</t>
  </si>
  <si>
    <t>3305</t>
  </si>
  <si>
    <t>Památník J. A. Komenského ve Fulneku - živé muzeum</t>
  </si>
  <si>
    <t>Rekonstrukce výstavní budovy a nová expozice Muzea Těšínska</t>
  </si>
  <si>
    <t>3304</t>
  </si>
  <si>
    <t>V roce 2015 vyčerpáno 1.901 tis. Kč.</t>
  </si>
  <si>
    <t>Zámek Nová Horka - muzeum pro veřejnost</t>
  </si>
  <si>
    <t>3233</t>
  </si>
  <si>
    <t>Každá história si zaslúži svoj priestor</t>
  </si>
  <si>
    <t>Muzeum Šipka – expozice archeologie a geologie Štramberku</t>
  </si>
  <si>
    <t>PO_7009</t>
  </si>
  <si>
    <t xml:space="preserve">Účelový příspěvek na provoz a investiční příspěvek do fondu investic PO na podíl žadatele. </t>
  </si>
  <si>
    <t>Zefektivnění ochrany knihovního fondu Moravskoslezské vědecké knihovny v Ostravě</t>
  </si>
  <si>
    <t>PO</t>
  </si>
  <si>
    <t xml:space="preserve">Účelový příspěvek na provoz PO na podíl žadatele. </t>
  </si>
  <si>
    <t>Foster excellence in the Moravian-Silesian Region</t>
  </si>
  <si>
    <t xml:space="preserve">Projekt je financován formou záloh. Výdaje jsou určeny na úhradu podílu kraje a neuznatelných výdajů. Předpoklad čerpání výdajů v letech 2021 a 2022 je ve výši 2.875 tis. Kč. </t>
  </si>
  <si>
    <t>Regionální poradenské centrum SK-CZ</t>
  </si>
  <si>
    <t>Projekt je financován formou záloh. Výdaje jsou určeny na úhradu podílu kraje, neuznatelných výdajů a předfinancování výdajů na konci projektu.</t>
  </si>
  <si>
    <t>Podpora činnosti sekretariátu a zajištění chodu Regionální stálé konference Moravskoslezského kraje</t>
  </si>
  <si>
    <t xml:space="preserve">V roce 2015 vyčerpáno 4 tis. Kč. </t>
  </si>
  <si>
    <t>Geopark Megoňky - Šance</t>
  </si>
  <si>
    <t>3269</t>
  </si>
  <si>
    <t>Na kole k sousedům</t>
  </si>
  <si>
    <t>Domov pro osoby se zdravotním postižením Harmonie, p. o.</t>
  </si>
  <si>
    <t>Sociální služby pro osoby s duševním onemocněním v Suchdolu nad Odrou</t>
  </si>
  <si>
    <t>Zateplení budovy Domova Duha v Novém Jičíně</t>
  </si>
  <si>
    <t>Interdisciplinární spolupráce v soudním regionu Nový Jičín</t>
  </si>
  <si>
    <t>Nákup bytů pro chráněné bydlení</t>
  </si>
  <si>
    <t>Odborné sociální poradenství ve Frýdku-Místku</t>
  </si>
  <si>
    <t xml:space="preserve">Projekt je financován formou záloh. Výdaje jsou určeny na úhradu podílu kraje a neuznatelných výdajů. </t>
  </si>
  <si>
    <t>Podpora služeb sociální prevence 2</t>
  </si>
  <si>
    <t xml:space="preserve">Projekt je financován formou záloh. Výdaje jsou určeny na úhradu podílu kraje a neuznatelných výdajů. Předpoklad čerpání výdajů v roce 2021 je ve výši 1.647 tis. Kč. </t>
  </si>
  <si>
    <t>Modernizace výuky přírodovědných předmětů I</t>
  </si>
  <si>
    <t>Modernizace výuky přírodovědných předmětů II (SVL)</t>
  </si>
  <si>
    <t>Rozvoj dovedností žáků v přírodovědných a technických oborech</t>
  </si>
  <si>
    <t>Zateplení Nemocnice s poliklinikou Karviná-Ráj, pracoviště polikliniky Mizerov</t>
  </si>
  <si>
    <t>Zateplení vybraných objektů Nemocnice s poliklinikou Karviná-Ráj, pracoviště nemocnice Orlová</t>
  </si>
  <si>
    <t>3338</t>
  </si>
  <si>
    <t>Zateplení ZZS Moravskoslezského kraje, Výjezdové stanoviště Havířov</t>
  </si>
  <si>
    <t>3332</t>
  </si>
  <si>
    <t>Zateplení ZZS Moravskoslezského kraje, Výjezdové stanoviště Opava</t>
  </si>
  <si>
    <t>Elektronizace procesů jako podpora sdílení dat a komunikace ve zdravotnictví a zároveň zvýšení bezpečí a kvality poskytované péče</t>
  </si>
  <si>
    <t>Technika pro výjezdová stanoviště Zdravotnické záchranné služby Moravskoslezského kraje, p.o.</t>
  </si>
  <si>
    <t>3329</t>
  </si>
  <si>
    <t>Vybavení vzdělávacího střediska Zdravotnické záchranné služby Moravskoslezského kraje, p.o.</t>
  </si>
  <si>
    <t>3330</t>
  </si>
  <si>
    <t>Modernizace vybavení pro obory návazné péče v Nemocnici ve Frýdku-Místku, p. o.</t>
  </si>
  <si>
    <t>PO_7002</t>
  </si>
  <si>
    <t xml:space="preserve">Účelový příspěvek do fondu investic PO na podíl žadatele. </t>
  </si>
  <si>
    <t>Modernizace vybavení pro obory návazné péče v Nemocnici Třinec, p. o.</t>
  </si>
  <si>
    <t>PO_7003</t>
  </si>
  <si>
    <t>Modernizace vybavení pro obory návazné péče ve Slezské nemocnici v Opavě, p. o.</t>
  </si>
  <si>
    <t>PO_7006</t>
  </si>
  <si>
    <t>Modernizace vybavení pro obory návazné péče ve Sdruženém zdravotnickém zařízení Krnov, p. o.</t>
  </si>
  <si>
    <t>PO_7007</t>
  </si>
  <si>
    <t>EVL Hukvaldy, tvorba biotopu páchníka hnědého</t>
  </si>
  <si>
    <t>3378</t>
  </si>
  <si>
    <t>EVL Karviná-rybníky, tvorba biotopu páchníka hnědého</t>
  </si>
  <si>
    <t>3379</t>
  </si>
  <si>
    <t>EVL Niva Olše-Věřňovice, tvorba biotopu páchníka hnědého</t>
  </si>
  <si>
    <t>3380</t>
  </si>
  <si>
    <t>EVL Paskov, tvorba biotopu páchníka hnědého</t>
  </si>
  <si>
    <t>EVL Šilheřovice, tvorba biotopu páchníka hnědého</t>
  </si>
  <si>
    <t>3377</t>
  </si>
  <si>
    <t>i-AIR REGION</t>
  </si>
  <si>
    <t>3301</t>
  </si>
  <si>
    <t>Kotlíkové dotace v Moravskoslezském kraji – 1. grantové schéma - obnovitelné zdroje</t>
  </si>
  <si>
    <t>Kotlíkové dotace v Moravskoslezském kraji – 2. grantové schéma</t>
  </si>
  <si>
    <t>Genderově korektní Moravskoslezský kraj</t>
  </si>
  <si>
    <t>3339</t>
  </si>
  <si>
    <t>Návrh architektury ICT kraje a pokročilé využívání nástrojů eGovernmentu</t>
  </si>
  <si>
    <t>Realizace bezpečnostních opatření podle zákona o kybernetické bezpečnosti</t>
  </si>
  <si>
    <t>3303</t>
  </si>
  <si>
    <t>Vzdělávání a rozvoj kompetencí zaměstnanců KÚ MSK</t>
  </si>
  <si>
    <t>Zavedení a rozvoj metod řízení bezpečnosti a kvality</t>
  </si>
  <si>
    <t>Návrh výdajů
na rok 2017 celkem</t>
  </si>
  <si>
    <t>Návrh příjmů
na rok 2017</t>
  </si>
  <si>
    <t>AKCE SPOLUFINANCOVANÉ Z EVROPSKÝCH FINANČNÍCH ZDROJŮ</t>
  </si>
  <si>
    <t>Silnice II/477 Frýdek - Místek - Baška - Frýdlant (+ III/48425) I. etapa</t>
  </si>
  <si>
    <t xml:space="preserve">Silnice 2017 Frýdek-Místek </t>
  </si>
  <si>
    <t>RESOLVE – Sustainable mobility and the transition to a low-carbon retailing economy  - RESOLVE - Udržitelná mobilita a přechod k nízkouhlíkové ekonomice služeb (obchodu)</t>
  </si>
  <si>
    <t>ODVĚTVÍ KRIZOVÉ ŘÍZENÍ</t>
  </si>
  <si>
    <t>ODVĚTVÍ KRIZOVÉ ŘÍZENÍ CELKEM</t>
  </si>
  <si>
    <t>NKP Zámek Bruntál - Revitalizace objektu „saly terreny</t>
  </si>
  <si>
    <t xml:space="preserve">Památník J. A. Komenského ve Fulneku - živé muzeum </t>
  </si>
  <si>
    <t>Muzeum Šipka - expozice archeologie a geologie Štramberku - realizuje p.o.</t>
  </si>
  <si>
    <t>ODVĚTVÍ CESTOVNÍ RUCH</t>
  </si>
  <si>
    <t>CELKEM ODVĚTVÍ CESTIVNÍ RUCH</t>
  </si>
  <si>
    <t>Efektivní naplňování střednědobého plánu v podmínkách MSK</t>
  </si>
  <si>
    <t>Podpora inkluze v Moravskoslezském kraji</t>
  </si>
  <si>
    <t>Kotlíkové dotace - 1. grantové schéma</t>
  </si>
  <si>
    <t>Kotlíkové dotace v Moravskoslezském kraji – 1. grantové schéma – obnovitelné zdroje</t>
  </si>
  <si>
    <t>Kotlíkové dotace - 2. grantové schéma</t>
  </si>
  <si>
    <t>Genderově korektní Moravskoslezská kraj</t>
  </si>
  <si>
    <t>Návrh architektury ICT kraje a pokročilé využívání nástojů eGovernmentu</t>
  </si>
  <si>
    <t>CELKEM AKCE SPOLUFINANCOVANÉ Z EVROPSKÝCH FINANČNÍCH ZDROJŮ</t>
  </si>
  <si>
    <t>AKCE REPRODUKCE MAJETKU KRAJE</t>
  </si>
  <si>
    <t>Revitalizace budovy Domova Letokruhy (Domov Letokruhy, příspěvková organizace, Budišov nad Budišovkou)</t>
  </si>
  <si>
    <t>CELKEM AKCE REPRODUKCE MAJETKU KRAJE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</si>
  <si>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</si>
  <si>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</si>
  <si>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</si>
  <si>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CELKEM NÁVRATNÁ FINANČNÍ VÝPOMOC PŘÍSPĚVKOVÝM ORGANIZACÍM NA PROFINANCOVÁNÍ PODÍLŮ STÁTNÍHO ROZPOČTU A EVROPSKÉ UNIE</t>
  </si>
  <si>
    <t>X</t>
  </si>
  <si>
    <t>Ukazatel zadluženosti dle Moody´s Investors Service</t>
  </si>
  <si>
    <t>mil. Kč</t>
  </si>
  <si>
    <t>řádek</t>
  </si>
  <si>
    <t>rozp. skladba</t>
  </si>
  <si>
    <t>název</t>
  </si>
  <si>
    <t>třída 1</t>
  </si>
  <si>
    <t>daňové příjmy</t>
  </si>
  <si>
    <t>třída 2</t>
  </si>
  <si>
    <t>nedaňové příjmy</t>
  </si>
  <si>
    <t>sesk.pol. 41</t>
  </si>
  <si>
    <t>provozní dotace vč. provozního přebytku minulých let</t>
  </si>
  <si>
    <t>ř. 1 + ř. 2 + ř. 3</t>
  </si>
  <si>
    <t>PROVOZNÍ PŘÍJMY</t>
  </si>
  <si>
    <t>Provozní příjmy</t>
  </si>
  <si>
    <r>
      <t>DLUH</t>
    </r>
    <r>
      <rPr>
        <sz val="11"/>
        <rFont val="Tahoma"/>
        <family val="2"/>
        <charset val="238"/>
      </rPr>
      <t xml:space="preserve">, tj. zůstatky nesplacených úvěrů a návratných finančních výpomocí k rozvahovému dni 31.12.20xx </t>
    </r>
  </si>
  <si>
    <t>(ř. 5/ ř. 4)*100</t>
  </si>
  <si>
    <t>DLUH K PROVOZNÍM PŘÍJMŮM</t>
  </si>
  <si>
    <t>Celková zadluženost (v %)</t>
  </si>
  <si>
    <t>1)</t>
  </si>
  <si>
    <t>Pro léta 2013 a 2014 se jedná o očekávanou skutečnost k 31.12.20xx</t>
  </si>
  <si>
    <t>2)</t>
  </si>
  <si>
    <t>Pro léta 2015 až 2017 jsou uváděny hodnoty rozpočtového výhledu</t>
  </si>
  <si>
    <t>Ukazatel zadluženosti dle uzavřené smlouvy s Evropskou investiční bankou</t>
  </si>
  <si>
    <t>Účetní závěrka</t>
  </si>
  <si>
    <t>finanční závazky</t>
  </si>
  <si>
    <t>Rozvaha + Příloha účetní závěrky</t>
  </si>
  <si>
    <t>poskytnuté záruky</t>
  </si>
  <si>
    <t>Příloha účetní závěrky</t>
  </si>
  <si>
    <t>fin. leasing</t>
  </si>
  <si>
    <t>ř. 5 + ř. 6 + ř. 7</t>
  </si>
  <si>
    <t>CELKOVÉ ZADLUŽENÍ</t>
  </si>
  <si>
    <t>pol. 8xx4,8xx2 (vyjma pol. 8902)</t>
  </si>
  <si>
    <t>uhrazené splátky jistin úvěrů, dluhopisů a splátky fin. leasingu</t>
  </si>
  <si>
    <t>pol. 5141, 5143, 5144, 5149</t>
  </si>
  <si>
    <t xml:space="preserve">platby úroků </t>
  </si>
  <si>
    <t>ř. 9 + ř. 10</t>
  </si>
  <si>
    <t>VÝDAJE NA DLUHOVOU SLUŽBU</t>
  </si>
  <si>
    <t>třída 5</t>
  </si>
  <si>
    <t>běžné výdaje</t>
  </si>
  <si>
    <t>ř. 13</t>
  </si>
  <si>
    <t>PROVOZNÍ VÝDAJE</t>
  </si>
  <si>
    <t>ř. 4 - (ř. 13 - ř. 10)</t>
  </si>
  <si>
    <t>HRUBÝ PROVOZNÍ PŘEBYTEK</t>
  </si>
  <si>
    <t>(ř. 8/ ř. 4) *100</t>
  </si>
  <si>
    <t>CELKOVÉ ZADLUŽENÍ K PROVOZNÍM PŘÍJMŮM 
(&lt; 50%)</t>
  </si>
  <si>
    <t>(ř. 11/ ř. 4) *100</t>
  </si>
  <si>
    <t>výdaje na dluhovou službu k provozním příjmům 
(&lt; 15% )</t>
  </si>
  <si>
    <t>(ř. 14/ ř. 10) *100</t>
  </si>
  <si>
    <t>hrubý provozní přebytek ke splátkám úroků 
( &gt; 150% )</t>
  </si>
  <si>
    <t>PŘEHLED OČEKÁVANÝCH ÚČELOVÝCH DOTACÍ V ROCE 2017</t>
  </si>
  <si>
    <t>Účel dotace</t>
  </si>
  <si>
    <t>ÚZ</t>
  </si>
  <si>
    <t>Očekávaná výše dotace
(v tis. Kč)</t>
  </si>
  <si>
    <t>Dotace zahrnuté do schvalovaných rozpočtů MSK celkem</t>
  </si>
  <si>
    <t xml:space="preserve"> - z toho:</t>
  </si>
  <si>
    <t>Souhrnný finanční vztah</t>
  </si>
  <si>
    <t xml:space="preserve">Dotace na akce spolufinancované z evropských finančních zdrojů </t>
  </si>
  <si>
    <t>Ostatní přijaté dotace zahrnuté v návrhu rozpočtu</t>
  </si>
  <si>
    <t>Očekávané účelové dotace ze státního rozpočtu nezapojované do schvalovaných rozpočtů MSK mimo ISPROFIN celkem</t>
  </si>
  <si>
    <t>Podpora koordinátorů romských poradců</t>
  </si>
  <si>
    <t>ÚŘAD VLÁDY</t>
  </si>
  <si>
    <t>Účelové dotace krajům - TBC</t>
  </si>
  <si>
    <t>MINISTERSTVO FINANCÍ</t>
  </si>
  <si>
    <t>Neinvestiční nedávkové transfery podle zákona č. 108/2006 Sb., o sociálních službách (§ 101, § 102 a § 103)</t>
  </si>
  <si>
    <t>Transfery na státní příspěvek zřizovatelům zařízení pro děti vyžadující okamžitou pomoc</t>
  </si>
  <si>
    <t>MINISTERSTVO PRÁCE A SOCIÁLNÍCH VĚCÍ</t>
  </si>
  <si>
    <t>Připravenost poskytovatele ZZS na řešení mimořádných událostí a krizových situací</t>
  </si>
  <si>
    <t>Specializační vzdělávání zdravotnických pracovníků - rezidenční místa - neinvestice a Specializační vzdělávání nelékařů</t>
  </si>
  <si>
    <t>35015, 35019</t>
  </si>
  <si>
    <t>MINISTERSTVO ZDRAVOTNICTVÍ</t>
  </si>
  <si>
    <t>Asistenti pedagogů pro děti, žáky a studenty se sociálním znevýhodněním</t>
  </si>
  <si>
    <t>Asistenti pedagogů v soukromých a církevních speciálních školách</t>
  </si>
  <si>
    <t>Bezplatná příprava dětí azylantů, účastníků řízení o azyl a dětí osob se státní příslušností jiného členského státu EU k začlenění do základního vzdělávání</t>
  </si>
  <si>
    <t>Dotace pro soukromé školy</t>
  </si>
  <si>
    <t>Excelence středních škol</t>
  </si>
  <si>
    <t>Podpora implementace Etické výchovy</t>
  </si>
  <si>
    <t>Podpora odborného vzdělávání</t>
  </si>
  <si>
    <t>Podpora organizace a ukončování středního vzdělávání maturitní zkouškou na vybraných školách v podzimním zkušebním období</t>
  </si>
  <si>
    <t>Podpora zavádění diagnostických nástrojů</t>
  </si>
  <si>
    <t>Program protidrogové politiky</t>
  </si>
  <si>
    <t>Program sociální prevence a prevence kriminality</t>
  </si>
  <si>
    <t>Projekty romské komunity</t>
  </si>
  <si>
    <t>Přímé náklady na vzdělávání</t>
  </si>
  <si>
    <t>Přímé náklady na vzdělávání - sportovní gymnázia</t>
  </si>
  <si>
    <t>Rozvojový program MŠMT pro děti-cizince ze 3. zemí</t>
  </si>
  <si>
    <t>Naplňování Koncepce podpory mládeže na krajské úrovni</t>
  </si>
  <si>
    <t>Program podpory vzdělávání národnostních menšin</t>
  </si>
  <si>
    <t>Podpora navýšení kapacit ve školských poradenských zařízeních</t>
  </si>
  <si>
    <t>Zvýšení platů pracovníků regionálního školství</t>
  </si>
  <si>
    <t>Rozvojový program Podpora logopedické prevence v předškolním vzdělávání</t>
  </si>
  <si>
    <t>Soutěže</t>
  </si>
  <si>
    <t>Spolupráce s francouzskými, vlámskými a španělskými školami</t>
  </si>
  <si>
    <t>Vybavení škol pomůckami kompenzačního a rehabilitačního charakteru</t>
  </si>
  <si>
    <t>MINISTERSTVO ŠKOLSTVÍ, MLÁDEŽE A SPORTU</t>
  </si>
  <si>
    <t>Kulturní aktivity</t>
  </si>
  <si>
    <t>Veřejné informační služby knihoven</t>
  </si>
  <si>
    <t>34053, 34544</t>
  </si>
  <si>
    <t>Program restaurování movitých kulturních památek</t>
  </si>
  <si>
    <t>Program státní podpory profesionálních divadel a stálých profesionálních symfonických orchestrů a pěveckých sborů</t>
  </si>
  <si>
    <t>MINISTERSTVO KULTURY</t>
  </si>
  <si>
    <t>Očekávané účelové dotace ze státního rozpočtu v rámci ISPROFIN celkem</t>
  </si>
  <si>
    <t>000 13501?</t>
  </si>
  <si>
    <t>Zálohové platby u projektů spolufinancovaných zálohově z evropských finančních zdrojů celkem</t>
  </si>
  <si>
    <t xml:space="preserve">CELKEM </t>
  </si>
  <si>
    <t>Rozpočet 2017</t>
  </si>
  <si>
    <t>2017</t>
  </si>
  <si>
    <t xml:space="preserve">Optimalizace odborného sociálního poradenství a dluhového poradenství v Moravskoslezském kraji </t>
  </si>
  <si>
    <t>Očekávané účelové dotace a převody</t>
  </si>
  <si>
    <t>Chráněné bydlení Fontána</t>
  </si>
  <si>
    <t xml:space="preserve">PŘEHLED AKCÍ SPOLUFINANCOVANÝCH Z EVROPSKÝCH FINANČNÍCH ZDROJŮ Z POHLEDU ZPŮSOBU FINANCOVÁNÍ
A PŘEHLED DALŠÍCH AKCÍ PŘEDFINANCOVANÝCH Z ÚVĚRU ČSOB V ROCE 2017                 </t>
  </si>
  <si>
    <t>UKAZATELE ZADLUŽENOSTI</t>
  </si>
  <si>
    <r>
      <t xml:space="preserve">2016 </t>
    </r>
    <r>
      <rPr>
        <b/>
        <vertAlign val="superscript"/>
        <sz val="10"/>
        <rFont val="Tahoma"/>
        <family val="2"/>
        <charset val="238"/>
      </rPr>
      <t>1)</t>
    </r>
  </si>
  <si>
    <r>
      <t>2017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</si>
  <si>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DLUH</t>
    </r>
    <r>
      <rPr>
        <sz val="10"/>
        <rFont val="Tahoma"/>
        <family val="2"/>
        <charset val="238"/>
      </rPr>
      <t xml:space="preserve">, tj. zůstatky nesplacených úvěrů a návratných finančních výpomocí k rozvahovému dni 31.12.20xx </t>
    </r>
  </si>
  <si>
    <t>1) Pro léta 2016 a 2017 se jedná o očekávanou skutečnost k 31.12.20xx</t>
  </si>
  <si>
    <t>PŘEHLED PŘÍJMŮ ZAŘAZENÝCH DO NÁVRHU ROZPOČTU NA ROK 2017 (v tis. Kč)</t>
  </si>
  <si>
    <t>Položka</t>
  </si>
  <si>
    <t>Název položky</t>
  </si>
  <si>
    <t>Příjem
(v tis. Kč)</t>
  </si>
  <si>
    <t>Komentář</t>
  </si>
  <si>
    <t>Daň z příjmů fyzických osob ze závislé činnosti a funkčních požitků</t>
  </si>
  <si>
    <t>Daň z příjmů fyzických osob ze závislé činnosti a funkčních požitků - na základě zákona č. 243/2000 Sb., o rozpočtovém určení daní.</t>
  </si>
  <si>
    <t>Daň z příjmů fyzických osob ze samostatné výdělečné činnosti</t>
  </si>
  <si>
    <t>Daň z příjmů fyzických osob ze samostatné výdělečné činnosti - na základě zákona č. 243/2000 Sb., o rozpočtovém určení daní.</t>
  </si>
  <si>
    <t>Daň z příjmů fyzických osob z kapitálových výnosů</t>
  </si>
  <si>
    <t>Daň z příjmů fyzických osob z kapitálových výnosů - na základě zákona č. 243/2000 Sb., o rozpočtovém určení daní.</t>
  </si>
  <si>
    <t>Daň z příjmů právnických osob</t>
  </si>
  <si>
    <t>Daň z příjmů právnických osob - na základě zákona č. 243/2000 Sb., o rozpočtovém určení daní.</t>
  </si>
  <si>
    <t>Daň z příjmů právnických osob za kraje</t>
  </si>
  <si>
    <t>Daň z příjmů právnických osob za kraj - na základě zákona č. 243/2000 Sb., o rozpočtovém určení daní.</t>
  </si>
  <si>
    <t>Daň z přidané hodnoty</t>
  </si>
  <si>
    <t>Daň z přidané hodnoty -  na základě zákona č. 243/2000 Sb., o rozpočtovém určení daní.</t>
  </si>
  <si>
    <t>Správní poplatky</t>
  </si>
  <si>
    <t>Správní poplatky - poplatky vybírané převážně na základě zákona č. 634/2004 Sb., o správních poplatcích, zákona č. 160/1992 Sb., o zdravotní péči v nestátních zdravotnických zařízeních a zákona č. 13/1997 Sb., o pozemních komunikacích.</t>
  </si>
  <si>
    <t>Daňové příjmy celkem</t>
  </si>
  <si>
    <t>Příjmy z poskytování služeb a výrobků</t>
  </si>
  <si>
    <t>Příjmy z refakturovaných nákladů za dodávky energií a poskytnuté služby související s užíváním nebytových prostor v budovách krajského úřadu cizími subjekty na základě uzavřených smluv.</t>
  </si>
  <si>
    <t>Příjem z přefakturovaných nákladů na základě smlouvy č. 456/2008/KH v rámci projektu Integrované bezpečnostní centrum MSK.</t>
  </si>
  <si>
    <t xml:space="preserve">Příjmy z prodeje pokutových a příkazových bloků </t>
  </si>
  <si>
    <t>Ostatní příjmy z vlastní činnosti</t>
  </si>
  <si>
    <t>Příjmy za věcná břemena - dle obecně platných právních předpisů.</t>
  </si>
  <si>
    <t>Odvody příspěvkových organizací</t>
  </si>
  <si>
    <t>Příjmy z pronájmu pozemků</t>
  </si>
  <si>
    <t>Pronájem pozemků v k. ú. Mošnov a Sedlnice za účelem výstavby Multimodálního logistického centra Ostrava-Mošnov na základě smlouvy č. 02049/2008/DSH.</t>
  </si>
  <si>
    <t>Příjmy z pronájmu ostatních nemovitostí a jejich částí</t>
  </si>
  <si>
    <t>Pronájem podniku společnost Letiště Ostrava a. s. - na základě usnesení RK č. 43/3413 z 28.6.2004 a smlouvy č. 0671/2004/POR včetně dodatků.</t>
  </si>
  <si>
    <t>Pronájem podniku Nemocnice v Novém Jičíně - na základě usnesení ZK č. 21/1723 ze dne 21. 9. 2011 a smlouvy o nájmu podniku č. 02262/2011/ZDR.</t>
  </si>
  <si>
    <t>Příjmy z pronájmu nebytových prostor v budovách krajského úřadu na základě smluv uzavřených s Regionální radou regionu soudržnosti Moravskoslezsko, Agenturou pro podporu podnikání a investic CzechInvest, Českou poštou a Sodexem aj.</t>
  </si>
  <si>
    <t>Ostatní příjmy z pronájmu majetku</t>
  </si>
  <si>
    <t>Příjmy z umístění zařízení v budově A krajského úřadu na základě smluv uzavřených s Telefónicou Czech Republic, Copy Star a Automaty Kavamat Vending.</t>
  </si>
  <si>
    <t>Příjmy z úroků (část)</t>
  </si>
  <si>
    <t>Úroky - přijaté úroky z bankovních účtů zřízených Moravskoslezským krajem.</t>
  </si>
  <si>
    <t>Sankční platby přijaté od státu, obcí a krajů</t>
  </si>
  <si>
    <t>Přijaté sankční platby - pokuty podle zákona č. 117/2001 Sb., o veřejných sbírkách.</t>
  </si>
  <si>
    <t>Sankční platby přijaté od jiných subjektů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</si>
  <si>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</si>
  <si>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</si>
  <si>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Přijaté nekapitálové příspěvky a náhrady</t>
  </si>
  <si>
    <t>Přijaté nekapitálové příspěvky a náhrady - náklady za správní řízení podle zákona č. 500/2004 Sb., správní řád, z titulu reklamací vůči České poště.</t>
  </si>
  <si>
    <t>Příjmy z inkasovaných dobropisů, vratky přeplatků záloh, náhrady za škody způsobené zaměstnanci.</t>
  </si>
  <si>
    <t>Zpracování posudků EIA - příjem kraje od žadatele za zprostředkování zpracování posudku krajským úřadem na základě zákona č. 100/2001 Sb., o posuzování vlivů na životní prostředí.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</si>
  <si>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</si>
  <si>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</si>
  <si>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Platby za odebrané množství podzemní vody</t>
  </si>
  <si>
    <t>Příjmy za odebrané množství podzemní vody - kraj je příjemcem části zálohových plateb vybraných celním úřadem na poplatcích za odběr podzemní vody v souladu se zákonem č. 254/2001 Sb., o vodách.</t>
  </si>
  <si>
    <t>2420</t>
  </si>
  <si>
    <t>Splátky půjčených prostředků od obecně prospěšných společností a podobných subjektů</t>
  </si>
  <si>
    <t xml:space="preserve">Splátky návratných finančních výpomocí poskytnutých  v rámci „Programu pro poskytování návratných finančních výpomocí z Fondu sociálních služeb v roce 2017“ </t>
  </si>
  <si>
    <t>Splátky půjčených prostředků od příspěvkových organizací</t>
  </si>
  <si>
    <t>Vratka návratné finanční výpomoci na zajištění běžného chodu organizací v odvětví sociálních věcí.</t>
  </si>
  <si>
    <t>Vratka návratné finanční výpomoci na zajištění běžného chodu organizací v odvětví školství</t>
  </si>
  <si>
    <t>Nedaňové příjmy celkem</t>
  </si>
  <si>
    <t>Příjmy z prodeje pozemků</t>
  </si>
  <si>
    <t>Prodej pozemků - v souladu s požadavky Moravskoslezského kraje a § 36 zákona č. 129/2000 Sb., o krajích.</t>
  </si>
  <si>
    <t>Příjmy z prodeje ostatních nemovitostí a jejich částí</t>
  </si>
  <si>
    <t>Prodej ostatních nemovitostí a jejich částí - v souladu s požadavky Moravskoslezského kraje a § 36 zákona č. 129/2000 Sb., o krajích.</t>
  </si>
  <si>
    <t>Ostatní investiční příjmy jinde nezařazené</t>
  </si>
  <si>
    <t>Příspěvek společnosti Hyundai Motor Manufacturing Czech s.r.o. na zabezpečení úkolů JPO IV -  příspěvek poskytován na základě smlouvy č. 01865/2008/KH.</t>
  </si>
  <si>
    <t>Kapitálové příjmy celkem</t>
  </si>
  <si>
    <t>Neinvestiční přijaté transfery z státního rozpočtu v rámci souhrnného dotačního vztahu</t>
  </si>
  <si>
    <t>Souhrnný dotační vztah - na základě zákona o státním rozpočtu.</t>
  </si>
  <si>
    <t>Neinvestiční přijaté transfery ze státních fondů</t>
  </si>
  <si>
    <t>Ostatní neinvestiční přijaté transfery ze státního rozpočtu</t>
  </si>
  <si>
    <t>Dopravní obslužnost - drážní doprava</t>
  </si>
  <si>
    <t>Návrh architektury ICT kraje a pokročilé využívání
nástrojů eGovernmentu</t>
  </si>
  <si>
    <t>Specializovaný výcvik jednotek hasičů pro zdolávání
mimořádných událostí v silničních a železničních tunelech</t>
  </si>
  <si>
    <t>Speciální výcvik jednotek hasičů pro připravenost
zdolávání mimořádných událostí v oblasti chemie</t>
  </si>
  <si>
    <t>Neinvestiční převody z Národního fondu</t>
  </si>
  <si>
    <t>Neinvestiční přijaté transfery od obcí</t>
  </si>
  <si>
    <t>Dopravní obslužnost - linková doprava</t>
  </si>
  <si>
    <t>Neinvestiční přijaté transfery od cizích států</t>
  </si>
  <si>
    <t>Neinvestiční přijaté transfery od mezinárodních institucí a některých cizích orgánů a právnických osob</t>
  </si>
  <si>
    <t>„RESOLVE – Sustainable mobility and the transition to a low-carbon retailing economy“ – „RESOLVE - Udržitelná mobilita a přechod k nízkouhlíkové ekonomice služeb (obchodu)“</t>
  </si>
  <si>
    <t>Ostatní investiční přijaté transfery ze státního rozpočtu</t>
  </si>
  <si>
    <t xml:space="preserve"> Silnice II/464 v úseku hr. okresu Opava – Bílovec</t>
  </si>
  <si>
    <t xml:space="preserve">Odborné sociální poradenství ve Frýdku-Místku </t>
  </si>
  <si>
    <t>Kotlíkové dotace v Moravskoslezském kraji - 1. grantové schéma - obnovitelné zdroje</t>
  </si>
  <si>
    <t>Kotlíkové dotace v Moravskoslezském kraji - 2. grantové schéma</t>
  </si>
  <si>
    <t>Integrované výjezdové centrum v Českém Těšíně</t>
  </si>
  <si>
    <t>Investiční přijaté transfery od obcí</t>
  </si>
  <si>
    <t>Přijaté dotace celkem</t>
  </si>
  <si>
    <t>PŘÍJMY CELKEM</t>
  </si>
  <si>
    <t>Odvod z fondu investic příspěvkové organizace Slezská nemocnice v Opavě na realizaci akce Pavilon H - stavební úpravy a přístavba.</t>
  </si>
  <si>
    <t>Příjem z pachtového Průmyslové zóny Nošovice na základě smlouvy 04105/2016/RRC.</t>
  </si>
  <si>
    <t>Vratky návratných finančních výpomocí poskytnutých příspěvkovým organizacím v odvětví kultury na zajištění běžného chodu organizací a na předfinancování podílů státu při realizaci projektů spolufinancovaných z evropských finančních zdrojů.</t>
  </si>
  <si>
    <r>
      <t xml:space="preserve">Krajem jsou pravidelně sledovány a vyhodnocovány ukazatele zadluženosti podle dvou metodik renomovaných mezinárodních finančních společností.
</t>
    </r>
    <r>
      <rPr>
        <b/>
        <sz val="10"/>
        <rFont val="Tahoma"/>
        <family val="2"/>
        <charset val="238"/>
      </rPr>
      <t>Ukazatel zadluženosti dle Moody´s Investors Service</t>
    </r>
    <r>
      <rPr>
        <sz val="10"/>
        <rFont val="Tahoma"/>
        <family val="2"/>
        <charset val="238"/>
      </rPr>
      <t xml:space="preserve"> 
Ukazatel je využíván společností Moody´s při přehodnocování mezinárodního ratingu kraje. Je vyjádřen jako podíl dluhu (tj. hodnota všech ve skutečnosti krajem načerpaných a nesplacených úvěrů) k provozním příjmům kraje (tj. příjmům daňovým, nedaňovým a neinvestičním dotacím). Pro udržení ratingu kraje na současné úrovni A2 je zástupci této společnosti doporučováno dlouhodobě nepřekročit hodnotu 20 %. 
</t>
    </r>
    <r>
      <rPr>
        <b/>
        <sz val="10"/>
        <rFont val="Tahoma"/>
        <family val="2"/>
        <charset val="238"/>
      </rPr>
      <t>Ukazatel zadluženosti dle uzavřené smlouvy s Evropskou investiční bankou</t>
    </r>
    <r>
      <rPr>
        <sz val="10"/>
        <rFont val="Tahoma"/>
        <family val="2"/>
        <charset val="238"/>
      </rPr>
      <t xml:space="preserve">
Kraj je k plnění tohoto ukazatele zavázán Smlouvou o financování projektu Česká republika – Infrastruktura v Moravskoslezském kraji, o jejímž uzavření s EIB rozhodlo zastupitelstvo kraje usnesením č. 5/209/1 ze dne 23. 6. 2005. Současně usnesením č. 6/415 ze dne 19. 9. 2013 konstatovalo, že považuje omezení výše zadluženosti kraje stanovené na základě finančních ukazatelů definovaných v této smlouvě za dostačující. 
Ukazatel je vyjádřen jako podíl celkového zadlužení k provozním příjmům. Hraniční hodnotou je v tomto případě 50 %. Do hodnoty celkového zadlužení se zde započítávají veškeré finanční závazky, tedy nejen závazky úvěrové, ale i poskytnuté záruky a dále ostatní dlouhodobé závazky. Ty v případě kraje představují zejména závazek za realizaci energetických úspor metodou EPC a závazek z titulu vypořádání salda pohledávek a závazků Nemocnice s poliklinikou v Novém Jičíně.
Vývoj hodnot obou výše zmíněných ukazatelů je uveden v následující tabulce.
</t>
    </r>
  </si>
  <si>
    <t>V roce 2015 vyčerpáno 184 tis. Kč.</t>
  </si>
  <si>
    <t>Příloha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</si>
</sst>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\ _K_č"/>
  </numFmts>
  <fonts count="5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i/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0" tint="-0.499984740745262"/>
      <name val="Tahoma"/>
      <family val="2"/>
      <charset val="238"/>
    </font>
    <font>
      <sz val="8"/>
      <name val="Arial"/>
      <family val="2"/>
      <charset val="238"/>
    </font>
    <font>
      <sz val="9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51"/>
      <name val="Tahoma"/>
      <family val="2"/>
      <charset val="238"/>
    </font>
    <font>
      <sz val="12"/>
      <name val="Times New Roman"/>
      <family val="1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2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indexed="8"/>
      <name val="Tahoma"/>
      <family val="2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name val="Tahoma"/>
      <family val="2"/>
      <charset val="238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9" borderId="1" applyNumberFormat="0" applyFont="0" applyAlignment="0" applyProtection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0" fontId="27" fillId="0" borderId="0"/>
    <xf numFmtId="0" fontId="27" fillId="0" borderId="0"/>
    <xf numFmtId="0" fontId="40" fillId="0" borderId="0"/>
    <xf numFmtId="0" fontId="8" fillId="0" borderId="0"/>
    <xf numFmtId="0" fontId="1" fillId="0" borderId="0"/>
    <xf numFmtId="0" fontId="9" fillId="0" borderId="0"/>
    <xf numFmtId="0" fontId="27" fillId="0" borderId="0"/>
  </cellStyleXfs>
  <cellXfs count="645">
    <xf numFmtId="0" fontId="0" fillId="0" borderId="0" xfId="0"/>
    <xf numFmtId="0" fontId="3" fillId="0" borderId="0" xfId="13" applyFont="1" applyAlignment="1">
      <alignment vertical="center"/>
    </xf>
    <xf numFmtId="0" fontId="10" fillId="0" borderId="0" xfId="12" applyFont="1"/>
    <xf numFmtId="4" fontId="3" fillId="0" borderId="0" xfId="13" applyNumberFormat="1" applyFont="1" applyAlignment="1">
      <alignment vertical="center"/>
    </xf>
    <xf numFmtId="0" fontId="3" fillId="0" borderId="0" xfId="13" applyFont="1" applyFill="1" applyAlignment="1">
      <alignment vertical="center"/>
    </xf>
    <xf numFmtId="0" fontId="11" fillId="0" borderId="0" xfId="11" applyFont="1" applyFill="1" applyAlignment="1">
      <alignment vertical="center"/>
    </xf>
    <xf numFmtId="4" fontId="12" fillId="0" borderId="0" xfId="13" applyNumberFormat="1" applyFont="1" applyFill="1" applyBorder="1" applyAlignment="1">
      <alignment horizontal="right" vertical="center"/>
    </xf>
    <xf numFmtId="4" fontId="13" fillId="0" borderId="0" xfId="13" applyNumberFormat="1" applyFont="1" applyFill="1" applyAlignment="1">
      <alignment vertical="center"/>
    </xf>
    <xf numFmtId="3" fontId="3" fillId="0" borderId="0" xfId="13" applyNumberFormat="1" applyFont="1" applyAlignment="1">
      <alignment vertical="center"/>
    </xf>
    <xf numFmtId="49" fontId="13" fillId="10" borderId="2" xfId="13" applyNumberFormat="1" applyFont="1" applyFill="1" applyBorder="1" applyAlignment="1">
      <alignment horizontal="justify" vertical="center"/>
    </xf>
    <xf numFmtId="3" fontId="12" fillId="10" borderId="3" xfId="13" applyNumberFormat="1" applyFont="1" applyFill="1" applyBorder="1" applyAlignment="1">
      <alignment vertical="center" wrapText="1"/>
    </xf>
    <xf numFmtId="49" fontId="13" fillId="0" borderId="5" xfId="13" applyNumberFormat="1" applyFont="1" applyFill="1" applyBorder="1" applyAlignment="1">
      <alignment horizontal="justify" vertical="center"/>
    </xf>
    <xf numFmtId="0" fontId="13" fillId="0" borderId="6" xfId="13" applyFont="1" applyBorder="1" applyAlignment="1">
      <alignment vertical="center" wrapText="1"/>
    </xf>
    <xf numFmtId="3" fontId="13" fillId="0" borderId="6" xfId="13" applyNumberFormat="1" applyFont="1" applyBorder="1" applyAlignment="1">
      <alignment vertical="center" wrapText="1"/>
    </xf>
    <xf numFmtId="0" fontId="13" fillId="0" borderId="6" xfId="13" applyFont="1" applyFill="1" applyBorder="1" applyAlignment="1">
      <alignment vertical="center" wrapText="1"/>
    </xf>
    <xf numFmtId="0" fontId="13" fillId="0" borderId="10" xfId="13" applyFont="1" applyBorder="1" applyAlignment="1">
      <alignment horizontal="center" vertical="center" wrapText="1"/>
    </xf>
    <xf numFmtId="49" fontId="13" fillId="0" borderId="11" xfId="13" applyNumberFormat="1" applyFont="1" applyFill="1" applyBorder="1" applyAlignment="1">
      <alignment horizontal="justify" vertical="center"/>
    </xf>
    <xf numFmtId="3" fontId="13" fillId="0" borderId="12" xfId="13" applyNumberFormat="1" applyFont="1" applyFill="1" applyBorder="1" applyAlignment="1">
      <alignment horizontal="right" vertical="center"/>
    </xf>
    <xf numFmtId="3" fontId="13" fillId="0" borderId="13" xfId="13" applyNumberFormat="1" applyFont="1" applyFill="1" applyBorder="1" applyAlignment="1">
      <alignment horizontal="right" vertical="center"/>
    </xf>
    <xf numFmtId="3" fontId="13" fillId="10" borderId="13" xfId="13" applyNumberFormat="1" applyFont="1" applyFill="1" applyBorder="1" applyAlignment="1">
      <alignment horizontal="right" vertical="center"/>
    </xf>
    <xf numFmtId="0" fontId="13" fillId="0" borderId="14" xfId="13" applyFont="1" applyFill="1" applyBorder="1" applyAlignment="1">
      <alignment vertical="center" wrapText="1"/>
    </xf>
    <xf numFmtId="0" fontId="13" fillId="0" borderId="15" xfId="13" applyFont="1" applyBorder="1" applyAlignment="1">
      <alignment horizontal="center" vertical="center" wrapText="1"/>
    </xf>
    <xf numFmtId="0" fontId="13" fillId="0" borderId="13" xfId="13" applyFont="1" applyFill="1" applyBorder="1" applyAlignment="1">
      <alignment horizontal="left" vertical="center" wrapText="1"/>
    </xf>
    <xf numFmtId="0" fontId="13" fillId="10" borderId="11" xfId="13" applyFont="1" applyFill="1" applyBorder="1" applyAlignment="1">
      <alignment horizontal="justify" vertical="center"/>
    </xf>
    <xf numFmtId="3" fontId="12" fillId="10" borderId="13" xfId="13" applyNumberFormat="1" applyFont="1" applyFill="1" applyBorder="1" applyAlignment="1">
      <alignment vertical="center" wrapText="1"/>
    </xf>
    <xf numFmtId="0" fontId="14" fillId="0" borderId="15" xfId="13" applyFont="1" applyBorder="1" applyAlignment="1">
      <alignment horizontal="center" vertical="center" wrapText="1"/>
    </xf>
    <xf numFmtId="0" fontId="13" fillId="0" borderId="13" xfId="13" applyFont="1" applyFill="1" applyBorder="1" applyAlignment="1">
      <alignment vertical="center" wrapText="1"/>
    </xf>
    <xf numFmtId="3" fontId="12" fillId="10" borderId="13" xfId="13" applyNumberFormat="1" applyFont="1" applyFill="1" applyBorder="1" applyAlignment="1">
      <alignment horizontal="right" vertical="center" wrapText="1"/>
    </xf>
    <xf numFmtId="0" fontId="13" fillId="0" borderId="0" xfId="13" applyFont="1" applyBorder="1" applyAlignment="1">
      <alignment horizontal="center" vertical="center" wrapText="1"/>
    </xf>
    <xf numFmtId="3" fontId="13" fillId="11" borderId="13" xfId="13" applyNumberFormat="1" applyFont="1" applyFill="1" applyBorder="1" applyAlignment="1">
      <alignment horizontal="right" vertical="center"/>
    </xf>
    <xf numFmtId="0" fontId="14" fillId="0" borderId="10" xfId="13" applyFont="1" applyBorder="1" applyAlignment="1">
      <alignment horizontal="center" vertical="center"/>
    </xf>
    <xf numFmtId="49" fontId="12" fillId="10" borderId="14" xfId="15" applyNumberFormat="1" applyFont="1" applyFill="1" applyBorder="1" applyAlignment="1">
      <alignment horizontal="center" vertical="center" wrapText="1"/>
    </xf>
    <xf numFmtId="49" fontId="12" fillId="10" borderId="13" xfId="15" applyNumberFormat="1" applyFont="1" applyFill="1" applyBorder="1" applyAlignment="1">
      <alignment horizontal="center" vertical="center" wrapText="1"/>
    </xf>
    <xf numFmtId="4" fontId="12" fillId="0" borderId="0" xfId="13" applyNumberFormat="1" applyFont="1" applyAlignment="1">
      <alignment horizontal="right" vertical="center"/>
    </xf>
    <xf numFmtId="4" fontId="12" fillId="0" borderId="0" xfId="13" applyNumberFormat="1" applyFont="1" applyAlignment="1">
      <alignment vertical="center"/>
    </xf>
    <xf numFmtId="0" fontId="12" fillId="0" borderId="0" xfId="13" applyFont="1" applyAlignment="1">
      <alignment vertical="center" wrapText="1"/>
    </xf>
    <xf numFmtId="0" fontId="13" fillId="0" borderId="0" xfId="9" applyFont="1"/>
    <xf numFmtId="0" fontId="13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13" fillId="12" borderId="0" xfId="9" applyFont="1" applyFill="1" applyBorder="1"/>
    <xf numFmtId="0" fontId="13" fillId="0" borderId="0" xfId="9" applyFont="1" applyBorder="1"/>
    <xf numFmtId="0" fontId="13" fillId="0" borderId="0" xfId="9" applyFont="1" applyBorder="1" applyAlignment="1">
      <alignment vertical="center"/>
    </xf>
    <xf numFmtId="0" fontId="17" fillId="0" borderId="0" xfId="9" applyFont="1" applyBorder="1" applyAlignment="1">
      <alignment vertical="center"/>
    </xf>
    <xf numFmtId="0" fontId="8" fillId="0" borderId="0" xfId="9" applyBorder="1" applyAlignment="1"/>
    <xf numFmtId="0" fontId="13" fillId="12" borderId="0" xfId="9" applyFont="1" applyFill="1" applyBorder="1" applyAlignment="1"/>
    <xf numFmtId="3" fontId="12" fillId="10" borderId="13" xfId="9" applyNumberFormat="1" applyFont="1" applyFill="1" applyBorder="1" applyAlignment="1">
      <alignment vertical="center" wrapText="1"/>
    </xf>
    <xf numFmtId="3" fontId="13" fillId="10" borderId="13" xfId="9" applyNumberFormat="1" applyFont="1" applyFill="1" applyBorder="1" applyAlignment="1">
      <alignment vertical="center" wrapText="1"/>
    </xf>
    <xf numFmtId="3" fontId="13" fillId="0" borderId="13" xfId="9" applyNumberFormat="1" applyFont="1" applyBorder="1" applyAlignment="1">
      <alignment vertical="center" wrapText="1"/>
    </xf>
    <xf numFmtId="4" fontId="12" fillId="0" borderId="0" xfId="9" applyNumberFormat="1" applyFont="1" applyFill="1" applyBorder="1" applyAlignment="1">
      <alignment vertical="center"/>
    </xf>
    <xf numFmtId="4" fontId="12" fillId="0" borderId="0" xfId="9" applyNumberFormat="1" applyFont="1" applyFill="1" applyBorder="1" applyAlignment="1">
      <alignment vertical="center" wrapText="1"/>
    </xf>
    <xf numFmtId="4" fontId="19" fillId="0" borderId="0" xfId="9" applyNumberFormat="1" applyFont="1" applyFill="1" applyBorder="1" applyAlignment="1">
      <alignment vertical="center" wrapText="1"/>
    </xf>
    <xf numFmtId="0" fontId="12" fillId="0" borderId="0" xfId="9" applyFont="1" applyFill="1" applyBorder="1" applyAlignment="1">
      <alignment horizontal="left" vertical="center"/>
    </xf>
    <xf numFmtId="3" fontId="12" fillId="0" borderId="13" xfId="9" applyNumberFormat="1" applyFont="1" applyFill="1" applyBorder="1" applyAlignment="1">
      <alignment vertical="center" wrapText="1"/>
    </xf>
    <xf numFmtId="3" fontId="13" fillId="0" borderId="13" xfId="9" applyNumberFormat="1" applyFont="1" applyFill="1" applyBorder="1" applyAlignment="1">
      <alignment vertical="center" wrapText="1"/>
    </xf>
    <xf numFmtId="0" fontId="13" fillId="0" borderId="13" xfId="9" applyFont="1" applyFill="1" applyBorder="1" applyAlignment="1">
      <alignment vertical="center" wrapText="1"/>
    </xf>
    <xf numFmtId="0" fontId="13" fillId="0" borderId="14" xfId="9" applyFont="1" applyFill="1" applyBorder="1" applyAlignment="1">
      <alignment vertical="center" wrapText="1"/>
    </xf>
    <xf numFmtId="0" fontId="13" fillId="0" borderId="14" xfId="9" applyFont="1" applyFill="1" applyBorder="1" applyAlignment="1">
      <alignment horizontal="left" vertical="center" wrapText="1"/>
    </xf>
    <xf numFmtId="0" fontId="13" fillId="0" borderId="14" xfId="9" applyFont="1" applyFill="1" applyBorder="1" applyAlignment="1">
      <alignment vertical="center"/>
    </xf>
    <xf numFmtId="3" fontId="12" fillId="0" borderId="13" xfId="9" applyNumberFormat="1" applyFont="1" applyBorder="1" applyAlignment="1">
      <alignment vertical="center" wrapText="1"/>
    </xf>
    <xf numFmtId="0" fontId="20" fillId="0" borderId="0" xfId="9" applyFont="1"/>
    <xf numFmtId="0" fontId="13" fillId="0" borderId="0" xfId="13" applyFont="1" applyAlignment="1">
      <alignment vertical="center"/>
    </xf>
    <xf numFmtId="3" fontId="13" fillId="0" borderId="0" xfId="13" applyNumberFormat="1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7" xfId="13" applyFont="1" applyBorder="1" applyAlignment="1">
      <alignment vertical="center"/>
    </xf>
    <xf numFmtId="0" fontId="16" fillId="0" borderId="0" xfId="9" applyFont="1" applyFill="1"/>
    <xf numFmtId="0" fontId="16" fillId="0" borderId="0" xfId="9" applyFont="1"/>
    <xf numFmtId="0" fontId="21" fillId="0" borderId="0" xfId="9" applyFont="1" applyFill="1"/>
    <xf numFmtId="0" fontId="22" fillId="0" borderId="0" xfId="9" applyFont="1" applyAlignment="1"/>
    <xf numFmtId="0" fontId="23" fillId="0" borderId="0" xfId="9" applyFont="1"/>
    <xf numFmtId="0" fontId="2" fillId="0" borderId="0" xfId="9" applyFont="1"/>
    <xf numFmtId="0" fontId="5" fillId="0" borderId="0" xfId="9" applyFont="1"/>
    <xf numFmtId="0" fontId="2" fillId="0" borderId="0" xfId="9" applyFont="1" applyAlignment="1">
      <alignment horizontal="right"/>
    </xf>
    <xf numFmtId="0" fontId="2" fillId="0" borderId="0" xfId="9" applyFont="1" applyFill="1" applyAlignment="1"/>
    <xf numFmtId="0" fontId="2" fillId="0" borderId="0" xfId="9" applyFont="1" applyAlignment="1">
      <alignment horizontal="left"/>
    </xf>
    <xf numFmtId="0" fontId="24" fillId="0" borderId="0" xfId="9" applyFont="1" applyFill="1" applyAlignment="1"/>
    <xf numFmtId="0" fontId="21" fillId="0" borderId="0" xfId="9" applyFont="1"/>
    <xf numFmtId="9" fontId="12" fillId="10" borderId="36" xfId="15" applyFont="1" applyFill="1" applyBorder="1" applyAlignment="1">
      <alignment horizontal="center" vertical="center" wrapText="1"/>
    </xf>
    <xf numFmtId="3" fontId="27" fillId="0" borderId="0" xfId="18" applyNumberFormat="1"/>
    <xf numFmtId="3" fontId="27" fillId="0" borderId="0" xfId="18" applyNumberFormat="1" applyAlignment="1">
      <alignment horizontal="center"/>
    </xf>
    <xf numFmtId="3" fontId="28" fillId="0" borderId="0" xfId="18" applyNumberFormat="1" applyFont="1" applyAlignment="1">
      <alignment horizontal="center"/>
    </xf>
    <xf numFmtId="3" fontId="29" fillId="0" borderId="0" xfId="18" applyNumberFormat="1" applyFont="1"/>
    <xf numFmtId="3" fontId="28" fillId="0" borderId="13" xfId="18" applyNumberFormat="1" applyFont="1" applyBorder="1" applyAlignment="1">
      <alignment horizontal="center"/>
    </xf>
    <xf numFmtId="3" fontId="29" fillId="0" borderId="13" xfId="18" applyNumberFormat="1" applyFont="1" applyBorder="1"/>
    <xf numFmtId="49" fontId="29" fillId="0" borderId="13" xfId="18" applyNumberFormat="1" applyFont="1" applyBorder="1" applyAlignment="1">
      <alignment horizontal="center"/>
    </xf>
    <xf numFmtId="3" fontId="28" fillId="0" borderId="0" xfId="18" applyNumberFormat="1" applyFont="1"/>
    <xf numFmtId="49" fontId="29" fillId="0" borderId="13" xfId="18" applyNumberFormat="1" applyFont="1" applyBorder="1"/>
    <xf numFmtId="3" fontId="27" fillId="13" borderId="0" xfId="18" applyNumberFormat="1" applyFill="1"/>
    <xf numFmtId="3" fontId="27" fillId="0" borderId="0" xfId="18" applyNumberFormat="1" applyFill="1"/>
    <xf numFmtId="3" fontId="27" fillId="0" borderId="0" xfId="18" applyNumberFormat="1" applyFill="1" applyAlignment="1">
      <alignment horizontal="center"/>
    </xf>
    <xf numFmtId="3" fontId="27" fillId="0" borderId="0" xfId="18" applyNumberFormat="1" applyFont="1"/>
    <xf numFmtId="3" fontId="30" fillId="0" borderId="0" xfId="18" applyNumberFormat="1" applyFont="1"/>
    <xf numFmtId="3" fontId="30" fillId="0" borderId="0" xfId="18" applyNumberFormat="1" applyFont="1" applyAlignment="1">
      <alignment horizontal="center"/>
    </xf>
    <xf numFmtId="3" fontId="27" fillId="0" borderId="0" xfId="18" applyNumberFormat="1" applyFill="1" applyBorder="1"/>
    <xf numFmtId="3" fontId="31" fillId="0" borderId="0" xfId="18" applyNumberFormat="1" applyFont="1" applyBorder="1"/>
    <xf numFmtId="3" fontId="27" fillId="14" borderId="13" xfId="18" applyNumberFormat="1" applyFont="1" applyFill="1" applyBorder="1"/>
    <xf numFmtId="3" fontId="27" fillId="0" borderId="13" xfId="18" applyNumberFormat="1" applyFont="1" applyFill="1" applyBorder="1"/>
    <xf numFmtId="3" fontId="27" fillId="0" borderId="13" xfId="18" applyNumberFormat="1" applyFill="1" applyBorder="1"/>
    <xf numFmtId="3" fontId="30" fillId="0" borderId="13" xfId="18" applyNumberFormat="1" applyFont="1" applyBorder="1" applyAlignment="1">
      <alignment horizontal="center"/>
    </xf>
    <xf numFmtId="3" fontId="27" fillId="0" borderId="13" xfId="18" applyNumberFormat="1" applyBorder="1" applyAlignment="1">
      <alignment horizontal="center"/>
    </xf>
    <xf numFmtId="3" fontId="31" fillId="15" borderId="13" xfId="18" applyNumberFormat="1" applyFont="1" applyFill="1" applyBorder="1"/>
    <xf numFmtId="3" fontId="27" fillId="15" borderId="13" xfId="18" applyNumberFormat="1" applyFill="1" applyBorder="1"/>
    <xf numFmtId="3" fontId="27" fillId="0" borderId="13" xfId="18" applyNumberFormat="1" applyFill="1" applyBorder="1" applyAlignment="1">
      <alignment horizontal="center"/>
    </xf>
    <xf numFmtId="3" fontId="27" fillId="0" borderId="13" xfId="18" applyNumberFormat="1" applyFont="1" applyBorder="1" applyAlignment="1">
      <alignment horizontal="center"/>
    </xf>
    <xf numFmtId="3" fontId="31" fillId="0" borderId="13" xfId="18" applyNumberFormat="1" applyFont="1" applyBorder="1"/>
    <xf numFmtId="3" fontId="27" fillId="16" borderId="13" xfId="18" applyNumberFormat="1" applyFill="1" applyBorder="1"/>
    <xf numFmtId="49" fontId="31" fillId="0" borderId="13" xfId="18" applyNumberFormat="1" applyFont="1" applyBorder="1" applyAlignment="1">
      <alignment horizontal="center"/>
    </xf>
    <xf numFmtId="3" fontId="27" fillId="0" borderId="0" xfId="18" applyNumberFormat="1" applyBorder="1"/>
    <xf numFmtId="3" fontId="27" fillId="0" borderId="13" xfId="18" applyNumberFormat="1" applyBorder="1"/>
    <xf numFmtId="3" fontId="31" fillId="0" borderId="0" xfId="18" applyNumberFormat="1" applyFont="1"/>
    <xf numFmtId="0" fontId="27" fillId="0" borderId="0" xfId="18"/>
    <xf numFmtId="3" fontId="32" fillId="16" borderId="13" xfId="18" applyNumberFormat="1" applyFont="1" applyFill="1" applyBorder="1"/>
    <xf numFmtId="3" fontId="32" fillId="0" borderId="13" xfId="18" applyNumberFormat="1" applyFont="1" applyFill="1" applyBorder="1"/>
    <xf numFmtId="3" fontId="31" fillId="0" borderId="13" xfId="19" applyNumberFormat="1" applyFont="1" applyFill="1" applyBorder="1" applyAlignment="1">
      <alignment horizontal="right" vertical="center"/>
    </xf>
    <xf numFmtId="0" fontId="31" fillId="0" borderId="13" xfId="19" applyFont="1" applyFill="1" applyBorder="1" applyAlignment="1">
      <alignment vertical="center"/>
    </xf>
    <xf numFmtId="3" fontId="27" fillId="0" borderId="13" xfId="18" applyNumberFormat="1" applyFont="1" applyBorder="1"/>
    <xf numFmtId="3" fontId="21" fillId="0" borderId="13" xfId="18" applyNumberFormat="1" applyFont="1" applyBorder="1" applyAlignment="1">
      <alignment horizontal="right"/>
    </xf>
    <xf numFmtId="3" fontId="33" fillId="0" borderId="13" xfId="19" applyNumberFormat="1" applyFont="1" applyFill="1" applyBorder="1" applyAlignment="1">
      <alignment horizontal="right"/>
    </xf>
    <xf numFmtId="3" fontId="33" fillId="0" borderId="13" xfId="19" applyNumberFormat="1" applyFont="1" applyFill="1" applyBorder="1"/>
    <xf numFmtId="0" fontId="33" fillId="0" borderId="13" xfId="19" applyFont="1" applyFill="1" applyBorder="1"/>
    <xf numFmtId="0" fontId="33" fillId="0" borderId="13" xfId="19" applyFont="1" applyFill="1" applyBorder="1" applyAlignment="1">
      <alignment horizontal="right"/>
    </xf>
    <xf numFmtId="3" fontId="27" fillId="16" borderId="13" xfId="18" applyNumberFormat="1" applyFont="1" applyFill="1" applyBorder="1"/>
    <xf numFmtId="0" fontId="32" fillId="16" borderId="13" xfId="18" applyFont="1" applyFill="1" applyBorder="1" applyAlignment="1">
      <alignment horizontal="center"/>
    </xf>
    <xf numFmtId="0" fontId="32" fillId="0" borderId="13" xfId="18" applyFont="1" applyFill="1" applyBorder="1" applyAlignment="1">
      <alignment horizontal="center"/>
    </xf>
    <xf numFmtId="0" fontId="31" fillId="0" borderId="9" xfId="18" applyFont="1" applyBorder="1" applyAlignment="1">
      <alignment horizontal="center"/>
    </xf>
    <xf numFmtId="0" fontId="27" fillId="0" borderId="9" xfId="18" applyFont="1" applyBorder="1"/>
    <xf numFmtId="3" fontId="34" fillId="0" borderId="13" xfId="18" applyNumberFormat="1" applyFont="1" applyFill="1" applyBorder="1" applyAlignment="1">
      <alignment vertical="center"/>
    </xf>
    <xf numFmtId="0" fontId="34" fillId="0" borderId="13" xfId="18" applyFont="1" applyFill="1" applyBorder="1" applyAlignment="1">
      <alignment vertical="center"/>
    </xf>
    <xf numFmtId="3" fontId="33" fillId="0" borderId="13" xfId="18" applyNumberFormat="1" applyFont="1" applyFill="1" applyBorder="1" applyAlignment="1">
      <alignment horizontal="right"/>
    </xf>
    <xf numFmtId="3" fontId="33" fillId="0" borderId="13" xfId="18" applyNumberFormat="1" applyFont="1" applyFill="1" applyBorder="1"/>
    <xf numFmtId="0" fontId="33" fillId="0" borderId="13" xfId="18" applyFont="1" applyFill="1" applyBorder="1"/>
    <xf numFmtId="0" fontId="31" fillId="0" borderId="13" xfId="18" applyFont="1" applyBorder="1" applyAlignment="1">
      <alignment horizontal="center"/>
    </xf>
    <xf numFmtId="0" fontId="27" fillId="0" borderId="13" xfId="18" applyBorder="1"/>
    <xf numFmtId="0" fontId="27" fillId="0" borderId="0" xfId="18" applyFill="1"/>
    <xf numFmtId="4" fontId="31" fillId="16" borderId="13" xfId="18" applyNumberFormat="1" applyFont="1" applyFill="1" applyBorder="1" applyAlignment="1">
      <alignment horizontal="right"/>
    </xf>
    <xf numFmtId="3" fontId="35" fillId="16" borderId="13" xfId="18" applyNumberFormat="1" applyFont="1" applyFill="1" applyBorder="1" applyAlignment="1">
      <alignment wrapText="1"/>
    </xf>
    <xf numFmtId="4" fontId="31" fillId="0" borderId="13" xfId="18" applyNumberFormat="1" applyFont="1" applyFill="1" applyBorder="1" applyAlignment="1">
      <alignment horizontal="right"/>
    </xf>
    <xf numFmtId="3" fontId="35" fillId="0" borderId="13" xfId="18" applyNumberFormat="1" applyFont="1" applyFill="1" applyBorder="1" applyAlignment="1">
      <alignment wrapText="1"/>
    </xf>
    <xf numFmtId="4" fontId="31" fillId="0" borderId="13" xfId="18" applyNumberFormat="1" applyFont="1" applyBorder="1" applyAlignment="1">
      <alignment horizontal="right"/>
    </xf>
    <xf numFmtId="3" fontId="35" fillId="0" borderId="13" xfId="18" applyNumberFormat="1" applyFont="1" applyBorder="1" applyAlignment="1">
      <alignment wrapText="1"/>
    </xf>
    <xf numFmtId="0" fontId="31" fillId="0" borderId="13" xfId="18" applyFont="1" applyBorder="1" applyAlignment="1">
      <alignment wrapText="1"/>
    </xf>
    <xf numFmtId="3" fontId="36" fillId="0" borderId="0" xfId="18" applyNumberFormat="1" applyFont="1"/>
    <xf numFmtId="3" fontId="36" fillId="0" borderId="0" xfId="18" applyNumberFormat="1" applyFont="1" applyFill="1"/>
    <xf numFmtId="4" fontId="33" fillId="16" borderId="13" xfId="18" applyNumberFormat="1" applyFont="1" applyFill="1" applyBorder="1" applyAlignment="1">
      <alignment horizontal="right"/>
    </xf>
    <xf numFmtId="3" fontId="33" fillId="16" borderId="13" xfId="18" applyNumberFormat="1" applyFont="1" applyFill="1" applyBorder="1" applyAlignment="1">
      <alignment wrapText="1"/>
    </xf>
    <xf numFmtId="4" fontId="33" fillId="0" borderId="13" xfId="18" applyNumberFormat="1" applyFont="1" applyFill="1" applyBorder="1" applyAlignment="1">
      <alignment horizontal="right"/>
    </xf>
    <xf numFmtId="3" fontId="33" fillId="0" borderId="13" xfId="18" applyNumberFormat="1" applyFont="1" applyFill="1" applyBorder="1" applyAlignment="1">
      <alignment wrapText="1"/>
    </xf>
    <xf numFmtId="4" fontId="33" fillId="0" borderId="13" xfId="18" applyNumberFormat="1" applyFont="1" applyBorder="1" applyAlignment="1">
      <alignment horizontal="right"/>
    </xf>
    <xf numFmtId="3" fontId="33" fillId="0" borderId="13" xfId="18" applyNumberFormat="1" applyFont="1" applyBorder="1" applyAlignment="1">
      <alignment wrapText="1"/>
    </xf>
    <xf numFmtId="0" fontId="33" fillId="0" borderId="13" xfId="18" applyFont="1" applyBorder="1" applyAlignment="1">
      <alignment wrapText="1"/>
    </xf>
    <xf numFmtId="3" fontId="33" fillId="12" borderId="13" xfId="18" applyNumberFormat="1" applyFont="1" applyFill="1" applyBorder="1" applyAlignment="1">
      <alignment wrapText="1"/>
    </xf>
    <xf numFmtId="0" fontId="33" fillId="0" borderId="13" xfId="18" applyFont="1" applyFill="1" applyBorder="1" applyAlignment="1">
      <alignment wrapText="1"/>
    </xf>
    <xf numFmtId="3" fontId="33" fillId="16" borderId="13" xfId="18" applyNumberFormat="1" applyFont="1" applyFill="1" applyBorder="1" applyAlignment="1"/>
    <xf numFmtId="3" fontId="33" fillId="0" borderId="13" xfId="18" applyNumberFormat="1" applyFont="1" applyFill="1" applyBorder="1" applyAlignment="1"/>
    <xf numFmtId="3" fontId="33" fillId="12" borderId="13" xfId="18" applyNumberFormat="1" applyFont="1" applyFill="1" applyBorder="1" applyAlignment="1"/>
    <xf numFmtId="0" fontId="33" fillId="0" borderId="13" xfId="18" applyFont="1" applyBorder="1" applyAlignment="1"/>
    <xf numFmtId="4" fontId="33" fillId="0" borderId="13" xfId="18" applyNumberFormat="1" applyFont="1" applyBorder="1" applyAlignment="1">
      <alignment wrapText="1"/>
    </xf>
    <xf numFmtId="4" fontId="31" fillId="16" borderId="13" xfId="18" applyNumberFormat="1" applyFont="1" applyFill="1" applyBorder="1" applyAlignment="1">
      <alignment horizontal="center" vertical="center" wrapText="1"/>
    </xf>
    <xf numFmtId="4" fontId="31" fillId="0" borderId="13" xfId="18" applyNumberFormat="1" applyFont="1" applyFill="1" applyBorder="1" applyAlignment="1">
      <alignment horizontal="center" vertical="center" wrapText="1"/>
    </xf>
    <xf numFmtId="4" fontId="31" fillId="0" borderId="13" xfId="18" applyNumberFormat="1" applyFont="1" applyBorder="1" applyAlignment="1">
      <alignment horizontal="center" vertical="center" wrapText="1"/>
    </xf>
    <xf numFmtId="0" fontId="31" fillId="0" borderId="13" xfId="18" applyFont="1" applyBorder="1" applyAlignment="1">
      <alignment horizontal="center" vertical="center" wrapText="1"/>
    </xf>
    <xf numFmtId="4" fontId="37" fillId="0" borderId="0" xfId="18" applyNumberFormat="1" applyFont="1"/>
    <xf numFmtId="4" fontId="37" fillId="0" borderId="0" xfId="18" applyNumberFormat="1" applyFont="1" applyFill="1"/>
    <xf numFmtId="3" fontId="3" fillId="16" borderId="12" xfId="17" applyNumberFormat="1" applyFont="1" applyFill="1" applyBorder="1"/>
    <xf numFmtId="4" fontId="37" fillId="16" borderId="42" xfId="17" applyNumberFormat="1" applyFont="1" applyFill="1" applyBorder="1"/>
    <xf numFmtId="4" fontId="37" fillId="0" borderId="42" xfId="17" applyNumberFormat="1" applyFont="1" applyFill="1" applyBorder="1"/>
    <xf numFmtId="4" fontId="21" fillId="0" borderId="13" xfId="16" applyNumberFormat="1" applyFont="1" applyFill="1" applyBorder="1"/>
    <xf numFmtId="0" fontId="21" fillId="0" borderId="10" xfId="16" applyFont="1" applyFill="1" applyBorder="1" applyAlignment="1">
      <alignment horizontal="left"/>
    </xf>
    <xf numFmtId="4" fontId="37" fillId="16" borderId="12" xfId="17" applyNumberFormat="1" applyFont="1" applyFill="1" applyBorder="1"/>
    <xf numFmtId="4" fontId="37" fillId="0" borderId="12" xfId="17" applyNumberFormat="1" applyFont="1" applyFill="1" applyBorder="1"/>
    <xf numFmtId="3" fontId="3" fillId="16" borderId="43" xfId="17" applyNumberFormat="1" applyFont="1" applyFill="1" applyBorder="1"/>
    <xf numFmtId="4" fontId="37" fillId="16" borderId="13" xfId="16" applyNumberFormat="1" applyFont="1" applyFill="1" applyBorder="1"/>
    <xf numFmtId="4" fontId="37" fillId="0" borderId="13" xfId="16" applyNumberFormat="1" applyFont="1" applyFill="1" applyBorder="1"/>
    <xf numFmtId="4" fontId="38" fillId="16" borderId="13" xfId="16" applyNumberFormat="1" applyFont="1" applyFill="1" applyBorder="1"/>
    <xf numFmtId="4" fontId="38" fillId="0" borderId="13" xfId="16" applyNumberFormat="1" applyFont="1" applyFill="1" applyBorder="1"/>
    <xf numFmtId="4" fontId="39" fillId="0" borderId="13" xfId="16" applyNumberFormat="1" applyFont="1" applyFill="1" applyBorder="1"/>
    <xf numFmtId="0" fontId="39" fillId="0" borderId="10" xfId="16" applyFont="1" applyFill="1" applyBorder="1" applyAlignment="1">
      <alignment horizontal="left"/>
    </xf>
    <xf numFmtId="49" fontId="38" fillId="0" borderId="0" xfId="18" applyNumberFormat="1" applyFont="1" applyAlignment="1">
      <alignment horizontal="right"/>
    </xf>
    <xf numFmtId="49" fontId="38" fillId="0" borderId="0" xfId="18" applyNumberFormat="1" applyFont="1" applyFill="1" applyAlignment="1">
      <alignment horizontal="right"/>
    </xf>
    <xf numFmtId="0" fontId="32" fillId="0" borderId="0" xfId="18" applyFont="1" applyFill="1"/>
    <xf numFmtId="0" fontId="32" fillId="0" borderId="0" xfId="18" applyFont="1"/>
    <xf numFmtId="3" fontId="38" fillId="16" borderId="13" xfId="18" applyNumberFormat="1" applyFont="1" applyFill="1" applyBorder="1" applyAlignment="1">
      <alignment wrapText="1"/>
    </xf>
    <xf numFmtId="3" fontId="38" fillId="0" borderId="13" xfId="18" applyNumberFormat="1" applyFont="1" applyFill="1" applyBorder="1" applyAlignment="1">
      <alignment wrapText="1"/>
    </xf>
    <xf numFmtId="3" fontId="31" fillId="0" borderId="13" xfId="18" applyNumberFormat="1" applyFont="1" applyFill="1" applyBorder="1" applyAlignment="1">
      <alignment wrapText="1"/>
    </xf>
    <xf numFmtId="3" fontId="31" fillId="0" borderId="13" xfId="18" applyNumberFormat="1" applyFont="1" applyBorder="1" applyAlignment="1">
      <alignment wrapText="1"/>
    </xf>
    <xf numFmtId="3" fontId="37" fillId="0" borderId="0" xfId="18" applyNumberFormat="1" applyFont="1" applyFill="1"/>
    <xf numFmtId="3" fontId="37" fillId="16" borderId="13" xfId="18" applyNumberFormat="1" applyFont="1" applyFill="1" applyBorder="1" applyAlignment="1">
      <alignment wrapText="1"/>
    </xf>
    <xf numFmtId="3" fontId="37" fillId="0" borderId="13" xfId="18" applyNumberFormat="1" applyFont="1" applyFill="1" applyBorder="1" applyAlignment="1">
      <alignment wrapText="1"/>
    </xf>
    <xf numFmtId="3" fontId="37" fillId="16" borderId="13" xfId="18" applyNumberFormat="1" applyFont="1" applyFill="1" applyBorder="1" applyAlignment="1"/>
    <xf numFmtId="3" fontId="37" fillId="0" borderId="13" xfId="18" applyNumberFormat="1" applyFont="1" applyFill="1" applyBorder="1" applyAlignment="1"/>
    <xf numFmtId="3" fontId="33" fillId="0" borderId="13" xfId="18" applyNumberFormat="1" applyFont="1" applyBorder="1" applyAlignment="1"/>
    <xf numFmtId="4" fontId="38" fillId="16" borderId="13" xfId="18" applyNumberFormat="1" applyFont="1" applyFill="1" applyBorder="1" applyAlignment="1">
      <alignment horizontal="center" vertical="center" wrapText="1"/>
    </xf>
    <xf numFmtId="4" fontId="38" fillId="0" borderId="13" xfId="18" applyNumberFormat="1" applyFont="1" applyFill="1" applyBorder="1" applyAlignment="1">
      <alignment horizontal="center" vertical="center" wrapText="1"/>
    </xf>
    <xf numFmtId="0" fontId="2" fillId="0" borderId="0" xfId="9" applyFont="1" applyFill="1"/>
    <xf numFmtId="0" fontId="2" fillId="0" borderId="0" xfId="9" applyFont="1" applyFill="1" applyAlignment="1">
      <alignment horizontal="left"/>
    </xf>
    <xf numFmtId="3" fontId="12" fillId="10" borderId="29" xfId="9" applyNumberFormat="1" applyFont="1" applyFill="1" applyBorder="1" applyAlignment="1">
      <alignment vertical="center" wrapText="1"/>
    </xf>
    <xf numFmtId="3" fontId="12" fillId="10" borderId="30" xfId="9" applyNumberFormat="1" applyFont="1" applyFill="1" applyBorder="1" applyAlignment="1">
      <alignment vertical="center" wrapText="1"/>
    </xf>
    <xf numFmtId="4" fontId="12" fillId="10" borderId="31" xfId="9" applyNumberFormat="1" applyFont="1" applyFill="1" applyBorder="1" applyAlignment="1">
      <alignment horizontal="right" vertical="center"/>
    </xf>
    <xf numFmtId="0" fontId="12" fillId="10" borderId="32" xfId="9" applyFont="1" applyFill="1" applyBorder="1" applyAlignment="1">
      <alignment horizontal="left" vertical="center" wrapText="1"/>
    </xf>
    <xf numFmtId="0" fontId="13" fillId="0" borderId="33" xfId="9" applyFont="1" applyBorder="1" applyAlignment="1">
      <alignment vertical="center"/>
    </xf>
    <xf numFmtId="0" fontId="13" fillId="0" borderId="15" xfId="9" applyFont="1" applyFill="1" applyBorder="1" applyAlignment="1">
      <alignment vertical="center" wrapText="1"/>
    </xf>
    <xf numFmtId="3" fontId="12" fillId="10" borderId="11" xfId="9" applyNumberFormat="1" applyFont="1" applyFill="1" applyBorder="1" applyAlignment="1">
      <alignment vertical="center" wrapText="1"/>
    </xf>
    <xf numFmtId="0" fontId="12" fillId="10" borderId="13" xfId="9" applyFont="1" applyFill="1" applyBorder="1" applyAlignment="1">
      <alignment horizontal="right" vertical="center" wrapText="1"/>
    </xf>
    <xf numFmtId="0" fontId="12" fillId="10" borderId="10" xfId="9" applyFont="1" applyFill="1" applyBorder="1" applyAlignment="1">
      <alignment horizontal="left" vertical="center" wrapText="1"/>
    </xf>
    <xf numFmtId="3" fontId="13" fillId="0" borderId="33" xfId="9" applyNumberFormat="1" applyFont="1" applyBorder="1" applyAlignment="1">
      <alignment vertical="center"/>
    </xf>
    <xf numFmtId="3" fontId="13" fillId="10" borderId="16" xfId="9" applyNumberFormat="1" applyFont="1" applyFill="1" applyBorder="1" applyAlignment="1">
      <alignment horizontal="right" vertical="center"/>
    </xf>
    <xf numFmtId="3" fontId="13" fillId="10" borderId="13" xfId="9" applyNumberFormat="1" applyFont="1" applyFill="1" applyBorder="1" applyAlignment="1">
      <alignment horizontal="right" vertical="center"/>
    </xf>
    <xf numFmtId="3" fontId="13" fillId="0" borderId="13" xfId="9" applyNumberFormat="1" applyFont="1" applyFill="1" applyBorder="1" applyAlignment="1">
      <alignment horizontal="right" vertical="center"/>
    </xf>
    <xf numFmtId="0" fontId="13" fillId="0" borderId="15" xfId="9" applyFont="1" applyFill="1" applyBorder="1" applyAlignment="1">
      <alignment horizontal="left" vertical="center" wrapText="1"/>
    </xf>
    <xf numFmtId="0" fontId="13" fillId="0" borderId="10" xfId="9" applyFont="1" applyFill="1" applyBorder="1" applyAlignment="1">
      <alignment horizontal="left" vertical="center" wrapText="1"/>
    </xf>
    <xf numFmtId="3" fontId="13" fillId="0" borderId="21" xfId="9" applyNumberFormat="1" applyFont="1" applyFill="1" applyBorder="1" applyAlignment="1">
      <alignment horizontal="right" vertical="center"/>
    </xf>
    <xf numFmtId="0" fontId="13" fillId="0" borderId="10" xfId="9" applyFont="1" applyFill="1" applyBorder="1" applyAlignment="1">
      <alignment vertical="center" wrapText="1"/>
    </xf>
    <xf numFmtId="3" fontId="12" fillId="10" borderId="11" xfId="9" applyNumberFormat="1" applyFont="1" applyFill="1" applyBorder="1" applyAlignment="1">
      <alignment horizontal="right" vertical="center"/>
    </xf>
    <xf numFmtId="3" fontId="12" fillId="10" borderId="13" xfId="9" applyNumberFormat="1" applyFont="1" applyFill="1" applyBorder="1" applyAlignment="1">
      <alignment horizontal="right" vertical="center"/>
    </xf>
    <xf numFmtId="3" fontId="12" fillId="10" borderId="21" xfId="9" applyNumberFormat="1" applyFont="1" applyFill="1" applyBorder="1" applyAlignment="1">
      <alignment horizontal="right" vertical="center"/>
    </xf>
    <xf numFmtId="3" fontId="12" fillId="10" borderId="13" xfId="9" applyNumberFormat="1" applyFont="1" applyFill="1" applyBorder="1" applyAlignment="1">
      <alignment horizontal="right" vertical="center" wrapText="1"/>
    </xf>
    <xf numFmtId="0" fontId="25" fillId="0" borderId="0" xfId="9" applyFont="1" applyAlignment="1">
      <alignment vertical="center"/>
    </xf>
    <xf numFmtId="3" fontId="13" fillId="0" borderId="13" xfId="9" applyNumberFormat="1" applyFont="1" applyBorder="1" applyAlignment="1">
      <alignment horizontal="right" vertical="center"/>
    </xf>
    <xf numFmtId="4" fontId="12" fillId="10" borderId="38" xfId="9" applyNumberFormat="1" applyFont="1" applyFill="1" applyBorder="1" applyAlignment="1">
      <alignment horizontal="center" vertical="center" wrapText="1"/>
    </xf>
    <xf numFmtId="4" fontId="12" fillId="0" borderId="37" xfId="9" applyNumberFormat="1" applyFont="1" applyFill="1" applyBorder="1" applyAlignment="1">
      <alignment horizontal="center" vertical="center" wrapText="1"/>
    </xf>
    <xf numFmtId="4" fontId="12" fillId="10" borderId="37" xfId="9" applyNumberFormat="1" applyFont="1" applyFill="1" applyBorder="1" applyAlignment="1">
      <alignment horizontal="center" vertical="center" wrapText="1"/>
    </xf>
    <xf numFmtId="4" fontId="12" fillId="0" borderId="37" xfId="9" applyNumberFormat="1" applyFont="1" applyFill="1" applyBorder="1" applyAlignment="1">
      <alignment horizontal="center" vertical="center"/>
    </xf>
    <xf numFmtId="4" fontId="12" fillId="0" borderId="0" xfId="9" applyNumberFormat="1" applyFont="1" applyAlignment="1">
      <alignment horizontal="right" vertical="center"/>
    </xf>
    <xf numFmtId="4" fontId="12" fillId="0" borderId="0" xfId="9" applyNumberFormat="1" applyFont="1" applyAlignment="1">
      <alignment vertical="center"/>
    </xf>
    <xf numFmtId="0" fontId="12" fillId="0" borderId="0" xfId="9" applyFont="1" applyAlignment="1">
      <alignment vertical="center" wrapText="1"/>
    </xf>
    <xf numFmtId="0" fontId="13" fillId="0" borderId="10" xfId="13" applyFont="1" applyFill="1" applyBorder="1" applyAlignment="1">
      <alignment horizontal="center" vertical="center"/>
    </xf>
    <xf numFmtId="0" fontId="13" fillId="0" borderId="15" xfId="13" applyFont="1" applyFill="1" applyBorder="1" applyAlignment="1">
      <alignment horizontal="center" vertical="center" wrapText="1"/>
    </xf>
    <xf numFmtId="0" fontId="13" fillId="0" borderId="10" xfId="13" applyFont="1" applyFill="1" applyBorder="1" applyAlignment="1">
      <alignment horizontal="center" vertical="center" wrapText="1"/>
    </xf>
    <xf numFmtId="0" fontId="13" fillId="10" borderId="16" xfId="9" applyFont="1" applyFill="1" applyBorder="1" applyAlignment="1">
      <alignment vertical="center"/>
    </xf>
    <xf numFmtId="3" fontId="27" fillId="0" borderId="0" xfId="18" applyNumberFormat="1" applyAlignment="1">
      <alignment horizontal="right"/>
    </xf>
    <xf numFmtId="0" fontId="11" fillId="0" borderId="0" xfId="9" applyFont="1" applyAlignment="1">
      <alignment vertical="center"/>
    </xf>
    <xf numFmtId="3" fontId="11" fillId="0" borderId="0" xfId="9" applyNumberFormat="1" applyFont="1" applyAlignment="1">
      <alignment vertical="center"/>
    </xf>
    <xf numFmtId="0" fontId="2" fillId="0" borderId="0" xfId="9" applyFont="1" applyFill="1" applyAlignment="1">
      <alignment horizontal="left" wrapText="1"/>
    </xf>
    <xf numFmtId="0" fontId="13" fillId="0" borderId="3" xfId="13" applyFont="1" applyBorder="1" applyAlignment="1">
      <alignment vertical="center"/>
    </xf>
    <xf numFmtId="0" fontId="13" fillId="0" borderId="13" xfId="13" applyFont="1" applyBorder="1" applyAlignment="1">
      <alignment vertical="center"/>
    </xf>
    <xf numFmtId="0" fontId="12" fillId="10" borderId="14" xfId="13" applyFont="1" applyFill="1" applyBorder="1" applyAlignment="1">
      <alignment vertical="center" wrapText="1"/>
    </xf>
    <xf numFmtId="49" fontId="13" fillId="0" borderId="8" xfId="13" applyNumberFormat="1" applyFont="1" applyFill="1" applyBorder="1" applyAlignment="1">
      <alignment horizontal="justify" vertical="center"/>
    </xf>
    <xf numFmtId="0" fontId="12" fillId="10" borderId="26" xfId="13" applyFont="1" applyFill="1" applyBorder="1" applyAlignment="1">
      <alignment horizontal="center" vertical="center" wrapText="1"/>
    </xf>
    <xf numFmtId="0" fontId="12" fillId="10" borderId="13" xfId="13" applyFont="1" applyFill="1" applyBorder="1" applyAlignment="1">
      <alignment horizontal="center" vertical="center" wrapText="1"/>
    </xf>
    <xf numFmtId="4" fontId="12" fillId="10" borderId="3" xfId="9" applyNumberFormat="1" applyFont="1" applyFill="1" applyBorder="1" applyAlignment="1">
      <alignment horizontal="center" vertical="center"/>
    </xf>
    <xf numFmtId="0" fontId="12" fillId="10" borderId="28" xfId="9" applyFont="1" applyFill="1" applyBorder="1" applyAlignment="1">
      <alignment horizontal="center" wrapText="1"/>
    </xf>
    <xf numFmtId="0" fontId="12" fillId="10" borderId="26" xfId="9" applyFont="1" applyFill="1" applyBorder="1" applyAlignment="1">
      <alignment horizontal="center" vertical="center" wrapText="1"/>
    </xf>
    <xf numFmtId="0" fontId="12" fillId="10" borderId="46" xfId="9" applyFont="1" applyFill="1" applyBorder="1" applyAlignment="1">
      <alignment horizontal="center" vertical="center" wrapText="1"/>
    </xf>
    <xf numFmtId="0" fontId="13" fillId="0" borderId="10" xfId="9" applyFont="1" applyFill="1" applyBorder="1" applyAlignment="1">
      <alignment horizontal="center" vertical="center"/>
    </xf>
    <xf numFmtId="164" fontId="13" fillId="0" borderId="11" xfId="9" applyNumberFormat="1" applyFont="1" applyBorder="1" applyAlignment="1">
      <alignment vertical="center"/>
    </xf>
    <xf numFmtId="164" fontId="12" fillId="0" borderId="11" xfId="9" applyNumberFormat="1" applyFont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164" fontId="13" fillId="0" borderId="11" xfId="9" applyNumberFormat="1" applyFont="1" applyBorder="1" applyAlignment="1">
      <alignment horizontal="right" vertical="center"/>
    </xf>
    <xf numFmtId="164" fontId="13" fillId="0" borderId="11" xfId="9" applyNumberFormat="1" applyFont="1" applyFill="1" applyBorder="1" applyAlignment="1">
      <alignment vertical="center"/>
    </xf>
    <xf numFmtId="0" fontId="13" fillId="0" borderId="13" xfId="9" applyFont="1" applyFill="1" applyBorder="1" applyAlignment="1">
      <alignment vertical="center"/>
    </xf>
    <xf numFmtId="3" fontId="12" fillId="10" borderId="37" xfId="9" applyNumberFormat="1" applyFont="1" applyFill="1" applyBorder="1" applyAlignment="1">
      <alignment vertical="center" wrapText="1"/>
    </xf>
    <xf numFmtId="164" fontId="12" fillId="10" borderId="52" xfId="9" applyNumberFormat="1" applyFont="1" applyFill="1" applyBorder="1" applyAlignment="1">
      <alignment vertical="center"/>
    </xf>
    <xf numFmtId="49" fontId="41" fillId="0" borderId="13" xfId="9" applyNumberFormat="1" applyFont="1" applyFill="1" applyBorder="1" applyAlignment="1">
      <alignment horizontal="right"/>
    </xf>
    <xf numFmtId="0" fontId="13" fillId="0" borderId="13" xfId="13" applyFont="1" applyFill="1" applyBorder="1" applyAlignment="1">
      <alignment horizontal="right" vertical="center" wrapText="1"/>
    </xf>
    <xf numFmtId="0" fontId="13" fillId="0" borderId="14" xfId="13" applyFont="1" applyFill="1" applyBorder="1" applyAlignment="1">
      <alignment horizontal="right" vertical="center" wrapText="1"/>
    </xf>
    <xf numFmtId="0" fontId="13" fillId="17" borderId="13" xfId="13" applyFont="1" applyFill="1" applyBorder="1" applyAlignment="1">
      <alignment vertical="center" wrapText="1"/>
    </xf>
    <xf numFmtId="0" fontId="13" fillId="17" borderId="14" xfId="13" applyFont="1" applyFill="1" applyBorder="1" applyAlignment="1">
      <alignment vertical="center" wrapText="1"/>
    </xf>
    <xf numFmtId="49" fontId="13" fillId="0" borderId="19" xfId="13" applyNumberFormat="1" applyFont="1" applyFill="1" applyBorder="1" applyAlignment="1">
      <alignment horizontal="justify" vertical="center"/>
    </xf>
    <xf numFmtId="3" fontId="16" fillId="0" borderId="13" xfId="13" applyNumberFormat="1" applyFont="1" applyFill="1" applyBorder="1" applyAlignment="1">
      <alignment horizontal="right" vertical="center"/>
    </xf>
    <xf numFmtId="3" fontId="26" fillId="18" borderId="13" xfId="9" applyNumberFormat="1" applyFont="1" applyFill="1" applyBorder="1" applyAlignment="1">
      <alignment horizontal="right" vertical="center"/>
    </xf>
    <xf numFmtId="3" fontId="13" fillId="10" borderId="9" xfId="9" applyNumberFormat="1" applyFont="1" applyFill="1" applyBorder="1" applyAlignment="1">
      <alignment horizontal="right" vertical="center"/>
    </xf>
    <xf numFmtId="3" fontId="13" fillId="10" borderId="11" xfId="9" applyNumberFormat="1" applyFont="1" applyFill="1" applyBorder="1" applyAlignment="1">
      <alignment horizontal="right" vertical="center"/>
    </xf>
    <xf numFmtId="3" fontId="13" fillId="18" borderId="13" xfId="9" applyNumberFormat="1" applyFont="1" applyFill="1" applyBorder="1" applyAlignment="1">
      <alignment horizontal="right" vertical="center"/>
    </xf>
    <xf numFmtId="0" fontId="13" fillId="0" borderId="49" xfId="9" applyFont="1" applyBorder="1" applyAlignment="1">
      <alignment vertical="center"/>
    </xf>
    <xf numFmtId="0" fontId="13" fillId="0" borderId="0" xfId="21" applyFont="1"/>
    <xf numFmtId="0" fontId="13" fillId="0" borderId="0" xfId="21" applyFont="1" applyBorder="1"/>
    <xf numFmtId="0" fontId="5" fillId="0" borderId="0" xfId="21" applyFont="1" applyAlignment="1">
      <alignment horizontal="center" vertical="center"/>
    </xf>
    <xf numFmtId="0" fontId="19" fillId="0" borderId="0" xfId="21" applyFont="1" applyBorder="1"/>
    <xf numFmtId="0" fontId="42" fillId="0" borderId="0" xfId="21" applyFont="1"/>
    <xf numFmtId="0" fontId="10" fillId="0" borderId="32" xfId="21" applyFont="1" applyBorder="1" applyAlignment="1">
      <alignment horizontal="center" vertical="center"/>
    </xf>
    <xf numFmtId="0" fontId="10" fillId="0" borderId="44" xfId="21" applyFont="1" applyBorder="1" applyAlignment="1">
      <alignment horizontal="center" vertical="center"/>
    </xf>
    <xf numFmtId="0" fontId="10" fillId="0" borderId="32" xfId="21" applyFont="1" applyBorder="1" applyAlignment="1">
      <alignment horizontal="center" vertical="center"/>
    </xf>
    <xf numFmtId="0" fontId="13" fillId="0" borderId="0" xfId="21" applyFont="1" applyBorder="1" applyAlignment="1">
      <alignment horizontal="center" vertical="center"/>
    </xf>
    <xf numFmtId="0" fontId="13" fillId="0" borderId="0" xfId="21" applyFont="1" applyBorder="1" applyAlignment="1">
      <alignment horizontal="center" vertical="center" wrapText="1"/>
    </xf>
    <xf numFmtId="0" fontId="12" fillId="0" borderId="0" xfId="21" applyFont="1" applyBorder="1" applyAlignment="1">
      <alignment horizontal="center" vertical="center" wrapText="1"/>
    </xf>
    <xf numFmtId="1" fontId="10" fillId="0" borderId="45" xfId="21" applyNumberFormat="1" applyFont="1" applyBorder="1" applyAlignment="1">
      <alignment horizontal="center" vertical="center"/>
    </xf>
    <xf numFmtId="0" fontId="10" fillId="0" borderId="43" xfId="21" applyFont="1" applyBorder="1" applyAlignment="1">
      <alignment horizontal="center" vertical="center"/>
    </xf>
    <xf numFmtId="1" fontId="10" fillId="0" borderId="10" xfId="21" applyNumberFormat="1" applyFont="1" applyBorder="1" applyAlignment="1">
      <alignment horizontal="center" vertical="center"/>
    </xf>
    <xf numFmtId="0" fontId="10" fillId="0" borderId="12" xfId="21" applyFont="1" applyBorder="1" applyAlignment="1">
      <alignment horizontal="center" vertical="center"/>
    </xf>
    <xf numFmtId="0" fontId="10" fillId="0" borderId="12" xfId="21" applyFont="1" applyBorder="1" applyAlignment="1">
      <alignment horizontal="center" vertical="center" wrapText="1"/>
    </xf>
    <xf numFmtId="0" fontId="13" fillId="0" borderId="0" xfId="21" applyFont="1" applyBorder="1" applyAlignment="1">
      <alignment wrapText="1"/>
    </xf>
    <xf numFmtId="1" fontId="10" fillId="0" borderId="34" xfId="21" applyNumberFormat="1" applyFont="1" applyBorder="1" applyAlignment="1">
      <alignment horizontal="center" vertical="center"/>
    </xf>
    <xf numFmtId="0" fontId="42" fillId="0" borderId="53" xfId="21" applyFont="1" applyBorder="1" applyAlignment="1">
      <alignment horizontal="left" vertical="center" wrapText="1"/>
    </xf>
    <xf numFmtId="0" fontId="13" fillId="0" borderId="0" xfId="21" applyFont="1" applyFill="1" applyBorder="1" applyAlignment="1">
      <alignment horizontal="left" vertical="center" wrapText="1"/>
    </xf>
    <xf numFmtId="4" fontId="13" fillId="0" borderId="0" xfId="21" applyNumberFormat="1" applyFont="1" applyBorder="1" applyAlignment="1">
      <alignment horizontal="center" vertical="center"/>
    </xf>
    <xf numFmtId="1" fontId="10" fillId="10" borderId="32" xfId="21" applyNumberFormat="1" applyFont="1" applyFill="1" applyBorder="1" applyAlignment="1">
      <alignment horizontal="center" vertical="center"/>
    </xf>
    <xf numFmtId="0" fontId="10" fillId="10" borderId="44" xfId="21" applyFont="1" applyFill="1" applyBorder="1" applyAlignment="1">
      <alignment horizontal="center" vertical="center"/>
    </xf>
    <xf numFmtId="0" fontId="3" fillId="0" borderId="0" xfId="21" applyFont="1"/>
    <xf numFmtId="0" fontId="16" fillId="0" borderId="0" xfId="21" applyFont="1" applyAlignment="1">
      <alignment horizontal="right"/>
    </xf>
    <xf numFmtId="0" fontId="16" fillId="0" borderId="0" xfId="21" applyFont="1"/>
    <xf numFmtId="3" fontId="13" fillId="0" borderId="0" xfId="21" applyNumberFormat="1" applyFont="1" applyBorder="1"/>
    <xf numFmtId="0" fontId="12" fillId="0" borderId="0" xfId="21" applyFont="1" applyBorder="1" applyAlignment="1">
      <alignment horizontal="center" vertical="center"/>
    </xf>
    <xf numFmtId="0" fontId="15" fillId="0" borderId="0" xfId="21" applyFont="1"/>
    <xf numFmtId="165" fontId="12" fillId="0" borderId="0" xfId="21" applyNumberFormat="1" applyFont="1" applyBorder="1"/>
    <xf numFmtId="0" fontId="11" fillId="0" borderId="0" xfId="21" applyFont="1"/>
    <xf numFmtId="0" fontId="12" fillId="0" borderId="0" xfId="21" applyFont="1" applyBorder="1" applyAlignment="1">
      <alignment wrapText="1"/>
    </xf>
    <xf numFmtId="4" fontId="12" fillId="0" borderId="0" xfId="21" applyNumberFormat="1" applyFont="1" applyBorder="1" applyAlignment="1">
      <alignment horizontal="center" vertical="center"/>
    </xf>
    <xf numFmtId="1" fontId="10" fillId="0" borderId="28" xfId="21" applyNumberFormat="1" applyFont="1" applyBorder="1" applyAlignment="1">
      <alignment horizontal="center" vertical="center"/>
    </xf>
    <xf numFmtId="0" fontId="13" fillId="0" borderId="0" xfId="21" applyFont="1" applyBorder="1" applyAlignment="1">
      <alignment vertical="center"/>
    </xf>
    <xf numFmtId="0" fontId="13" fillId="0" borderId="0" xfId="21" applyFont="1" applyBorder="1" applyAlignment="1"/>
    <xf numFmtId="0" fontId="12" fillId="0" borderId="0" xfId="21" applyFont="1" applyBorder="1" applyAlignment="1">
      <alignment horizontal="left" vertical="center" wrapText="1"/>
    </xf>
    <xf numFmtId="10" fontId="12" fillId="0" borderId="0" xfId="21" applyNumberFormat="1" applyFont="1" applyBorder="1" applyAlignment="1">
      <alignment horizontal="center" vertical="center"/>
    </xf>
    <xf numFmtId="1" fontId="10" fillId="0" borderId="54" xfId="21" applyNumberFormat="1" applyFont="1" applyBorder="1" applyAlignment="1">
      <alignment horizontal="center" vertical="center"/>
    </xf>
    <xf numFmtId="1" fontId="10" fillId="0" borderId="35" xfId="21" applyNumberFormat="1" applyFont="1" applyBorder="1" applyAlignment="1">
      <alignment horizontal="center" vertical="center"/>
    </xf>
    <xf numFmtId="1" fontId="10" fillId="0" borderId="15" xfId="21" applyNumberFormat="1" applyFont="1" applyBorder="1" applyAlignment="1">
      <alignment horizontal="center" vertical="center"/>
    </xf>
    <xf numFmtId="1" fontId="10" fillId="0" borderId="50" xfId="21" applyNumberFormat="1" applyFont="1" applyBorder="1" applyAlignment="1">
      <alignment horizontal="center" vertical="center"/>
    </xf>
    <xf numFmtId="0" fontId="43" fillId="0" borderId="0" xfId="21" applyFont="1"/>
    <xf numFmtId="1" fontId="10" fillId="0" borderId="55" xfId="21" applyNumberFormat="1" applyFont="1" applyBorder="1" applyAlignment="1">
      <alignment horizontal="center" vertical="center"/>
    </xf>
    <xf numFmtId="1" fontId="10" fillId="0" borderId="0" xfId="21" applyNumberFormat="1" applyFont="1" applyBorder="1" applyAlignment="1">
      <alignment horizontal="center" vertical="center"/>
    </xf>
    <xf numFmtId="10" fontId="42" fillId="0" borderId="0" xfId="21" applyNumberFormat="1" applyFont="1" applyBorder="1" applyAlignment="1">
      <alignment horizontal="right" vertical="center"/>
    </xf>
    <xf numFmtId="0" fontId="11" fillId="0" borderId="0" xfId="21" applyFont="1" applyBorder="1"/>
    <xf numFmtId="0" fontId="12" fillId="0" borderId="0" xfId="21" applyFont="1"/>
    <xf numFmtId="0" fontId="13" fillId="0" borderId="0" xfId="21" applyFont="1" applyBorder="1" applyAlignment="1">
      <alignment horizontal="center"/>
    </xf>
    <xf numFmtId="4" fontId="11" fillId="0" borderId="0" xfId="21" applyNumberFormat="1" applyFont="1" applyBorder="1"/>
    <xf numFmtId="0" fontId="8" fillId="0" borderId="0" xfId="21"/>
    <xf numFmtId="0" fontId="45" fillId="0" borderId="32" xfId="21" applyFont="1" applyFill="1" applyBorder="1" applyAlignment="1">
      <alignment horizontal="center" vertical="center"/>
    </xf>
    <xf numFmtId="0" fontId="46" fillId="0" borderId="30" xfId="21" applyFont="1" applyFill="1" applyBorder="1" applyAlignment="1">
      <alignment horizontal="center" vertical="center"/>
    </xf>
    <xf numFmtId="166" fontId="45" fillId="0" borderId="29" xfId="21" applyNumberFormat="1" applyFont="1" applyFill="1" applyBorder="1" applyAlignment="1">
      <alignment horizontal="center" vertical="center" wrapText="1"/>
    </xf>
    <xf numFmtId="0" fontId="8" fillId="0" borderId="0" xfId="21" applyAlignment="1">
      <alignment vertical="center"/>
    </xf>
    <xf numFmtId="0" fontId="47" fillId="10" borderId="10" xfId="9" applyFont="1" applyFill="1" applyBorder="1" applyAlignment="1">
      <alignment horizontal="left" vertical="center" wrapText="1"/>
    </xf>
    <xf numFmtId="0" fontId="47" fillId="10" borderId="15" xfId="9" applyFont="1" applyFill="1" applyBorder="1" applyAlignment="1">
      <alignment horizontal="left" vertical="center" wrapText="1"/>
    </xf>
    <xf numFmtId="3" fontId="47" fillId="10" borderId="46" xfId="9" applyNumberFormat="1" applyFont="1" applyFill="1" applyBorder="1" applyAlignment="1">
      <alignment horizontal="right" vertical="center" wrapText="1"/>
    </xf>
    <xf numFmtId="0" fontId="16" fillId="0" borderId="10" xfId="21" applyFont="1" applyFill="1" applyBorder="1" applyAlignment="1">
      <alignment horizontal="justify" vertical="center" wrapText="1"/>
    </xf>
    <xf numFmtId="0" fontId="16" fillId="0" borderId="13" xfId="21" applyFont="1" applyFill="1" applyBorder="1" applyAlignment="1">
      <alignment horizontal="center" vertical="center"/>
    </xf>
    <xf numFmtId="3" fontId="47" fillId="0" borderId="11" xfId="21" applyNumberFormat="1" applyFont="1" applyFill="1" applyBorder="1" applyAlignment="1">
      <alignment horizontal="right" vertical="center" wrapText="1"/>
    </xf>
    <xf numFmtId="49" fontId="46" fillId="0" borderId="10" xfId="17" applyNumberFormat="1" applyFont="1" applyFill="1" applyBorder="1" applyAlignment="1">
      <alignment horizontal="justify" vertical="center"/>
    </xf>
    <xf numFmtId="3" fontId="46" fillId="0" borderId="11" xfId="17" applyNumberFormat="1" applyFont="1" applyFill="1" applyBorder="1" applyAlignment="1">
      <alignment vertical="center"/>
    </xf>
    <xf numFmtId="49" fontId="46" fillId="0" borderId="10" xfId="17" applyNumberFormat="1" applyFont="1" applyBorder="1" applyAlignment="1">
      <alignment horizontal="justify" vertical="center"/>
    </xf>
    <xf numFmtId="49" fontId="46" fillId="0" borderId="34" xfId="17" applyNumberFormat="1" applyFont="1" applyBorder="1" applyAlignment="1">
      <alignment horizontal="justify" vertical="center"/>
    </xf>
    <xf numFmtId="3" fontId="46" fillId="0" borderId="8" xfId="17" applyNumberFormat="1" applyFont="1" applyFill="1" applyBorder="1" applyAlignment="1">
      <alignment vertical="center"/>
    </xf>
    <xf numFmtId="0" fontId="16" fillId="0" borderId="34" xfId="21" applyFont="1" applyFill="1" applyBorder="1" applyAlignment="1">
      <alignment horizontal="justify" vertical="center" wrapText="1"/>
    </xf>
    <xf numFmtId="0" fontId="16" fillId="0" borderId="9" xfId="21" applyFont="1" applyFill="1" applyBorder="1" applyAlignment="1">
      <alignment horizontal="center" vertical="center"/>
    </xf>
    <xf numFmtId="3" fontId="16" fillId="0" borderId="8" xfId="21" applyNumberFormat="1" applyFont="1" applyFill="1" applyBorder="1" applyAlignment="1">
      <alignment horizontal="right" vertical="center" wrapText="1"/>
    </xf>
    <xf numFmtId="3" fontId="47" fillId="10" borderId="11" xfId="9" applyNumberFormat="1" applyFont="1" applyFill="1" applyBorder="1" applyAlignment="1">
      <alignment horizontal="right" vertical="center" wrapText="1"/>
    </xf>
    <xf numFmtId="0" fontId="16" fillId="0" borderId="10" xfId="21" applyFont="1" applyFill="1" applyBorder="1" applyAlignment="1">
      <alignment vertical="center" wrapText="1"/>
    </xf>
    <xf numFmtId="3" fontId="16" fillId="0" borderId="11" xfId="21" applyNumberFormat="1" applyFont="1" applyFill="1" applyBorder="1" applyAlignment="1">
      <alignment horizontal="right" vertical="center" wrapText="1"/>
    </xf>
    <xf numFmtId="0" fontId="47" fillId="0" borderId="10" xfId="21" applyFont="1" applyFill="1" applyBorder="1" applyAlignment="1">
      <alignment vertical="center" wrapText="1"/>
    </xf>
    <xf numFmtId="0" fontId="8" fillId="0" borderId="0" xfId="21" applyFill="1" applyAlignment="1">
      <alignment vertical="center"/>
    </xf>
    <xf numFmtId="0" fontId="1" fillId="0" borderId="0" xfId="22" applyAlignment="1">
      <alignment vertical="center"/>
    </xf>
    <xf numFmtId="3" fontId="16" fillId="0" borderId="11" xfId="21" applyNumberFormat="1" applyFont="1" applyFill="1" applyBorder="1" applyAlignment="1">
      <alignment horizontal="right" vertical="center"/>
    </xf>
    <xf numFmtId="0" fontId="47" fillId="0" borderId="45" xfId="21" applyFont="1" applyFill="1" applyBorder="1" applyAlignment="1">
      <alignment vertical="center" wrapText="1"/>
    </xf>
    <xf numFmtId="0" fontId="16" fillId="0" borderId="21" xfId="21" applyFont="1" applyFill="1" applyBorder="1" applyAlignment="1">
      <alignment horizontal="center" vertical="center"/>
    </xf>
    <xf numFmtId="0" fontId="47" fillId="0" borderId="34" xfId="21" applyFont="1" applyFill="1" applyBorder="1" applyAlignment="1">
      <alignment vertical="center" wrapText="1"/>
    </xf>
    <xf numFmtId="3" fontId="47" fillId="0" borderId="8" xfId="21" applyNumberFormat="1" applyFont="1" applyFill="1" applyBorder="1" applyAlignment="1">
      <alignment horizontal="right" vertical="center" wrapText="1"/>
    </xf>
    <xf numFmtId="0" fontId="16" fillId="13" borderId="13" xfId="21" applyFont="1" applyFill="1" applyBorder="1" applyAlignment="1">
      <alignment horizontal="center" vertical="center"/>
    </xf>
    <xf numFmtId="0" fontId="47" fillId="10" borderId="54" xfId="9" applyFont="1" applyFill="1" applyBorder="1" applyAlignment="1">
      <alignment horizontal="left" vertical="center" wrapText="1"/>
    </xf>
    <xf numFmtId="0" fontId="47" fillId="10" borderId="50" xfId="9" applyFont="1" applyFill="1" applyBorder="1" applyAlignment="1">
      <alignment horizontal="left" vertical="center" wrapText="1"/>
    </xf>
    <xf numFmtId="3" fontId="47" fillId="10" borderId="52" xfId="9" applyNumberFormat="1" applyFont="1" applyFill="1" applyBorder="1" applyAlignment="1">
      <alignment horizontal="right" vertical="center" wrapText="1"/>
    </xf>
    <xf numFmtId="0" fontId="8" fillId="0" borderId="0" xfId="21" applyFont="1"/>
    <xf numFmtId="1" fontId="10" fillId="0" borderId="7" xfId="21" applyNumberFormat="1" applyFont="1" applyFill="1" applyBorder="1" applyAlignment="1">
      <alignment vertical="center"/>
    </xf>
    <xf numFmtId="1" fontId="10" fillId="0" borderId="6" xfId="21" applyNumberFormat="1" applyFont="1" applyFill="1" applyBorder="1" applyAlignment="1">
      <alignment vertical="center"/>
    </xf>
    <xf numFmtId="1" fontId="10" fillId="0" borderId="7" xfId="21" applyNumberFormat="1" applyFont="1" applyBorder="1" applyAlignment="1">
      <alignment vertical="center"/>
    </xf>
    <xf numFmtId="1" fontId="10" fillId="0" borderId="6" xfId="21" applyNumberFormat="1" applyFont="1" applyBorder="1" applyAlignment="1">
      <alignment vertical="center"/>
    </xf>
    <xf numFmtId="1" fontId="10" fillId="0" borderId="57" xfId="21" applyNumberFormat="1" applyFont="1" applyBorder="1" applyAlignment="1">
      <alignment vertical="center"/>
    </xf>
    <xf numFmtId="1" fontId="10" fillId="0" borderId="58" xfId="21" applyNumberFormat="1" applyFont="1" applyBorder="1" applyAlignment="1">
      <alignment vertical="center"/>
    </xf>
    <xf numFmtId="0" fontId="10" fillId="0" borderId="24" xfId="21" applyFont="1" applyBorder="1" applyAlignment="1">
      <alignment horizontal="center" vertical="center"/>
    </xf>
    <xf numFmtId="0" fontId="10" fillId="0" borderId="17" xfId="21" applyFont="1" applyBorder="1" applyAlignment="1">
      <alignment horizontal="center" vertical="center"/>
    </xf>
    <xf numFmtId="0" fontId="10" fillId="0" borderId="0" xfId="21" applyFont="1" applyBorder="1" applyAlignment="1">
      <alignment horizontal="center" vertical="center"/>
    </xf>
    <xf numFmtId="0" fontId="10" fillId="0" borderId="62" xfId="21" applyFont="1" applyBorder="1" applyAlignment="1">
      <alignment horizontal="center" vertical="center" wrapText="1"/>
    </xf>
    <xf numFmtId="1" fontId="10" fillId="0" borderId="25" xfId="21" applyNumberFormat="1" applyFont="1" applyBorder="1" applyAlignment="1">
      <alignment horizontal="center" vertical="center"/>
    </xf>
    <xf numFmtId="1" fontId="10" fillId="0" borderId="12" xfId="21" applyNumberFormat="1" applyFont="1" applyBorder="1" applyAlignment="1">
      <alignment horizontal="center" vertical="center"/>
    </xf>
    <xf numFmtId="1" fontId="10" fillId="0" borderId="53" xfId="21" applyNumberFormat="1" applyFont="1" applyBorder="1" applyAlignment="1">
      <alignment horizontal="center" vertical="center"/>
    </xf>
    <xf numFmtId="0" fontId="10" fillId="0" borderId="25" xfId="21" applyFont="1" applyBorder="1" applyAlignment="1">
      <alignment horizontal="center" vertical="center"/>
    </xf>
    <xf numFmtId="1" fontId="10" fillId="0" borderId="63" xfId="21" applyNumberFormat="1" applyFont="1" applyBorder="1" applyAlignment="1">
      <alignment horizontal="center" vertical="center"/>
    </xf>
    <xf numFmtId="0" fontId="48" fillId="0" borderId="30" xfId="21" applyFont="1" applyBorder="1" applyAlignment="1">
      <alignment horizontal="center" vertical="center" wrapText="1"/>
    </xf>
    <xf numFmtId="0" fontId="48" fillId="0" borderId="29" xfId="21" applyFont="1" applyBorder="1" applyAlignment="1">
      <alignment horizontal="center" vertical="center" wrapText="1"/>
    </xf>
    <xf numFmtId="4" fontId="3" fillId="0" borderId="21" xfId="21" applyNumberFormat="1" applyFont="1" applyBorder="1" applyAlignment="1">
      <alignment horizontal="right" vertical="center"/>
    </xf>
    <xf numFmtId="4" fontId="3" fillId="0" borderId="18" xfId="21" applyNumberFormat="1" applyFont="1" applyBorder="1" applyAlignment="1">
      <alignment horizontal="right" vertical="center"/>
    </xf>
    <xf numFmtId="4" fontId="3" fillId="0" borderId="13" xfId="21" applyNumberFormat="1" applyFont="1" applyBorder="1" applyAlignment="1">
      <alignment horizontal="right" vertical="center"/>
    </xf>
    <xf numFmtId="4" fontId="3" fillId="0" borderId="11" xfId="21" applyNumberFormat="1" applyFont="1" applyBorder="1" applyAlignment="1">
      <alignment horizontal="right" vertical="center"/>
    </xf>
    <xf numFmtId="4" fontId="48" fillId="0" borderId="13" xfId="21" applyNumberFormat="1" applyFont="1" applyBorder="1" applyAlignment="1">
      <alignment vertical="center"/>
    </xf>
    <xf numFmtId="4" fontId="48" fillId="0" borderId="11" xfId="21" applyNumberFormat="1" applyFont="1" applyBorder="1" applyAlignment="1">
      <alignment vertical="center"/>
    </xf>
    <xf numFmtId="4" fontId="3" fillId="0" borderId="9" xfId="21" applyNumberFormat="1" applyFont="1" applyFill="1" applyBorder="1" applyAlignment="1">
      <alignment vertical="center"/>
    </xf>
    <xf numFmtId="4" fontId="3" fillId="0" borderId="8" xfId="21" applyNumberFormat="1" applyFont="1" applyFill="1" applyBorder="1" applyAlignment="1">
      <alignment vertical="center"/>
    </xf>
    <xf numFmtId="10" fontId="48" fillId="10" borderId="30" xfId="21" applyNumberFormat="1" applyFont="1" applyFill="1" applyBorder="1" applyAlignment="1">
      <alignment vertical="center"/>
    </xf>
    <xf numFmtId="10" fontId="48" fillId="10" borderId="29" xfId="21" applyNumberFormat="1" applyFont="1" applyFill="1" applyBorder="1" applyAlignment="1">
      <alignment vertical="center"/>
    </xf>
    <xf numFmtId="4" fontId="3" fillId="0" borderId="26" xfId="21" applyNumberFormat="1" applyFont="1" applyBorder="1" applyAlignment="1">
      <alignment horizontal="right" vertical="center"/>
    </xf>
    <xf numFmtId="4" fontId="3" fillId="0" borderId="46" xfId="21" applyNumberFormat="1" applyFont="1" applyBorder="1" applyAlignment="1">
      <alignment horizontal="right" vertical="center"/>
    </xf>
    <xf numFmtId="4" fontId="48" fillId="0" borderId="37" xfId="21" applyNumberFormat="1" applyFont="1" applyBorder="1" applyAlignment="1">
      <alignment horizontal="right" vertical="center"/>
    </xf>
    <xf numFmtId="4" fontId="48" fillId="0" borderId="52" xfId="21" applyNumberFormat="1" applyFont="1" applyBorder="1" applyAlignment="1">
      <alignment horizontal="right" vertical="center"/>
    </xf>
    <xf numFmtId="1" fontId="3" fillId="0" borderId="7" xfId="21" applyNumberFormat="1" applyFont="1" applyFill="1" applyBorder="1" applyAlignment="1">
      <alignment vertical="center"/>
    </xf>
    <xf numFmtId="1" fontId="3" fillId="0" borderId="6" xfId="21" applyNumberFormat="1" applyFont="1" applyFill="1" applyBorder="1" applyAlignment="1">
      <alignment vertical="center"/>
    </xf>
    <xf numFmtId="1" fontId="3" fillId="0" borderId="5" xfId="21" applyNumberFormat="1" applyFont="1" applyFill="1" applyBorder="1" applyAlignment="1">
      <alignment vertical="center"/>
    </xf>
    <xf numFmtId="4" fontId="3" fillId="0" borderId="26" xfId="21" applyNumberFormat="1" applyFont="1" applyFill="1" applyBorder="1" applyAlignment="1">
      <alignment horizontal="right" vertical="center"/>
    </xf>
    <xf numFmtId="4" fontId="3" fillId="0" borderId="46" xfId="21" applyNumberFormat="1" applyFont="1" applyFill="1" applyBorder="1" applyAlignment="1">
      <alignment horizontal="right" vertical="center"/>
    </xf>
    <xf numFmtId="4" fontId="3" fillId="0" borderId="13" xfId="21" applyNumberFormat="1" applyFont="1" applyFill="1" applyBorder="1" applyAlignment="1">
      <alignment horizontal="right" vertical="center"/>
    </xf>
    <xf numFmtId="4" fontId="3" fillId="0" borderId="11" xfId="21" applyNumberFormat="1" applyFont="1" applyFill="1" applyBorder="1" applyAlignment="1">
      <alignment horizontal="right" vertical="center"/>
    </xf>
    <xf numFmtId="1" fontId="3" fillId="0" borderId="7" xfId="21" applyNumberFormat="1" applyFont="1" applyBorder="1" applyAlignment="1">
      <alignment vertical="center"/>
    </xf>
    <xf numFmtId="1" fontId="3" fillId="0" borderId="6" xfId="21" applyNumberFormat="1" applyFont="1" applyBorder="1" applyAlignment="1">
      <alignment vertical="center"/>
    </xf>
    <xf numFmtId="1" fontId="3" fillId="0" borderId="5" xfId="21" applyNumberFormat="1" applyFont="1" applyBorder="1" applyAlignment="1">
      <alignment vertical="center"/>
    </xf>
    <xf numFmtId="4" fontId="48" fillId="0" borderId="56" xfId="21" applyNumberFormat="1" applyFont="1" applyBorder="1" applyAlignment="1">
      <alignment horizontal="right" vertical="center"/>
    </xf>
    <xf numFmtId="4" fontId="48" fillId="0" borderId="47" xfId="21" applyNumberFormat="1" applyFont="1" applyBorder="1" applyAlignment="1">
      <alignment horizontal="right" vertical="center"/>
    </xf>
    <xf numFmtId="1" fontId="3" fillId="0" borderId="57" xfId="21" applyNumberFormat="1" applyFont="1" applyBorder="1" applyAlignment="1">
      <alignment vertical="center"/>
    </xf>
    <xf numFmtId="1" fontId="3" fillId="0" borderId="58" xfId="21" applyNumberFormat="1" applyFont="1" applyBorder="1" applyAlignment="1">
      <alignment vertical="center"/>
    </xf>
    <xf numFmtId="1" fontId="3" fillId="0" borderId="59" xfId="21" applyNumberFormat="1" applyFont="1" applyBorder="1" applyAlignment="1">
      <alignment vertical="center"/>
    </xf>
    <xf numFmtId="10" fontId="48" fillId="10" borderId="26" xfId="21" applyNumberFormat="1" applyFont="1" applyFill="1" applyBorder="1" applyAlignment="1">
      <alignment horizontal="right" vertical="center"/>
    </xf>
    <xf numFmtId="10" fontId="48" fillId="10" borderId="46" xfId="21" applyNumberFormat="1" applyFont="1" applyFill="1" applyBorder="1" applyAlignment="1">
      <alignment horizontal="right" vertical="center"/>
    </xf>
    <xf numFmtId="10" fontId="48" fillId="0" borderId="13" xfId="21" applyNumberFormat="1" applyFont="1" applyBorder="1" applyAlignment="1">
      <alignment horizontal="right" vertical="center"/>
    </xf>
    <xf numFmtId="10" fontId="48" fillId="0" borderId="11" xfId="21" applyNumberFormat="1" applyFont="1" applyBorder="1" applyAlignment="1">
      <alignment horizontal="right" vertical="center"/>
    </xf>
    <xf numFmtId="10" fontId="48" fillId="0" borderId="37" xfId="21" applyNumberFormat="1" applyFont="1" applyBorder="1" applyAlignment="1">
      <alignment horizontal="right" vertical="center"/>
    </xf>
    <xf numFmtId="10" fontId="48" fillId="0" borderId="52" xfId="21" applyNumberFormat="1" applyFont="1" applyBorder="1" applyAlignment="1">
      <alignment horizontal="right" vertical="center"/>
    </xf>
    <xf numFmtId="0" fontId="16" fillId="0" borderId="0" xfId="21" applyFont="1" applyAlignment="1">
      <alignment horizontal="left"/>
    </xf>
    <xf numFmtId="0" fontId="13" fillId="0" borderId="0" xfId="21" applyFont="1" applyAlignment="1">
      <alignment horizontal="left"/>
    </xf>
    <xf numFmtId="0" fontId="12" fillId="0" borderId="0" xfId="21" applyFont="1" applyAlignment="1">
      <alignment horizontal="right"/>
    </xf>
    <xf numFmtId="0" fontId="51" fillId="0" borderId="0" xfId="23" applyFont="1"/>
    <xf numFmtId="0" fontId="52" fillId="0" borderId="0" xfId="23" applyFont="1" applyAlignment="1">
      <alignment horizontal="center"/>
    </xf>
    <xf numFmtId="0" fontId="12" fillId="0" borderId="0" xfId="23" applyFont="1" applyAlignment="1">
      <alignment horizontal="left"/>
    </xf>
    <xf numFmtId="0" fontId="53" fillId="0" borderId="0" xfId="23" applyFont="1" applyAlignment="1"/>
    <xf numFmtId="3" fontId="53" fillId="0" borderId="0" xfId="23" applyNumberFormat="1" applyFont="1"/>
    <xf numFmtId="0" fontId="53" fillId="0" borderId="0" xfId="9" applyFont="1" applyAlignment="1">
      <alignment wrapText="1"/>
    </xf>
    <xf numFmtId="0" fontId="53" fillId="0" borderId="0" xfId="23" applyFont="1"/>
    <xf numFmtId="0" fontId="12" fillId="0" borderId="64" xfId="23" applyFont="1" applyBorder="1" applyAlignment="1">
      <alignment horizontal="center" vertical="center" wrapText="1"/>
    </xf>
    <xf numFmtId="0" fontId="12" fillId="0" borderId="65" xfId="23" applyFont="1" applyBorder="1" applyAlignment="1">
      <alignment horizontal="center" vertical="center" wrapText="1"/>
    </xf>
    <xf numFmtId="3" fontId="12" fillId="0" borderId="66" xfId="23" applyNumberFormat="1" applyFont="1" applyBorder="1" applyAlignment="1">
      <alignment horizontal="center" vertical="center" wrapText="1"/>
    </xf>
    <xf numFmtId="0" fontId="12" fillId="0" borderId="47" xfId="9" applyFont="1" applyBorder="1" applyAlignment="1">
      <alignment horizontal="center" vertical="center" wrapText="1"/>
    </xf>
    <xf numFmtId="0" fontId="13" fillId="0" borderId="49" xfId="23" applyNumberFormat="1" applyFont="1" applyFill="1" applyBorder="1" applyAlignment="1">
      <alignment horizontal="center" vertical="center"/>
    </xf>
    <xf numFmtId="0" fontId="13" fillId="0" borderId="9" xfId="24" applyFont="1" applyFill="1" applyBorder="1" applyAlignment="1">
      <alignment horizontal="left" vertical="center" wrapText="1"/>
    </xf>
    <xf numFmtId="3" fontId="13" fillId="0" borderId="21" xfId="23" applyNumberFormat="1" applyFont="1" applyFill="1" applyBorder="1" applyAlignment="1">
      <alignment vertical="center"/>
    </xf>
    <xf numFmtId="0" fontId="13" fillId="0" borderId="33" xfId="9" applyFont="1" applyFill="1" applyBorder="1" applyAlignment="1">
      <alignment horizontal="justify" vertical="center" wrapText="1"/>
    </xf>
    <xf numFmtId="0" fontId="13" fillId="0" borderId="10" xfId="23" applyNumberFormat="1" applyFont="1" applyFill="1" applyBorder="1" applyAlignment="1">
      <alignment horizontal="center" vertical="center"/>
    </xf>
    <xf numFmtId="0" fontId="13" fillId="0" borderId="13" xfId="24" applyFont="1" applyFill="1" applyBorder="1" applyAlignment="1">
      <alignment horizontal="left" vertical="center" wrapText="1"/>
    </xf>
    <xf numFmtId="3" fontId="13" fillId="0" borderId="13" xfId="23" applyNumberFormat="1" applyFont="1" applyFill="1" applyBorder="1" applyAlignment="1">
      <alignment vertical="center"/>
    </xf>
    <xf numFmtId="0" fontId="13" fillId="0" borderId="16" xfId="9" applyFont="1" applyFill="1" applyBorder="1" applyAlignment="1">
      <alignment horizontal="justify" vertical="center" wrapText="1"/>
    </xf>
    <xf numFmtId="0" fontId="13" fillId="0" borderId="67" xfId="9" applyFont="1" applyFill="1" applyBorder="1" applyAlignment="1">
      <alignment horizontal="center" vertical="center"/>
    </xf>
    <xf numFmtId="0" fontId="13" fillId="0" borderId="68" xfId="9" applyFont="1" applyFill="1" applyBorder="1" applyAlignment="1">
      <alignment horizontal="left" vertical="center" wrapText="1"/>
    </xf>
    <xf numFmtId="3" fontId="13" fillId="0" borderId="68" xfId="23" applyNumberFormat="1" applyFont="1" applyFill="1" applyBorder="1" applyAlignment="1">
      <alignment vertical="center"/>
    </xf>
    <xf numFmtId="0" fontId="13" fillId="0" borderId="69" xfId="9" applyFont="1" applyFill="1" applyBorder="1" applyAlignment="1">
      <alignment horizontal="justify" vertical="center" wrapText="1"/>
    </xf>
    <xf numFmtId="0" fontId="12" fillId="0" borderId="70" xfId="23" applyFont="1" applyFill="1" applyBorder="1" applyAlignment="1">
      <alignment horizontal="left"/>
    </xf>
    <xf numFmtId="0" fontId="12" fillId="0" borderId="71" xfId="23" applyFont="1" applyFill="1" applyBorder="1" applyAlignment="1"/>
    <xf numFmtId="3" fontId="12" fillId="0" borderId="72" xfId="9" applyNumberFormat="1" applyFont="1" applyFill="1" applyBorder="1" applyAlignment="1">
      <alignment wrapText="1"/>
    </xf>
    <xf numFmtId="0" fontId="54" fillId="0" borderId="73" xfId="9" applyFont="1" applyFill="1" applyBorder="1" applyAlignment="1">
      <alignment wrapText="1"/>
    </xf>
    <xf numFmtId="0" fontId="54" fillId="0" borderId="0" xfId="23" applyFont="1" applyFill="1"/>
    <xf numFmtId="0" fontId="54" fillId="0" borderId="0" xfId="23" applyFont="1" applyFill="1" applyBorder="1" applyAlignment="1">
      <alignment horizontal="left"/>
    </xf>
    <xf numFmtId="0" fontId="54" fillId="0" borderId="0" xfId="23" applyFont="1" applyFill="1" applyBorder="1" applyAlignment="1"/>
    <xf numFmtId="3" fontId="54" fillId="0" borderId="0" xfId="23" applyNumberFormat="1" applyFont="1" applyFill="1" applyBorder="1"/>
    <xf numFmtId="0" fontId="54" fillId="0" borderId="0" xfId="9" applyFont="1" applyFill="1" applyBorder="1" applyAlignment="1">
      <alignment wrapText="1"/>
    </xf>
    <xf numFmtId="0" fontId="54" fillId="0" borderId="0" xfId="23" applyFont="1" applyFill="1" applyBorder="1" applyAlignment="1">
      <alignment horizontal="center"/>
    </xf>
    <xf numFmtId="0" fontId="12" fillId="0" borderId="0" xfId="23" applyFont="1" applyFill="1" applyBorder="1" applyAlignment="1">
      <alignment horizontal="left"/>
    </xf>
    <xf numFmtId="0" fontId="12" fillId="0" borderId="0" xfId="23" applyFont="1" applyFill="1" applyBorder="1" applyAlignment="1"/>
    <xf numFmtId="3" fontId="12" fillId="0" borderId="0" xfId="23" applyNumberFormat="1" applyFont="1" applyFill="1" applyBorder="1"/>
    <xf numFmtId="0" fontId="12" fillId="0" borderId="0" xfId="9" applyFont="1" applyFill="1" applyBorder="1" applyAlignment="1">
      <alignment wrapText="1"/>
    </xf>
    <xf numFmtId="3" fontId="12" fillId="0" borderId="65" xfId="23" applyNumberFormat="1" applyFont="1" applyBorder="1" applyAlignment="1">
      <alignment horizontal="center" vertical="center" wrapText="1"/>
    </xf>
    <xf numFmtId="0" fontId="53" fillId="0" borderId="0" xfId="23" applyFont="1" applyFill="1"/>
    <xf numFmtId="3" fontId="13" fillId="0" borderId="76" xfId="23" applyNumberFormat="1" applyFont="1" applyFill="1" applyBorder="1" applyAlignment="1">
      <alignment vertical="center"/>
    </xf>
    <xf numFmtId="0" fontId="13" fillId="0" borderId="77" xfId="9" applyFont="1" applyFill="1" applyBorder="1" applyAlignment="1">
      <alignment horizontal="justify" vertical="center" wrapText="1"/>
    </xf>
    <xf numFmtId="0" fontId="13" fillId="0" borderId="18" xfId="9" applyFont="1" applyFill="1" applyBorder="1" applyAlignment="1">
      <alignment horizontal="justify" vertical="center" wrapText="1"/>
    </xf>
    <xf numFmtId="0" fontId="13" fillId="0" borderId="10" xfId="23" applyFont="1" applyFill="1" applyBorder="1" applyAlignment="1">
      <alignment horizontal="center" vertical="center"/>
    </xf>
    <xf numFmtId="0" fontId="13" fillId="0" borderId="11" xfId="9" applyFont="1" applyFill="1" applyBorder="1" applyAlignment="1">
      <alignment horizontal="justify" vertical="center" wrapText="1"/>
    </xf>
    <xf numFmtId="0" fontId="13" fillId="0" borderId="34" xfId="23" applyFont="1" applyFill="1" applyBorder="1" applyAlignment="1">
      <alignment horizontal="center" vertical="center"/>
    </xf>
    <xf numFmtId="0" fontId="13" fillId="0" borderId="45" xfId="23" applyFont="1" applyFill="1" applyBorder="1" applyAlignment="1">
      <alignment horizontal="center" vertical="center"/>
    </xf>
    <xf numFmtId="0" fontId="13" fillId="0" borderId="21" xfId="24" applyFont="1" applyFill="1" applyBorder="1" applyAlignment="1">
      <alignment horizontal="left" vertical="center" wrapText="1"/>
    </xf>
    <xf numFmtId="3" fontId="13" fillId="0" borderId="9" xfId="23" applyNumberFormat="1" applyFont="1" applyFill="1" applyBorder="1" applyAlignment="1">
      <alignment vertical="center"/>
    </xf>
    <xf numFmtId="0" fontId="13" fillId="0" borderId="8" xfId="9" applyFont="1" applyFill="1" applyBorder="1" applyAlignment="1">
      <alignment horizontal="justify" vertical="center" wrapText="1"/>
    </xf>
    <xf numFmtId="0" fontId="13" fillId="0" borderId="82" xfId="9" applyFont="1" applyFill="1" applyBorder="1" applyAlignment="1">
      <alignment horizontal="justify" vertical="center" wrapText="1"/>
    </xf>
    <xf numFmtId="0" fontId="12" fillId="0" borderId="4" xfId="23" applyFont="1" applyFill="1" applyBorder="1" applyAlignment="1">
      <alignment horizontal="left"/>
    </xf>
    <xf numFmtId="0" fontId="54" fillId="0" borderId="3" xfId="23" applyFont="1" applyFill="1" applyBorder="1" applyAlignment="1"/>
    <xf numFmtId="3" fontId="12" fillId="0" borderId="3" xfId="23" applyNumberFormat="1" applyFont="1" applyFill="1" applyBorder="1"/>
    <xf numFmtId="0" fontId="54" fillId="0" borderId="2" xfId="9" applyFont="1" applyFill="1" applyBorder="1" applyAlignment="1">
      <alignment wrapText="1"/>
    </xf>
    <xf numFmtId="0" fontId="54" fillId="0" borderId="0" xfId="23" applyFont="1"/>
    <xf numFmtId="3" fontId="54" fillId="0" borderId="39" xfId="23" applyNumberFormat="1" applyFont="1" applyFill="1" applyBorder="1"/>
    <xf numFmtId="0" fontId="54" fillId="0" borderId="39" xfId="9" applyFont="1" applyFill="1" applyBorder="1" applyAlignment="1">
      <alignment wrapText="1"/>
    </xf>
    <xf numFmtId="0" fontId="53" fillId="0" borderId="0" xfId="9" applyFont="1" applyFill="1" applyBorder="1" applyAlignment="1">
      <alignment wrapText="1"/>
    </xf>
    <xf numFmtId="0" fontId="12" fillId="0" borderId="48" xfId="23" applyFont="1" applyFill="1" applyBorder="1" applyAlignment="1">
      <alignment horizontal="left"/>
    </xf>
    <xf numFmtId="0" fontId="12" fillId="0" borderId="48" xfId="23" applyFont="1" applyFill="1" applyBorder="1" applyAlignment="1"/>
    <xf numFmtId="3" fontId="12" fillId="0" borderId="48" xfId="23" applyNumberFormat="1" applyFont="1" applyFill="1" applyBorder="1"/>
    <xf numFmtId="0" fontId="13" fillId="0" borderId="48" xfId="9" applyFont="1" applyFill="1" applyBorder="1" applyAlignment="1">
      <alignment wrapText="1"/>
    </xf>
    <xf numFmtId="0" fontId="13" fillId="0" borderId="74" xfId="23" applyFont="1" applyFill="1" applyBorder="1" applyAlignment="1">
      <alignment horizontal="center" vertical="center"/>
    </xf>
    <xf numFmtId="0" fontId="13" fillId="0" borderId="75" xfId="24" applyFont="1" applyFill="1" applyBorder="1" applyAlignment="1">
      <alignment horizontal="left" vertical="center" wrapText="1"/>
    </xf>
    <xf numFmtId="0" fontId="13" fillId="0" borderId="67" xfId="23" applyFont="1" applyFill="1" applyBorder="1" applyAlignment="1">
      <alignment horizontal="center" vertical="center"/>
    </xf>
    <xf numFmtId="0" fontId="13" fillId="0" borderId="68" xfId="24" applyFont="1" applyFill="1" applyBorder="1" applyAlignment="1">
      <alignment horizontal="left" vertical="center" wrapText="1"/>
    </xf>
    <xf numFmtId="0" fontId="54" fillId="0" borderId="39" xfId="23" applyFont="1" applyFill="1" applyBorder="1" applyAlignment="1">
      <alignment horizontal="center"/>
    </xf>
    <xf numFmtId="0" fontId="54" fillId="0" borderId="39" xfId="23" applyFont="1" applyFill="1" applyBorder="1" applyAlignment="1"/>
    <xf numFmtId="0" fontId="53" fillId="0" borderId="39" xfId="9" applyFont="1" applyFill="1" applyBorder="1" applyAlignment="1">
      <alignment wrapText="1"/>
    </xf>
    <xf numFmtId="0" fontId="53" fillId="0" borderId="0" xfId="23" applyFont="1" applyFill="1" applyAlignment="1"/>
    <xf numFmtId="0" fontId="13" fillId="0" borderId="11" xfId="9" applyFont="1" applyFill="1" applyBorder="1" applyAlignment="1">
      <alignment horizontal="justify" vertical="center"/>
    </xf>
    <xf numFmtId="0" fontId="51" fillId="0" borderId="0" xfId="9" applyFont="1" applyBorder="1" applyAlignment="1">
      <alignment horizontal="left"/>
    </xf>
    <xf numFmtId="3" fontId="12" fillId="0" borderId="44" xfId="23" applyNumberFormat="1" applyFont="1" applyFill="1" applyBorder="1"/>
    <xf numFmtId="0" fontId="54" fillId="0" borderId="29" xfId="9" applyFont="1" applyFill="1" applyBorder="1" applyAlignment="1">
      <alignment wrapText="1"/>
    </xf>
    <xf numFmtId="0" fontId="53" fillId="0" borderId="0" xfId="23" applyFont="1" applyAlignment="1">
      <alignment horizontal="center"/>
    </xf>
    <xf numFmtId="0" fontId="53" fillId="0" borderId="0" xfId="23" applyFont="1" applyBorder="1" applyAlignment="1"/>
    <xf numFmtId="0" fontId="12" fillId="0" borderId="55" xfId="23" applyFont="1" applyBorder="1" applyAlignment="1">
      <alignment horizontal="center" vertical="center" wrapText="1"/>
    </xf>
    <xf numFmtId="0" fontId="12" fillId="0" borderId="56" xfId="23" applyFont="1" applyBorder="1" applyAlignment="1">
      <alignment horizontal="center" vertical="center" wrapText="1"/>
    </xf>
    <xf numFmtId="3" fontId="12" fillId="0" borderId="56" xfId="23" applyNumberFormat="1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48" fillId="0" borderId="13" xfId="0" applyNumberFormat="1" applyFont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10" fontId="48" fillId="10" borderId="30" xfId="0" applyNumberFormat="1" applyFont="1" applyFill="1" applyBorder="1" applyAlignment="1">
      <alignment vertical="center"/>
    </xf>
    <xf numFmtId="4" fontId="3" fillId="0" borderId="26" xfId="0" applyNumberFormat="1" applyFont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right" vertical="center"/>
    </xf>
    <xf numFmtId="4" fontId="48" fillId="0" borderId="37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center" vertical="center"/>
    </xf>
    <xf numFmtId="4" fontId="48" fillId="0" borderId="56" xfId="0" applyNumberFormat="1" applyFont="1" applyBorder="1" applyAlignment="1">
      <alignment horizontal="right" vertical="center"/>
    </xf>
    <xf numFmtId="1" fontId="3" fillId="0" borderId="58" xfId="0" applyNumberFormat="1" applyFont="1" applyBorder="1" applyAlignment="1">
      <alignment horizontal="center" vertical="center"/>
    </xf>
    <xf numFmtId="10" fontId="48" fillId="10" borderId="26" xfId="0" applyNumberFormat="1" applyFont="1" applyFill="1" applyBorder="1" applyAlignment="1">
      <alignment horizontal="right" vertical="center"/>
    </xf>
    <xf numFmtId="10" fontId="48" fillId="0" borderId="13" xfId="0" applyNumberFormat="1" applyFont="1" applyBorder="1" applyAlignment="1">
      <alignment horizontal="right" vertical="center"/>
    </xf>
    <xf numFmtId="10" fontId="48" fillId="0" borderId="37" xfId="0" applyNumberFormat="1" applyFont="1" applyBorder="1" applyAlignment="1">
      <alignment horizontal="right" vertical="center"/>
    </xf>
    <xf numFmtId="0" fontId="13" fillId="0" borderId="0" xfId="0" applyFont="1"/>
    <xf numFmtId="0" fontId="12" fillId="10" borderId="14" xfId="13" applyFont="1" applyFill="1" applyBorder="1" applyAlignment="1">
      <alignment vertical="center" wrapText="1"/>
    </xf>
    <xf numFmtId="0" fontId="24" fillId="0" borderId="0" xfId="9" applyFont="1" applyAlignment="1"/>
    <xf numFmtId="0" fontId="21" fillId="0" borderId="0" xfId="9" applyFont="1" applyAlignment="1"/>
    <xf numFmtId="0" fontId="2" fillId="0" borderId="0" xfId="9" applyFont="1" applyFill="1" applyAlignment="1">
      <alignment horizontal="left" wrapText="1"/>
    </xf>
    <xf numFmtId="0" fontId="4" fillId="0" borderId="0" xfId="9" applyFont="1" applyAlignment="1">
      <alignment horizontal="center" wrapText="1"/>
    </xf>
    <xf numFmtId="0" fontId="4" fillId="0" borderId="0" xfId="9" applyFont="1" applyAlignment="1">
      <alignment horizontal="center"/>
    </xf>
    <xf numFmtId="0" fontId="2" fillId="0" borderId="0" xfId="9" applyFont="1" applyAlignment="1">
      <alignment horizontal="left" wrapText="1"/>
    </xf>
    <xf numFmtId="0" fontId="13" fillId="0" borderId="15" xfId="9" applyFont="1" applyBorder="1" applyAlignment="1">
      <alignment horizontal="left" vertical="center" wrapText="1"/>
    </xf>
    <xf numFmtId="0" fontId="8" fillId="0" borderId="14" xfId="9" applyBorder="1" applyAlignment="1">
      <alignment wrapText="1"/>
    </xf>
    <xf numFmtId="0" fontId="12" fillId="10" borderId="50" xfId="9" applyFont="1" applyFill="1" applyBorder="1" applyAlignment="1">
      <alignment wrapText="1"/>
    </xf>
    <xf numFmtId="0" fontId="12" fillId="10" borderId="51" xfId="9" applyFont="1" applyFill="1" applyBorder="1" applyAlignment="1">
      <alignment wrapText="1"/>
    </xf>
    <xf numFmtId="0" fontId="13" fillId="12" borderId="15" xfId="9" applyFont="1" applyFill="1" applyBorder="1" applyAlignment="1">
      <alignment vertical="center" wrapText="1"/>
    </xf>
    <xf numFmtId="0" fontId="13" fillId="0" borderId="14" xfId="9" applyFont="1" applyBorder="1" applyAlignment="1">
      <alignment vertical="center" wrapText="1"/>
    </xf>
    <xf numFmtId="0" fontId="12" fillId="12" borderId="15" xfId="9" applyFont="1" applyFill="1" applyBorder="1" applyAlignment="1">
      <alignment vertical="center" wrapText="1"/>
    </xf>
    <xf numFmtId="0" fontId="12" fillId="0" borderId="14" xfId="9" applyFont="1" applyBorder="1" applyAlignment="1">
      <alignment vertical="center" wrapText="1"/>
    </xf>
    <xf numFmtId="0" fontId="12" fillId="12" borderId="15" xfId="9" applyFont="1" applyFill="1" applyBorder="1" applyAlignment="1">
      <alignment vertical="center" shrinkToFit="1"/>
    </xf>
    <xf numFmtId="0" fontId="12" fillId="0" borderId="14" xfId="9" applyFont="1" applyBorder="1" applyAlignment="1">
      <alignment vertical="center" shrinkToFit="1"/>
    </xf>
    <xf numFmtId="0" fontId="8" fillId="0" borderId="14" xfId="9" applyBorder="1" applyAlignment="1">
      <alignment vertical="center" wrapText="1"/>
    </xf>
    <xf numFmtId="0" fontId="12" fillId="10" borderId="50" xfId="9" applyFont="1" applyFill="1" applyBorder="1" applyAlignment="1">
      <alignment vertical="center" wrapText="1"/>
    </xf>
    <xf numFmtId="0" fontId="12" fillId="10" borderId="51" xfId="9" applyFont="1" applyFill="1" applyBorder="1" applyAlignment="1">
      <alignment vertical="center" wrapText="1"/>
    </xf>
    <xf numFmtId="0" fontId="12" fillId="10" borderId="35" xfId="9" applyFont="1" applyFill="1" applyBorder="1" applyAlignment="1">
      <alignment horizontal="center" vertical="center" wrapText="1"/>
    </xf>
    <xf numFmtId="0" fontId="18" fillId="0" borderId="23" xfId="9" applyFont="1" applyBorder="1" applyAlignment="1">
      <alignment horizontal="center" vertical="center" wrapText="1"/>
    </xf>
    <xf numFmtId="2" fontId="5" fillId="0" borderId="0" xfId="9" applyNumberFormat="1" applyFont="1" applyBorder="1" applyAlignment="1">
      <alignment horizontal="center" vertical="center" wrapText="1"/>
    </xf>
    <xf numFmtId="0" fontId="2" fillId="0" borderId="0" xfId="9" applyFont="1" applyBorder="1" applyAlignment="1">
      <alignment wrapText="1"/>
    </xf>
    <xf numFmtId="0" fontId="12" fillId="0" borderId="15" xfId="13" applyFont="1" applyFill="1" applyBorder="1" applyAlignment="1">
      <alignment vertical="center"/>
    </xf>
    <xf numFmtId="0" fontId="12" fillId="0" borderId="17" xfId="13" applyFont="1" applyFill="1" applyBorder="1" applyAlignment="1">
      <alignment vertical="center"/>
    </xf>
    <xf numFmtId="0" fontId="12" fillId="0" borderId="16" xfId="13" applyFont="1" applyFill="1" applyBorder="1" applyAlignment="1">
      <alignment vertical="center"/>
    </xf>
    <xf numFmtId="0" fontId="12" fillId="10" borderId="15" xfId="13" applyFont="1" applyFill="1" applyBorder="1" applyAlignment="1">
      <alignment vertical="center" wrapText="1"/>
    </xf>
    <xf numFmtId="0" fontId="12" fillId="10" borderId="14" xfId="13" applyFont="1" applyFill="1" applyBorder="1" applyAlignment="1">
      <alignment vertical="center" wrapText="1"/>
    </xf>
    <xf numFmtId="0" fontId="12" fillId="10" borderId="4" xfId="13" applyFont="1" applyFill="1" applyBorder="1" applyAlignment="1">
      <alignment horizontal="left" vertical="center" wrapText="1"/>
    </xf>
    <xf numFmtId="0" fontId="13" fillId="0" borderId="3" xfId="13" applyFont="1" applyBorder="1" applyAlignment="1">
      <alignment vertical="center"/>
    </xf>
    <xf numFmtId="0" fontId="12" fillId="0" borderId="15" xfId="13" applyFont="1" applyFill="1" applyBorder="1" applyAlignment="1">
      <alignment vertical="center" wrapText="1"/>
    </xf>
    <xf numFmtId="0" fontId="12" fillId="0" borderId="17" xfId="13" applyFont="1" applyFill="1" applyBorder="1" applyAlignment="1">
      <alignment vertical="center" wrapText="1"/>
    </xf>
    <xf numFmtId="0" fontId="12" fillId="0" borderId="16" xfId="13" applyFont="1" applyFill="1" applyBorder="1" applyAlignment="1">
      <alignment vertical="center" wrapText="1"/>
    </xf>
    <xf numFmtId="0" fontId="12" fillId="10" borderId="10" xfId="13" applyFont="1" applyFill="1" applyBorder="1" applyAlignment="1">
      <alignment vertical="center" wrapText="1"/>
    </xf>
    <xf numFmtId="0" fontId="13" fillId="0" borderId="13" xfId="13" applyFont="1" applyBorder="1" applyAlignment="1">
      <alignment vertical="center"/>
    </xf>
    <xf numFmtId="0" fontId="12" fillId="0" borderId="60" xfId="13" applyFont="1" applyBorder="1" applyAlignment="1">
      <alignment vertical="center" wrapText="1"/>
    </xf>
    <xf numFmtId="0" fontId="12" fillId="0" borderId="20" xfId="13" applyFont="1" applyBorder="1" applyAlignment="1">
      <alignment vertical="center" wrapText="1"/>
    </xf>
    <xf numFmtId="0" fontId="12" fillId="0" borderId="61" xfId="13" applyFont="1" applyBorder="1" applyAlignment="1">
      <alignment vertical="center" wrapText="1"/>
    </xf>
    <xf numFmtId="0" fontId="5" fillId="0" borderId="0" xfId="13" applyFont="1" applyAlignment="1">
      <alignment horizontal="center" vertical="center" wrapText="1"/>
    </xf>
    <xf numFmtId="0" fontId="12" fillId="10" borderId="28" xfId="13" applyFont="1" applyFill="1" applyBorder="1" applyAlignment="1">
      <alignment horizontal="center" vertical="center" wrapText="1"/>
    </xf>
    <xf numFmtId="0" fontId="12" fillId="10" borderId="10" xfId="13" applyFont="1" applyFill="1" applyBorder="1" applyAlignment="1">
      <alignment horizontal="center" vertical="center" wrapText="1"/>
    </xf>
    <xf numFmtId="0" fontId="12" fillId="10" borderId="26" xfId="13" applyFont="1" applyFill="1" applyBorder="1" applyAlignment="1">
      <alignment horizontal="center" vertical="center" wrapText="1"/>
    </xf>
    <xf numFmtId="0" fontId="12" fillId="10" borderId="13" xfId="13" applyFont="1" applyFill="1" applyBorder="1" applyAlignment="1">
      <alignment horizontal="center" vertical="center" wrapText="1"/>
    </xf>
    <xf numFmtId="4" fontId="12" fillId="10" borderId="26" xfId="13" applyNumberFormat="1" applyFont="1" applyFill="1" applyBorder="1" applyAlignment="1">
      <alignment horizontal="center" vertical="center" wrapText="1"/>
    </xf>
    <xf numFmtId="4" fontId="12" fillId="10" borderId="13" xfId="13" applyNumberFormat="1" applyFont="1" applyFill="1" applyBorder="1" applyAlignment="1">
      <alignment horizontal="center" vertical="center" wrapText="1"/>
    </xf>
    <xf numFmtId="0" fontId="3" fillId="10" borderId="13" xfId="13" applyFont="1" applyFill="1" applyBorder="1" applyAlignment="1">
      <alignment horizontal="center" vertical="center" wrapText="1"/>
    </xf>
    <xf numFmtId="4" fontId="12" fillId="10" borderId="27" xfId="13" applyNumberFormat="1" applyFont="1" applyFill="1" applyBorder="1" applyAlignment="1">
      <alignment horizontal="center" vertical="center" wrapText="1"/>
    </xf>
    <xf numFmtId="4" fontId="12" fillId="10" borderId="21" xfId="13" applyNumberFormat="1" applyFont="1" applyFill="1" applyBorder="1" applyAlignment="1">
      <alignment horizontal="center" vertical="center" wrapText="1"/>
    </xf>
    <xf numFmtId="4" fontId="12" fillId="10" borderId="13" xfId="13" applyNumberFormat="1" applyFont="1" applyFill="1" applyBorder="1" applyAlignment="1">
      <alignment horizontal="center" vertical="center"/>
    </xf>
    <xf numFmtId="4" fontId="12" fillId="10" borderId="25" xfId="9" applyNumberFormat="1" applyFont="1" applyFill="1" applyBorder="1" applyAlignment="1">
      <alignment horizontal="center" vertical="center" wrapText="1"/>
    </xf>
    <xf numFmtId="0" fontId="15" fillId="0" borderId="24" xfId="9" applyFont="1" applyBorder="1" applyAlignment="1">
      <alignment vertical="center"/>
    </xf>
    <xf numFmtId="0" fontId="8" fillId="0" borderId="23" xfId="9" applyBorder="1" applyAlignment="1">
      <alignment vertical="center"/>
    </xf>
    <xf numFmtId="0" fontId="12" fillId="10" borderId="22" xfId="13" applyFont="1" applyFill="1" applyBorder="1" applyAlignment="1">
      <alignment horizontal="center" vertical="center"/>
    </xf>
    <xf numFmtId="0" fontId="12" fillId="10" borderId="16" xfId="13" applyFont="1" applyFill="1" applyBorder="1" applyAlignment="1">
      <alignment horizontal="center" vertical="center"/>
    </xf>
    <xf numFmtId="0" fontId="40" fillId="0" borderId="24" xfId="20" applyBorder="1" applyAlignment="1">
      <alignment horizontal="center" vertical="center" wrapText="1"/>
    </xf>
    <xf numFmtId="0" fontId="40" fillId="0" borderId="22" xfId="20" applyBorder="1" applyAlignment="1">
      <alignment horizontal="center" vertical="center" wrapText="1"/>
    </xf>
    <xf numFmtId="0" fontId="12" fillId="0" borderId="15" xfId="9" applyFont="1" applyFill="1" applyBorder="1" applyAlignment="1">
      <alignment horizontal="left" vertical="center" wrapText="1"/>
    </xf>
    <xf numFmtId="0" fontId="12" fillId="0" borderId="17" xfId="9" applyFont="1" applyFill="1" applyBorder="1" applyAlignment="1">
      <alignment horizontal="left" vertical="center" wrapText="1"/>
    </xf>
    <xf numFmtId="0" fontId="12" fillId="0" borderId="15" xfId="9" applyFont="1" applyFill="1" applyBorder="1" applyAlignment="1">
      <alignment horizontal="left" vertical="center"/>
    </xf>
    <xf numFmtId="0" fontId="12" fillId="0" borderId="17" xfId="9" applyFont="1" applyFill="1" applyBorder="1" applyAlignment="1">
      <alignment horizontal="left" vertical="center"/>
    </xf>
    <xf numFmtId="0" fontId="8" fillId="0" borderId="16" xfId="9" applyBorder="1" applyAlignment="1">
      <alignment vertical="center"/>
    </xf>
    <xf numFmtId="0" fontId="5" fillId="0" borderId="0" xfId="9" applyFont="1" applyFill="1" applyAlignment="1">
      <alignment horizontal="center" vertical="center" wrapText="1"/>
    </xf>
    <xf numFmtId="0" fontId="49" fillId="0" borderId="0" xfId="20" applyFont="1" applyFill="1" applyAlignment="1">
      <alignment vertical="center"/>
    </xf>
    <xf numFmtId="0" fontId="49" fillId="0" borderId="0" xfId="20" applyFont="1" applyFill="1" applyAlignment="1">
      <alignment horizontal="center" vertical="center" wrapText="1"/>
    </xf>
    <xf numFmtId="0" fontId="12" fillId="0" borderId="41" xfId="9" applyFont="1" applyBorder="1" applyAlignment="1">
      <alignment horizontal="center" vertical="center" wrapText="1"/>
    </xf>
    <xf numFmtId="0" fontId="12" fillId="0" borderId="4" xfId="9" applyFont="1" applyBorder="1" applyAlignment="1">
      <alignment horizontal="center" vertical="center" wrapText="1"/>
    </xf>
    <xf numFmtId="4" fontId="12" fillId="0" borderId="27" xfId="9" applyNumberFormat="1" applyFont="1" applyBorder="1" applyAlignment="1">
      <alignment horizontal="center" vertical="center" wrapText="1"/>
    </xf>
    <xf numFmtId="4" fontId="12" fillId="0" borderId="3" xfId="9" applyNumberFormat="1" applyFont="1" applyBorder="1" applyAlignment="1">
      <alignment horizontal="center" vertical="center" wrapText="1"/>
    </xf>
    <xf numFmtId="4" fontId="12" fillId="10" borderId="27" xfId="9" applyNumberFormat="1" applyFont="1" applyFill="1" applyBorder="1" applyAlignment="1">
      <alignment horizontal="center" vertical="center" wrapText="1"/>
    </xf>
    <xf numFmtId="4" fontId="12" fillId="10" borderId="3" xfId="9" applyNumberFormat="1" applyFont="1" applyFill="1" applyBorder="1" applyAlignment="1">
      <alignment horizontal="center" vertical="center"/>
    </xf>
    <xf numFmtId="4" fontId="12" fillId="0" borderId="40" xfId="9" applyNumberFormat="1" applyFont="1" applyFill="1" applyBorder="1" applyAlignment="1">
      <alignment horizontal="center" vertical="center" wrapText="1"/>
    </xf>
    <xf numFmtId="4" fontId="12" fillId="0" borderId="39" xfId="9" applyNumberFormat="1" applyFont="1" applyFill="1" applyBorder="1" applyAlignment="1">
      <alignment horizontal="center" vertical="center" wrapText="1"/>
    </xf>
    <xf numFmtId="4" fontId="12" fillId="0" borderId="25" xfId="9" applyNumberFormat="1" applyFont="1" applyFill="1" applyBorder="1" applyAlignment="1">
      <alignment horizontal="center" vertical="center" wrapText="1"/>
    </xf>
    <xf numFmtId="0" fontId="15" fillId="0" borderId="24" xfId="9" applyFont="1" applyBorder="1" applyAlignment="1">
      <alignment horizontal="center" vertical="center"/>
    </xf>
    <xf numFmtId="0" fontId="8" fillId="0" borderId="22" xfId="9" applyBorder="1" applyAlignment="1">
      <alignment vertical="center"/>
    </xf>
    <xf numFmtId="0" fontId="12" fillId="0" borderId="60" xfId="9" applyFont="1" applyBorder="1" applyAlignment="1">
      <alignment horizontal="left" vertical="center" wrapText="1"/>
    </xf>
    <xf numFmtId="0" fontId="12" fillId="0" borderId="20" xfId="9" applyFont="1" applyBorder="1" applyAlignment="1">
      <alignment horizontal="left" vertical="center" wrapText="1"/>
    </xf>
    <xf numFmtId="0" fontId="8" fillId="0" borderId="61" xfId="9" applyBorder="1" applyAlignment="1">
      <alignment vertical="center"/>
    </xf>
    <xf numFmtId="0" fontId="48" fillId="10" borderId="28" xfId="21" applyFont="1" applyFill="1" applyBorder="1" applyAlignment="1">
      <alignment horizontal="left" vertical="center" wrapText="1"/>
    </xf>
    <xf numFmtId="0" fontId="48" fillId="10" borderId="26" xfId="21" applyFont="1" applyFill="1" applyBorder="1" applyAlignment="1">
      <alignment horizontal="left" vertical="center" wrapText="1"/>
    </xf>
    <xf numFmtId="0" fontId="48" fillId="0" borderId="10" xfId="21" applyFont="1" applyBorder="1" applyAlignment="1">
      <alignment vertical="center" wrapText="1"/>
    </xf>
    <xf numFmtId="0" fontId="48" fillId="0" borderId="13" xfId="21" applyFont="1" applyBorder="1" applyAlignment="1">
      <alignment vertical="center" wrapText="1"/>
    </xf>
    <xf numFmtId="0" fontId="48" fillId="0" borderId="54" xfId="21" applyFont="1" applyBorder="1" applyAlignment="1">
      <alignment vertical="center" wrapText="1"/>
    </xf>
    <xf numFmtId="0" fontId="48" fillId="0" borderId="37" xfId="21" applyFont="1" applyBorder="1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3" fillId="0" borderId="10" xfId="21" applyFont="1" applyFill="1" applyBorder="1" applyAlignment="1">
      <alignment vertical="center" wrapText="1"/>
    </xf>
    <xf numFmtId="0" fontId="3" fillId="0" borderId="13" xfId="21" applyFont="1" applyFill="1" applyBorder="1" applyAlignment="1">
      <alignment vertical="center" wrapText="1"/>
    </xf>
    <xf numFmtId="0" fontId="3" fillId="0" borderId="28" xfId="21" applyFont="1" applyFill="1" applyBorder="1" applyAlignment="1">
      <alignment vertical="center" wrapText="1"/>
    </xf>
    <xf numFmtId="0" fontId="3" fillId="0" borderId="26" xfId="21" applyFont="1" applyFill="1" applyBorder="1" applyAlignment="1">
      <alignment vertical="center" wrapText="1"/>
    </xf>
    <xf numFmtId="0" fontId="48" fillId="0" borderId="55" xfId="21" applyFont="1" applyBorder="1" applyAlignment="1">
      <alignment vertical="center" wrapText="1"/>
    </xf>
    <xf numFmtId="0" fontId="48" fillId="0" borderId="56" xfId="21" applyFont="1" applyBorder="1" applyAlignment="1">
      <alignment vertical="center" wrapText="1"/>
    </xf>
    <xf numFmtId="0" fontId="3" fillId="0" borderId="28" xfId="21" applyFont="1" applyBorder="1" applyAlignment="1">
      <alignment horizontal="left" vertical="center" wrapText="1"/>
    </xf>
    <xf numFmtId="0" fontId="3" fillId="0" borderId="26" xfId="21" applyFont="1" applyBorder="1" applyAlignment="1">
      <alignment horizontal="left" vertical="center" wrapText="1"/>
    </xf>
    <xf numFmtId="0" fontId="3" fillId="0" borderId="10" xfId="21" applyFont="1" applyFill="1" applyBorder="1" applyAlignment="1">
      <alignment horizontal="left" vertical="center" wrapText="1"/>
    </xf>
    <xf numFmtId="0" fontId="3" fillId="0" borderId="13" xfId="21" applyFont="1" applyFill="1" applyBorder="1" applyAlignment="1">
      <alignment horizontal="left" vertical="center" wrapText="1"/>
    </xf>
    <xf numFmtId="0" fontId="12" fillId="0" borderId="0" xfId="21" applyFont="1" applyBorder="1" applyAlignment="1">
      <alignment wrapText="1"/>
    </xf>
    <xf numFmtId="0" fontId="48" fillId="0" borderId="10" xfId="21" applyFont="1" applyBorder="1" applyAlignment="1">
      <alignment vertical="center"/>
    </xf>
    <xf numFmtId="0" fontId="18" fillId="0" borderId="13" xfId="21" applyFont="1" applyBorder="1" applyAlignment="1">
      <alignment vertical="center"/>
    </xf>
    <xf numFmtId="0" fontId="48" fillId="0" borderId="50" xfId="21" applyFont="1" applyBorder="1" applyAlignment="1">
      <alignment horizontal="left" vertical="center" wrapText="1"/>
    </xf>
    <xf numFmtId="0" fontId="8" fillId="0" borderId="51" xfId="21" applyFont="1" applyBorder="1" applyAlignment="1"/>
    <xf numFmtId="0" fontId="48" fillId="10" borderId="7" xfId="21" applyFont="1" applyFill="1" applyBorder="1" applyAlignment="1">
      <alignment vertical="center" wrapText="1"/>
    </xf>
    <xf numFmtId="0" fontId="18" fillId="10" borderId="31" xfId="21" applyFont="1" applyFill="1" applyBorder="1" applyAlignment="1">
      <alignment vertical="center" wrapText="1"/>
    </xf>
    <xf numFmtId="0" fontId="42" fillId="0" borderId="0" xfId="21" applyFont="1" applyAlignment="1">
      <alignment horizontal="center" vertical="center"/>
    </xf>
    <xf numFmtId="0" fontId="3" fillId="0" borderId="32" xfId="21" applyFont="1" applyBorder="1" applyAlignment="1">
      <alignment horizontal="center" vertical="center"/>
    </xf>
    <xf numFmtId="0" fontId="8" fillId="0" borderId="30" xfId="21" applyFont="1" applyBorder="1" applyAlignment="1">
      <alignment horizontal="center" vertical="center"/>
    </xf>
    <xf numFmtId="0" fontId="3" fillId="0" borderId="28" xfId="21" applyFont="1" applyFill="1" applyBorder="1" applyAlignment="1">
      <alignment horizontal="left" vertical="center" wrapText="1"/>
    </xf>
    <xf numFmtId="0" fontId="3" fillId="0" borderId="26" xfId="21" applyFont="1" applyFill="1" applyBorder="1" applyAlignment="1">
      <alignment horizontal="left" vertical="center" wrapText="1"/>
    </xf>
    <xf numFmtId="0" fontId="48" fillId="0" borderId="50" xfId="21" applyFont="1" applyBorder="1" applyAlignment="1">
      <alignment vertical="center" wrapText="1"/>
    </xf>
    <xf numFmtId="0" fontId="48" fillId="0" borderId="51" xfId="21" applyFont="1" applyBorder="1" applyAlignment="1">
      <alignment vertical="center" wrapText="1"/>
    </xf>
    <xf numFmtId="0" fontId="13" fillId="0" borderId="0" xfId="21" applyFont="1" applyBorder="1" applyAlignment="1">
      <alignment horizontal="center" vertical="center"/>
    </xf>
    <xf numFmtId="0" fontId="13" fillId="0" borderId="0" xfId="21" applyFont="1" applyBorder="1" applyAlignment="1"/>
    <xf numFmtId="0" fontId="5" fillId="0" borderId="0" xfId="21" applyFont="1" applyAlignment="1">
      <alignment horizontal="center" vertical="center"/>
    </xf>
    <xf numFmtId="0" fontId="3" fillId="0" borderId="45" xfId="21" applyFont="1" applyBorder="1" applyAlignment="1">
      <alignment vertical="center"/>
    </xf>
    <xf numFmtId="0" fontId="8" fillId="0" borderId="21" xfId="21" applyFont="1" applyBorder="1" applyAlignment="1">
      <alignment vertical="center"/>
    </xf>
    <xf numFmtId="0" fontId="3" fillId="0" borderId="10" xfId="21" applyFont="1" applyBorder="1" applyAlignment="1">
      <alignment vertical="center"/>
    </xf>
    <xf numFmtId="0" fontId="8" fillId="0" borderId="13" xfId="21" applyFont="1" applyBorder="1" applyAlignment="1">
      <alignment vertical="center"/>
    </xf>
    <xf numFmtId="0" fontId="13" fillId="0" borderId="10" xfId="23" applyFont="1" applyFill="1" applyBorder="1" applyAlignment="1">
      <alignment horizontal="center" vertical="center"/>
    </xf>
    <xf numFmtId="0" fontId="13" fillId="0" borderId="13" xfId="24" applyFont="1" applyFill="1" applyBorder="1" applyAlignment="1">
      <alignment horizontal="left" vertical="center" wrapText="1"/>
    </xf>
    <xf numFmtId="0" fontId="5" fillId="0" borderId="0" xfId="23" applyFont="1" applyAlignment="1">
      <alignment horizontal="center"/>
    </xf>
    <xf numFmtId="0" fontId="13" fillId="0" borderId="74" xfId="23" applyFont="1" applyFill="1" applyBorder="1" applyAlignment="1">
      <alignment horizontal="center" vertical="center"/>
    </xf>
    <xf numFmtId="0" fontId="13" fillId="0" borderId="78" xfId="23" applyFont="1" applyFill="1" applyBorder="1" applyAlignment="1">
      <alignment horizontal="center" vertical="center"/>
    </xf>
    <xf numFmtId="0" fontId="13" fillId="0" borderId="45" xfId="23" applyFont="1" applyFill="1" applyBorder="1" applyAlignment="1">
      <alignment horizontal="center" vertical="center"/>
    </xf>
    <xf numFmtId="0" fontId="13" fillId="0" borderId="75" xfId="24" applyFont="1" applyFill="1" applyBorder="1" applyAlignment="1">
      <alignment horizontal="left" vertical="center" wrapText="1"/>
    </xf>
    <xf numFmtId="0" fontId="13" fillId="0" borderId="79" xfId="24" applyFont="1" applyFill="1" applyBorder="1" applyAlignment="1">
      <alignment horizontal="left" vertical="center" wrapText="1"/>
    </xf>
    <xf numFmtId="0" fontId="13" fillId="0" borderId="21" xfId="24" applyFont="1" applyFill="1" applyBorder="1" applyAlignment="1">
      <alignment horizontal="left" vertical="center" wrapText="1"/>
    </xf>
    <xf numFmtId="0" fontId="13" fillId="0" borderId="34" xfId="23" applyFont="1" applyFill="1" applyBorder="1" applyAlignment="1">
      <alignment horizontal="center" vertical="center"/>
    </xf>
    <xf numFmtId="0" fontId="13" fillId="0" borderId="9" xfId="24" applyFont="1" applyFill="1" applyBorder="1" applyAlignment="1">
      <alignment horizontal="left" vertical="center" wrapText="1"/>
    </xf>
    <xf numFmtId="0" fontId="13" fillId="0" borderId="34" xfId="23" applyFont="1" applyFill="1" applyBorder="1" applyAlignment="1">
      <alignment horizontal="center" vertical="center" wrapText="1"/>
    </xf>
    <xf numFmtId="0" fontId="13" fillId="0" borderId="78" xfId="23" applyFont="1" applyFill="1" applyBorder="1" applyAlignment="1">
      <alignment horizontal="center" vertical="center" wrapText="1"/>
    </xf>
    <xf numFmtId="0" fontId="13" fillId="0" borderId="80" xfId="23" applyFont="1" applyFill="1" applyBorder="1" applyAlignment="1">
      <alignment horizontal="center" vertical="center" wrapText="1"/>
    </xf>
    <xf numFmtId="0" fontId="13" fillId="0" borderId="81" xfId="24" applyFont="1" applyFill="1" applyBorder="1" applyAlignment="1">
      <alignment horizontal="left" vertical="center" wrapText="1"/>
    </xf>
    <xf numFmtId="0" fontId="12" fillId="0" borderId="4" xfId="23" applyFont="1" applyFill="1" applyBorder="1" applyAlignment="1">
      <alignment horizontal="left"/>
    </xf>
    <xf numFmtId="0" fontId="3" fillId="0" borderId="3" xfId="9" applyFont="1" applyBorder="1" applyAlignment="1">
      <alignment horizontal="left"/>
    </xf>
    <xf numFmtId="0" fontId="12" fillId="0" borderId="7" xfId="23" applyFont="1" applyFill="1" applyBorder="1" applyAlignment="1">
      <alignment horizontal="left"/>
    </xf>
    <xf numFmtId="0" fontId="12" fillId="0" borderId="31" xfId="23" applyFont="1" applyFill="1" applyBorder="1" applyAlignment="1">
      <alignment horizontal="left"/>
    </xf>
    <xf numFmtId="0" fontId="3" fillId="0" borderId="78" xfId="9" applyFont="1" applyBorder="1" applyAlignment="1">
      <alignment horizontal="center" vertical="center"/>
    </xf>
    <xf numFmtId="0" fontId="3" fillId="0" borderId="79" xfId="9" applyFont="1" applyBorder="1" applyAlignment="1">
      <alignment horizontal="left" vertical="center" wrapText="1"/>
    </xf>
    <xf numFmtId="0" fontId="13" fillId="0" borderId="45" xfId="23" applyFont="1" applyFill="1" applyBorder="1" applyAlignment="1">
      <alignment horizontal="center" vertical="center" wrapText="1"/>
    </xf>
    <xf numFmtId="0" fontId="13" fillId="0" borderId="9" xfId="24" applyFont="1" applyFill="1" applyBorder="1" applyAlignment="1">
      <alignment horizontal="center" vertical="center" wrapText="1"/>
    </xf>
    <xf numFmtId="0" fontId="13" fillId="0" borderId="79" xfId="24" applyFont="1" applyFill="1" applyBorder="1" applyAlignment="1">
      <alignment horizontal="center" vertical="center" wrapText="1"/>
    </xf>
    <xf numFmtId="0" fontId="13" fillId="0" borderId="21" xfId="24" applyFont="1" applyFill="1" applyBorder="1" applyAlignment="1">
      <alignment horizontal="center" vertical="center" wrapText="1"/>
    </xf>
    <xf numFmtId="0" fontId="44" fillId="0" borderId="48" xfId="21" applyFont="1" applyFill="1" applyBorder="1" applyAlignment="1">
      <alignment horizontal="center" vertical="center" wrapText="1"/>
    </xf>
    <xf numFmtId="0" fontId="31" fillId="0" borderId="20" xfId="18" applyFont="1" applyBorder="1" applyAlignment="1">
      <alignment horizontal="center"/>
    </xf>
  </cellXfs>
  <cellStyles count="25">
    <cellStyle name="20 % – Zvýraznění1 2" xfId="1"/>
    <cellStyle name="20 % – Zvýraznění2 2" xfId="2"/>
    <cellStyle name="20 % – Zvýraznění3 2" xfId="3"/>
    <cellStyle name="20 % – Zvýraznění4 2" xfId="4"/>
    <cellStyle name="40 % – Zvýraznění3 2" xfId="5"/>
    <cellStyle name="60 % – Zvýraznění3 2" xfId="6"/>
    <cellStyle name="60 % – Zvýraznění4 2" xfId="7"/>
    <cellStyle name="60 % – Zvýraznění6 2" xfId="8"/>
    <cellStyle name="Normální" xfId="0" builtinId="0"/>
    <cellStyle name="Normální 2" xfId="9"/>
    <cellStyle name="Normální 2 2" xfId="22"/>
    <cellStyle name="Normální 3" xfId="10"/>
    <cellStyle name="Normální 3 2" xfId="20"/>
    <cellStyle name="Normální 4" xfId="16"/>
    <cellStyle name="Normální 4 2" xfId="21"/>
    <cellStyle name="normální_10_BILANCEE" xfId="17"/>
    <cellStyle name="normální_Akce EU - tabulka" xfId="11"/>
    <cellStyle name="normální_Akce EU - tabulka(tom)-final" xfId="12"/>
    <cellStyle name="normální_EU akce-upr 2" xfId="13"/>
    <cellStyle name="normální_Metodika k RS od 1.5.2005" xfId="24"/>
    <cellStyle name="normální_Rozborová tab. příjmů" xfId="23"/>
    <cellStyle name="normální_Rozpočet 12-2005 - Grafy" xfId="18"/>
    <cellStyle name="normální_Výroční zpráva 2002" xfId="19"/>
    <cellStyle name="Poznámka 2" xfId="14"/>
    <cellStyle name="Procenta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10" Type="http://schemas.openxmlformats.org/officeDocument/2006/relationships/chartsheet" Target="chartsheets/sheet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65528"/>
        <c:axId val="259388336"/>
      </c:barChart>
      <c:catAx>
        <c:axId val="2601655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59388336"/>
        <c:crosses val="autoZero"/>
        <c:auto val="1"/>
        <c:lblAlgn val="ctr"/>
        <c:lblOffset val="100"/>
        <c:tickMarkSkip val="1"/>
        <c:noMultiLvlLbl val="0"/>
      </c:catAx>
      <c:valAx>
        <c:axId val="25938833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6016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2013 až 2016, 
návrh rozpočtu Moravskoslezského kraje na rok 2017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916385295496524E-2"/>
                  <c:y val="-2.218049303375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03765418962496E-2"/>
                  <c:y val="-1.007027159084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159050581660463E-2"/>
                  <c:y val="-3.3353101202914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853135009769427E-2"/>
                  <c:y val="-2.9785827397204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I.s'!$N$8:$R$8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'Zdrojová data I.s'!$N$9:$R$9</c:f>
              <c:numCache>
                <c:formatCode>#,##0</c:formatCode>
                <c:ptCount val="5"/>
                <c:pt idx="0">
                  <c:v>7609322</c:v>
                </c:pt>
                <c:pt idx="1">
                  <c:v>8278538</c:v>
                </c:pt>
                <c:pt idx="2">
                  <c:v>9696615</c:v>
                </c:pt>
                <c:pt idx="3">
                  <c:v>8053332</c:v>
                </c:pt>
                <c:pt idx="4">
                  <c:v>7886430</c:v>
                </c:pt>
              </c:numCache>
            </c:numRef>
          </c:val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26689013361011E-2"/>
                  <c:y val="-8.1522891391468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607181208460294E-2"/>
                  <c:y val="-5.659234846199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42169833505506E-2"/>
                  <c:y val="-4.18018414848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280319475788844E-2"/>
                  <c:y val="2.0540396274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I.s'!$N$8:$R$8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'Zdrojová data I.s'!$N$10:$R$10</c:f>
              <c:numCache>
                <c:formatCode>#,##0</c:formatCode>
                <c:ptCount val="5"/>
                <c:pt idx="0">
                  <c:v>10919480</c:v>
                </c:pt>
                <c:pt idx="1">
                  <c:v>11432941</c:v>
                </c:pt>
                <c:pt idx="2">
                  <c:v>12535240</c:v>
                </c:pt>
                <c:pt idx="3">
                  <c:v>12177232</c:v>
                </c:pt>
              </c:numCache>
            </c:numRef>
          </c:val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I.s'!$N$8:$R$8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'Zdrojová data I.s'!$N$11:$R$11</c:f>
              <c:numCache>
                <c:formatCode>#,##0</c:formatCode>
                <c:ptCount val="5"/>
                <c:pt idx="4">
                  <c:v>13669430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1152184"/>
        <c:axId val="261173384"/>
        <c:axId val="0"/>
      </c:bar3DChart>
      <c:catAx>
        <c:axId val="26115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61173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173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61152184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2013 až 2016,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2017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049321959755092E-2"/>
                  <c:y val="-6.4782559802083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67191625774727E-2"/>
                  <c:y val="-3.6051727920113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549431321084862E-2"/>
                  <c:y val="-7.32347471578676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985958468437937E-2"/>
                  <c:y val="-4.593209858575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313478753023493E-3"/>
                  <c:y val="-6.7707249959356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s'!$N$9:$R$9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s'!$N$10:$R$10</c:f>
              <c:numCache>
                <c:formatCode>#,##0</c:formatCode>
                <c:ptCount val="5"/>
                <c:pt idx="0">
                  <c:v>4302600</c:v>
                </c:pt>
                <c:pt idx="1">
                  <c:v>4498900</c:v>
                </c:pt>
                <c:pt idx="2">
                  <c:v>4776650</c:v>
                </c:pt>
                <c:pt idx="3">
                  <c:v>5330950</c:v>
                </c:pt>
                <c:pt idx="4">
                  <c:v>5771300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256881489648878E-2"/>
                  <c:y val="-6.6963403050310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746549205167597E-2"/>
                  <c:y val="-7.1903818569121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475247624528638E-2"/>
                  <c:y val="-7.2491129025933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5339720939484601E-2"/>
                  <c:y val="-7.742987604912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497192898593174E-2"/>
                  <c:y val="-8.23686230723244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s'!$N$9:$R$9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s'!$N$11:$R$11</c:f>
              <c:numCache>
                <c:formatCode>#,##0</c:formatCode>
                <c:ptCount val="5"/>
                <c:pt idx="0">
                  <c:v>184620</c:v>
                </c:pt>
                <c:pt idx="1">
                  <c:v>191852</c:v>
                </c:pt>
                <c:pt idx="2">
                  <c:v>162937</c:v>
                </c:pt>
                <c:pt idx="3">
                  <c:v>140391</c:v>
                </c:pt>
                <c:pt idx="4">
                  <c:v>164820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668316438001E-2"/>
                  <c:y val="1.1257339920776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363452102702646E-2"/>
                  <c:y val="2.3152045166843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416008989033826E-2"/>
                  <c:y val="1.37817737877002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497634770332947E-2"/>
                  <c:y val="-3.5622381400411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225469381925069E-2"/>
                  <c:y val="-2.7963986523227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s'!$N$9:$R$9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s'!$N$12:$R$12</c:f>
              <c:numCache>
                <c:formatCode>#,##0</c:formatCode>
                <c:ptCount val="5"/>
                <c:pt idx="0">
                  <c:v>85980</c:v>
                </c:pt>
                <c:pt idx="1">
                  <c:v>85980</c:v>
                </c:pt>
                <c:pt idx="2">
                  <c:v>55980</c:v>
                </c:pt>
                <c:pt idx="3">
                  <c:v>40980</c:v>
                </c:pt>
                <c:pt idx="4">
                  <c:v>55000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964020122484751E-2"/>
                  <c:y val="-2.459417824953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080872386696703E-3"/>
                  <c:y val="-2.9534623360340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2887350309649781E-3"/>
                  <c:y val="-1.763984265239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436679790026302E-2"/>
                  <c:y val="-3.9414258862882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s'!$N$9:$R$9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s'!$N$13:$R$13</c:f>
              <c:numCache>
                <c:formatCode>#,##0</c:formatCode>
                <c:ptCount val="5"/>
                <c:pt idx="0">
                  <c:v>1706993</c:v>
                </c:pt>
                <c:pt idx="1">
                  <c:v>2169460</c:v>
                </c:pt>
                <c:pt idx="2">
                  <c:v>3565454</c:v>
                </c:pt>
                <c:pt idx="3">
                  <c:v>2541011</c:v>
                </c:pt>
                <c:pt idx="4">
                  <c:v>974346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258055736"/>
        <c:axId val="258058872"/>
        <c:axId val="0"/>
      </c:bar3DChart>
      <c:catAx>
        <c:axId val="2580557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58058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058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58055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2013 až 2016,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2017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4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710301837270341E-2"/>
                  <c:y val="-8.0867805123005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545713035870517E-2"/>
                  <c:y val="-3.0954996082773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88090551181102E-2"/>
                  <c:y val="-6.5215542344081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506583552055983E-2"/>
                  <c:y val="-6.580474917348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4836614173228345E-2"/>
                  <c:y val="-8.32329545709883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s'!$N$2:$R$2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s'!$N$3:$R$3</c:f>
              <c:numCache>
                <c:formatCode>#,##0</c:formatCode>
                <c:ptCount val="5"/>
                <c:pt idx="0">
                  <c:v>4674368</c:v>
                </c:pt>
                <c:pt idx="1">
                  <c:v>4749050</c:v>
                </c:pt>
                <c:pt idx="2">
                  <c:v>5225653</c:v>
                </c:pt>
                <c:pt idx="3">
                  <c:v>5123867</c:v>
                </c:pt>
                <c:pt idx="4">
                  <c:v>5704252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761273808660558E-2"/>
                  <c:y val="-6.4201999004686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6398840769903658E-2"/>
                  <c:y val="-1.1529645841755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9402340332458434E-2"/>
                  <c:y val="-1.832291783678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9951771653543309E-2"/>
                  <c:y val="-1.164798653545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0574584426946599E-2"/>
                  <c:y val="-1.507399261715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s'!$N$2:$R$2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'Zdrojová data II. a III. s'!$N$4:$R$4</c:f>
              <c:numCache>
                <c:formatCode>#,##0</c:formatCode>
                <c:ptCount val="5"/>
                <c:pt idx="0">
                  <c:v>2934954</c:v>
                </c:pt>
                <c:pt idx="1">
                  <c:v>3529488</c:v>
                </c:pt>
                <c:pt idx="2">
                  <c:v>4470962</c:v>
                </c:pt>
                <c:pt idx="3">
                  <c:v>1689119</c:v>
                </c:pt>
                <c:pt idx="4">
                  <c:v>2182178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056128"/>
        <c:axId val="258059264"/>
        <c:axId val="0"/>
      </c:bar3DChart>
      <c:catAx>
        <c:axId val="25805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58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059264"/>
        <c:scaling>
          <c:orientation val="minMax"/>
          <c:max val="6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258056128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8058088"/>
        <c:axId val="258057696"/>
      </c:barChart>
      <c:catAx>
        <c:axId val="258058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580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057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58058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059656"/>
        <c:axId val="258061224"/>
        <c:axId val="0"/>
      </c:bar3DChart>
      <c:catAx>
        <c:axId val="258059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58061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061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58059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2017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5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4147965879265124E-2"/>
                  <c:y val="-9.78759093799896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9226815398075935E-3"/>
                  <c:y val="-5.0876960788312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2827209098862643E-2"/>
                  <c:y val="-5.44600210683052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Kapitálové příjmy
0,8%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303805774278195E-2"/>
                  <c:y val="3.4243126448233865E-2"/>
                </c:manualLayout>
              </c:layout>
              <c:tx>
                <c:rich>
                  <a:bodyPr/>
                  <a:lstStyle/>
                  <a:p>
                    <a:fld id="{60E314FB-408C-46B6-9CB6-4ED997F450B2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8,5%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2402110673665792"/>
                  <c:y val="0.129696102379158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5138888888888885E-3"/>
                  <c:y val="0.132726328241132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6788057742782156E-3"/>
                  <c:y val="4.2554351539672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Ostatní přijaté dotace
0,7%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IV.'!$V$2:$V$8</c:f>
              <c:numCache>
                <c:formatCode>#,##0</c:formatCode>
                <c:ptCount val="7"/>
                <c:pt idx="0">
                  <c:v>164820</c:v>
                </c:pt>
                <c:pt idx="1">
                  <c:v>5771300</c:v>
                </c:pt>
                <c:pt idx="2">
                  <c:v>55000</c:v>
                </c:pt>
                <c:pt idx="3">
                  <c:v>591823</c:v>
                </c:pt>
                <c:pt idx="4">
                  <c:v>209438</c:v>
                </c:pt>
                <c:pt idx="5">
                  <c:v>123989</c:v>
                </c:pt>
                <c:pt idx="6">
                  <c:v>49096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IV.'!$W$2:$W$8</c:f>
              <c:numCache>
                <c:formatCode>#,##0.00</c:formatCode>
                <c:ptCount val="7"/>
                <c:pt idx="0">
                  <c:v>2.3662451299022922</c:v>
                </c:pt>
                <c:pt idx="1">
                  <c:v>82.85590655384722</c:v>
                </c:pt>
                <c:pt idx="2">
                  <c:v>0.78960976910948966</c:v>
                </c:pt>
                <c:pt idx="3">
                  <c:v>8.4965313160670082</c:v>
                </c:pt>
                <c:pt idx="4">
                  <c:v>3.0068052876864231</c:v>
                </c:pt>
                <c:pt idx="5">
                  <c:v>1.7800531938566635</c:v>
                </c:pt>
                <c:pt idx="6">
                  <c:v>0.70484874953090004</c:v>
                </c:pt>
              </c:numCache>
            </c:numRef>
          </c:val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2017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3794214785651793"/>
                  <c:y val="-5.665098445965625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Běžné výdaje na zastupitelstvo kraje a krajský úřad
7,0%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4312554680664885E-2"/>
                  <c:y val="-9.48951313670528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Finance a správa majetku
2,6%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978565179352479E-2"/>
                  <c:y val="0.134274953452416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Samosprávné činnosti celkem
33,2%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026246719160105E-3"/>
                  <c:y val="1.957069656569290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Příspěvky na</a:t>
                    </a:r>
                    <a:r>
                      <a:rPr lang="en-US" baseline="0"/>
                      <a:t> provoz PO</a:t>
                    </a:r>
                    <a:r>
                      <a:rPr lang="en-US"/>
                      <a:t>
27,4%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2085520559929933E-3"/>
                  <c:y val="8.794209583261491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Návratné finanční výpomoci
2,1%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7222222222222224E-3"/>
                  <c:y val="-0.1366693536051552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Reprodukce majetku kraje vyjma akcí EU
8,0%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8293963254592921E-3"/>
                  <c:y val="-6.274231916188503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Akce spolufinancované z evropských finančních zdrojů
19,7%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Příspěvky PO celkem - provoz</c:v>
                </c:pt>
                <c:pt idx="4">
                  <c:v>Návratné finanční výpomoci</c:v>
                </c:pt>
                <c:pt idx="5">
                  <c:v>Reprodukce majetku kraje vyjma akce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VI.'!$V$3:$V$9</c:f>
              <c:numCache>
                <c:formatCode>#,##0</c:formatCode>
                <c:ptCount val="7"/>
                <c:pt idx="0">
                  <c:v>552029</c:v>
                </c:pt>
                <c:pt idx="1">
                  <c:v>207385</c:v>
                </c:pt>
                <c:pt idx="2">
                  <c:v>2620033</c:v>
                </c:pt>
                <c:pt idx="3">
                  <c:v>2161804</c:v>
                </c:pt>
                <c:pt idx="4">
                  <c:v>165800</c:v>
                </c:pt>
                <c:pt idx="5">
                  <c:v>631094</c:v>
                </c:pt>
                <c:pt idx="6">
                  <c:v>1548285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Příspěvky PO celkem - provoz</c:v>
                </c:pt>
                <c:pt idx="4">
                  <c:v>Návratné finanční výpomoci</c:v>
                </c:pt>
                <c:pt idx="5">
                  <c:v>Reprodukce majetku kraje vyjma akce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VI.'!$W$3:$W$9</c:f>
              <c:numCache>
                <c:formatCode>#,##0.00</c:formatCode>
                <c:ptCount val="7"/>
                <c:pt idx="0">
                  <c:v>6.9997324518191375</c:v>
                </c:pt>
                <c:pt idx="1">
                  <c:v>2.6296435776390585</c:v>
                </c:pt>
                <c:pt idx="2">
                  <c:v>33.22204089809965</c:v>
                </c:pt>
                <c:pt idx="3">
                  <c:v>27.411693250304637</c:v>
                </c:pt>
                <c:pt idx="4">
                  <c:v>2.1023454211855048</c:v>
                </c:pt>
                <c:pt idx="5">
                  <c:v>8.0022773295394742</c:v>
                </c:pt>
                <c:pt idx="6">
                  <c:v>19.632267071412539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2017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2017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4488517060367453E-2"/>
                  <c:y val="-6.14782408231864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Doprava
556,1 mil. Kč
35,9%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741513560804899"/>
                  <c:y val="2.088348181236588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Krizové řízení
7,2 mil. Kč
0,5%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100174978127735E-2"/>
                  <c:y val="-1.221690412808648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Kultura
150,6 mil. Kč
9,7%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552274715660545E-2"/>
                  <c:y val="-5.823627093993635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Regionální rozvoj
107,6 mil. Kč
6,9%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829833770778653E-2"/>
                  <c:y val="-6.14755592879379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Cestovní ruch
12,1 mil. Kč
0,8%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6314632545931758E-2"/>
                  <c:y val="-3.7741159676533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Sociální věci
62,8 mil. Kč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1899496937882765E-2"/>
                  <c:y val="-2.788411802463348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Školství
91,0 mil. Kč
5,9%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1546697287839023E-2"/>
                  <c:y val="2.433149031219010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Zdravotnictví
112,0 mil. Kč
7,2%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0567366579177627E-2"/>
                  <c:y val="8.058465092823741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Životní prostředí
441,7 mil. Kč
28,5%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9759186351706036E-2"/>
                  <c:y val="6.316401695401166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Krajský úřad
7,3 mil. Kč
0,5%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VI.'!$A$20:$A$30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</c:strCache>
            </c:strRef>
          </c:cat>
          <c:val>
            <c:numRef>
              <c:f>'Zdrojová data V.a VI.'!$V$20:$V$30</c:f>
              <c:numCache>
                <c:formatCode>#,##0</c:formatCode>
                <c:ptCount val="10"/>
                <c:pt idx="0">
                  <c:v>556055</c:v>
                </c:pt>
                <c:pt idx="1">
                  <c:v>7154</c:v>
                </c:pt>
                <c:pt idx="2">
                  <c:v>150630</c:v>
                </c:pt>
                <c:pt idx="3">
                  <c:v>107573</c:v>
                </c:pt>
                <c:pt idx="4">
                  <c:v>12100</c:v>
                </c:pt>
                <c:pt idx="5">
                  <c:v>62827</c:v>
                </c:pt>
                <c:pt idx="6">
                  <c:v>90966</c:v>
                </c:pt>
                <c:pt idx="7">
                  <c:v>111988</c:v>
                </c:pt>
                <c:pt idx="8">
                  <c:v>441740</c:v>
                </c:pt>
                <c:pt idx="9">
                  <c:v>7252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VI.'!$A$20:$A$30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</c:strCache>
            </c:strRef>
          </c:cat>
          <c:val>
            <c:numRef>
              <c:f>'Zdrojová data V.a VI.'!$W$20:$W$30</c:f>
              <c:numCache>
                <c:formatCode>#,##0.00</c:formatCode>
                <c:ptCount val="10"/>
                <c:pt idx="0">
                  <c:v>35.914253512757668</c:v>
                </c:pt>
                <c:pt idx="1">
                  <c:v>0.4620596337237653</c:v>
                </c:pt>
                <c:pt idx="2">
                  <c:v>9.7288289946618356</c:v>
                </c:pt>
                <c:pt idx="3">
                  <c:v>6.9478810425729103</c:v>
                </c:pt>
                <c:pt idx="4">
                  <c:v>0.78150986414000001</c:v>
                </c:pt>
                <c:pt idx="5">
                  <c:v>4.0578446474647754</c:v>
                </c:pt>
                <c:pt idx="6">
                  <c:v>5.8752749009387806</c:v>
                </c:pt>
                <c:pt idx="7">
                  <c:v>7.2330352615958953</c:v>
                </c:pt>
                <c:pt idx="8">
                  <c:v>28.530922924396997</c:v>
                </c:pt>
                <c:pt idx="9">
                  <c:v>0.46838921774737857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chart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customSheetViews>
    <customSheetView guid="{8DF5934D-271D-4996-8FBD-8BBE47175559}" scale="131" zoomToFit="1">
      <pageMargins left="0.78740157480314965" right="0.78740157480314965" top="0.98425196850393704" bottom="0.59055118110236227" header="0.51181102362204722" footer="0.31496062992125984"/>
      <pageSetup paperSize="9" firstPageNumber="22" orientation="landscape" useFirstPageNumber="1" horizontalDpi="4294967295" r:id="rId1"/>
      <headerFooter alignWithMargins="0">
        <oddHeader>&amp;L&amp;"Tahoma,Kurzíva"&amp;9Návrh rozpočtu na rok 2016
Příloha č. 8&amp;R&amp;"Tahoma,Kurzíva"&amp;9Graf č. 1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27" orientation="landscape" useFirstPageNumber="1" horizontalDpi="4294967295" r:id="rId2"/>
  <headerFooter alignWithMargins="0">
    <oddHeader>&amp;L&amp;"Tahoma,Kurzíva"&amp;9Návrh rozpočtu na rok 2017
Příloha č. 10&amp;R&amp;"Tahoma,Kurzíva"&amp;9Graf č. 1</oddHeader>
    <oddFooter>&amp;C&amp;"Tahoma,Obyčejné"&amp;P</oddFooter>
  </headerFooter>
  <drawing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customSheetViews>
    <customSheetView guid="{8DF5934D-271D-4996-8FBD-8BBE47175559}" scale="130">
      <pageMargins left="0.78740157480314965" right="0.78740157480314965" top="0.98425196850393704" bottom="0.59055118110236227" header="0.51181102362204722" footer="0.31496062992125984"/>
      <pageSetup paperSize="9" firstPageNumber="23" orientation="landscape" useFirstPageNumber="1" r:id="rId1"/>
      <headerFooter alignWithMargins="0">
        <oddHeader>&amp;L&amp;"Tahoma,Kurzíva"&amp;9Návrh rozpočtu na rok 2016
Příloha č. 8&amp;R&amp;"Tahoma,Kurzíva"&amp;9Graf č. 2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28" orientation="landscape" useFirstPageNumber="1" r:id="rId2"/>
  <headerFooter alignWithMargins="0">
    <oddHeader>&amp;L&amp;"Tahoma,Kurzíva"&amp;9Návrh rozpočtu na rok 2017
Příloha č. 10&amp;R&amp;"Tahoma,Kurzíva"&amp;9Graf č. 2</oddHeader>
    <oddFooter>&amp;C&amp;"Tahoma,Obyčejné"&amp;P</oddFooter>
  </headerFooter>
  <drawing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customSheetViews>
    <customSheetView guid="{8DF5934D-271D-4996-8FBD-8BBE47175559}" scale="130">
      <pageMargins left="0.78740157480314965" right="0.78740157480314965" top="0.98425196850393704" bottom="0.59055118110236227" header="0.51181102362204722" footer="0.31496062992125984"/>
      <pageSetup paperSize="9" firstPageNumber="24" orientation="landscape" useFirstPageNumber="1" r:id="rId1"/>
      <headerFooter alignWithMargins="0">
        <oddHeader>&amp;L&amp;"Tahoma,Kurzíva"&amp;9Návrh rozpočtu na rok 2016
Příloha č. 8&amp;R&amp;"Tahoma,Kurzíva"&amp;9Graf č. 3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29" orientation="landscape" useFirstPageNumber="1" r:id="rId2"/>
  <headerFooter alignWithMargins="0">
    <oddHeader>&amp;L&amp;"Tahoma,Kurzíva"&amp;9Návrh rozpočtu na rok 2017
Příloha č. 10&amp;R&amp;"Tahoma,Kurzíva"&amp;9Graf č. 3</oddHeader>
    <oddFooter>&amp;C&amp;"Tahoma,Obyčejné"&amp;P</oddFooter>
  </headerFooter>
  <drawing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customSheetViews>
    <customSheetView guid="{8DF5934D-271D-4996-8FBD-8BBE47175559}" scale="130">
      <pageMargins left="0.78740157480314965" right="0.78740157480314965" top="0.98425196850393704" bottom="0.59055118110236227" header="0.51181102362204722" footer="0.31496062992125984"/>
      <pageSetup paperSize="9" firstPageNumber="25" orientation="landscape" useFirstPageNumber="1" r:id="rId1"/>
      <headerFooter alignWithMargins="0">
        <oddHeader>&amp;L&amp;"Tahoma,Kurzíva"&amp;9Návrh rozpočtu na rok 2016
Příloha č. 8&amp;R&amp;"Tahoma,Kurzíva"&amp;9Graf č. 4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30" orientation="landscape" useFirstPageNumber="1" r:id="rId2"/>
  <headerFooter alignWithMargins="0">
    <oddHeader>&amp;L&amp;"Tahoma,Kurzíva"&amp;9Návrh rozpočtu na rok 2017
Příloha č. 10&amp;R&amp;"Tahoma,Kurzíva"&amp;9Graf č. 4</oddHeader>
    <oddFooter>&amp;C&amp;"Tahoma,Obyčejné"&amp;P</oddFooter>
  </headerFooter>
  <drawing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customSheetViews>
    <customSheetView guid="{8DF5934D-271D-4996-8FBD-8BBE47175559}" scale="130">
      <pageMargins left="0.78740157480314965" right="0.78740157480314965" top="0.98425196850393704" bottom="0.59055118110236227" header="0.51181102362204722" footer="0.31496062992125984"/>
      <pageSetup paperSize="9" firstPageNumber="26" orientation="landscape" useFirstPageNumber="1" r:id="rId1"/>
      <headerFooter alignWithMargins="0">
        <oddHeader>&amp;L&amp;"Tahoma,Kurzíva"&amp;9Návrh rozpočtu na rok 2016
Příloha č. 8&amp;R&amp;"Tahoma,Kurzíva"&amp;9Graf č. 5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31" orientation="landscape" useFirstPageNumber="1" r:id="rId2"/>
  <headerFooter alignWithMargins="0">
    <oddHeader>&amp;L&amp;"Tahoma,Kurzíva"&amp;9Návrh rozpočtu na rok 2017
Příloha č. 10&amp;R&amp;"Tahoma,Kurzíva"&amp;9Graf č. 5</oddHeader>
    <oddFooter>&amp;C&amp;"Tahoma,Obyčejné"&amp;P</oddFooter>
  </headerFooter>
  <drawing r:id="rId3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customSheetViews>
    <customSheetView guid="{8DF5934D-271D-4996-8FBD-8BBE47175559}" scale="130">
      <pageMargins left="0.78740157480314965" right="0.78740157480314965" top="0.98425196850393704" bottom="0.59055118110236227" header="0.51181102362204722" footer="0.31496062992125984"/>
      <pageSetup paperSize="9" firstPageNumber="27" orientation="landscape" useFirstPageNumber="1" r:id="rId1"/>
      <headerFooter alignWithMargins="0">
        <oddHeader>&amp;L&amp;"Tahoma,Kurzíva"&amp;9Návrh rozpočtu na rok 2016
Příloha č. 8&amp;R&amp;"Tahoma,Kurzíva"&amp;9Graf č. 6</oddHeader>
        <oddFooter>&amp;C&amp;"Tahoma,Obyčejné"&amp;P</oddFooter>
      </headerFooter>
    </customSheetView>
  </customSheetViews>
  <pageMargins left="0.78740157480314965" right="0.78740157480314965" top="0.98425196850393704" bottom="0.59055118110236227" header="0.51181102362204722" footer="0.31496062992125984"/>
  <pageSetup paperSize="9" firstPageNumber="32" orientation="landscape" useFirstPageNumber="1" r:id="rId2"/>
  <headerFooter alignWithMargins="0">
    <oddHeader>&amp;L&amp;"Tahoma,Kurzíva"&amp;9Návrh rozpočtu na rok 2017
Příloha č. 10&amp;R&amp;"Tahoma,Kurzíva"&amp;9Graf č. 6</oddHeader>
    <oddFooter>&amp;C&amp;"Tahoma,Obyčejné"&amp;P</oddFooter>
  </headerFooter>
  <drawing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1980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80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zoomScaleSheetLayoutView="100" workbookViewId="0">
      <selection activeCell="B1" sqref="B1"/>
    </sheetView>
  </sheetViews>
  <sheetFormatPr defaultRowHeight="15.75" x14ac:dyDescent="0.25"/>
  <cols>
    <col min="1" max="4" width="9.140625" style="75"/>
    <col min="5" max="5" width="38.5703125" style="75" customWidth="1"/>
    <col min="6" max="16384" width="9.140625" style="75"/>
  </cols>
  <sheetData>
    <row r="1" spans="1:10" s="65" customFormat="1" ht="15.75" customHeight="1" x14ac:dyDescent="0.15">
      <c r="A1" s="64" t="s">
        <v>570</v>
      </c>
      <c r="C1" s="64"/>
    </row>
    <row r="2" spans="1:10" s="66" customFormat="1" ht="18" customHeight="1" x14ac:dyDescent="0.25"/>
    <row r="3" spans="1:10" s="68" customFormat="1" ht="42" customHeight="1" x14ac:dyDescent="0.25">
      <c r="A3" s="504" t="s">
        <v>203</v>
      </c>
      <c r="B3" s="505"/>
      <c r="C3" s="505"/>
      <c r="D3" s="505"/>
      <c r="E3" s="505"/>
      <c r="F3" s="505"/>
      <c r="G3" s="67"/>
      <c r="H3" s="67"/>
      <c r="I3" s="67"/>
      <c r="J3" s="67"/>
    </row>
    <row r="4" spans="1:10" s="69" customFormat="1" ht="36" customHeight="1" x14ac:dyDescent="0.2"/>
    <row r="5" spans="1:10" s="69" customFormat="1" ht="15.75" customHeight="1" x14ac:dyDescent="0.2">
      <c r="A5" s="70" t="s">
        <v>0</v>
      </c>
      <c r="F5" s="71" t="s">
        <v>128</v>
      </c>
    </row>
    <row r="6" spans="1:10" s="69" customFormat="1" ht="15" x14ac:dyDescent="0.2"/>
    <row r="7" spans="1:10" s="69" customFormat="1" ht="31.5" customHeight="1" x14ac:dyDescent="0.2">
      <c r="A7" s="506" t="s">
        <v>204</v>
      </c>
      <c r="B7" s="506"/>
      <c r="C7" s="506"/>
      <c r="D7" s="506"/>
      <c r="E7" s="506"/>
      <c r="F7" s="72">
        <v>2</v>
      </c>
    </row>
    <row r="8" spans="1:10" s="69" customFormat="1" ht="15" x14ac:dyDescent="0.2">
      <c r="A8" s="73"/>
      <c r="B8" s="73"/>
      <c r="C8" s="73"/>
      <c r="D8" s="73"/>
      <c r="E8" s="73"/>
      <c r="F8" s="74"/>
    </row>
    <row r="9" spans="1:10" s="69" customFormat="1" ht="31.5" customHeight="1" x14ac:dyDescent="0.2">
      <c r="A9" s="503" t="s">
        <v>205</v>
      </c>
      <c r="B9" s="503"/>
      <c r="C9" s="503"/>
      <c r="D9" s="503"/>
      <c r="E9" s="503"/>
      <c r="F9" s="72">
        <v>4</v>
      </c>
    </row>
    <row r="10" spans="1:10" s="69" customFormat="1" ht="15" x14ac:dyDescent="0.2">
      <c r="A10" s="73"/>
      <c r="B10" s="73"/>
      <c r="C10" s="73"/>
      <c r="D10" s="73"/>
      <c r="E10" s="73"/>
      <c r="F10" s="74"/>
    </row>
    <row r="11" spans="1:10" s="69" customFormat="1" ht="48.75" customHeight="1" x14ac:dyDescent="0.2">
      <c r="A11" s="503" t="s">
        <v>206</v>
      </c>
      <c r="B11" s="503"/>
      <c r="C11" s="503"/>
      <c r="D11" s="503"/>
      <c r="E11" s="503"/>
      <c r="F11" s="72">
        <v>12</v>
      </c>
    </row>
    <row r="12" spans="1:10" s="69" customFormat="1" ht="15" customHeight="1" x14ac:dyDescent="0.2">
      <c r="A12" s="231"/>
      <c r="B12" s="231"/>
      <c r="C12" s="231"/>
      <c r="D12" s="231"/>
      <c r="E12" s="231"/>
      <c r="F12" s="74"/>
    </row>
    <row r="13" spans="1:10" s="69" customFormat="1" ht="15" customHeight="1" x14ac:dyDescent="0.2">
      <c r="A13" s="503" t="s">
        <v>207</v>
      </c>
      <c r="B13" s="503"/>
      <c r="C13" s="503"/>
      <c r="D13" s="503"/>
      <c r="E13" s="503"/>
      <c r="F13" s="72">
        <v>20</v>
      </c>
    </row>
    <row r="14" spans="1:10" s="69" customFormat="1" ht="15" customHeight="1" x14ac:dyDescent="0.2">
      <c r="A14" s="231"/>
      <c r="B14" s="231"/>
      <c r="C14" s="231"/>
      <c r="D14" s="231"/>
      <c r="E14" s="231"/>
      <c r="F14" s="74"/>
    </row>
    <row r="15" spans="1:10" s="69" customFormat="1" ht="16.899999999999999" customHeight="1" x14ac:dyDescent="0.2">
      <c r="A15" s="72" t="s">
        <v>208</v>
      </c>
      <c r="B15" s="72"/>
      <c r="C15" s="72"/>
      <c r="D15" s="72"/>
      <c r="E15" s="72"/>
      <c r="F15" s="72">
        <v>21</v>
      </c>
    </row>
    <row r="16" spans="1:10" s="69" customFormat="1" ht="16.899999999999999" customHeight="1" x14ac:dyDescent="0.2">
      <c r="A16" s="72"/>
      <c r="B16" s="72"/>
      <c r="C16" s="72"/>
      <c r="D16" s="72"/>
      <c r="E16" s="72"/>
      <c r="F16" s="72"/>
    </row>
    <row r="17" spans="1:6" s="69" customFormat="1" ht="16.899999999999999" customHeight="1" x14ac:dyDescent="0.2">
      <c r="A17" s="72" t="s">
        <v>209</v>
      </c>
      <c r="B17" s="72"/>
      <c r="C17" s="72"/>
      <c r="D17" s="72"/>
      <c r="E17" s="72"/>
      <c r="F17" s="72">
        <v>25</v>
      </c>
    </row>
    <row r="18" spans="1:6" s="69" customFormat="1" ht="24" customHeight="1" x14ac:dyDescent="0.2">
      <c r="A18" s="192"/>
      <c r="B18" s="192"/>
      <c r="C18" s="192"/>
      <c r="D18" s="192"/>
      <c r="E18" s="192"/>
      <c r="F18" s="501"/>
    </row>
    <row r="19" spans="1:6" ht="31.5" customHeight="1" x14ac:dyDescent="0.25">
      <c r="A19" s="503" t="s">
        <v>210</v>
      </c>
      <c r="B19" s="503"/>
      <c r="C19" s="503"/>
      <c r="D19" s="503"/>
      <c r="E19" s="503"/>
      <c r="F19" s="72">
        <v>27</v>
      </c>
    </row>
    <row r="20" spans="1:6" ht="15" customHeight="1" x14ac:dyDescent="0.25">
      <c r="A20" s="192"/>
      <c r="B20" s="192"/>
      <c r="C20" s="193"/>
      <c r="D20" s="192"/>
      <c r="E20" s="192"/>
      <c r="F20" s="502"/>
    </row>
    <row r="21" spans="1:6" ht="46.5" customHeight="1" x14ac:dyDescent="0.25">
      <c r="A21" s="503" t="s">
        <v>211</v>
      </c>
      <c r="B21" s="503"/>
      <c r="C21" s="503"/>
      <c r="D21" s="503"/>
      <c r="E21" s="503"/>
      <c r="F21" s="72">
        <v>28</v>
      </c>
    </row>
    <row r="22" spans="1:6" ht="15" customHeight="1" x14ac:dyDescent="0.25">
      <c r="A22" s="192"/>
      <c r="B22" s="192"/>
      <c r="C22" s="192"/>
      <c r="D22" s="192"/>
      <c r="E22" s="192"/>
      <c r="F22" s="502"/>
    </row>
    <row r="23" spans="1:6" ht="46.5" customHeight="1" x14ac:dyDescent="0.25">
      <c r="A23" s="503" t="s">
        <v>212</v>
      </c>
      <c r="B23" s="503"/>
      <c r="C23" s="503"/>
      <c r="D23" s="503"/>
      <c r="E23" s="503"/>
      <c r="F23" s="72">
        <v>29</v>
      </c>
    </row>
    <row r="24" spans="1:6" ht="15" customHeight="1" x14ac:dyDescent="0.25">
      <c r="A24" s="192"/>
      <c r="B24" s="192"/>
      <c r="C24" s="192"/>
      <c r="D24" s="192"/>
      <c r="E24" s="192"/>
      <c r="F24" s="502"/>
    </row>
    <row r="25" spans="1:6" ht="31.5" customHeight="1" x14ac:dyDescent="0.25">
      <c r="A25" s="503" t="s">
        <v>213</v>
      </c>
      <c r="B25" s="503"/>
      <c r="C25" s="503"/>
      <c r="D25" s="503"/>
      <c r="E25" s="503"/>
      <c r="F25" s="72">
        <v>30</v>
      </c>
    </row>
    <row r="26" spans="1:6" ht="15" customHeight="1" x14ac:dyDescent="0.25">
      <c r="A26" s="192"/>
      <c r="B26" s="192"/>
      <c r="C26" s="192"/>
      <c r="D26" s="192"/>
      <c r="E26" s="192"/>
      <c r="F26" s="502"/>
    </row>
    <row r="27" spans="1:6" ht="31.5" customHeight="1" x14ac:dyDescent="0.25">
      <c r="A27" s="503" t="s">
        <v>214</v>
      </c>
      <c r="B27" s="503"/>
      <c r="C27" s="503"/>
      <c r="D27" s="503"/>
      <c r="E27" s="503"/>
      <c r="F27" s="72">
        <v>31</v>
      </c>
    </row>
    <row r="28" spans="1:6" ht="15" customHeight="1" x14ac:dyDescent="0.25">
      <c r="A28" s="192"/>
      <c r="B28" s="192"/>
      <c r="C28" s="192"/>
      <c r="D28" s="192"/>
      <c r="E28" s="192"/>
      <c r="F28" s="502"/>
    </row>
    <row r="29" spans="1:6" ht="46.5" customHeight="1" x14ac:dyDescent="0.25">
      <c r="A29" s="503" t="s">
        <v>215</v>
      </c>
      <c r="B29" s="503"/>
      <c r="C29" s="503"/>
      <c r="D29" s="503"/>
      <c r="E29" s="503"/>
      <c r="F29" s="72">
        <v>32</v>
      </c>
    </row>
    <row r="30" spans="1:6" x14ac:dyDescent="0.25">
      <c r="A30" s="66"/>
      <c r="B30" s="66"/>
      <c r="C30" s="66"/>
      <c r="D30" s="66"/>
      <c r="E30" s="66"/>
    </row>
    <row r="31" spans="1:6" x14ac:dyDescent="0.25">
      <c r="A31" s="66"/>
      <c r="B31" s="66"/>
      <c r="C31" s="66"/>
      <c r="D31" s="66"/>
      <c r="E31" s="66"/>
    </row>
    <row r="32" spans="1:6" x14ac:dyDescent="0.25">
      <c r="A32" s="66"/>
      <c r="B32" s="66"/>
      <c r="C32" s="66"/>
      <c r="D32" s="66"/>
      <c r="E32" s="66"/>
    </row>
  </sheetData>
  <mergeCells count="11">
    <mergeCell ref="A19:E19"/>
    <mergeCell ref="A3:F3"/>
    <mergeCell ref="A7:E7"/>
    <mergeCell ref="A9:E9"/>
    <mergeCell ref="A11:E11"/>
    <mergeCell ref="A13:E13"/>
    <mergeCell ref="A21:E21"/>
    <mergeCell ref="A23:E23"/>
    <mergeCell ref="A25:E25"/>
    <mergeCell ref="A27:E27"/>
    <mergeCell ref="A29:E2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W13"/>
  <sheetViews>
    <sheetView workbookViewId="0">
      <selection activeCell="W7" sqref="W7"/>
    </sheetView>
  </sheetViews>
  <sheetFormatPr defaultColWidth="10.28515625" defaultRowHeight="15.75" x14ac:dyDescent="0.25"/>
  <cols>
    <col min="1" max="1" width="39.5703125" style="109" customWidth="1"/>
    <col min="2" max="2" width="21.7109375" style="109" hidden="1" customWidth="1"/>
    <col min="3" max="3" width="10.28515625" style="109" hidden="1" customWidth="1"/>
    <col min="4" max="4" width="22.28515625" style="109" hidden="1" customWidth="1"/>
    <col min="5" max="5" width="10.28515625" style="109" hidden="1" customWidth="1"/>
    <col min="6" max="6" width="17.7109375" style="109" hidden="1" customWidth="1"/>
    <col min="7" max="7" width="10.28515625" style="109" hidden="1" customWidth="1"/>
    <col min="8" max="8" width="17.7109375" style="132" hidden="1" customWidth="1"/>
    <col min="9" max="9" width="10.28515625" style="132" hidden="1" customWidth="1"/>
    <col min="10" max="10" width="17.7109375" style="109" hidden="1" customWidth="1"/>
    <col min="11" max="11" width="10.28515625" style="109" hidden="1" customWidth="1"/>
    <col min="12" max="12" width="17.7109375" style="109" hidden="1" customWidth="1"/>
    <col min="13" max="13" width="10.28515625" style="109" hidden="1" customWidth="1"/>
    <col min="14" max="14" width="17.7109375" style="109" customWidth="1"/>
    <col min="15" max="15" width="10.28515625" style="109" customWidth="1"/>
    <col min="16" max="16" width="17.7109375" style="109" customWidth="1"/>
    <col min="17" max="17" width="10.28515625" style="109"/>
    <col min="18" max="19" width="17.7109375" style="109" customWidth="1"/>
    <col min="20" max="20" width="16.42578125" style="109" customWidth="1"/>
    <col min="21" max="21" width="20" style="109" bestFit="1" customWidth="1"/>
    <col min="22" max="22" width="16.42578125" style="109" customWidth="1"/>
    <col min="23" max="23" width="20" style="109" bestFit="1" customWidth="1"/>
    <col min="24" max="16384" width="10.28515625" style="109"/>
  </cols>
  <sheetData>
    <row r="1" spans="1:23" ht="35.25" customHeight="1" x14ac:dyDescent="0.25">
      <c r="A1" s="159" t="s">
        <v>182</v>
      </c>
      <c r="B1" s="158" t="s">
        <v>181</v>
      </c>
      <c r="C1" s="158"/>
      <c r="D1" s="157" t="s">
        <v>180</v>
      </c>
      <c r="E1" s="157"/>
      <c r="F1" s="157" t="s">
        <v>179</v>
      </c>
      <c r="G1" s="157"/>
      <c r="H1" s="157" t="s">
        <v>178</v>
      </c>
      <c r="I1" s="157"/>
      <c r="J1" s="156" t="s">
        <v>177</v>
      </c>
      <c r="K1" s="156"/>
      <c r="L1" s="156" t="s">
        <v>176</v>
      </c>
      <c r="M1" s="156"/>
      <c r="N1" s="156" t="s">
        <v>175</v>
      </c>
      <c r="O1" s="156"/>
      <c r="P1" s="156" t="s">
        <v>174</v>
      </c>
      <c r="Q1" s="156"/>
      <c r="R1" s="156" t="s">
        <v>173</v>
      </c>
      <c r="S1" s="156"/>
      <c r="T1" s="156" t="s">
        <v>172</v>
      </c>
      <c r="U1" s="156"/>
      <c r="V1" s="156" t="s">
        <v>467</v>
      </c>
      <c r="W1" s="156"/>
    </row>
    <row r="2" spans="1:23" x14ac:dyDescent="0.25">
      <c r="A2" s="148" t="s">
        <v>161</v>
      </c>
      <c r="B2" s="147">
        <v>208296</v>
      </c>
      <c r="C2" s="146">
        <f>(B2/$B$10)*100</f>
        <v>4.1100690931075796</v>
      </c>
      <c r="D2" s="145">
        <v>97807</v>
      </c>
      <c r="E2" s="144">
        <f t="shared" ref="E2:E8" si="0">(D2/$D$10)*100</f>
        <v>1.5300091856553601</v>
      </c>
      <c r="F2" s="145">
        <v>183697</v>
      </c>
      <c r="G2" s="144">
        <f t="shared" ref="G2:G8" si="1">(F2/$D$10)*100</f>
        <v>2.8735989998398144</v>
      </c>
      <c r="H2" s="145">
        <v>169579</v>
      </c>
      <c r="I2" s="144">
        <f t="shared" ref="I2:I8" si="2">(H2/$H$10)*100</f>
        <v>2.8140941178813357</v>
      </c>
      <c r="J2" s="143">
        <v>291031</v>
      </c>
      <c r="K2" s="142">
        <f t="shared" ref="K2:K7" si="3">(J2/$J$10)*100</f>
        <v>4.1097563696556616</v>
      </c>
      <c r="L2" s="143">
        <v>169400</v>
      </c>
      <c r="M2" s="142">
        <f t="shared" ref="M2:M7" si="4">(L2/$L$10)*100</f>
        <v>2.4437042806226512</v>
      </c>
      <c r="N2" s="143">
        <v>184620</v>
      </c>
      <c r="O2" s="142">
        <f t="shared" ref="O2:O8" si="5">(N2/$N$10)*100</f>
        <v>2.9397185723432386</v>
      </c>
      <c r="P2" s="143">
        <v>191852</v>
      </c>
      <c r="Q2" s="142">
        <f t="shared" ref="Q2:Q8" si="6">P2/$P$10*100</f>
        <v>2.7619737548285448</v>
      </c>
      <c r="R2" s="143">
        <v>162937</v>
      </c>
      <c r="S2" s="142">
        <f t="shared" ref="S2:S8" si="7">R2/$R$10*100</f>
        <v>1.9032426155712034</v>
      </c>
      <c r="T2" s="143">
        <v>140391</v>
      </c>
      <c r="U2" s="142">
        <f t="shared" ref="U2:U8" si="8">T2/$T$10*100</f>
        <v>1.7432660170970227</v>
      </c>
      <c r="V2" s="143">
        <v>164820</v>
      </c>
      <c r="W2" s="142">
        <f>V2/$V$10*100</f>
        <v>2.3662451299022922</v>
      </c>
    </row>
    <row r="3" spans="1:23" x14ac:dyDescent="0.25">
      <c r="A3" s="148" t="s">
        <v>171</v>
      </c>
      <c r="B3" s="147">
        <v>4045313</v>
      </c>
      <c r="C3" s="146">
        <f>(B3/$B$10)*100</f>
        <v>79.82158050680907</v>
      </c>
      <c r="D3" s="145">
        <v>4328690</v>
      </c>
      <c r="E3" s="144">
        <f t="shared" si="0"/>
        <v>67.714329872652286</v>
      </c>
      <c r="F3" s="145">
        <v>4532498</v>
      </c>
      <c r="G3" s="144">
        <f t="shared" si="1"/>
        <v>70.902528182691924</v>
      </c>
      <c r="H3" s="145">
        <v>4121475</v>
      </c>
      <c r="I3" s="144">
        <f t="shared" si="2"/>
        <v>68.394191229426866</v>
      </c>
      <c r="J3" s="143">
        <v>4416300</v>
      </c>
      <c r="K3" s="142">
        <f t="shared" si="3"/>
        <v>62.364205377813008</v>
      </c>
      <c r="L3" s="143">
        <v>4543700</v>
      </c>
      <c r="M3" s="142">
        <f t="shared" si="4"/>
        <v>65.545803659180294</v>
      </c>
      <c r="N3" s="143">
        <v>4302600</v>
      </c>
      <c r="O3" s="142">
        <f t="shared" si="5"/>
        <v>68.510633351554645</v>
      </c>
      <c r="P3" s="143">
        <v>4498900</v>
      </c>
      <c r="Q3" s="142">
        <f t="shared" si="6"/>
        <v>64.767861297240273</v>
      </c>
      <c r="R3" s="143">
        <v>4776650</v>
      </c>
      <c r="S3" s="142">
        <f t="shared" si="7"/>
        <v>55.795330954099988</v>
      </c>
      <c r="T3" s="143">
        <v>5330950</v>
      </c>
      <c r="U3" s="142">
        <f t="shared" si="8"/>
        <v>66.19558215158645</v>
      </c>
      <c r="V3" s="143">
        <v>5771300</v>
      </c>
      <c r="W3" s="142">
        <f t="shared" ref="W3:W8" si="9">V3/$V$10*100</f>
        <v>82.85590655384722</v>
      </c>
    </row>
    <row r="4" spans="1:23" x14ac:dyDescent="0.25">
      <c r="A4" s="155" t="s">
        <v>160</v>
      </c>
      <c r="B4" s="149">
        <v>40000</v>
      </c>
      <c r="C4" s="146">
        <f>(B4/$B$10)*100</f>
        <v>0.78927470390359489</v>
      </c>
      <c r="D4" s="145">
        <v>40500</v>
      </c>
      <c r="E4" s="144">
        <f t="shared" si="0"/>
        <v>0.63354741500140166</v>
      </c>
      <c r="F4" s="145">
        <v>58500</v>
      </c>
      <c r="G4" s="144">
        <f t="shared" si="1"/>
        <v>0.9151240438909134</v>
      </c>
      <c r="H4" s="145">
        <v>45730</v>
      </c>
      <c r="I4" s="144">
        <f t="shared" si="2"/>
        <v>0.75887063852666581</v>
      </c>
      <c r="J4" s="143">
        <v>60230</v>
      </c>
      <c r="K4" s="142">
        <f t="shared" si="3"/>
        <v>0.85053010210032787</v>
      </c>
      <c r="L4" s="143">
        <v>79409</v>
      </c>
      <c r="M4" s="142">
        <f t="shared" si="4"/>
        <v>1.1455260520659039</v>
      </c>
      <c r="N4" s="143">
        <v>85980</v>
      </c>
      <c r="O4" s="142">
        <f t="shared" si="5"/>
        <v>1.3690662054494185</v>
      </c>
      <c r="P4" s="143">
        <v>85980</v>
      </c>
      <c r="Q4" s="142">
        <f t="shared" si="6"/>
        <v>1.2378005099772653</v>
      </c>
      <c r="R4" s="143">
        <v>55980</v>
      </c>
      <c r="S4" s="142">
        <f t="shared" si="7"/>
        <v>0.65389396895533836</v>
      </c>
      <c r="T4" s="143">
        <v>40980</v>
      </c>
      <c r="U4" s="142">
        <f t="shared" si="8"/>
        <v>0.50885770014200338</v>
      </c>
      <c r="V4" s="143">
        <v>55000</v>
      </c>
      <c r="W4" s="142">
        <f t="shared" si="9"/>
        <v>0.78960976910948966</v>
      </c>
    </row>
    <row r="5" spans="1:23" x14ac:dyDescent="0.25">
      <c r="A5" s="154" t="s">
        <v>170</v>
      </c>
      <c r="B5" s="153">
        <v>176006</v>
      </c>
      <c r="C5" s="146">
        <f>(B5/$B$10)*100</f>
        <v>3.472927088381403</v>
      </c>
      <c r="D5" s="152">
        <v>1640569</v>
      </c>
      <c r="E5" s="144">
        <f t="shared" si="0"/>
        <v>25.663660471146532</v>
      </c>
      <c r="F5" s="152">
        <v>1647849</v>
      </c>
      <c r="G5" s="144">
        <f t="shared" si="1"/>
        <v>25.777542574386285</v>
      </c>
      <c r="H5" s="152">
        <v>1296585</v>
      </c>
      <c r="I5" s="144">
        <f t="shared" si="2"/>
        <v>21.516297547651366</v>
      </c>
      <c r="J5" s="151">
        <f>1995546+1880</f>
        <v>1997426</v>
      </c>
      <c r="K5" s="142">
        <f t="shared" si="3"/>
        <v>28.206391162507877</v>
      </c>
      <c r="L5" s="151">
        <f>1872536+925</f>
        <v>1873461</v>
      </c>
      <c r="M5" s="142">
        <f t="shared" si="4"/>
        <v>27.025883502240806</v>
      </c>
      <c r="N5" s="151">
        <f>1507801+605</f>
        <v>1508406</v>
      </c>
      <c r="O5" s="142">
        <f t="shared" si="5"/>
        <v>24.018465674542167</v>
      </c>
      <c r="P5" s="151">
        <f>1857309+435</f>
        <v>1857744</v>
      </c>
      <c r="Q5" s="142">
        <f t="shared" si="6"/>
        <v>26.744783328764882</v>
      </c>
      <c r="R5" s="143">
        <v>3199577</v>
      </c>
      <c r="S5" s="142">
        <f t="shared" si="7"/>
        <v>37.373778197717307</v>
      </c>
      <c r="T5" s="143">
        <v>2170452</v>
      </c>
      <c r="U5" s="142">
        <f t="shared" si="8"/>
        <v>26.950981283275048</v>
      </c>
      <c r="V5" s="143">
        <v>591823</v>
      </c>
      <c r="W5" s="142">
        <f t="shared" si="9"/>
        <v>8.4965313160670082</v>
      </c>
    </row>
    <row r="6" spans="1:23" x14ac:dyDescent="0.25">
      <c r="A6" s="154" t="s">
        <v>169</v>
      </c>
      <c r="B6" s="153"/>
      <c r="C6" s="146"/>
      <c r="D6" s="152">
        <v>0</v>
      </c>
      <c r="E6" s="144">
        <f t="shared" si="0"/>
        <v>0</v>
      </c>
      <c r="F6" s="152">
        <v>0</v>
      </c>
      <c r="G6" s="144">
        <f t="shared" si="1"/>
        <v>0</v>
      </c>
      <c r="H6" s="152">
        <v>198587</v>
      </c>
      <c r="I6" s="144">
        <f t="shared" si="2"/>
        <v>3.295470008595998</v>
      </c>
      <c r="J6" s="151">
        <v>198587</v>
      </c>
      <c r="K6" s="142">
        <f t="shared" si="3"/>
        <v>2.8043204613282051</v>
      </c>
      <c r="L6" s="151">
        <v>153000</v>
      </c>
      <c r="M6" s="142">
        <f t="shared" si="4"/>
        <v>2.2071237009165623</v>
      </c>
      <c r="N6" s="151">
        <v>198587</v>
      </c>
      <c r="O6" s="142">
        <f t="shared" si="5"/>
        <v>3.1621161961105337</v>
      </c>
      <c r="P6" s="151">
        <v>198587</v>
      </c>
      <c r="Q6" s="142">
        <f t="shared" si="6"/>
        <v>2.8589333551390461</v>
      </c>
      <c r="R6" s="143">
        <v>207979</v>
      </c>
      <c r="S6" s="142">
        <f t="shared" si="7"/>
        <v>2.4293714499707453</v>
      </c>
      <c r="T6" s="143">
        <v>208810</v>
      </c>
      <c r="U6" s="142">
        <f t="shared" si="8"/>
        <v>2.5928398332516278</v>
      </c>
      <c r="V6" s="143">
        <v>209438</v>
      </c>
      <c r="W6" s="142">
        <f t="shared" si="9"/>
        <v>3.0068052876864231</v>
      </c>
    </row>
    <row r="7" spans="1:23" ht="31.5" x14ac:dyDescent="0.25">
      <c r="A7" s="150" t="s">
        <v>168</v>
      </c>
      <c r="B7" s="149">
        <v>124479</v>
      </c>
      <c r="C7" s="146">
        <f>(B7/$B$10)*100</f>
        <v>2.4562031466803895</v>
      </c>
      <c r="D7" s="145">
        <v>122010</v>
      </c>
      <c r="E7" s="144">
        <f t="shared" si="0"/>
        <v>1.9086202494894078</v>
      </c>
      <c r="F7" s="145">
        <v>129223</v>
      </c>
      <c r="G7" s="144">
        <f t="shared" si="1"/>
        <v>2.0214542619438549</v>
      </c>
      <c r="H7" s="145">
        <v>128864</v>
      </c>
      <c r="I7" s="144">
        <f t="shared" si="2"/>
        <v>2.1384453523529472</v>
      </c>
      <c r="J7" s="143">
        <v>117892</v>
      </c>
      <c r="K7" s="142">
        <f t="shared" si="3"/>
        <v>1.6647965265949169</v>
      </c>
      <c r="L7" s="143">
        <v>113129</v>
      </c>
      <c r="M7" s="142">
        <f t="shared" si="4"/>
        <v>1.6319588049737894</v>
      </c>
      <c r="N7" s="143">
        <v>0</v>
      </c>
      <c r="O7" s="142">
        <f t="shared" si="5"/>
        <v>0</v>
      </c>
      <c r="P7" s="143">
        <v>113129</v>
      </c>
      <c r="Q7" s="142">
        <f t="shared" si="6"/>
        <v>1.6286477540499888</v>
      </c>
      <c r="R7" s="143">
        <v>114252</v>
      </c>
      <c r="S7" s="142">
        <f t="shared" si="7"/>
        <v>1.3345604455356435</v>
      </c>
      <c r="T7" s="143">
        <v>116831</v>
      </c>
      <c r="U7" s="142">
        <f t="shared" si="8"/>
        <v>1.450716299787467</v>
      </c>
      <c r="V7" s="143">
        <v>123989</v>
      </c>
      <c r="W7" s="142">
        <f t="shared" si="9"/>
        <v>1.7800531938566635</v>
      </c>
    </row>
    <row r="8" spans="1:23" x14ac:dyDescent="0.25">
      <c r="A8" s="148" t="s">
        <v>167</v>
      </c>
      <c r="B8" s="147">
        <v>473850</v>
      </c>
      <c r="C8" s="146">
        <f>(B8/$B$10)*100</f>
        <v>9.3499454611179598</v>
      </c>
      <c r="D8" s="145">
        <v>163000</v>
      </c>
      <c r="E8" s="144">
        <f t="shared" si="0"/>
        <v>2.5498328060550239</v>
      </c>
      <c r="F8" s="145">
        <v>321316</v>
      </c>
      <c r="G8" s="144">
        <f t="shared" si="1"/>
        <v>5.0263931160145772</v>
      </c>
      <c r="H8" s="145">
        <v>65240</v>
      </c>
      <c r="I8" s="144">
        <f t="shared" si="2"/>
        <v>1.0826311055648301</v>
      </c>
      <c r="J8" s="143">
        <v>0</v>
      </c>
      <c r="K8" s="142">
        <f>(J8/$H$10)*100</f>
        <v>0</v>
      </c>
      <c r="L8" s="143"/>
      <c r="M8" s="142">
        <f>(L8/$H$10)*100</f>
        <v>0</v>
      </c>
      <c r="N8" s="143"/>
      <c r="O8" s="142">
        <f t="shared" si="5"/>
        <v>0</v>
      </c>
      <c r="P8" s="143"/>
      <c r="Q8" s="142">
        <f t="shared" si="6"/>
        <v>0</v>
      </c>
      <c r="R8" s="143">
        <v>43646</v>
      </c>
      <c r="S8" s="142">
        <f t="shared" si="7"/>
        <v>0.50982236814978021</v>
      </c>
      <c r="T8" s="143">
        <v>44918</v>
      </c>
      <c r="U8" s="142">
        <f t="shared" si="8"/>
        <v>0.55775671486038325</v>
      </c>
      <c r="V8" s="143">
        <v>49096</v>
      </c>
      <c r="W8" s="142">
        <f t="shared" si="9"/>
        <v>0.70484874953090004</v>
      </c>
    </row>
    <row r="9" spans="1:23" x14ac:dyDescent="0.25">
      <c r="B9" s="140"/>
      <c r="D9" s="141"/>
      <c r="E9" s="132"/>
      <c r="F9" s="141"/>
      <c r="G9" s="132"/>
      <c r="H9" s="141"/>
      <c r="J9" s="140"/>
      <c r="L9" s="140"/>
      <c r="N9" s="140"/>
      <c r="P9" s="140"/>
      <c r="R9" s="140"/>
      <c r="T9" s="140"/>
      <c r="V9" s="140"/>
    </row>
    <row r="10" spans="1:23" x14ac:dyDescent="0.25">
      <c r="A10" s="139" t="s">
        <v>166</v>
      </c>
      <c r="B10" s="138">
        <f t="shared" ref="B10:U10" si="10">SUM(B2:B9)</f>
        <v>5067944</v>
      </c>
      <c r="C10" s="137">
        <f t="shared" si="10"/>
        <v>100</v>
      </c>
      <c r="D10" s="136">
        <f t="shared" si="10"/>
        <v>6392576</v>
      </c>
      <c r="E10" s="135">
        <f t="shared" si="10"/>
        <v>100</v>
      </c>
      <c r="F10" s="136">
        <f t="shared" si="10"/>
        <v>6873083</v>
      </c>
      <c r="G10" s="135">
        <f t="shared" si="10"/>
        <v>107.51664117876737</v>
      </c>
      <c r="H10" s="136">
        <f t="shared" si="10"/>
        <v>6026060</v>
      </c>
      <c r="I10" s="135">
        <f t="shared" si="10"/>
        <v>100</v>
      </c>
      <c r="J10" s="134">
        <f t="shared" si="10"/>
        <v>7081466</v>
      </c>
      <c r="K10" s="133">
        <f t="shared" si="10"/>
        <v>99.999999999999972</v>
      </c>
      <c r="L10" s="134">
        <f t="shared" si="10"/>
        <v>6932099</v>
      </c>
      <c r="M10" s="133">
        <f t="shared" si="10"/>
        <v>100.00000000000001</v>
      </c>
      <c r="N10" s="134">
        <f t="shared" si="10"/>
        <v>6280193</v>
      </c>
      <c r="O10" s="133">
        <f t="shared" si="10"/>
        <v>100</v>
      </c>
      <c r="P10" s="134">
        <f t="shared" si="10"/>
        <v>6946192</v>
      </c>
      <c r="Q10" s="133">
        <f t="shared" si="10"/>
        <v>100</v>
      </c>
      <c r="R10" s="134">
        <f t="shared" si="10"/>
        <v>8561021</v>
      </c>
      <c r="S10" s="133">
        <f t="shared" si="10"/>
        <v>100</v>
      </c>
      <c r="T10" s="134">
        <f t="shared" si="10"/>
        <v>8053332</v>
      </c>
      <c r="U10" s="133">
        <f t="shared" si="10"/>
        <v>100.00000000000003</v>
      </c>
      <c r="V10" s="134">
        <f t="shared" ref="V10:W10" si="11">SUM(V2:V9)</f>
        <v>6965466</v>
      </c>
      <c r="W10" s="133">
        <f t="shared" si="11"/>
        <v>99.999999999999986</v>
      </c>
    </row>
    <row r="11" spans="1:23" x14ac:dyDescent="0.25">
      <c r="B11" s="109">
        <v>4697998</v>
      </c>
    </row>
    <row r="12" spans="1:23" x14ac:dyDescent="0.25">
      <c r="B12" s="77">
        <f>B11-B10</f>
        <v>-369946</v>
      </c>
    </row>
    <row r="13" spans="1:23" x14ac:dyDescent="0.25">
      <c r="D13" s="77">
        <f>D7+D5+D8</f>
        <v>1925579</v>
      </c>
      <c r="E13" s="77"/>
      <c r="F13" s="77"/>
      <c r="G13" s="77"/>
      <c r="H13" s="87">
        <f>H7+H5+H8</f>
        <v>1490689</v>
      </c>
      <c r="J13" s="77">
        <f>J7+J5+J8</f>
        <v>2115318</v>
      </c>
      <c r="L13" s="77">
        <f>L7+L5+L8</f>
        <v>1986590</v>
      </c>
      <c r="N13" s="77">
        <f>N7+N5+N8</f>
        <v>1508406</v>
      </c>
      <c r="P13" s="77">
        <f>P7+P5+P8</f>
        <v>1970873</v>
      </c>
      <c r="R13" s="77">
        <f>R7+R5+R8</f>
        <v>3357475</v>
      </c>
      <c r="T13" s="77">
        <f>T7+T5+T8</f>
        <v>2332201</v>
      </c>
      <c r="V13" s="77">
        <f>V7+V5+V8</f>
        <v>764908</v>
      </c>
    </row>
  </sheetData>
  <customSheetViews>
    <customSheetView guid="{8DF5934D-271D-4996-8FBD-8BBE47175559}" hiddenColumns="1" state="hidden">
      <selection activeCell="S26" sqref="S26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W30"/>
  <sheetViews>
    <sheetView workbookViewId="0">
      <selection activeCell="V31" sqref="V31"/>
    </sheetView>
  </sheetViews>
  <sheetFormatPr defaultColWidth="10.28515625" defaultRowHeight="15.75" x14ac:dyDescent="0.25"/>
  <cols>
    <col min="1" max="1" width="48.85546875" style="109" customWidth="1"/>
    <col min="2" max="2" width="18.42578125" style="109" hidden="1" customWidth="1"/>
    <col min="3" max="3" width="10.28515625" style="109" hidden="1" customWidth="1"/>
    <col min="4" max="4" width="17.7109375" style="109" hidden="1" customWidth="1"/>
    <col min="5" max="5" width="15" style="109" hidden="1" customWidth="1"/>
    <col min="6" max="6" width="17.140625" style="132" hidden="1" customWidth="1"/>
    <col min="7" max="7" width="10.28515625" style="132" hidden="1" customWidth="1"/>
    <col min="8" max="8" width="17.140625" style="161" hidden="1" customWidth="1"/>
    <col min="9" max="9" width="10.28515625" style="132" hidden="1" customWidth="1"/>
    <col min="10" max="10" width="17.140625" style="160" hidden="1" customWidth="1"/>
    <col min="11" max="11" width="10.28515625" style="109" hidden="1" customWidth="1"/>
    <col min="12" max="12" width="17.140625" style="160" hidden="1" customWidth="1"/>
    <col min="13" max="13" width="10.28515625" style="109" hidden="1" customWidth="1"/>
    <col min="14" max="14" width="17.140625" style="160" customWidth="1"/>
    <col min="15" max="15" width="10.28515625" style="109" customWidth="1"/>
    <col min="16" max="16" width="17.140625" style="160" customWidth="1"/>
    <col min="17" max="17" width="10.28515625" style="109"/>
    <col min="18" max="18" width="17.140625" style="160" customWidth="1"/>
    <col min="19" max="19" width="11.5703125" style="109" customWidth="1"/>
    <col min="20" max="20" width="17.140625" style="160" customWidth="1"/>
    <col min="21" max="21" width="11.5703125" style="109" customWidth="1"/>
    <col min="22" max="22" width="17.140625" style="160" customWidth="1"/>
    <col min="23" max="23" width="11.5703125" style="109" customWidth="1"/>
    <col min="24" max="16384" width="10.28515625" style="109"/>
  </cols>
  <sheetData>
    <row r="1" spans="1:23" ht="35.25" customHeight="1" x14ac:dyDescent="0.25">
      <c r="A1" s="159" t="s">
        <v>200</v>
      </c>
      <c r="B1" s="158" t="s">
        <v>181</v>
      </c>
      <c r="C1" s="158"/>
      <c r="D1" s="157" t="s">
        <v>180</v>
      </c>
      <c r="E1" s="157"/>
      <c r="F1" s="157" t="s">
        <v>179</v>
      </c>
      <c r="G1" s="157"/>
      <c r="H1" s="191" t="s">
        <v>178</v>
      </c>
      <c r="I1" s="157"/>
      <c r="J1" s="190" t="s">
        <v>177</v>
      </c>
      <c r="K1" s="156"/>
      <c r="L1" s="190" t="s">
        <v>176</v>
      </c>
      <c r="M1" s="156"/>
      <c r="N1" s="190" t="s">
        <v>175</v>
      </c>
      <c r="O1" s="156"/>
      <c r="P1" s="190" t="s">
        <v>174</v>
      </c>
      <c r="Q1" s="156"/>
      <c r="R1" s="190" t="s">
        <v>173</v>
      </c>
      <c r="S1" s="156"/>
      <c r="T1" s="190" t="s">
        <v>172</v>
      </c>
      <c r="U1" s="156"/>
      <c r="V1" s="190" t="s">
        <v>467</v>
      </c>
      <c r="W1" s="156"/>
    </row>
    <row r="2" spans="1:23" x14ac:dyDescent="0.25">
      <c r="A2" s="148" t="s">
        <v>199</v>
      </c>
      <c r="B2" s="147">
        <v>33878</v>
      </c>
      <c r="C2" s="146">
        <f>(B2/$B$13)*100</f>
        <v>0.63705070982319489</v>
      </c>
      <c r="D2" s="145">
        <v>39564</v>
      </c>
      <c r="E2" s="144">
        <f>(D2/$D$13)*100</f>
        <v>0.52307207405401746</v>
      </c>
      <c r="F2" s="145">
        <v>42663</v>
      </c>
      <c r="G2" s="144">
        <f>(F2/$D$13)*100</f>
        <v>0.56404367342449069</v>
      </c>
      <c r="H2" s="186">
        <v>40336</v>
      </c>
      <c r="I2" s="144">
        <f t="shared" ref="I2:I11" si="0">(H2/$H$13)*100</f>
        <v>0.54301439763580883</v>
      </c>
      <c r="J2" s="185">
        <v>40321</v>
      </c>
      <c r="K2" s="142">
        <f t="shared" ref="K2:K11" si="1">(J2/$J$13)*100</f>
        <v>0.4855577254448698</v>
      </c>
      <c r="L2" s="185">
        <v>40362</v>
      </c>
      <c r="M2" s="142">
        <f t="shared" ref="M2:M11" si="2">(L2/$L$13)*100</f>
        <v>0.44750190228776782</v>
      </c>
      <c r="N2" s="185">
        <v>40362</v>
      </c>
      <c r="O2" s="142">
        <f t="shared" ref="O2:O11" si="3">(N2/$N$13)*100</f>
        <v>0.53042833513945131</v>
      </c>
      <c r="P2" s="185">
        <v>0</v>
      </c>
      <c r="Q2" s="142">
        <f t="shared" ref="Q2:Q11" si="4">(P2/$P$13)*100</f>
        <v>0</v>
      </c>
      <c r="R2" s="185"/>
      <c r="S2" s="142">
        <f t="shared" ref="S2:S11" si="5">(R2/$R$13)*100</f>
        <v>0</v>
      </c>
      <c r="T2" s="185"/>
      <c r="U2" s="142">
        <f t="shared" ref="U2:U11" si="6">(T2/$T$13)*100</f>
        <v>0</v>
      </c>
      <c r="V2" s="185"/>
      <c r="W2" s="142">
        <f>(V2/$V$13)*100</f>
        <v>0</v>
      </c>
    </row>
    <row r="3" spans="1:23" x14ac:dyDescent="0.25">
      <c r="A3" s="148" t="s">
        <v>198</v>
      </c>
      <c r="B3" s="147">
        <v>325186</v>
      </c>
      <c r="C3" s="146">
        <f>(B3/$B$13)*100</f>
        <v>6.1148819919878816</v>
      </c>
      <c r="D3" s="145">
        <v>345169</v>
      </c>
      <c r="E3" s="144">
        <f>(D3/$D$13)*100</f>
        <v>4.563448203648548</v>
      </c>
      <c r="F3" s="145">
        <v>390214</v>
      </c>
      <c r="G3" s="144">
        <f>(F3/$D$13)*100</f>
        <v>5.158984084139985</v>
      </c>
      <c r="H3" s="186">
        <v>376007</v>
      </c>
      <c r="I3" s="144">
        <f t="shared" si="0"/>
        <v>5.0619103186197822</v>
      </c>
      <c r="J3" s="185">
        <v>368162</v>
      </c>
      <c r="K3" s="142">
        <f t="shared" si="1"/>
        <v>4.4335185961467758</v>
      </c>
      <c r="L3" s="185">
        <v>380226</v>
      </c>
      <c r="M3" s="142">
        <f t="shared" si="2"/>
        <v>4.2156448713955896</v>
      </c>
      <c r="N3" s="185">
        <v>371351</v>
      </c>
      <c r="O3" s="142">
        <f t="shared" si="3"/>
        <v>4.8802114038543776</v>
      </c>
      <c r="P3" s="185">
        <v>454831</v>
      </c>
      <c r="Q3" s="142">
        <f t="shared" si="4"/>
        <v>5.4940981124928099</v>
      </c>
      <c r="R3" s="185">
        <v>462728</v>
      </c>
      <c r="S3" s="142">
        <f t="shared" si="5"/>
        <v>4.7720570528993882</v>
      </c>
      <c r="T3" s="185">
        <f>487135+729</f>
        <v>487864</v>
      </c>
      <c r="U3" s="142">
        <f t="shared" si="6"/>
        <v>7.1607955748037648</v>
      </c>
      <c r="V3" s="185">
        <v>552029</v>
      </c>
      <c r="W3" s="142">
        <f t="shared" ref="W3:W11" si="7">(V3/$V$13)*100</f>
        <v>6.9997324518191375</v>
      </c>
    </row>
    <row r="4" spans="1:23" x14ac:dyDescent="0.25">
      <c r="A4" s="148" t="s">
        <v>197</v>
      </c>
      <c r="B4" s="147"/>
      <c r="C4" s="146"/>
      <c r="D4" s="145">
        <v>125289</v>
      </c>
      <c r="E4" s="144">
        <f>(D4/$D$13)*100</f>
        <v>1.6564345639003588</v>
      </c>
      <c r="F4" s="145">
        <v>118503</v>
      </c>
      <c r="G4" s="144">
        <f>(F4/$D$13)*100</f>
        <v>1.5667174702159343</v>
      </c>
      <c r="H4" s="186">
        <v>174848</v>
      </c>
      <c r="I4" s="144">
        <f t="shared" si="0"/>
        <v>2.3538521766616891</v>
      </c>
      <c r="J4" s="185">
        <v>292666</v>
      </c>
      <c r="K4" s="142">
        <f t="shared" si="1"/>
        <v>3.5243728398365182</v>
      </c>
      <c r="L4" s="185">
        <v>224176</v>
      </c>
      <c r="M4" s="142">
        <f t="shared" si="2"/>
        <v>2.4854860127660334</v>
      </c>
      <c r="N4" s="185">
        <v>190510</v>
      </c>
      <c r="O4" s="142">
        <f t="shared" si="3"/>
        <v>2.5036396146726347</v>
      </c>
      <c r="P4" s="185">
        <f>208012-6000-3000</f>
        <v>199012</v>
      </c>
      <c r="Q4" s="142">
        <f t="shared" si="4"/>
        <v>2.403951035798833</v>
      </c>
      <c r="R4" s="185">
        <v>224902</v>
      </c>
      <c r="S4" s="142">
        <f t="shared" si="5"/>
        <v>2.3193867138171411</v>
      </c>
      <c r="T4" s="185">
        <v>284745</v>
      </c>
      <c r="U4" s="142">
        <f t="shared" si="6"/>
        <v>4.1794449599632228</v>
      </c>
      <c r="V4" s="185">
        <v>207385</v>
      </c>
      <c r="W4" s="142">
        <f t="shared" si="7"/>
        <v>2.6296435776390585</v>
      </c>
    </row>
    <row r="5" spans="1:23" x14ac:dyDescent="0.25">
      <c r="A5" s="148" t="s">
        <v>196</v>
      </c>
      <c r="B5" s="147">
        <v>1394294</v>
      </c>
      <c r="C5" s="146">
        <f>(B5/$B$13)*100</f>
        <v>26.218666462076325</v>
      </c>
      <c r="D5" s="145">
        <f>1495788+150887</f>
        <v>1646675</v>
      </c>
      <c r="E5" s="144">
        <f>(D5/$D$13)*100</f>
        <v>21.770541591924456</v>
      </c>
      <c r="F5" s="145">
        <f>1712209+262884</f>
        <v>1975093</v>
      </c>
      <c r="G5" s="144">
        <f>(F5/$D$13)*100</f>
        <v>26.112526336052255</v>
      </c>
      <c r="H5" s="186">
        <v>1885784</v>
      </c>
      <c r="I5" s="144">
        <f t="shared" si="0"/>
        <v>25.386946222512051</v>
      </c>
      <c r="J5" s="185">
        <v>1869609</v>
      </c>
      <c r="K5" s="142">
        <f t="shared" si="1"/>
        <v>22.514399283531102</v>
      </c>
      <c r="L5" s="185">
        <v>2074408</v>
      </c>
      <c r="M5" s="142">
        <f t="shared" si="2"/>
        <v>22.999393640576876</v>
      </c>
      <c r="N5" s="185">
        <v>1874367</v>
      </c>
      <c r="O5" s="142">
        <f t="shared" si="3"/>
        <v>24.632509966065307</v>
      </c>
      <c r="P5" s="185">
        <f>1820014+113000+6000+3000</f>
        <v>1942014</v>
      </c>
      <c r="Q5" s="142">
        <f t="shared" si="4"/>
        <v>23.45841741621528</v>
      </c>
      <c r="R5" s="185">
        <f>1861624+230600+242000</f>
        <v>2334224</v>
      </c>
      <c r="S5" s="142">
        <f t="shared" si="5"/>
        <v>24.072565529311003</v>
      </c>
      <c r="T5" s="185">
        <f>1987183+273550+20000</f>
        <v>2280733</v>
      </c>
      <c r="U5" s="142">
        <f t="shared" si="6"/>
        <v>33.476261363226051</v>
      </c>
      <c r="V5" s="185">
        <v>2620033</v>
      </c>
      <c r="W5" s="142">
        <f t="shared" si="7"/>
        <v>33.22204089809965</v>
      </c>
    </row>
    <row r="6" spans="1:23" x14ac:dyDescent="0.25">
      <c r="A6" s="155" t="s">
        <v>195</v>
      </c>
      <c r="B6" s="147">
        <v>1799286</v>
      </c>
      <c r="C6" s="146">
        <f>(B6/$B$13)*100</f>
        <v>33.834241202991237</v>
      </c>
      <c r="D6" s="145">
        <f>1694248+56311</f>
        <v>1750559</v>
      </c>
      <c r="E6" s="144">
        <f>(D6/$D$13)*100</f>
        <v>23.143982582244636</v>
      </c>
      <c r="F6" s="145">
        <f>1777470+153597</f>
        <v>1931067</v>
      </c>
      <c r="G6" s="144">
        <f>(F6/$D$13)*100</f>
        <v>25.530462562614233</v>
      </c>
      <c r="H6" s="186">
        <v>1988860</v>
      </c>
      <c r="I6" s="144">
        <f t="shared" si="0"/>
        <v>26.774583867561354</v>
      </c>
      <c r="J6" s="185">
        <v>1979289</v>
      </c>
      <c r="K6" s="142">
        <f t="shared" si="1"/>
        <v>23.835199147790256</v>
      </c>
      <c r="L6" s="185">
        <v>2074003</v>
      </c>
      <c r="M6" s="142">
        <f t="shared" si="2"/>
        <v>22.994903321206515</v>
      </c>
      <c r="N6" s="185">
        <v>2033921</v>
      </c>
      <c r="O6" s="142">
        <f t="shared" si="3"/>
        <v>26.729332784182347</v>
      </c>
      <c r="P6" s="185">
        <v>1941642</v>
      </c>
      <c r="Q6" s="142">
        <f t="shared" si="4"/>
        <v>23.453923869166271</v>
      </c>
      <c r="R6" s="185">
        <v>1959543</v>
      </c>
      <c r="S6" s="142">
        <f t="shared" si="5"/>
        <v>20.208526377503901</v>
      </c>
      <c r="T6" s="185">
        <v>2082143</v>
      </c>
      <c r="U6" s="142">
        <f t="shared" si="6"/>
        <v>30.561386739969816</v>
      </c>
      <c r="V6" s="185">
        <v>2161804</v>
      </c>
      <c r="W6" s="142">
        <f t="shared" si="7"/>
        <v>27.411693250304637</v>
      </c>
    </row>
    <row r="7" spans="1:23" x14ac:dyDescent="0.25">
      <c r="A7" s="155" t="s">
        <v>194</v>
      </c>
      <c r="B7" s="147"/>
      <c r="C7" s="146"/>
      <c r="D7" s="145"/>
      <c r="E7" s="144"/>
      <c r="F7" s="145"/>
      <c r="G7" s="144"/>
      <c r="H7" s="186">
        <v>40000</v>
      </c>
      <c r="I7" s="144">
        <f t="shared" si="0"/>
        <v>0.53849107262575246</v>
      </c>
      <c r="J7" s="185">
        <v>70000</v>
      </c>
      <c r="K7" s="142">
        <f t="shared" si="1"/>
        <v>0.84296125545350775</v>
      </c>
      <c r="L7" s="185">
        <v>50000</v>
      </c>
      <c r="M7" s="142">
        <f t="shared" si="2"/>
        <v>0.55436041609405851</v>
      </c>
      <c r="N7" s="185">
        <v>50000</v>
      </c>
      <c r="O7" s="142">
        <f t="shared" si="3"/>
        <v>0.65708876559567331</v>
      </c>
      <c r="P7" s="185">
        <v>90000</v>
      </c>
      <c r="Q7" s="142">
        <f t="shared" si="4"/>
        <v>1.0871484795986925</v>
      </c>
      <c r="R7" s="185">
        <v>70000</v>
      </c>
      <c r="S7" s="142">
        <f t="shared" si="5"/>
        <v>0.72190140579985906</v>
      </c>
      <c r="T7" s="185">
        <v>70000</v>
      </c>
      <c r="U7" s="142">
        <f t="shared" si="6"/>
        <v>1.0274496380882039</v>
      </c>
      <c r="V7" s="185">
        <v>165800</v>
      </c>
      <c r="W7" s="142">
        <f t="shared" si="7"/>
        <v>2.1023454211855048</v>
      </c>
    </row>
    <row r="8" spans="1:23" x14ac:dyDescent="0.25">
      <c r="A8" s="150" t="s">
        <v>193</v>
      </c>
      <c r="B8" s="145">
        <v>625731</v>
      </c>
      <c r="C8" s="146">
        <f>(B8/$B$13)*100</f>
        <v>11.76640822092147</v>
      </c>
      <c r="D8" s="145">
        <v>630375</v>
      </c>
      <c r="E8" s="144">
        <f>(D8/$D$13)*100</f>
        <v>8.3341309948893265</v>
      </c>
      <c r="F8" s="145">
        <v>716272</v>
      </c>
      <c r="G8" s="144">
        <f>(F8/$D$13)*100</f>
        <v>9.4697674812157313</v>
      </c>
      <c r="H8" s="186">
        <v>579775</v>
      </c>
      <c r="I8" s="144">
        <f t="shared" si="0"/>
        <v>7.8050915407898911</v>
      </c>
      <c r="J8" s="185">
        <v>756498</v>
      </c>
      <c r="K8" s="142">
        <f t="shared" si="1"/>
        <v>9.1099786261152538</v>
      </c>
      <c r="L8" s="185">
        <v>587036</v>
      </c>
      <c r="M8" s="142">
        <f t="shared" si="2"/>
        <v>6.5085904244438346</v>
      </c>
      <c r="N8" s="185">
        <v>506722</v>
      </c>
      <c r="O8" s="142">
        <f t="shared" si="3"/>
        <v>6.6592266696034157</v>
      </c>
      <c r="P8" s="185">
        <v>183261</v>
      </c>
      <c r="Q8" s="142">
        <f t="shared" si="4"/>
        <v>2.2136879724415111</v>
      </c>
      <c r="R8" s="185">
        <v>156739</v>
      </c>
      <c r="S8" s="142">
        <f t="shared" si="5"/>
        <v>1.6164300634809157</v>
      </c>
      <c r="T8" s="185">
        <v>441415</v>
      </c>
      <c r="U8" s="142">
        <f t="shared" si="6"/>
        <v>6.4790240285243508</v>
      </c>
      <c r="V8" s="185">
        <v>631094</v>
      </c>
      <c r="W8" s="142">
        <f t="shared" si="7"/>
        <v>8.0022773295394742</v>
      </c>
    </row>
    <row r="9" spans="1:23" x14ac:dyDescent="0.25">
      <c r="A9" s="154" t="s">
        <v>192</v>
      </c>
      <c r="B9" s="189">
        <v>385294</v>
      </c>
      <c r="C9" s="146">
        <f>(B9/$B$13)*100</f>
        <v>7.245168433514908</v>
      </c>
      <c r="D9" s="152">
        <v>2490523</v>
      </c>
      <c r="E9" s="144">
        <f>(D9/$D$13)*100</f>
        <v>32.926979857679548</v>
      </c>
      <c r="F9" s="152">
        <v>2137285</v>
      </c>
      <c r="G9" s="144">
        <f>(F9/$D$13)*100</f>
        <v>28.256852133114464</v>
      </c>
      <c r="H9" s="188">
        <v>2314492</v>
      </c>
      <c r="I9" s="144">
        <f t="shared" si="0"/>
        <v>31.15833199159308</v>
      </c>
      <c r="J9" s="187">
        <v>2908422</v>
      </c>
      <c r="K9" s="142">
        <f t="shared" si="1"/>
        <v>35.024100864408595</v>
      </c>
      <c r="L9" s="187">
        <v>3580869</v>
      </c>
      <c r="M9" s="142">
        <f t="shared" si="2"/>
        <v>39.701840576366308</v>
      </c>
      <c r="N9" s="187">
        <v>2533958</v>
      </c>
      <c r="O9" s="142">
        <f t="shared" si="3"/>
        <v>33.300706685825624</v>
      </c>
      <c r="P9" s="187">
        <v>3467778</v>
      </c>
      <c r="Q9" s="142">
        <f t="shared" si="4"/>
        <v>41.888773114286607</v>
      </c>
      <c r="R9" s="187">
        <v>4488479</v>
      </c>
      <c r="S9" s="142">
        <f t="shared" si="5"/>
        <v>46.289132857187795</v>
      </c>
      <c r="T9" s="185">
        <v>1166086</v>
      </c>
      <c r="U9" s="142">
        <f t="shared" si="6"/>
        <v>17.115637695424589</v>
      </c>
      <c r="V9" s="185">
        <v>1548285</v>
      </c>
      <c r="W9" s="142">
        <f t="shared" si="7"/>
        <v>19.632267071412539</v>
      </c>
    </row>
    <row r="10" spans="1:23" hidden="1" x14ac:dyDescent="0.25">
      <c r="A10" s="154" t="s">
        <v>191</v>
      </c>
      <c r="B10" s="189">
        <v>646760</v>
      </c>
      <c r="C10" s="146">
        <f>(B10/$B$13)*100</f>
        <v>12.161842997970645</v>
      </c>
      <c r="D10" s="152">
        <v>485340</v>
      </c>
      <c r="E10" s="144">
        <f>(D10/$D$13)*100</f>
        <v>6.4166363467135987</v>
      </c>
      <c r="F10" s="152">
        <v>221336</v>
      </c>
      <c r="G10" s="144">
        <f>(F10/$D$13)*100</f>
        <v>2.9262632843701351</v>
      </c>
      <c r="H10" s="188">
        <v>20036</v>
      </c>
      <c r="I10" s="144">
        <f t="shared" si="0"/>
        <v>0.26973017827823942</v>
      </c>
      <c r="J10" s="187">
        <v>11067</v>
      </c>
      <c r="K10" s="142">
        <f t="shared" si="1"/>
        <v>0.13327217448719958</v>
      </c>
      <c r="L10" s="187"/>
      <c r="M10" s="142">
        <f t="shared" si="2"/>
        <v>0</v>
      </c>
      <c r="N10" s="187"/>
      <c r="O10" s="142">
        <f t="shared" si="3"/>
        <v>0</v>
      </c>
      <c r="P10" s="187"/>
      <c r="Q10" s="142">
        <f t="shared" si="4"/>
        <v>0</v>
      </c>
      <c r="R10" s="187"/>
      <c r="S10" s="142">
        <f t="shared" si="5"/>
        <v>0</v>
      </c>
      <c r="T10" s="187"/>
      <c r="U10" s="142">
        <f t="shared" si="6"/>
        <v>0</v>
      </c>
      <c r="V10" s="187"/>
      <c r="W10" s="142">
        <f t="shared" si="7"/>
        <v>0</v>
      </c>
    </row>
    <row r="11" spans="1:23" x14ac:dyDescent="0.25">
      <c r="A11" s="148" t="s">
        <v>190</v>
      </c>
      <c r="B11" s="147">
        <v>107515</v>
      </c>
      <c r="C11" s="146">
        <f>(B11/$B$13)*100</f>
        <v>2.0217399807143512</v>
      </c>
      <c r="D11" s="145">
        <v>50282</v>
      </c>
      <c r="E11" s="144">
        <f>(D11/$D$13)*100</f>
        <v>0.66477378494550865</v>
      </c>
      <c r="F11" s="145">
        <v>8316</v>
      </c>
      <c r="G11" s="144">
        <f>(F11/$D$13)*100</f>
        <v>0.10994508562918838</v>
      </c>
      <c r="H11" s="186">
        <v>8026</v>
      </c>
      <c r="I11" s="144">
        <f t="shared" si="0"/>
        <v>0.10804823372235724</v>
      </c>
      <c r="J11" s="185">
        <v>8025</v>
      </c>
      <c r="K11" s="142">
        <f t="shared" si="1"/>
        <v>9.6639486785919992E-2</v>
      </c>
      <c r="L11" s="185">
        <v>8323</v>
      </c>
      <c r="M11" s="142">
        <f t="shared" si="2"/>
        <v>9.2278834863016995E-2</v>
      </c>
      <c r="N11" s="185">
        <v>8131</v>
      </c>
      <c r="O11" s="142">
        <f t="shared" si="3"/>
        <v>0.10685577506116839</v>
      </c>
      <c r="P11" s="185">
        <v>0</v>
      </c>
      <c r="Q11" s="142">
        <f t="shared" si="4"/>
        <v>0</v>
      </c>
      <c r="R11" s="185"/>
      <c r="S11" s="142">
        <f t="shared" si="5"/>
        <v>0</v>
      </c>
      <c r="T11" s="185"/>
      <c r="U11" s="142">
        <f t="shared" si="6"/>
        <v>0</v>
      </c>
      <c r="V11" s="185"/>
      <c r="W11" s="142">
        <f t="shared" si="7"/>
        <v>0</v>
      </c>
    </row>
    <row r="12" spans="1:23" x14ac:dyDescent="0.25">
      <c r="B12" s="77"/>
      <c r="D12" s="87"/>
      <c r="E12" s="132"/>
      <c r="F12" s="87"/>
      <c r="H12" s="184"/>
      <c r="J12" s="184"/>
      <c r="K12" s="132"/>
      <c r="L12" s="184"/>
      <c r="M12" s="132"/>
      <c r="N12" s="184"/>
      <c r="O12" s="132"/>
      <c r="P12" s="184"/>
      <c r="Q12" s="132"/>
      <c r="R12" s="184"/>
      <c r="S12" s="132"/>
      <c r="T12" s="184"/>
      <c r="U12" s="132"/>
      <c r="V12" s="184"/>
      <c r="W12" s="132"/>
    </row>
    <row r="13" spans="1:23" x14ac:dyDescent="0.25">
      <c r="A13" s="139" t="s">
        <v>166</v>
      </c>
      <c r="B13" s="183">
        <f>SUM(B2:B12)</f>
        <v>5317944</v>
      </c>
      <c r="C13" s="137">
        <f>SUM(C2:C11)</f>
        <v>100.00000000000003</v>
      </c>
      <c r="D13" s="182">
        <f>SUM(D2:D12)</f>
        <v>7563776</v>
      </c>
      <c r="E13" s="135">
        <f>SUM(E2:E11)</f>
        <v>100</v>
      </c>
      <c r="F13" s="182">
        <f>SUM(F2:F12)</f>
        <v>7540749</v>
      </c>
      <c r="G13" s="135">
        <f>SUM(G2:G11)</f>
        <v>99.695562110776422</v>
      </c>
      <c r="H13" s="181">
        <f>SUM(H2:H12)</f>
        <v>7428164</v>
      </c>
      <c r="I13" s="135">
        <f>SUM(I2:I11)</f>
        <v>100</v>
      </c>
      <c r="J13" s="180">
        <f>SUM(J2:J12)</f>
        <v>8304059</v>
      </c>
      <c r="K13" s="133">
        <f>SUM(K2:K11)</f>
        <v>100</v>
      </c>
      <c r="L13" s="180">
        <f>SUM(L2:L12)</f>
        <v>9019403</v>
      </c>
      <c r="M13" s="133">
        <f>SUM(M2:M11)</f>
        <v>100</v>
      </c>
      <c r="N13" s="180">
        <f>SUM(N2:N12)</f>
        <v>7609322</v>
      </c>
      <c r="O13" s="133">
        <f>SUM(O2:O11)</f>
        <v>99.999999999999986</v>
      </c>
      <c r="P13" s="180">
        <f>SUM(P2:P12)</f>
        <v>8278538</v>
      </c>
      <c r="Q13" s="133">
        <f>SUM(Q2:Q11)</f>
        <v>100</v>
      </c>
      <c r="R13" s="180">
        <f>SUM(R2:R12)</f>
        <v>9696615</v>
      </c>
      <c r="S13" s="133">
        <f>SUM(S2:S11)</f>
        <v>100</v>
      </c>
      <c r="T13" s="180">
        <f>SUM(T2:T12)</f>
        <v>6812986</v>
      </c>
      <c r="U13" s="133">
        <f>SUM(U2:U11)</f>
        <v>100</v>
      </c>
      <c r="V13" s="180">
        <f>SUM(V2:V12)</f>
        <v>7886430</v>
      </c>
      <c r="W13" s="133">
        <f>SUM(W2:W11)</f>
        <v>100</v>
      </c>
    </row>
    <row r="18" spans="1:23" x14ac:dyDescent="0.25">
      <c r="A18" s="179" t="s">
        <v>189</v>
      </c>
      <c r="B18" s="179">
        <v>2008</v>
      </c>
      <c r="F18" s="178">
        <v>2009</v>
      </c>
      <c r="H18" s="177" t="s">
        <v>152</v>
      </c>
      <c r="J18" s="176" t="s">
        <v>151</v>
      </c>
      <c r="L18" s="176" t="s">
        <v>150</v>
      </c>
      <c r="N18" s="176" t="s">
        <v>149</v>
      </c>
      <c r="P18" s="176" t="s">
        <v>148</v>
      </c>
      <c r="R18" s="176" t="s">
        <v>147</v>
      </c>
      <c r="T18" s="176" t="s">
        <v>146</v>
      </c>
      <c r="V18" s="176" t="s">
        <v>468</v>
      </c>
    </row>
    <row r="19" spans="1:23" x14ac:dyDescent="0.25">
      <c r="A19" s="175" t="s">
        <v>188</v>
      </c>
      <c r="B19" s="174">
        <f>SUM(B20:B30)</f>
        <v>2490523</v>
      </c>
      <c r="C19" s="144">
        <f>SUM(C20:C30)</f>
        <v>100</v>
      </c>
      <c r="D19" s="109">
        <f>SUM(D20:D30)</f>
        <v>99.99</v>
      </c>
      <c r="F19" s="174">
        <f t="shared" ref="F19:U19" si="8">SUM(F20:F30)</f>
        <v>2137285</v>
      </c>
      <c r="G19" s="144">
        <f t="shared" si="8"/>
        <v>100.00000000000001</v>
      </c>
      <c r="H19" s="173">
        <f t="shared" si="8"/>
        <v>2314492</v>
      </c>
      <c r="I19" s="144">
        <f t="shared" si="8"/>
        <v>100</v>
      </c>
      <c r="J19" s="172">
        <f t="shared" si="8"/>
        <v>2908422</v>
      </c>
      <c r="K19" s="142">
        <f t="shared" si="8"/>
        <v>100.00000000000003</v>
      </c>
      <c r="L19" s="172">
        <f t="shared" si="8"/>
        <v>3580869</v>
      </c>
      <c r="M19" s="142">
        <f t="shared" si="8"/>
        <v>100</v>
      </c>
      <c r="N19" s="172">
        <f t="shared" si="8"/>
        <v>2533958</v>
      </c>
      <c r="O19" s="142">
        <f t="shared" si="8"/>
        <v>100</v>
      </c>
      <c r="P19" s="172">
        <f t="shared" si="8"/>
        <v>3467778</v>
      </c>
      <c r="Q19" s="142">
        <f t="shared" si="8"/>
        <v>100</v>
      </c>
      <c r="R19" s="172">
        <f t="shared" si="8"/>
        <v>4488479</v>
      </c>
      <c r="S19" s="142">
        <f t="shared" si="8"/>
        <v>100</v>
      </c>
      <c r="T19" s="172">
        <f t="shared" si="8"/>
        <v>1166086</v>
      </c>
      <c r="U19" s="142">
        <f t="shared" si="8"/>
        <v>99.999999999999986</v>
      </c>
      <c r="V19" s="172">
        <f t="shared" ref="V19:W19" si="9">SUM(V20:V30)</f>
        <v>1548285</v>
      </c>
      <c r="W19" s="142">
        <f t="shared" si="9"/>
        <v>100.00000000000001</v>
      </c>
    </row>
    <row r="20" spans="1:23" x14ac:dyDescent="0.25">
      <c r="A20" s="166" t="s">
        <v>187</v>
      </c>
      <c r="B20" s="165">
        <v>1279000</v>
      </c>
      <c r="C20" s="144">
        <f>B20/$B$19*100</f>
        <v>51.354675303139139</v>
      </c>
      <c r="D20" s="109">
        <v>51.35</v>
      </c>
      <c r="F20" s="165">
        <v>796441</v>
      </c>
      <c r="G20" s="144">
        <f>F20/$F$19*100</f>
        <v>37.264145867303611</v>
      </c>
      <c r="H20" s="171">
        <v>1450100</v>
      </c>
      <c r="I20" s="144">
        <f t="shared" ref="I20:I30" si="10">H20/$H$19*100</f>
        <v>62.653057344765074</v>
      </c>
      <c r="J20" s="170">
        <v>1863488</v>
      </c>
      <c r="K20" s="142">
        <f t="shared" ref="K20:K30" si="11">J20/$J$19*100</f>
        <v>64.072132585986481</v>
      </c>
      <c r="L20" s="170">
        <v>2103220</v>
      </c>
      <c r="M20" s="142">
        <f t="shared" ref="M20:M30" si="12">L20/$L$19*100</f>
        <v>58.734904851308443</v>
      </c>
      <c r="N20" s="170">
        <v>1458090</v>
      </c>
      <c r="O20" s="142">
        <f t="shared" ref="O20:O30" si="13">N20/$N$19*100</f>
        <v>57.54199556583022</v>
      </c>
      <c r="P20" s="169">
        <v>1962744</v>
      </c>
      <c r="Q20" s="142">
        <f t="shared" ref="Q20:Q30" si="14">P20/$P$19*100</f>
        <v>56.599470900386365</v>
      </c>
      <c r="R20" s="169">
        <v>2009867</v>
      </c>
      <c r="S20" s="142">
        <f t="shared" ref="S20:S30" si="15">R20/$R$19*100</f>
        <v>44.778353647193178</v>
      </c>
      <c r="T20" s="169">
        <v>386450</v>
      </c>
      <c r="U20" s="142">
        <f t="shared" ref="U20:U30" si="16">T20/$T$19*100</f>
        <v>33.140780354107676</v>
      </c>
      <c r="V20" s="169">
        <v>556055</v>
      </c>
      <c r="W20" s="142">
        <f>V20/$V$19*100</f>
        <v>35.914253512757668</v>
      </c>
    </row>
    <row r="21" spans="1:23" x14ac:dyDescent="0.25">
      <c r="A21" s="166" t="s">
        <v>186</v>
      </c>
      <c r="B21" s="165">
        <v>60000</v>
      </c>
      <c r="C21" s="144">
        <f>B21/$B$19*100</f>
        <v>2.409132539631234</v>
      </c>
      <c r="D21" s="109">
        <v>2.41</v>
      </c>
      <c r="F21" s="165">
        <v>391001</v>
      </c>
      <c r="G21" s="144">
        <f>F21/$F$19*100</f>
        <v>18.294284571313607</v>
      </c>
      <c r="H21" s="168">
        <v>264859</v>
      </c>
      <c r="I21" s="144">
        <f t="shared" si="10"/>
        <v>11.443504665386616</v>
      </c>
      <c r="J21" s="167">
        <v>22717</v>
      </c>
      <c r="K21" s="142">
        <f t="shared" si="11"/>
        <v>0.78107647377168787</v>
      </c>
      <c r="L21" s="167"/>
      <c r="M21" s="142">
        <f t="shared" si="12"/>
        <v>0</v>
      </c>
      <c r="N21" s="167">
        <v>9330</v>
      </c>
      <c r="O21" s="142">
        <f t="shared" si="13"/>
        <v>0.36819868364037606</v>
      </c>
      <c r="P21" s="169">
        <v>188525</v>
      </c>
      <c r="Q21" s="142">
        <f t="shared" si="14"/>
        <v>5.4364783443461491</v>
      </c>
      <c r="R21" s="169">
        <v>828700</v>
      </c>
      <c r="S21" s="142">
        <f t="shared" si="15"/>
        <v>18.462824489097532</v>
      </c>
      <c r="T21" s="169">
        <v>7000</v>
      </c>
      <c r="U21" s="142">
        <f t="shared" si="16"/>
        <v>0.60029877727714764</v>
      </c>
      <c r="V21" s="169">
        <v>7154</v>
      </c>
      <c r="W21" s="142">
        <f t="shared" ref="W21:W30" si="17">V21/$V$19*100</f>
        <v>0.4620596337237653</v>
      </c>
    </row>
    <row r="22" spans="1:23" x14ac:dyDescent="0.25">
      <c r="A22" s="166" t="s">
        <v>96</v>
      </c>
      <c r="B22" s="165">
        <v>308150</v>
      </c>
      <c r="C22" s="144">
        <f>B22/$B$19*100</f>
        <v>12.372903201456079</v>
      </c>
      <c r="D22" s="109">
        <v>12.37</v>
      </c>
      <c r="F22" s="165">
        <v>420602</v>
      </c>
      <c r="G22" s="144">
        <f>F22/$F$19*100</f>
        <v>19.679265984648747</v>
      </c>
      <c r="H22" s="168">
        <v>17222</v>
      </c>
      <c r="I22" s="144">
        <f t="shared" si="10"/>
        <v>0.7440941683963479</v>
      </c>
      <c r="J22" s="167">
        <v>17200</v>
      </c>
      <c r="K22" s="142">
        <f t="shared" si="11"/>
        <v>0.59138598181419344</v>
      </c>
      <c r="L22" s="167"/>
      <c r="M22" s="142">
        <f t="shared" si="12"/>
        <v>0</v>
      </c>
      <c r="N22" s="167">
        <v>1260</v>
      </c>
      <c r="O22" s="142">
        <f t="shared" si="13"/>
        <v>4.9724581070404478E-2</v>
      </c>
      <c r="P22" s="169">
        <v>24496</v>
      </c>
      <c r="Q22" s="142">
        <f t="shared" si="14"/>
        <v>0.70638893262486813</v>
      </c>
      <c r="R22" s="169">
        <v>44177</v>
      </c>
      <c r="S22" s="142">
        <f t="shared" si="15"/>
        <v>0.98423096108949149</v>
      </c>
      <c r="T22" s="169">
        <v>60000</v>
      </c>
      <c r="U22" s="142">
        <f t="shared" si="16"/>
        <v>5.14541809094698</v>
      </c>
      <c r="V22" s="169">
        <v>150630</v>
      </c>
      <c r="W22" s="142">
        <f t="shared" si="17"/>
        <v>9.7288289946618356</v>
      </c>
    </row>
    <row r="23" spans="1:23" x14ac:dyDescent="0.25">
      <c r="A23" s="166" t="s">
        <v>185</v>
      </c>
      <c r="B23" s="165">
        <f>372042+500+5000-5648+1+2</f>
        <v>371897</v>
      </c>
      <c r="C23" s="144">
        <f>B23/$B$19*100</f>
        <v>14.932486068187284</v>
      </c>
      <c r="D23" s="109">
        <v>14.93</v>
      </c>
      <c r="F23" s="165">
        <v>43630</v>
      </c>
      <c r="G23" s="144">
        <f>F23/$F$19*100</f>
        <v>2.041374921921971</v>
      </c>
      <c r="H23" s="168">
        <v>19316</v>
      </c>
      <c r="I23" s="144">
        <f t="shared" si="10"/>
        <v>0.83456758545719756</v>
      </c>
      <c r="J23" s="167">
        <v>15030</v>
      </c>
      <c r="K23" s="142">
        <f t="shared" si="11"/>
        <v>0.51677507596903061</v>
      </c>
      <c r="L23" s="167">
        <v>34567</v>
      </c>
      <c r="M23" s="142">
        <f t="shared" si="12"/>
        <v>0.96532433886858182</v>
      </c>
      <c r="N23" s="167">
        <v>24746</v>
      </c>
      <c r="O23" s="142">
        <f t="shared" si="13"/>
        <v>0.97657498664145193</v>
      </c>
      <c r="P23" s="162">
        <v>44823</v>
      </c>
      <c r="Q23" s="142">
        <f t="shared" si="14"/>
        <v>1.2925567899675239</v>
      </c>
      <c r="R23" s="162">
        <v>41540</v>
      </c>
      <c r="S23" s="142">
        <f t="shared" si="15"/>
        <v>0.92548054697370752</v>
      </c>
      <c r="T23" s="162">
        <v>65098</v>
      </c>
      <c r="U23" s="142">
        <f t="shared" si="16"/>
        <v>5.5826071147411085</v>
      </c>
      <c r="V23" s="162">
        <v>107573</v>
      </c>
      <c r="W23" s="142">
        <f t="shared" si="17"/>
        <v>6.9478810425729103</v>
      </c>
    </row>
    <row r="24" spans="1:23" x14ac:dyDescent="0.25">
      <c r="A24" s="166" t="s">
        <v>94</v>
      </c>
      <c r="B24" s="165"/>
      <c r="C24" s="144"/>
      <c r="F24" s="165"/>
      <c r="G24" s="144"/>
      <c r="H24" s="168">
        <v>55523</v>
      </c>
      <c r="I24" s="144">
        <f t="shared" si="10"/>
        <v>2.3989281449233784</v>
      </c>
      <c r="J24" s="167">
        <v>39289</v>
      </c>
      <c r="K24" s="142">
        <f t="shared" si="11"/>
        <v>1.3508699906684793</v>
      </c>
      <c r="L24" s="167">
        <v>38437</v>
      </c>
      <c r="M24" s="142">
        <f t="shared" si="12"/>
        <v>1.0733986638438882</v>
      </c>
      <c r="N24" s="167">
        <v>41699</v>
      </c>
      <c r="O24" s="142">
        <f t="shared" si="13"/>
        <v>1.6456073857577751</v>
      </c>
      <c r="P24" s="162">
        <v>20590</v>
      </c>
      <c r="Q24" s="142">
        <f t="shared" si="14"/>
        <v>0.59375196451445278</v>
      </c>
      <c r="R24" s="162">
        <v>16078</v>
      </c>
      <c r="S24" s="142">
        <f t="shared" si="15"/>
        <v>0.35820597578823477</v>
      </c>
      <c r="T24" s="162">
        <v>7150</v>
      </c>
      <c r="U24" s="142">
        <f t="shared" si="16"/>
        <v>0.61316232250451508</v>
      </c>
      <c r="V24" s="162">
        <v>12100</v>
      </c>
      <c r="W24" s="142">
        <f t="shared" si="17"/>
        <v>0.78150986414000001</v>
      </c>
    </row>
    <row r="25" spans="1:23" x14ac:dyDescent="0.25">
      <c r="A25" s="166" t="s">
        <v>93</v>
      </c>
      <c r="B25" s="165">
        <v>104688</v>
      </c>
      <c r="C25" s="144">
        <f t="shared" ref="C25:C30" si="18">B25/$B$19*100</f>
        <v>4.2034544551485773</v>
      </c>
      <c r="D25" s="109">
        <v>4.2</v>
      </c>
      <c r="F25" s="165">
        <v>31820</v>
      </c>
      <c r="G25" s="144">
        <f t="shared" ref="G25:G30" si="19">F25/$F$19*100</f>
        <v>1.4888047218784579</v>
      </c>
      <c r="H25" s="168">
        <f>57028+1170</f>
        <v>58198</v>
      </c>
      <c r="I25" s="144">
        <f t="shared" si="10"/>
        <v>2.5145042627064602</v>
      </c>
      <c r="J25" s="167">
        <v>208227</v>
      </c>
      <c r="K25" s="142">
        <f t="shared" si="11"/>
        <v>7.1594493508851196</v>
      </c>
      <c r="L25" s="167">
        <v>304068</v>
      </c>
      <c r="M25" s="142">
        <f t="shared" si="12"/>
        <v>8.4914583582923591</v>
      </c>
      <c r="N25" s="167">
        <v>176970</v>
      </c>
      <c r="O25" s="142">
        <f t="shared" si="13"/>
        <v>6.9839358031980003</v>
      </c>
      <c r="P25" s="162">
        <v>228943</v>
      </c>
      <c r="Q25" s="142">
        <f t="shared" si="14"/>
        <v>6.6020085484134228</v>
      </c>
      <c r="R25" s="162">
        <v>237960</v>
      </c>
      <c r="S25" s="142">
        <f t="shared" si="15"/>
        <v>5.3015732055335452</v>
      </c>
      <c r="T25" s="162">
        <v>13535</v>
      </c>
      <c r="U25" s="142">
        <f t="shared" si="16"/>
        <v>1.1607205643494563</v>
      </c>
      <c r="V25" s="162">
        <v>62827</v>
      </c>
      <c r="W25" s="142">
        <f t="shared" si="17"/>
        <v>4.0578446474647754</v>
      </c>
    </row>
    <row r="26" spans="1:23" x14ac:dyDescent="0.25">
      <c r="A26" s="166" t="s">
        <v>92</v>
      </c>
      <c r="B26" s="165">
        <f>301250+7000</f>
        <v>308250</v>
      </c>
      <c r="C26" s="144">
        <f t="shared" si="18"/>
        <v>12.376918422355466</v>
      </c>
      <c r="D26" s="109">
        <v>12.38</v>
      </c>
      <c r="F26" s="165">
        <v>418475</v>
      </c>
      <c r="G26" s="144">
        <f t="shared" si="19"/>
        <v>19.579747202642604</v>
      </c>
      <c r="H26" s="168">
        <f>255388-258+23964</f>
        <v>279094</v>
      </c>
      <c r="I26" s="144">
        <f t="shared" si="10"/>
        <v>12.058542436093967</v>
      </c>
      <c r="J26" s="167">
        <v>399843</v>
      </c>
      <c r="K26" s="142">
        <f t="shared" si="11"/>
        <v>13.747764251542588</v>
      </c>
      <c r="L26" s="167">
        <v>431871</v>
      </c>
      <c r="M26" s="142">
        <f t="shared" si="12"/>
        <v>12.060508217418734</v>
      </c>
      <c r="N26" s="167">
        <v>405753</v>
      </c>
      <c r="O26" s="142">
        <f t="shared" si="13"/>
        <v>16.012617415126847</v>
      </c>
      <c r="P26" s="162">
        <v>454070</v>
      </c>
      <c r="Q26" s="142">
        <f t="shared" si="14"/>
        <v>13.09397545056229</v>
      </c>
      <c r="R26" s="162">
        <v>605840</v>
      </c>
      <c r="S26" s="142">
        <f t="shared" si="15"/>
        <v>13.497668141033966</v>
      </c>
      <c r="T26" s="162">
        <v>76028</v>
      </c>
      <c r="U26" s="142">
        <f t="shared" si="16"/>
        <v>6.5199307769752828</v>
      </c>
      <c r="V26" s="162">
        <v>90966</v>
      </c>
      <c r="W26" s="142">
        <f t="shared" si="17"/>
        <v>5.8752749009387806</v>
      </c>
    </row>
    <row r="27" spans="1:23" ht="15.75" hidden="1" customHeight="1" x14ac:dyDescent="0.25">
      <c r="A27" s="166" t="s">
        <v>184</v>
      </c>
      <c r="B27" s="165">
        <v>1800</v>
      </c>
      <c r="C27" s="144">
        <f t="shared" si="18"/>
        <v>7.2273976188937022E-2</v>
      </c>
      <c r="D27" s="109">
        <v>7.0000000000000007E-2</v>
      </c>
      <c r="F27" s="165">
        <v>3386</v>
      </c>
      <c r="G27" s="144">
        <f t="shared" si="19"/>
        <v>0.15842529190070578</v>
      </c>
      <c r="H27" s="168">
        <v>18000</v>
      </c>
      <c r="I27" s="144">
        <f t="shared" si="10"/>
        <v>0.77770845611045536</v>
      </c>
      <c r="J27" s="167">
        <v>0</v>
      </c>
      <c r="K27" s="142">
        <f t="shared" si="11"/>
        <v>0</v>
      </c>
      <c r="L27" s="167"/>
      <c r="M27" s="142">
        <f t="shared" si="12"/>
        <v>0</v>
      </c>
      <c r="N27" s="167"/>
      <c r="O27" s="142">
        <f t="shared" si="13"/>
        <v>0</v>
      </c>
      <c r="P27" s="160">
        <v>0</v>
      </c>
      <c r="Q27" s="142">
        <f t="shared" si="14"/>
        <v>0</v>
      </c>
      <c r="S27" s="142">
        <f t="shared" si="15"/>
        <v>0</v>
      </c>
      <c r="U27" s="142">
        <f t="shared" si="16"/>
        <v>0</v>
      </c>
      <c r="W27" s="142">
        <f t="shared" si="17"/>
        <v>0</v>
      </c>
    </row>
    <row r="28" spans="1:23" x14ac:dyDescent="0.25">
      <c r="A28" s="166" t="s">
        <v>91</v>
      </c>
      <c r="B28" s="165">
        <v>33000</v>
      </c>
      <c r="C28" s="144">
        <f t="shared" si="18"/>
        <v>1.3250228967971787</v>
      </c>
      <c r="D28" s="109">
        <v>1.33</v>
      </c>
      <c r="F28" s="165">
        <v>10700</v>
      </c>
      <c r="G28" s="144">
        <f t="shared" si="19"/>
        <v>0.50063515160589256</v>
      </c>
      <c r="H28" s="168">
        <v>114431</v>
      </c>
      <c r="I28" s="144">
        <f t="shared" si="10"/>
        <v>4.9441086856208623</v>
      </c>
      <c r="J28" s="167">
        <v>324149</v>
      </c>
      <c r="K28" s="142">
        <f t="shared" si="11"/>
        <v>11.145184570877266</v>
      </c>
      <c r="L28" s="167">
        <v>591057</v>
      </c>
      <c r="M28" s="142">
        <f t="shared" si="12"/>
        <v>16.505965451403</v>
      </c>
      <c r="N28" s="167">
        <v>312314</v>
      </c>
      <c r="O28" s="142">
        <f t="shared" si="13"/>
        <v>12.325145089224051</v>
      </c>
      <c r="P28" s="162">
        <v>418203</v>
      </c>
      <c r="Q28" s="142">
        <f t="shared" si="14"/>
        <v>12.059682021167445</v>
      </c>
      <c r="R28" s="162">
        <v>651384</v>
      </c>
      <c r="S28" s="142">
        <f t="shared" si="15"/>
        <v>14.512354853392429</v>
      </c>
      <c r="T28" s="162">
        <v>36800</v>
      </c>
      <c r="U28" s="142">
        <f t="shared" si="16"/>
        <v>3.1558564291141478</v>
      </c>
      <c r="V28" s="162">
        <v>111988</v>
      </c>
      <c r="W28" s="142">
        <f t="shared" si="17"/>
        <v>7.2330352615958953</v>
      </c>
    </row>
    <row r="29" spans="1:23" x14ac:dyDescent="0.25">
      <c r="A29" s="166" t="s">
        <v>90</v>
      </c>
      <c r="B29" s="165">
        <v>16738</v>
      </c>
      <c r="C29" s="144">
        <f t="shared" si="18"/>
        <v>0.6720676741391266</v>
      </c>
      <c r="D29" s="109">
        <v>0.67</v>
      </c>
      <c r="F29" s="165">
        <v>20230</v>
      </c>
      <c r="G29" s="144">
        <f t="shared" si="19"/>
        <v>0.94652795485861729</v>
      </c>
      <c r="H29" s="168">
        <v>19305</v>
      </c>
      <c r="I29" s="144">
        <f t="shared" si="10"/>
        <v>0.83409231917846338</v>
      </c>
      <c r="J29" s="167">
        <v>8863</v>
      </c>
      <c r="K29" s="142">
        <f t="shared" si="11"/>
        <v>0.30473569516390675</v>
      </c>
      <c r="L29" s="167">
        <v>10636</v>
      </c>
      <c r="M29" s="142">
        <f t="shared" si="12"/>
        <v>0.2970228734980252</v>
      </c>
      <c r="N29" s="167">
        <v>23446</v>
      </c>
      <c r="O29" s="142">
        <f t="shared" si="13"/>
        <v>0.92527184744182811</v>
      </c>
      <c r="P29" s="162">
        <v>19042</v>
      </c>
      <c r="Q29" s="142">
        <f t="shared" si="14"/>
        <v>0.54911242876562449</v>
      </c>
      <c r="R29" s="162">
        <v>3306</v>
      </c>
      <c r="S29" s="142">
        <f t="shared" si="15"/>
        <v>7.3655240450050008E-2</v>
      </c>
      <c r="T29" s="162">
        <v>511200</v>
      </c>
      <c r="U29" s="142">
        <f t="shared" si="16"/>
        <v>43.838962134868268</v>
      </c>
      <c r="V29" s="162">
        <v>441740</v>
      </c>
      <c r="W29" s="142">
        <f t="shared" si="17"/>
        <v>28.530922924396997</v>
      </c>
    </row>
    <row r="30" spans="1:23" x14ac:dyDescent="0.25">
      <c r="A30" s="166" t="s">
        <v>183</v>
      </c>
      <c r="B30" s="165">
        <f>5000+2000</f>
        <v>7000</v>
      </c>
      <c r="C30" s="144">
        <f t="shared" si="18"/>
        <v>0.28106546295697732</v>
      </c>
      <c r="D30" s="109">
        <v>0.28000000000000003</v>
      </c>
      <c r="F30" s="165">
        <v>1000</v>
      </c>
      <c r="G30" s="144">
        <f t="shared" si="19"/>
        <v>4.6788331925784347E-2</v>
      </c>
      <c r="H30" s="164">
        <v>18444</v>
      </c>
      <c r="I30" s="144">
        <f t="shared" si="10"/>
        <v>0.79689193136117997</v>
      </c>
      <c r="J30" s="163">
        <v>9616</v>
      </c>
      <c r="K30" s="142">
        <f t="shared" si="11"/>
        <v>0.33062602332123742</v>
      </c>
      <c r="L30" s="163">
        <v>67013</v>
      </c>
      <c r="M30" s="142">
        <f t="shared" si="12"/>
        <v>1.8714172453669766</v>
      </c>
      <c r="N30" s="163">
        <v>80350</v>
      </c>
      <c r="O30" s="142">
        <f t="shared" si="13"/>
        <v>3.1709286420690477</v>
      </c>
      <c r="P30" s="162">
        <v>106342</v>
      </c>
      <c r="Q30" s="142">
        <f t="shared" si="14"/>
        <v>3.0665746192518668</v>
      </c>
      <c r="R30" s="162">
        <v>49627</v>
      </c>
      <c r="S30" s="142">
        <f t="shared" si="15"/>
        <v>1.1056529394478618</v>
      </c>
      <c r="T30" s="162">
        <v>2825</v>
      </c>
      <c r="U30" s="142">
        <f t="shared" si="16"/>
        <v>0.24226343511542028</v>
      </c>
      <c r="V30" s="162">
        <v>7252</v>
      </c>
      <c r="W30" s="142">
        <f t="shared" si="17"/>
        <v>0.46838921774737857</v>
      </c>
    </row>
  </sheetData>
  <customSheetViews>
    <customSheetView guid="{8DF5934D-271D-4996-8FBD-8BBE47175559}" hiddenRows="1" hiddenColumns="1" state="hidden">
      <selection activeCell="T4" sqref="T4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Normal="100" zoomScaleSheetLayoutView="100" workbookViewId="0">
      <selection activeCell="F9" sqref="F9"/>
    </sheetView>
  </sheetViews>
  <sheetFormatPr defaultColWidth="9.140625" defaultRowHeight="10.5" x14ac:dyDescent="0.15"/>
  <cols>
    <col min="1" max="1" width="6.42578125" style="39" customWidth="1"/>
    <col min="2" max="2" width="55.7109375" style="37" customWidth="1"/>
    <col min="3" max="3" width="10.7109375" style="37" customWidth="1"/>
    <col min="4" max="5" width="10.7109375" style="38" customWidth="1"/>
    <col min="6" max="6" width="10.7109375" style="37" customWidth="1"/>
    <col min="7" max="7" width="8" style="37" customWidth="1"/>
    <col min="8" max="16384" width="9.140625" style="36"/>
  </cols>
  <sheetData>
    <row r="1" spans="1:8" ht="39" customHeight="1" thickBot="1" x14ac:dyDescent="0.25">
      <c r="A1" s="522" t="s">
        <v>216</v>
      </c>
      <c r="B1" s="523"/>
      <c r="C1" s="523"/>
      <c r="D1" s="523"/>
      <c r="E1" s="523"/>
      <c r="F1" s="523"/>
      <c r="G1" s="523"/>
    </row>
    <row r="2" spans="1:8" ht="36" customHeight="1" x14ac:dyDescent="0.15">
      <c r="A2" s="239" t="s">
        <v>87</v>
      </c>
      <c r="B2" s="240" t="s">
        <v>127</v>
      </c>
      <c r="C2" s="240" t="s">
        <v>217</v>
      </c>
      <c r="D2" s="240" t="s">
        <v>218</v>
      </c>
      <c r="E2" s="240" t="s">
        <v>219</v>
      </c>
      <c r="F2" s="240" t="s">
        <v>220</v>
      </c>
      <c r="G2" s="241" t="s">
        <v>221</v>
      </c>
      <c r="H2" s="59"/>
    </row>
    <row r="3" spans="1:8" s="37" customFormat="1" ht="13.5" customHeight="1" x14ac:dyDescent="0.2">
      <c r="A3" s="242">
        <v>87</v>
      </c>
      <c r="B3" s="55" t="s">
        <v>222</v>
      </c>
      <c r="C3" s="53">
        <v>750</v>
      </c>
      <c r="D3" s="53">
        <v>750</v>
      </c>
      <c r="E3" s="53">
        <v>710</v>
      </c>
      <c r="F3" s="46">
        <v>750</v>
      </c>
      <c r="G3" s="243">
        <f t="shared" ref="G3:G13" si="0">F3/C3*100</f>
        <v>100</v>
      </c>
    </row>
    <row r="4" spans="1:8" s="37" customFormat="1" ht="13.5" customHeight="1" x14ac:dyDescent="0.2">
      <c r="A4" s="513" t="s">
        <v>223</v>
      </c>
      <c r="B4" s="514"/>
      <c r="C4" s="52">
        <f>SUM(C1:C3)</f>
        <v>750</v>
      </c>
      <c r="D4" s="58">
        <f>SUM(D1:D3)</f>
        <v>750</v>
      </c>
      <c r="E4" s="58">
        <f>SUM(E1:E3)</f>
        <v>710</v>
      </c>
      <c r="F4" s="45">
        <f>SUM(F1:F3)</f>
        <v>750</v>
      </c>
      <c r="G4" s="244">
        <f t="shared" si="0"/>
        <v>100</v>
      </c>
    </row>
    <row r="5" spans="1:8" s="37" customFormat="1" ht="24" customHeight="1" x14ac:dyDescent="0.2">
      <c r="A5" s="242">
        <v>122</v>
      </c>
      <c r="B5" s="55" t="s">
        <v>126</v>
      </c>
      <c r="C5" s="53">
        <v>6000</v>
      </c>
      <c r="D5" s="53">
        <v>6000</v>
      </c>
      <c r="E5" s="53">
        <v>2208.14</v>
      </c>
      <c r="F5" s="46">
        <v>10000</v>
      </c>
      <c r="G5" s="243">
        <f t="shared" si="0"/>
        <v>166.66666666666669</v>
      </c>
    </row>
    <row r="6" spans="1:8" s="37" customFormat="1" ht="13.5" customHeight="1" x14ac:dyDescent="0.2">
      <c r="A6" s="242">
        <f>A5+1</f>
        <v>123</v>
      </c>
      <c r="B6" s="55" t="s">
        <v>125</v>
      </c>
      <c r="C6" s="53">
        <v>6000</v>
      </c>
      <c r="D6" s="53">
        <v>6000</v>
      </c>
      <c r="E6" s="53">
        <v>5973.93</v>
      </c>
      <c r="F6" s="46">
        <v>10000</v>
      </c>
      <c r="G6" s="243">
        <f t="shared" si="0"/>
        <v>166.66666666666669</v>
      </c>
    </row>
    <row r="7" spans="1:8" s="37" customFormat="1" ht="24" customHeight="1" x14ac:dyDescent="0.2">
      <c r="A7" s="242">
        <f>A6+1</f>
        <v>124</v>
      </c>
      <c r="B7" s="55" t="s">
        <v>124</v>
      </c>
      <c r="C7" s="53">
        <v>1500</v>
      </c>
      <c r="D7" s="53">
        <v>1425</v>
      </c>
      <c r="E7" s="53">
        <v>1417.8</v>
      </c>
      <c r="F7" s="46">
        <v>1500</v>
      </c>
      <c r="G7" s="243">
        <f t="shared" si="0"/>
        <v>100</v>
      </c>
    </row>
    <row r="8" spans="1:8" s="37" customFormat="1" ht="13.5" customHeight="1" x14ac:dyDescent="0.2">
      <c r="A8" s="513" t="s">
        <v>123</v>
      </c>
      <c r="B8" s="514"/>
      <c r="C8" s="52">
        <f>SUM(C5:C7)</f>
        <v>13500</v>
      </c>
      <c r="D8" s="58">
        <f>SUM(D5:D7)</f>
        <v>13425</v>
      </c>
      <c r="E8" s="58">
        <f>SUM(E5:E7)</f>
        <v>9599.869999999999</v>
      </c>
      <c r="F8" s="45">
        <f>SUM(F5:F7)</f>
        <v>21500</v>
      </c>
      <c r="G8" s="244">
        <f t="shared" si="0"/>
        <v>159.25925925925927</v>
      </c>
    </row>
    <row r="9" spans="1:8" s="37" customFormat="1" ht="13.5" customHeight="1" x14ac:dyDescent="0.2">
      <c r="A9" s="242">
        <v>184</v>
      </c>
      <c r="B9" s="55" t="s">
        <v>122</v>
      </c>
      <c r="C9" s="53">
        <v>20000</v>
      </c>
      <c r="D9" s="53">
        <v>22979.33</v>
      </c>
      <c r="E9" s="53">
        <v>18874.36</v>
      </c>
      <c r="F9" s="46">
        <v>20000</v>
      </c>
      <c r="G9" s="243">
        <f t="shared" si="0"/>
        <v>100</v>
      </c>
    </row>
    <row r="10" spans="1:8" s="37" customFormat="1" ht="13.5" customHeight="1" x14ac:dyDescent="0.2">
      <c r="A10" s="242">
        <f>A9+1</f>
        <v>185</v>
      </c>
      <c r="B10" s="55" t="s">
        <v>121</v>
      </c>
      <c r="C10" s="53">
        <v>15000</v>
      </c>
      <c r="D10" s="53">
        <v>38565.199999999997</v>
      </c>
      <c r="E10" s="53">
        <v>14206.56</v>
      </c>
      <c r="F10" s="46">
        <v>15000</v>
      </c>
      <c r="G10" s="243">
        <f t="shared" si="0"/>
        <v>100</v>
      </c>
    </row>
    <row r="11" spans="1:8" s="37" customFormat="1" ht="13.5" customHeight="1" x14ac:dyDescent="0.2">
      <c r="A11" s="242">
        <f t="shared" ref="A11:A14" si="1">A10+1</f>
        <v>186</v>
      </c>
      <c r="B11" s="245" t="s">
        <v>120</v>
      </c>
      <c r="C11" s="53">
        <v>10000</v>
      </c>
      <c r="D11" s="53">
        <v>39054.370000000003</v>
      </c>
      <c r="E11" s="53">
        <v>16406.009999999998</v>
      </c>
      <c r="F11" s="46">
        <v>15000</v>
      </c>
      <c r="G11" s="243">
        <f t="shared" si="0"/>
        <v>150</v>
      </c>
    </row>
    <row r="12" spans="1:8" s="37" customFormat="1" ht="13.5" customHeight="1" x14ac:dyDescent="0.2">
      <c r="A12" s="242">
        <f t="shared" si="1"/>
        <v>187</v>
      </c>
      <c r="B12" s="57" t="s">
        <v>119</v>
      </c>
      <c r="C12" s="53">
        <v>8000</v>
      </c>
      <c r="D12" s="53">
        <v>16123.55</v>
      </c>
      <c r="E12" s="53">
        <v>2772.45</v>
      </c>
      <c r="F12" s="46">
        <v>3000</v>
      </c>
      <c r="G12" s="243">
        <f t="shared" si="0"/>
        <v>37.5</v>
      </c>
    </row>
    <row r="13" spans="1:8" s="37" customFormat="1" ht="13.5" customHeight="1" x14ac:dyDescent="0.2">
      <c r="A13" s="242">
        <f t="shared" si="1"/>
        <v>188</v>
      </c>
      <c r="B13" s="54" t="s">
        <v>224</v>
      </c>
      <c r="C13" s="53">
        <v>16000</v>
      </c>
      <c r="D13" s="53">
        <v>16000</v>
      </c>
      <c r="E13" s="53">
        <v>0</v>
      </c>
      <c r="F13" s="46">
        <v>20000</v>
      </c>
      <c r="G13" s="243">
        <f t="shared" si="0"/>
        <v>125</v>
      </c>
    </row>
    <row r="14" spans="1:8" s="37" customFormat="1" ht="13.5" customHeight="1" x14ac:dyDescent="0.2">
      <c r="A14" s="242">
        <f t="shared" si="1"/>
        <v>189</v>
      </c>
      <c r="B14" s="54" t="s">
        <v>225</v>
      </c>
      <c r="C14" s="53">
        <v>0</v>
      </c>
      <c r="D14" s="53">
        <v>0</v>
      </c>
      <c r="E14" s="53">
        <v>0</v>
      </c>
      <c r="F14" s="46">
        <v>3000</v>
      </c>
      <c r="G14" s="246" t="s">
        <v>61</v>
      </c>
    </row>
    <row r="15" spans="1:8" s="37" customFormat="1" ht="13.5" customHeight="1" x14ac:dyDescent="0.2">
      <c r="A15" s="511" t="s">
        <v>226</v>
      </c>
      <c r="B15" s="512"/>
      <c r="C15" s="53">
        <v>0</v>
      </c>
      <c r="D15" s="53">
        <v>3564.18</v>
      </c>
      <c r="E15" s="53">
        <v>3564.18</v>
      </c>
      <c r="F15" s="46">
        <v>0</v>
      </c>
      <c r="G15" s="246" t="s">
        <v>61</v>
      </c>
    </row>
    <row r="16" spans="1:8" s="37" customFormat="1" ht="13.5" customHeight="1" x14ac:dyDescent="0.2">
      <c r="A16" s="513" t="s">
        <v>118</v>
      </c>
      <c r="B16" s="514"/>
      <c r="C16" s="52">
        <f>SUM(C9:C15)</f>
        <v>69000</v>
      </c>
      <c r="D16" s="52">
        <f>SUM(D9:D15)</f>
        <v>136286.63</v>
      </c>
      <c r="E16" s="52">
        <f>SUM(E9:E15)</f>
        <v>55823.55999999999</v>
      </c>
      <c r="F16" s="45">
        <f>SUM(F9:F15)</f>
        <v>76000</v>
      </c>
      <c r="G16" s="244">
        <f>F16/C16*100</f>
        <v>110.14492753623189</v>
      </c>
    </row>
    <row r="17" spans="1:7" s="37" customFormat="1" ht="13.5" customHeight="1" x14ac:dyDescent="0.2">
      <c r="A17" s="242">
        <v>210</v>
      </c>
      <c r="B17" s="55" t="s">
        <v>117</v>
      </c>
      <c r="C17" s="53">
        <v>4000</v>
      </c>
      <c r="D17" s="53">
        <v>4000</v>
      </c>
      <c r="E17" s="53">
        <v>180.54</v>
      </c>
      <c r="F17" s="46">
        <v>3500</v>
      </c>
      <c r="G17" s="247">
        <f>F17/C17*100</f>
        <v>87.5</v>
      </c>
    </row>
    <row r="18" spans="1:7" s="37" customFormat="1" ht="13.5" customHeight="1" x14ac:dyDescent="0.2">
      <c r="A18" s="242">
        <f>A17+1</f>
        <v>211</v>
      </c>
      <c r="B18" s="55" t="s">
        <v>116</v>
      </c>
      <c r="C18" s="53">
        <v>1500</v>
      </c>
      <c r="D18" s="53">
        <v>1557.83</v>
      </c>
      <c r="E18" s="53">
        <v>937.26</v>
      </c>
      <c r="F18" s="46">
        <v>2000</v>
      </c>
      <c r="G18" s="243">
        <f>F18/C18*100</f>
        <v>133.33333333333331</v>
      </c>
    </row>
    <row r="19" spans="1:7" s="37" customFormat="1" ht="13.5" customHeight="1" x14ac:dyDescent="0.2">
      <c r="A19" s="242">
        <f t="shared" ref="A19:A21" si="2">A18+1</f>
        <v>212</v>
      </c>
      <c r="B19" s="57" t="s">
        <v>227</v>
      </c>
      <c r="C19" s="53">
        <v>4500</v>
      </c>
      <c r="D19" s="47">
        <v>6614.91</v>
      </c>
      <c r="E19" s="47">
        <v>2962.22</v>
      </c>
      <c r="F19" s="46">
        <v>4500</v>
      </c>
      <c r="G19" s="243">
        <f>F19/C19*100</f>
        <v>100</v>
      </c>
    </row>
    <row r="20" spans="1:7" s="37" customFormat="1" ht="13.5" customHeight="1" x14ac:dyDescent="0.2">
      <c r="A20" s="242">
        <f t="shared" si="2"/>
        <v>213</v>
      </c>
      <c r="B20" s="57" t="s">
        <v>115</v>
      </c>
      <c r="C20" s="53">
        <v>1000</v>
      </c>
      <c r="D20" s="47">
        <v>1034.7</v>
      </c>
      <c r="E20" s="47">
        <v>466.85</v>
      </c>
      <c r="F20" s="46">
        <v>1000</v>
      </c>
      <c r="G20" s="243">
        <f>F20/C20*100</f>
        <v>100</v>
      </c>
    </row>
    <row r="21" spans="1:7" s="37" customFormat="1" ht="13.5" customHeight="1" x14ac:dyDescent="0.2">
      <c r="A21" s="242">
        <f t="shared" si="2"/>
        <v>214</v>
      </c>
      <c r="B21" s="248" t="s">
        <v>228</v>
      </c>
      <c r="C21" s="53">
        <v>0</v>
      </c>
      <c r="D21" s="47">
        <v>3496.35</v>
      </c>
      <c r="E21" s="47">
        <v>1728.54</v>
      </c>
      <c r="F21" s="46">
        <v>6000</v>
      </c>
      <c r="G21" s="246" t="s">
        <v>61</v>
      </c>
    </row>
    <row r="22" spans="1:7" s="37" customFormat="1" ht="13.5" customHeight="1" x14ac:dyDescent="0.2">
      <c r="A22" s="513" t="s">
        <v>114</v>
      </c>
      <c r="B22" s="514"/>
      <c r="C22" s="52">
        <f>SUM(C17:C21)</f>
        <v>11000</v>
      </c>
      <c r="D22" s="52">
        <f>SUM(D17:D21)</f>
        <v>16703.79</v>
      </c>
      <c r="E22" s="52">
        <f>SUM(E17:E21)</f>
        <v>6275.41</v>
      </c>
      <c r="F22" s="45">
        <f>SUM(F17:F21)</f>
        <v>17000</v>
      </c>
      <c r="G22" s="244">
        <f t="shared" ref="G22:G30" si="3">F22/C22*100</f>
        <v>154.54545454545453</v>
      </c>
    </row>
    <row r="23" spans="1:7" s="37" customFormat="1" ht="13.5" customHeight="1" x14ac:dyDescent="0.2">
      <c r="A23" s="242">
        <v>234</v>
      </c>
      <c r="B23" s="55" t="s">
        <v>113</v>
      </c>
      <c r="C23" s="53">
        <v>700</v>
      </c>
      <c r="D23" s="47">
        <v>700</v>
      </c>
      <c r="E23" s="47">
        <v>648.6</v>
      </c>
      <c r="F23" s="46">
        <v>700</v>
      </c>
      <c r="G23" s="243">
        <f t="shared" si="3"/>
        <v>100</v>
      </c>
    </row>
    <row r="24" spans="1:7" s="37" customFormat="1" ht="24" customHeight="1" x14ac:dyDescent="0.2">
      <c r="A24" s="242">
        <f t="shared" ref="A24:A27" si="4">A23+1</f>
        <v>235</v>
      </c>
      <c r="B24" s="55" t="s">
        <v>112</v>
      </c>
      <c r="C24" s="53">
        <v>2400</v>
      </c>
      <c r="D24" s="53">
        <v>2489.8000000000002</v>
      </c>
      <c r="E24" s="53">
        <v>2489.79</v>
      </c>
      <c r="F24" s="46">
        <v>2800</v>
      </c>
      <c r="G24" s="243">
        <f t="shared" si="3"/>
        <v>116.66666666666667</v>
      </c>
    </row>
    <row r="25" spans="1:7" s="37" customFormat="1" ht="24" customHeight="1" x14ac:dyDescent="0.2">
      <c r="A25" s="242">
        <f t="shared" si="4"/>
        <v>236</v>
      </c>
      <c r="B25" s="55" t="s">
        <v>111</v>
      </c>
      <c r="C25" s="53">
        <v>8500</v>
      </c>
      <c r="D25" s="47">
        <v>8500</v>
      </c>
      <c r="E25" s="47">
        <v>7717.2</v>
      </c>
      <c r="F25" s="46">
        <v>15000</v>
      </c>
      <c r="G25" s="243">
        <f t="shared" si="3"/>
        <v>176.47058823529412</v>
      </c>
    </row>
    <row r="26" spans="1:7" s="37" customFormat="1" ht="24" customHeight="1" x14ac:dyDescent="0.2">
      <c r="A26" s="242">
        <f>A25+2</f>
        <v>238</v>
      </c>
      <c r="B26" s="55" t="s">
        <v>110</v>
      </c>
      <c r="C26" s="53">
        <v>3200</v>
      </c>
      <c r="D26" s="53">
        <v>2908.5</v>
      </c>
      <c r="E26" s="53">
        <v>2808.5</v>
      </c>
      <c r="F26" s="46">
        <v>3200</v>
      </c>
      <c r="G26" s="243">
        <f t="shared" si="3"/>
        <v>100</v>
      </c>
    </row>
    <row r="27" spans="1:7" s="37" customFormat="1" ht="24" customHeight="1" x14ac:dyDescent="0.2">
      <c r="A27" s="242">
        <f t="shared" si="4"/>
        <v>239</v>
      </c>
      <c r="B27" s="55" t="s">
        <v>109</v>
      </c>
      <c r="C27" s="53">
        <v>9250</v>
      </c>
      <c r="D27" s="47">
        <v>12360</v>
      </c>
      <c r="E27" s="47">
        <v>12360</v>
      </c>
      <c r="F27" s="46">
        <v>50000</v>
      </c>
      <c r="G27" s="243">
        <f t="shared" si="3"/>
        <v>540.54054054054052</v>
      </c>
    </row>
    <row r="28" spans="1:7" s="37" customFormat="1" ht="24" customHeight="1" x14ac:dyDescent="0.2">
      <c r="A28" s="242">
        <f>A27+2</f>
        <v>241</v>
      </c>
      <c r="B28" s="55" t="s">
        <v>108</v>
      </c>
      <c r="C28" s="53">
        <v>500</v>
      </c>
      <c r="D28" s="47">
        <v>500</v>
      </c>
      <c r="E28" s="47">
        <v>500</v>
      </c>
      <c r="F28" s="46">
        <v>500</v>
      </c>
      <c r="G28" s="243">
        <f t="shared" si="3"/>
        <v>100</v>
      </c>
    </row>
    <row r="29" spans="1:7" s="37" customFormat="1" ht="24" customHeight="1" x14ac:dyDescent="0.2">
      <c r="A29" s="242">
        <f>A28+1</f>
        <v>242</v>
      </c>
      <c r="B29" s="55" t="s">
        <v>229</v>
      </c>
      <c r="C29" s="53">
        <v>0</v>
      </c>
      <c r="D29" s="47">
        <v>0</v>
      </c>
      <c r="E29" s="47">
        <v>0</v>
      </c>
      <c r="F29" s="46">
        <v>12731</v>
      </c>
      <c r="G29" s="246" t="s">
        <v>61</v>
      </c>
    </row>
    <row r="30" spans="1:7" s="37" customFormat="1" ht="13.5" customHeight="1" x14ac:dyDescent="0.2">
      <c r="A30" s="511" t="s">
        <v>230</v>
      </c>
      <c r="B30" s="512"/>
      <c r="C30" s="53">
        <v>82000</v>
      </c>
      <c r="D30" s="53">
        <v>59225.54</v>
      </c>
      <c r="E30" s="53">
        <v>59094.11</v>
      </c>
      <c r="F30" s="46">
        <v>0</v>
      </c>
      <c r="G30" s="243">
        <f t="shared" si="3"/>
        <v>0</v>
      </c>
    </row>
    <row r="31" spans="1:7" s="37" customFormat="1" ht="13.5" customHeight="1" x14ac:dyDescent="0.2">
      <c r="A31" s="513" t="s">
        <v>107</v>
      </c>
      <c r="B31" s="514"/>
      <c r="C31" s="52">
        <f>SUM(C23:C30)</f>
        <v>106550</v>
      </c>
      <c r="D31" s="52">
        <f>SUM(D23:D30)</f>
        <v>86683.839999999997</v>
      </c>
      <c r="E31" s="52">
        <f>SUM(E23:E30)</f>
        <v>85618.2</v>
      </c>
      <c r="F31" s="45">
        <f>SUM(F23:F30)</f>
        <v>84931</v>
      </c>
      <c r="G31" s="244">
        <f>F31/C31*100</f>
        <v>79.709995307367436</v>
      </c>
    </row>
    <row r="32" spans="1:7" s="37" customFormat="1" ht="13.5" customHeight="1" x14ac:dyDescent="0.2">
      <c r="A32" s="242">
        <v>296</v>
      </c>
      <c r="B32" s="56" t="s">
        <v>106</v>
      </c>
      <c r="C32" s="53">
        <v>22000</v>
      </c>
      <c r="D32" s="53">
        <v>35727.199999999997</v>
      </c>
      <c r="E32" s="47">
        <v>35587.26</v>
      </c>
      <c r="F32" s="46">
        <v>29250</v>
      </c>
      <c r="G32" s="243">
        <f>F32/C32*100</f>
        <v>132.95454545454547</v>
      </c>
    </row>
    <row r="33" spans="1:7" s="37" customFormat="1" ht="13.5" customHeight="1" x14ac:dyDescent="0.2">
      <c r="A33" s="242">
        <f t="shared" ref="A33:A37" si="5">A32+1</f>
        <v>297</v>
      </c>
      <c r="B33" s="56" t="s">
        <v>231</v>
      </c>
      <c r="C33" s="53">
        <v>0</v>
      </c>
      <c r="D33" s="53">
        <v>0</v>
      </c>
      <c r="E33" s="53">
        <v>0</v>
      </c>
      <c r="F33" s="46">
        <v>27000</v>
      </c>
      <c r="G33" s="246" t="s">
        <v>61</v>
      </c>
    </row>
    <row r="34" spans="1:7" s="37" customFormat="1" ht="24" customHeight="1" x14ac:dyDescent="0.2">
      <c r="A34" s="242">
        <f t="shared" si="5"/>
        <v>298</v>
      </c>
      <c r="B34" s="55" t="s">
        <v>232</v>
      </c>
      <c r="C34" s="53">
        <v>2149</v>
      </c>
      <c r="D34" s="53">
        <v>2187.06</v>
      </c>
      <c r="E34" s="53">
        <v>2172.0500000000002</v>
      </c>
      <c r="F34" s="46">
        <v>2200</v>
      </c>
      <c r="G34" s="243">
        <f>F34/C34*100</f>
        <v>102.37319683573756</v>
      </c>
    </row>
    <row r="35" spans="1:7" s="37" customFormat="1" ht="13.5" customHeight="1" x14ac:dyDescent="0.2">
      <c r="A35" s="242">
        <f t="shared" si="5"/>
        <v>299</v>
      </c>
      <c r="B35" s="55" t="s">
        <v>233</v>
      </c>
      <c r="C35" s="53">
        <v>2000</v>
      </c>
      <c r="D35" s="53">
        <v>1587.8</v>
      </c>
      <c r="E35" s="53">
        <v>1542.5</v>
      </c>
      <c r="F35" s="46">
        <v>1500</v>
      </c>
      <c r="G35" s="246" t="s">
        <v>61</v>
      </c>
    </row>
    <row r="36" spans="1:7" s="37" customFormat="1" ht="13.5" customHeight="1" x14ac:dyDescent="0.2">
      <c r="A36" s="242">
        <f t="shared" si="5"/>
        <v>300</v>
      </c>
      <c r="B36" s="55" t="s">
        <v>105</v>
      </c>
      <c r="C36" s="53">
        <v>1000</v>
      </c>
      <c r="D36" s="53">
        <v>446.7</v>
      </c>
      <c r="E36" s="53">
        <v>441.9</v>
      </c>
      <c r="F36" s="46">
        <v>1500</v>
      </c>
      <c r="G36" s="246" t="s">
        <v>61</v>
      </c>
    </row>
    <row r="37" spans="1:7" s="37" customFormat="1" ht="24" customHeight="1" x14ac:dyDescent="0.2">
      <c r="A37" s="242">
        <f t="shared" si="5"/>
        <v>301</v>
      </c>
      <c r="B37" s="55" t="s">
        <v>234</v>
      </c>
      <c r="C37" s="53">
        <v>351</v>
      </c>
      <c r="D37" s="53">
        <v>1167.9000000000001</v>
      </c>
      <c r="E37" s="53">
        <v>1167.9000000000001</v>
      </c>
      <c r="F37" s="46">
        <v>349</v>
      </c>
      <c r="G37" s="246" t="s">
        <v>61</v>
      </c>
    </row>
    <row r="38" spans="1:7" s="37" customFormat="1" ht="13.5" customHeight="1" x14ac:dyDescent="0.2">
      <c r="A38" s="515" t="s">
        <v>104</v>
      </c>
      <c r="B38" s="516"/>
      <c r="C38" s="52">
        <f>SUM(C32:C37)</f>
        <v>27500</v>
      </c>
      <c r="D38" s="52">
        <f>SUM(D32:D37)</f>
        <v>41116.659999999996</v>
      </c>
      <c r="E38" s="52">
        <f>SUM(E32:E37)</f>
        <v>40911.610000000008</v>
      </c>
      <c r="F38" s="45">
        <f>SUM(F32:F37)</f>
        <v>61799</v>
      </c>
      <c r="G38" s="244">
        <f>F38/C38*100</f>
        <v>224.72363636363636</v>
      </c>
    </row>
    <row r="39" spans="1:7" s="37" customFormat="1" ht="13.5" customHeight="1" x14ac:dyDescent="0.2">
      <c r="A39" s="242">
        <v>420</v>
      </c>
      <c r="B39" s="55" t="s">
        <v>103</v>
      </c>
      <c r="C39" s="53">
        <v>2000</v>
      </c>
      <c r="D39" s="53">
        <v>1920</v>
      </c>
      <c r="E39" s="47">
        <v>1705.2</v>
      </c>
      <c r="F39" s="46">
        <v>4000</v>
      </c>
      <c r="G39" s="243">
        <f>F39/C39*100</f>
        <v>200</v>
      </c>
    </row>
    <row r="40" spans="1:7" s="37" customFormat="1" ht="24" customHeight="1" x14ac:dyDescent="0.2">
      <c r="A40" s="242">
        <f t="shared" ref="A40" si="6">A39+1</f>
        <v>421</v>
      </c>
      <c r="B40" s="55" t="s">
        <v>102</v>
      </c>
      <c r="C40" s="53">
        <v>1000</v>
      </c>
      <c r="D40" s="53">
        <v>1000</v>
      </c>
      <c r="E40" s="47">
        <v>0</v>
      </c>
      <c r="F40" s="46">
        <v>1000</v>
      </c>
      <c r="G40" s="246" t="s">
        <v>61</v>
      </c>
    </row>
    <row r="41" spans="1:7" s="37" customFormat="1" ht="13.5" customHeight="1" x14ac:dyDescent="0.2">
      <c r="A41" s="513" t="s">
        <v>101</v>
      </c>
      <c r="B41" s="514"/>
      <c r="C41" s="52">
        <f>SUM(C39:C40)</f>
        <v>3000</v>
      </c>
      <c r="D41" s="52">
        <f>SUM(D39:D40)</f>
        <v>2920</v>
      </c>
      <c r="E41" s="52">
        <f>SUM(E39:E40)</f>
        <v>1705.2</v>
      </c>
      <c r="F41" s="45">
        <f>SUM(F39:F40)</f>
        <v>5000</v>
      </c>
      <c r="G41" s="244">
        <f>F41/C41*100</f>
        <v>166.66666666666669</v>
      </c>
    </row>
    <row r="42" spans="1:7" s="37" customFormat="1" ht="13.5" customHeight="1" x14ac:dyDescent="0.2">
      <c r="A42" s="242">
        <v>489</v>
      </c>
      <c r="B42" s="55" t="s">
        <v>100</v>
      </c>
      <c r="C42" s="53">
        <v>15000</v>
      </c>
      <c r="D42" s="53">
        <v>30404.59</v>
      </c>
      <c r="E42" s="47">
        <v>8764.82</v>
      </c>
      <c r="F42" s="46">
        <v>15000</v>
      </c>
      <c r="G42" s="243">
        <f>F42/C42*100</f>
        <v>100</v>
      </c>
    </row>
    <row r="43" spans="1:7" s="37" customFormat="1" ht="13.5" customHeight="1" x14ac:dyDescent="0.2">
      <c r="A43" s="242">
        <f t="shared" ref="A43" si="7">A42+1</f>
        <v>490</v>
      </c>
      <c r="B43" s="54" t="s">
        <v>99</v>
      </c>
      <c r="C43" s="53">
        <v>2000</v>
      </c>
      <c r="D43" s="53">
        <v>1997.1</v>
      </c>
      <c r="E43" s="47">
        <v>1997.04</v>
      </c>
      <c r="F43" s="46">
        <v>2000</v>
      </c>
      <c r="G43" s="243">
        <f>F43/C43*100</f>
        <v>100</v>
      </c>
    </row>
    <row r="44" spans="1:7" s="37" customFormat="1" ht="13.5" customHeight="1" x14ac:dyDescent="0.2">
      <c r="A44" s="511" t="s">
        <v>235</v>
      </c>
      <c r="B44" s="517"/>
      <c r="C44" s="53">
        <v>26000</v>
      </c>
      <c r="D44" s="53">
        <v>31210.65</v>
      </c>
      <c r="E44" s="53">
        <v>6116.36</v>
      </c>
      <c r="F44" s="46">
        <v>0</v>
      </c>
      <c r="G44" s="246" t="s">
        <v>61</v>
      </c>
    </row>
    <row r="45" spans="1:7" s="37" customFormat="1" ht="13.5" customHeight="1" x14ac:dyDescent="0.2">
      <c r="A45" s="513" t="s">
        <v>98</v>
      </c>
      <c r="B45" s="514"/>
      <c r="C45" s="52">
        <f>SUM(C42:C44)</f>
        <v>43000</v>
      </c>
      <c r="D45" s="52">
        <f>SUM(D42:D44)</f>
        <v>63612.34</v>
      </c>
      <c r="E45" s="52">
        <f>SUM(E42:E44)</f>
        <v>16878.22</v>
      </c>
      <c r="F45" s="45">
        <f>SUM(F42:F44)</f>
        <v>17000</v>
      </c>
      <c r="G45" s="244">
        <f>F45/C45*100</f>
        <v>39.534883720930232</v>
      </c>
    </row>
    <row r="46" spans="1:7" s="37" customFormat="1" ht="13.5" customHeight="1" thickBot="1" x14ac:dyDescent="0.25">
      <c r="A46" s="518" t="s">
        <v>89</v>
      </c>
      <c r="B46" s="519"/>
      <c r="C46" s="249">
        <f>C4+C8+C16+C22+C31+C38+C41+C45</f>
        <v>274300</v>
      </c>
      <c r="D46" s="249">
        <f>D4+D8+D16+D22+D31+D38+D41+D45</f>
        <v>361498.26</v>
      </c>
      <c r="E46" s="249">
        <f>E4+E8+E16+E22+E31+E38+E41+E45</f>
        <v>217522.07</v>
      </c>
      <c r="F46" s="249">
        <f>F4+F8+F16+F22+F31+F38+F41+F45</f>
        <v>283980</v>
      </c>
      <c r="G46" s="250">
        <f>F46/C46*100</f>
        <v>103.52898286547575</v>
      </c>
    </row>
    <row r="47" spans="1:7" ht="11.25" thickBot="1" x14ac:dyDescent="0.2">
      <c r="B47" s="51"/>
      <c r="C47" s="49"/>
      <c r="D47" s="50"/>
      <c r="E47" s="50"/>
      <c r="F47" s="49"/>
      <c r="G47" s="48"/>
    </row>
    <row r="48" spans="1:7" ht="36" customHeight="1" x14ac:dyDescent="0.15">
      <c r="A48" s="520" t="s">
        <v>97</v>
      </c>
      <c r="B48" s="521"/>
      <c r="C48" s="240" t="s">
        <v>217</v>
      </c>
      <c r="D48" s="240" t="s">
        <v>218</v>
      </c>
      <c r="E48" s="240" t="s">
        <v>219</v>
      </c>
      <c r="F48" s="240" t="s">
        <v>220</v>
      </c>
      <c r="G48" s="241" t="s">
        <v>221</v>
      </c>
    </row>
    <row r="49" spans="1:7" ht="13.5" customHeight="1" x14ac:dyDescent="0.2">
      <c r="A49" s="507" t="s">
        <v>186</v>
      </c>
      <c r="B49" s="508"/>
      <c r="C49" s="47">
        <f>C4</f>
        <v>750</v>
      </c>
      <c r="D49" s="47">
        <f t="shared" ref="D49:F49" si="8">D4</f>
        <v>750</v>
      </c>
      <c r="E49" s="47">
        <f t="shared" si="8"/>
        <v>710</v>
      </c>
      <c r="F49" s="46">
        <f t="shared" si="8"/>
        <v>750</v>
      </c>
      <c r="G49" s="247">
        <f t="shared" ref="G49:G57" si="9">F49/C49*100</f>
        <v>100</v>
      </c>
    </row>
    <row r="50" spans="1:7" ht="13.5" customHeight="1" x14ac:dyDescent="0.2">
      <c r="A50" s="507" t="s">
        <v>96</v>
      </c>
      <c r="B50" s="508"/>
      <c r="C50" s="47">
        <f>C8</f>
        <v>13500</v>
      </c>
      <c r="D50" s="47">
        <f>D8</f>
        <v>13425</v>
      </c>
      <c r="E50" s="47">
        <f>E8</f>
        <v>9599.869999999999</v>
      </c>
      <c r="F50" s="46">
        <f>F8</f>
        <v>21500</v>
      </c>
      <c r="G50" s="247">
        <f t="shared" si="9"/>
        <v>159.25925925925927</v>
      </c>
    </row>
    <row r="51" spans="1:7" ht="13.5" customHeight="1" x14ac:dyDescent="0.2">
      <c r="A51" s="507" t="s">
        <v>95</v>
      </c>
      <c r="B51" s="508"/>
      <c r="C51" s="47">
        <f>C16</f>
        <v>69000</v>
      </c>
      <c r="D51" s="47">
        <f>D16</f>
        <v>136286.63</v>
      </c>
      <c r="E51" s="47">
        <f>E16</f>
        <v>55823.55999999999</v>
      </c>
      <c r="F51" s="46">
        <f>F16</f>
        <v>76000</v>
      </c>
      <c r="G51" s="247">
        <f t="shared" si="9"/>
        <v>110.14492753623189</v>
      </c>
    </row>
    <row r="52" spans="1:7" ht="13.5" customHeight="1" x14ac:dyDescent="0.2">
      <c r="A52" s="507" t="s">
        <v>94</v>
      </c>
      <c r="B52" s="508"/>
      <c r="C52" s="47">
        <f>C22</f>
        <v>11000</v>
      </c>
      <c r="D52" s="47">
        <f>D22</f>
        <v>16703.79</v>
      </c>
      <c r="E52" s="47">
        <f>E22</f>
        <v>6275.41</v>
      </c>
      <c r="F52" s="46">
        <f>F22</f>
        <v>17000</v>
      </c>
      <c r="G52" s="247">
        <f t="shared" si="9"/>
        <v>154.54545454545453</v>
      </c>
    </row>
    <row r="53" spans="1:7" ht="13.5" customHeight="1" x14ac:dyDescent="0.2">
      <c r="A53" s="507" t="s">
        <v>93</v>
      </c>
      <c r="B53" s="508"/>
      <c r="C53" s="47">
        <f>C31</f>
        <v>106550</v>
      </c>
      <c r="D53" s="47">
        <f>D31</f>
        <v>86683.839999999997</v>
      </c>
      <c r="E53" s="47">
        <f>E31</f>
        <v>85618.2</v>
      </c>
      <c r="F53" s="46">
        <f>F31</f>
        <v>84931</v>
      </c>
      <c r="G53" s="247">
        <f t="shared" si="9"/>
        <v>79.709995307367436</v>
      </c>
    </row>
    <row r="54" spans="1:7" ht="13.5" customHeight="1" x14ac:dyDescent="0.2">
      <c r="A54" s="507" t="s">
        <v>92</v>
      </c>
      <c r="B54" s="508"/>
      <c r="C54" s="47">
        <f>C38</f>
        <v>27500</v>
      </c>
      <c r="D54" s="47">
        <f>D38</f>
        <v>41116.659999999996</v>
      </c>
      <c r="E54" s="47">
        <f>E38</f>
        <v>40911.610000000008</v>
      </c>
      <c r="F54" s="46">
        <f>F38</f>
        <v>61799</v>
      </c>
      <c r="G54" s="247">
        <f t="shared" si="9"/>
        <v>224.72363636363636</v>
      </c>
    </row>
    <row r="55" spans="1:7" ht="13.5" customHeight="1" x14ac:dyDescent="0.2">
      <c r="A55" s="507" t="s">
        <v>91</v>
      </c>
      <c r="B55" s="508"/>
      <c r="C55" s="47">
        <f>C41</f>
        <v>3000</v>
      </c>
      <c r="D55" s="47">
        <f>D41</f>
        <v>2920</v>
      </c>
      <c r="E55" s="47">
        <f>E41</f>
        <v>1705.2</v>
      </c>
      <c r="F55" s="46">
        <f>F41</f>
        <v>5000</v>
      </c>
      <c r="G55" s="247">
        <f t="shared" si="9"/>
        <v>166.66666666666669</v>
      </c>
    </row>
    <row r="56" spans="1:7" ht="13.5" customHeight="1" x14ac:dyDescent="0.2">
      <c r="A56" s="507" t="s">
        <v>90</v>
      </c>
      <c r="B56" s="508"/>
      <c r="C56" s="47">
        <f>C45</f>
        <v>43000</v>
      </c>
      <c r="D56" s="47">
        <f>D45</f>
        <v>63612.34</v>
      </c>
      <c r="E56" s="47">
        <f>E45</f>
        <v>16878.22</v>
      </c>
      <c r="F56" s="46">
        <f>F45</f>
        <v>17000</v>
      </c>
      <c r="G56" s="247">
        <f t="shared" si="9"/>
        <v>39.534883720930232</v>
      </c>
    </row>
    <row r="57" spans="1:7" ht="13.5" customHeight="1" thickBot="1" x14ac:dyDescent="0.2">
      <c r="A57" s="509" t="s">
        <v>89</v>
      </c>
      <c r="B57" s="510"/>
      <c r="C57" s="249">
        <f>SUM(C49:C56)</f>
        <v>274300</v>
      </c>
      <c r="D57" s="249">
        <f t="shared" ref="D57:F57" si="10">SUM(D49:D56)</f>
        <v>361498.26</v>
      </c>
      <c r="E57" s="249">
        <f t="shared" si="10"/>
        <v>217522.07</v>
      </c>
      <c r="F57" s="249">
        <f t="shared" si="10"/>
        <v>283980</v>
      </c>
      <c r="G57" s="250">
        <f t="shared" si="9"/>
        <v>103.52898286547575</v>
      </c>
    </row>
    <row r="58" spans="1:7" ht="12.75" x14ac:dyDescent="0.2">
      <c r="A58" s="44"/>
      <c r="B58" s="43"/>
    </row>
    <row r="59" spans="1:7" s="40" customFormat="1" ht="12.75" x14ac:dyDescent="0.2">
      <c r="A59" s="44"/>
      <c r="B59" s="43"/>
      <c r="C59" s="41"/>
      <c r="D59" s="42"/>
      <c r="E59" s="42"/>
      <c r="F59" s="41"/>
      <c r="G59" s="41"/>
    </row>
    <row r="60" spans="1:7" s="40" customFormat="1" x14ac:dyDescent="0.15">
      <c r="A60" s="39"/>
      <c r="B60" s="41"/>
      <c r="C60" s="41"/>
      <c r="D60" s="42"/>
      <c r="E60" s="42"/>
      <c r="F60" s="41"/>
      <c r="G60" s="41"/>
    </row>
    <row r="61" spans="1:7" s="40" customFormat="1" x14ac:dyDescent="0.15">
      <c r="A61" s="39"/>
      <c r="B61" s="41"/>
      <c r="C61" s="41"/>
      <c r="D61" s="42"/>
      <c r="E61" s="42"/>
      <c r="F61" s="41"/>
      <c r="G61" s="41"/>
    </row>
    <row r="62" spans="1:7" s="40" customFormat="1" x14ac:dyDescent="0.15">
      <c r="A62" s="39"/>
      <c r="B62" s="41"/>
      <c r="C62" s="41"/>
      <c r="D62" s="42"/>
      <c r="E62" s="42"/>
      <c r="F62" s="41"/>
      <c r="G62" s="41"/>
    </row>
    <row r="63" spans="1:7" s="40" customFormat="1" x14ac:dyDescent="0.15">
      <c r="A63" s="39"/>
      <c r="B63" s="41"/>
      <c r="C63" s="41"/>
      <c r="D63" s="42"/>
      <c r="E63" s="42"/>
      <c r="F63" s="41"/>
      <c r="G63" s="41"/>
    </row>
    <row r="64" spans="1:7" s="40" customFormat="1" x14ac:dyDescent="0.15">
      <c r="A64" s="39"/>
      <c r="B64" s="41"/>
      <c r="C64" s="41"/>
      <c r="D64" s="42"/>
      <c r="E64" s="42"/>
      <c r="F64" s="41"/>
      <c r="G64" s="41"/>
    </row>
    <row r="65" spans="1:7" s="40" customFormat="1" x14ac:dyDescent="0.15">
      <c r="A65" s="39"/>
      <c r="B65" s="41"/>
      <c r="C65" s="41"/>
      <c r="D65" s="42"/>
      <c r="E65" s="42"/>
      <c r="F65" s="41"/>
      <c r="G65" s="41"/>
    </row>
    <row r="66" spans="1:7" s="40" customFormat="1" x14ac:dyDescent="0.15">
      <c r="A66" s="39"/>
      <c r="B66" s="41"/>
      <c r="C66" s="41"/>
      <c r="D66" s="42"/>
      <c r="E66" s="42"/>
      <c r="F66" s="41"/>
      <c r="G66" s="41"/>
    </row>
    <row r="67" spans="1:7" s="40" customFormat="1" x14ac:dyDescent="0.15">
      <c r="A67" s="39"/>
      <c r="B67" s="41"/>
      <c r="C67" s="41"/>
      <c r="D67" s="42"/>
      <c r="E67" s="42"/>
      <c r="F67" s="41"/>
      <c r="G67" s="41"/>
    </row>
    <row r="68" spans="1:7" s="40" customFormat="1" x14ac:dyDescent="0.15">
      <c r="A68" s="39"/>
      <c r="B68" s="41"/>
      <c r="C68" s="41"/>
      <c r="D68" s="42"/>
      <c r="E68" s="42"/>
      <c r="F68" s="41"/>
      <c r="G68" s="41"/>
    </row>
    <row r="69" spans="1:7" s="40" customFormat="1" x14ac:dyDescent="0.15">
      <c r="A69" s="39"/>
      <c r="B69" s="41"/>
      <c r="C69" s="41"/>
      <c r="D69" s="42"/>
      <c r="E69" s="42"/>
      <c r="F69" s="41"/>
      <c r="G69" s="41"/>
    </row>
    <row r="70" spans="1:7" s="40" customFormat="1" x14ac:dyDescent="0.15">
      <c r="A70" s="39"/>
      <c r="B70" s="41"/>
      <c r="C70" s="41"/>
      <c r="D70" s="42"/>
      <c r="E70" s="42"/>
      <c r="F70" s="41"/>
      <c r="G70" s="41"/>
    </row>
    <row r="71" spans="1:7" s="40" customFormat="1" x14ac:dyDescent="0.15">
      <c r="A71" s="39"/>
      <c r="B71" s="41"/>
      <c r="C71" s="41"/>
      <c r="D71" s="42"/>
      <c r="E71" s="42"/>
      <c r="F71" s="41"/>
      <c r="G71" s="41"/>
    </row>
  </sheetData>
  <mergeCells count="23">
    <mergeCell ref="A22:B22"/>
    <mergeCell ref="A1:G1"/>
    <mergeCell ref="A4:B4"/>
    <mergeCell ref="A8:B8"/>
    <mergeCell ref="A15:B15"/>
    <mergeCell ref="A16:B16"/>
    <mergeCell ref="A52:B52"/>
    <mergeCell ref="A30:B30"/>
    <mergeCell ref="A31:B31"/>
    <mergeCell ref="A38:B38"/>
    <mergeCell ref="A41:B41"/>
    <mergeCell ref="A44:B44"/>
    <mergeCell ref="A45:B45"/>
    <mergeCell ref="A46:B46"/>
    <mergeCell ref="A48:B48"/>
    <mergeCell ref="A49:B49"/>
    <mergeCell ref="A50:B50"/>
    <mergeCell ref="A51:B51"/>
    <mergeCell ref="A53:B53"/>
    <mergeCell ref="A54:B54"/>
    <mergeCell ref="A55:B55"/>
    <mergeCell ref="A56:B56"/>
    <mergeCell ref="A57:B57"/>
  </mergeCells>
  <printOptions horizontalCentered="1"/>
  <pageMargins left="0.31496062992125984" right="0.31496062992125984" top="0.59055118110236227" bottom="0.39370078740157483" header="0.11811023622047245" footer="0.11811023622047245"/>
  <pageSetup paperSize="9" scale="87" firstPageNumber="2" fitToHeight="0" orientation="portrait" useFirstPageNumber="1" r:id="rId1"/>
  <headerFooter alignWithMargins="0">
    <oddHeader>&amp;L&amp;"Tahoma,Kurzíva"Návrh rozpočtu na rok 2017
Příloha č. 10&amp;R&amp;"Tahoma,Kurzíva"Přehled dotačních programů navržených k financování z rozpočtu na rok 2017</oddHeader>
    <oddFooter>&amp;C&amp;"Tahoma,Obyčejné"&amp;P</oddFooter>
  </headerFooter>
  <rowBreaks count="1" manualBreakCount="1">
    <brk id="46" max="6" man="1"/>
  </rowBreaks>
  <ignoredErrors>
    <ignoredError sqref="A26:A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S133"/>
  <sheetViews>
    <sheetView zoomScaleNormal="100" zoomScaleSheetLayoutView="100" workbookViewId="0">
      <selection activeCell="L25" sqref="L25"/>
    </sheetView>
  </sheetViews>
  <sheetFormatPr defaultRowHeight="12.75" x14ac:dyDescent="0.2"/>
  <cols>
    <col min="1" max="1" width="6.5703125" style="1" customWidth="1"/>
    <col min="2" max="2" width="32" style="1" customWidth="1"/>
    <col min="3" max="3" width="7.140625" style="1" hidden="1" customWidth="1"/>
    <col min="4" max="5" width="9.85546875" style="1" customWidth="1"/>
    <col min="6" max="6" width="9.42578125" style="1" hidden="1" customWidth="1"/>
    <col min="7" max="7" width="9.42578125" style="1" customWidth="1"/>
    <col min="8" max="8" width="11" style="1" customWidth="1"/>
    <col min="9" max="9" width="10.28515625" style="1" customWidth="1"/>
    <col min="10" max="11" width="8.5703125" style="1" customWidth="1"/>
    <col min="12" max="12" width="32.140625" style="1" customWidth="1"/>
    <col min="13" max="13" width="8" style="1" hidden="1" customWidth="1"/>
    <col min="14" max="255" width="9.140625" style="1"/>
    <col min="256" max="256" width="5.5703125" style="1" customWidth="1"/>
    <col min="257" max="257" width="32" style="1" customWidth="1"/>
    <col min="258" max="259" width="9.85546875" style="1" customWidth="1"/>
    <col min="260" max="261" width="9.42578125" style="1" customWidth="1"/>
    <col min="262" max="262" width="11.140625" style="1" customWidth="1"/>
    <col min="263" max="265" width="8.5703125" style="1" customWidth="1"/>
    <col min="266" max="266" width="32.140625" style="1" customWidth="1"/>
    <col min="267" max="267" width="8" style="1" hidden="1" customWidth="1"/>
    <col min="268" max="511" width="9.140625" style="1"/>
    <col min="512" max="512" width="5.5703125" style="1" customWidth="1"/>
    <col min="513" max="513" width="32" style="1" customWidth="1"/>
    <col min="514" max="515" width="9.85546875" style="1" customWidth="1"/>
    <col min="516" max="517" width="9.42578125" style="1" customWidth="1"/>
    <col min="518" max="518" width="11.140625" style="1" customWidth="1"/>
    <col min="519" max="521" width="8.5703125" style="1" customWidth="1"/>
    <col min="522" max="522" width="32.140625" style="1" customWidth="1"/>
    <col min="523" max="523" width="8" style="1" hidden="1" customWidth="1"/>
    <col min="524" max="767" width="9.140625" style="1"/>
    <col min="768" max="768" width="5.5703125" style="1" customWidth="1"/>
    <col min="769" max="769" width="32" style="1" customWidth="1"/>
    <col min="770" max="771" width="9.85546875" style="1" customWidth="1"/>
    <col min="772" max="773" width="9.42578125" style="1" customWidth="1"/>
    <col min="774" max="774" width="11.140625" style="1" customWidth="1"/>
    <col min="775" max="777" width="8.5703125" style="1" customWidth="1"/>
    <col min="778" max="778" width="32.140625" style="1" customWidth="1"/>
    <col min="779" max="779" width="8" style="1" hidden="1" customWidth="1"/>
    <col min="780" max="1023" width="9.140625" style="1"/>
    <col min="1024" max="1024" width="5.5703125" style="1" customWidth="1"/>
    <col min="1025" max="1025" width="32" style="1" customWidth="1"/>
    <col min="1026" max="1027" width="9.85546875" style="1" customWidth="1"/>
    <col min="1028" max="1029" width="9.42578125" style="1" customWidth="1"/>
    <col min="1030" max="1030" width="11.140625" style="1" customWidth="1"/>
    <col min="1031" max="1033" width="8.5703125" style="1" customWidth="1"/>
    <col min="1034" max="1034" width="32.140625" style="1" customWidth="1"/>
    <col min="1035" max="1035" width="8" style="1" hidden="1" customWidth="1"/>
    <col min="1036" max="1279" width="9.140625" style="1"/>
    <col min="1280" max="1280" width="5.5703125" style="1" customWidth="1"/>
    <col min="1281" max="1281" width="32" style="1" customWidth="1"/>
    <col min="1282" max="1283" width="9.85546875" style="1" customWidth="1"/>
    <col min="1284" max="1285" width="9.42578125" style="1" customWidth="1"/>
    <col min="1286" max="1286" width="11.140625" style="1" customWidth="1"/>
    <col min="1287" max="1289" width="8.5703125" style="1" customWidth="1"/>
    <col min="1290" max="1290" width="32.140625" style="1" customWidth="1"/>
    <col min="1291" max="1291" width="8" style="1" hidden="1" customWidth="1"/>
    <col min="1292" max="1535" width="9.140625" style="1"/>
    <col min="1536" max="1536" width="5.5703125" style="1" customWidth="1"/>
    <col min="1537" max="1537" width="32" style="1" customWidth="1"/>
    <col min="1538" max="1539" width="9.85546875" style="1" customWidth="1"/>
    <col min="1540" max="1541" width="9.42578125" style="1" customWidth="1"/>
    <col min="1542" max="1542" width="11.140625" style="1" customWidth="1"/>
    <col min="1543" max="1545" width="8.5703125" style="1" customWidth="1"/>
    <col min="1546" max="1546" width="32.140625" style="1" customWidth="1"/>
    <col min="1547" max="1547" width="8" style="1" hidden="1" customWidth="1"/>
    <col min="1548" max="1791" width="9.140625" style="1"/>
    <col min="1792" max="1792" width="5.5703125" style="1" customWidth="1"/>
    <col min="1793" max="1793" width="32" style="1" customWidth="1"/>
    <col min="1794" max="1795" width="9.85546875" style="1" customWidth="1"/>
    <col min="1796" max="1797" width="9.42578125" style="1" customWidth="1"/>
    <col min="1798" max="1798" width="11.140625" style="1" customWidth="1"/>
    <col min="1799" max="1801" width="8.5703125" style="1" customWidth="1"/>
    <col min="1802" max="1802" width="32.140625" style="1" customWidth="1"/>
    <col min="1803" max="1803" width="8" style="1" hidden="1" customWidth="1"/>
    <col min="1804" max="2047" width="9.140625" style="1"/>
    <col min="2048" max="2048" width="5.5703125" style="1" customWidth="1"/>
    <col min="2049" max="2049" width="32" style="1" customWidth="1"/>
    <col min="2050" max="2051" width="9.85546875" style="1" customWidth="1"/>
    <col min="2052" max="2053" width="9.42578125" style="1" customWidth="1"/>
    <col min="2054" max="2054" width="11.140625" style="1" customWidth="1"/>
    <col min="2055" max="2057" width="8.5703125" style="1" customWidth="1"/>
    <col min="2058" max="2058" width="32.140625" style="1" customWidth="1"/>
    <col min="2059" max="2059" width="8" style="1" hidden="1" customWidth="1"/>
    <col min="2060" max="2303" width="9.140625" style="1"/>
    <col min="2304" max="2304" width="5.5703125" style="1" customWidth="1"/>
    <col min="2305" max="2305" width="32" style="1" customWidth="1"/>
    <col min="2306" max="2307" width="9.85546875" style="1" customWidth="1"/>
    <col min="2308" max="2309" width="9.42578125" style="1" customWidth="1"/>
    <col min="2310" max="2310" width="11.140625" style="1" customWidth="1"/>
    <col min="2311" max="2313" width="8.5703125" style="1" customWidth="1"/>
    <col min="2314" max="2314" width="32.140625" style="1" customWidth="1"/>
    <col min="2315" max="2315" width="8" style="1" hidden="1" customWidth="1"/>
    <col min="2316" max="2559" width="9.140625" style="1"/>
    <col min="2560" max="2560" width="5.5703125" style="1" customWidth="1"/>
    <col min="2561" max="2561" width="32" style="1" customWidth="1"/>
    <col min="2562" max="2563" width="9.85546875" style="1" customWidth="1"/>
    <col min="2564" max="2565" width="9.42578125" style="1" customWidth="1"/>
    <col min="2566" max="2566" width="11.140625" style="1" customWidth="1"/>
    <col min="2567" max="2569" width="8.5703125" style="1" customWidth="1"/>
    <col min="2570" max="2570" width="32.140625" style="1" customWidth="1"/>
    <col min="2571" max="2571" width="8" style="1" hidden="1" customWidth="1"/>
    <col min="2572" max="2815" width="9.140625" style="1"/>
    <col min="2816" max="2816" width="5.5703125" style="1" customWidth="1"/>
    <col min="2817" max="2817" width="32" style="1" customWidth="1"/>
    <col min="2818" max="2819" width="9.85546875" style="1" customWidth="1"/>
    <col min="2820" max="2821" width="9.42578125" style="1" customWidth="1"/>
    <col min="2822" max="2822" width="11.140625" style="1" customWidth="1"/>
    <col min="2823" max="2825" width="8.5703125" style="1" customWidth="1"/>
    <col min="2826" max="2826" width="32.140625" style="1" customWidth="1"/>
    <col min="2827" max="2827" width="8" style="1" hidden="1" customWidth="1"/>
    <col min="2828" max="3071" width="9.140625" style="1"/>
    <col min="3072" max="3072" width="5.5703125" style="1" customWidth="1"/>
    <col min="3073" max="3073" width="32" style="1" customWidth="1"/>
    <col min="3074" max="3075" width="9.85546875" style="1" customWidth="1"/>
    <col min="3076" max="3077" width="9.42578125" style="1" customWidth="1"/>
    <col min="3078" max="3078" width="11.140625" style="1" customWidth="1"/>
    <col min="3079" max="3081" width="8.5703125" style="1" customWidth="1"/>
    <col min="3082" max="3082" width="32.140625" style="1" customWidth="1"/>
    <col min="3083" max="3083" width="8" style="1" hidden="1" customWidth="1"/>
    <col min="3084" max="3327" width="9.140625" style="1"/>
    <col min="3328" max="3328" width="5.5703125" style="1" customWidth="1"/>
    <col min="3329" max="3329" width="32" style="1" customWidth="1"/>
    <col min="3330" max="3331" width="9.85546875" style="1" customWidth="1"/>
    <col min="3332" max="3333" width="9.42578125" style="1" customWidth="1"/>
    <col min="3334" max="3334" width="11.140625" style="1" customWidth="1"/>
    <col min="3335" max="3337" width="8.5703125" style="1" customWidth="1"/>
    <col min="3338" max="3338" width="32.140625" style="1" customWidth="1"/>
    <col min="3339" max="3339" width="8" style="1" hidden="1" customWidth="1"/>
    <col min="3340" max="3583" width="9.140625" style="1"/>
    <col min="3584" max="3584" width="5.5703125" style="1" customWidth="1"/>
    <col min="3585" max="3585" width="32" style="1" customWidth="1"/>
    <col min="3586" max="3587" width="9.85546875" style="1" customWidth="1"/>
    <col min="3588" max="3589" width="9.42578125" style="1" customWidth="1"/>
    <col min="3590" max="3590" width="11.140625" style="1" customWidth="1"/>
    <col min="3591" max="3593" width="8.5703125" style="1" customWidth="1"/>
    <col min="3594" max="3594" width="32.140625" style="1" customWidth="1"/>
    <col min="3595" max="3595" width="8" style="1" hidden="1" customWidth="1"/>
    <col min="3596" max="3839" width="9.140625" style="1"/>
    <col min="3840" max="3840" width="5.5703125" style="1" customWidth="1"/>
    <col min="3841" max="3841" width="32" style="1" customWidth="1"/>
    <col min="3842" max="3843" width="9.85546875" style="1" customWidth="1"/>
    <col min="3844" max="3845" width="9.42578125" style="1" customWidth="1"/>
    <col min="3846" max="3846" width="11.140625" style="1" customWidth="1"/>
    <col min="3847" max="3849" width="8.5703125" style="1" customWidth="1"/>
    <col min="3850" max="3850" width="32.140625" style="1" customWidth="1"/>
    <col min="3851" max="3851" width="8" style="1" hidden="1" customWidth="1"/>
    <col min="3852" max="4095" width="9.140625" style="1"/>
    <col min="4096" max="4096" width="5.5703125" style="1" customWidth="1"/>
    <col min="4097" max="4097" width="32" style="1" customWidth="1"/>
    <col min="4098" max="4099" width="9.85546875" style="1" customWidth="1"/>
    <col min="4100" max="4101" width="9.42578125" style="1" customWidth="1"/>
    <col min="4102" max="4102" width="11.140625" style="1" customWidth="1"/>
    <col min="4103" max="4105" width="8.5703125" style="1" customWidth="1"/>
    <col min="4106" max="4106" width="32.140625" style="1" customWidth="1"/>
    <col min="4107" max="4107" width="8" style="1" hidden="1" customWidth="1"/>
    <col min="4108" max="4351" width="9.140625" style="1"/>
    <col min="4352" max="4352" width="5.5703125" style="1" customWidth="1"/>
    <col min="4353" max="4353" width="32" style="1" customWidth="1"/>
    <col min="4354" max="4355" width="9.85546875" style="1" customWidth="1"/>
    <col min="4356" max="4357" width="9.42578125" style="1" customWidth="1"/>
    <col min="4358" max="4358" width="11.140625" style="1" customWidth="1"/>
    <col min="4359" max="4361" width="8.5703125" style="1" customWidth="1"/>
    <col min="4362" max="4362" width="32.140625" style="1" customWidth="1"/>
    <col min="4363" max="4363" width="8" style="1" hidden="1" customWidth="1"/>
    <col min="4364" max="4607" width="9.140625" style="1"/>
    <col min="4608" max="4608" width="5.5703125" style="1" customWidth="1"/>
    <col min="4609" max="4609" width="32" style="1" customWidth="1"/>
    <col min="4610" max="4611" width="9.85546875" style="1" customWidth="1"/>
    <col min="4612" max="4613" width="9.42578125" style="1" customWidth="1"/>
    <col min="4614" max="4614" width="11.140625" style="1" customWidth="1"/>
    <col min="4615" max="4617" width="8.5703125" style="1" customWidth="1"/>
    <col min="4618" max="4618" width="32.140625" style="1" customWidth="1"/>
    <col min="4619" max="4619" width="8" style="1" hidden="1" customWidth="1"/>
    <col min="4620" max="4863" width="9.140625" style="1"/>
    <col min="4864" max="4864" width="5.5703125" style="1" customWidth="1"/>
    <col min="4865" max="4865" width="32" style="1" customWidth="1"/>
    <col min="4866" max="4867" width="9.85546875" style="1" customWidth="1"/>
    <col min="4868" max="4869" width="9.42578125" style="1" customWidth="1"/>
    <col min="4870" max="4870" width="11.140625" style="1" customWidth="1"/>
    <col min="4871" max="4873" width="8.5703125" style="1" customWidth="1"/>
    <col min="4874" max="4874" width="32.140625" style="1" customWidth="1"/>
    <col min="4875" max="4875" width="8" style="1" hidden="1" customWidth="1"/>
    <col min="4876" max="5119" width="9.140625" style="1"/>
    <col min="5120" max="5120" width="5.5703125" style="1" customWidth="1"/>
    <col min="5121" max="5121" width="32" style="1" customWidth="1"/>
    <col min="5122" max="5123" width="9.85546875" style="1" customWidth="1"/>
    <col min="5124" max="5125" width="9.42578125" style="1" customWidth="1"/>
    <col min="5126" max="5126" width="11.140625" style="1" customWidth="1"/>
    <col min="5127" max="5129" width="8.5703125" style="1" customWidth="1"/>
    <col min="5130" max="5130" width="32.140625" style="1" customWidth="1"/>
    <col min="5131" max="5131" width="8" style="1" hidden="1" customWidth="1"/>
    <col min="5132" max="5375" width="9.140625" style="1"/>
    <col min="5376" max="5376" width="5.5703125" style="1" customWidth="1"/>
    <col min="5377" max="5377" width="32" style="1" customWidth="1"/>
    <col min="5378" max="5379" width="9.85546875" style="1" customWidth="1"/>
    <col min="5380" max="5381" width="9.42578125" style="1" customWidth="1"/>
    <col min="5382" max="5382" width="11.140625" style="1" customWidth="1"/>
    <col min="5383" max="5385" width="8.5703125" style="1" customWidth="1"/>
    <col min="5386" max="5386" width="32.140625" style="1" customWidth="1"/>
    <col min="5387" max="5387" width="8" style="1" hidden="1" customWidth="1"/>
    <col min="5388" max="5631" width="9.140625" style="1"/>
    <col min="5632" max="5632" width="5.5703125" style="1" customWidth="1"/>
    <col min="5633" max="5633" width="32" style="1" customWidth="1"/>
    <col min="5634" max="5635" width="9.85546875" style="1" customWidth="1"/>
    <col min="5636" max="5637" width="9.42578125" style="1" customWidth="1"/>
    <col min="5638" max="5638" width="11.140625" style="1" customWidth="1"/>
    <col min="5639" max="5641" width="8.5703125" style="1" customWidth="1"/>
    <col min="5642" max="5642" width="32.140625" style="1" customWidth="1"/>
    <col min="5643" max="5643" width="8" style="1" hidden="1" customWidth="1"/>
    <col min="5644" max="5887" width="9.140625" style="1"/>
    <col min="5888" max="5888" width="5.5703125" style="1" customWidth="1"/>
    <col min="5889" max="5889" width="32" style="1" customWidth="1"/>
    <col min="5890" max="5891" width="9.85546875" style="1" customWidth="1"/>
    <col min="5892" max="5893" width="9.42578125" style="1" customWidth="1"/>
    <col min="5894" max="5894" width="11.140625" style="1" customWidth="1"/>
    <col min="5895" max="5897" width="8.5703125" style="1" customWidth="1"/>
    <col min="5898" max="5898" width="32.140625" style="1" customWidth="1"/>
    <col min="5899" max="5899" width="8" style="1" hidden="1" customWidth="1"/>
    <col min="5900" max="6143" width="9.140625" style="1"/>
    <col min="6144" max="6144" width="5.5703125" style="1" customWidth="1"/>
    <col min="6145" max="6145" width="32" style="1" customWidth="1"/>
    <col min="6146" max="6147" width="9.85546875" style="1" customWidth="1"/>
    <col min="6148" max="6149" width="9.42578125" style="1" customWidth="1"/>
    <col min="6150" max="6150" width="11.140625" style="1" customWidth="1"/>
    <col min="6151" max="6153" width="8.5703125" style="1" customWidth="1"/>
    <col min="6154" max="6154" width="32.140625" style="1" customWidth="1"/>
    <col min="6155" max="6155" width="8" style="1" hidden="1" customWidth="1"/>
    <col min="6156" max="6399" width="9.140625" style="1"/>
    <col min="6400" max="6400" width="5.5703125" style="1" customWidth="1"/>
    <col min="6401" max="6401" width="32" style="1" customWidth="1"/>
    <col min="6402" max="6403" width="9.85546875" style="1" customWidth="1"/>
    <col min="6404" max="6405" width="9.42578125" style="1" customWidth="1"/>
    <col min="6406" max="6406" width="11.140625" style="1" customWidth="1"/>
    <col min="6407" max="6409" width="8.5703125" style="1" customWidth="1"/>
    <col min="6410" max="6410" width="32.140625" style="1" customWidth="1"/>
    <col min="6411" max="6411" width="8" style="1" hidden="1" customWidth="1"/>
    <col min="6412" max="6655" width="9.140625" style="1"/>
    <col min="6656" max="6656" width="5.5703125" style="1" customWidth="1"/>
    <col min="6657" max="6657" width="32" style="1" customWidth="1"/>
    <col min="6658" max="6659" width="9.85546875" style="1" customWidth="1"/>
    <col min="6660" max="6661" width="9.42578125" style="1" customWidth="1"/>
    <col min="6662" max="6662" width="11.140625" style="1" customWidth="1"/>
    <col min="6663" max="6665" width="8.5703125" style="1" customWidth="1"/>
    <col min="6666" max="6666" width="32.140625" style="1" customWidth="1"/>
    <col min="6667" max="6667" width="8" style="1" hidden="1" customWidth="1"/>
    <col min="6668" max="6911" width="9.140625" style="1"/>
    <col min="6912" max="6912" width="5.5703125" style="1" customWidth="1"/>
    <col min="6913" max="6913" width="32" style="1" customWidth="1"/>
    <col min="6914" max="6915" width="9.85546875" style="1" customWidth="1"/>
    <col min="6916" max="6917" width="9.42578125" style="1" customWidth="1"/>
    <col min="6918" max="6918" width="11.140625" style="1" customWidth="1"/>
    <col min="6919" max="6921" width="8.5703125" style="1" customWidth="1"/>
    <col min="6922" max="6922" width="32.140625" style="1" customWidth="1"/>
    <col min="6923" max="6923" width="8" style="1" hidden="1" customWidth="1"/>
    <col min="6924" max="7167" width="9.140625" style="1"/>
    <col min="7168" max="7168" width="5.5703125" style="1" customWidth="1"/>
    <col min="7169" max="7169" width="32" style="1" customWidth="1"/>
    <col min="7170" max="7171" width="9.85546875" style="1" customWidth="1"/>
    <col min="7172" max="7173" width="9.42578125" style="1" customWidth="1"/>
    <col min="7174" max="7174" width="11.140625" style="1" customWidth="1"/>
    <col min="7175" max="7177" width="8.5703125" style="1" customWidth="1"/>
    <col min="7178" max="7178" width="32.140625" style="1" customWidth="1"/>
    <col min="7179" max="7179" width="8" style="1" hidden="1" customWidth="1"/>
    <col min="7180" max="7423" width="9.140625" style="1"/>
    <col min="7424" max="7424" width="5.5703125" style="1" customWidth="1"/>
    <col min="7425" max="7425" width="32" style="1" customWidth="1"/>
    <col min="7426" max="7427" width="9.85546875" style="1" customWidth="1"/>
    <col min="7428" max="7429" width="9.42578125" style="1" customWidth="1"/>
    <col min="7430" max="7430" width="11.140625" style="1" customWidth="1"/>
    <col min="7431" max="7433" width="8.5703125" style="1" customWidth="1"/>
    <col min="7434" max="7434" width="32.140625" style="1" customWidth="1"/>
    <col min="7435" max="7435" width="8" style="1" hidden="1" customWidth="1"/>
    <col min="7436" max="7679" width="9.140625" style="1"/>
    <col min="7680" max="7680" width="5.5703125" style="1" customWidth="1"/>
    <col min="7681" max="7681" width="32" style="1" customWidth="1"/>
    <col min="7682" max="7683" width="9.85546875" style="1" customWidth="1"/>
    <col min="7684" max="7685" width="9.42578125" style="1" customWidth="1"/>
    <col min="7686" max="7686" width="11.140625" style="1" customWidth="1"/>
    <col min="7687" max="7689" width="8.5703125" style="1" customWidth="1"/>
    <col min="7690" max="7690" width="32.140625" style="1" customWidth="1"/>
    <col min="7691" max="7691" width="8" style="1" hidden="1" customWidth="1"/>
    <col min="7692" max="7935" width="9.140625" style="1"/>
    <col min="7936" max="7936" width="5.5703125" style="1" customWidth="1"/>
    <col min="7937" max="7937" width="32" style="1" customWidth="1"/>
    <col min="7938" max="7939" width="9.85546875" style="1" customWidth="1"/>
    <col min="7940" max="7941" width="9.42578125" style="1" customWidth="1"/>
    <col min="7942" max="7942" width="11.140625" style="1" customWidth="1"/>
    <col min="7943" max="7945" width="8.5703125" style="1" customWidth="1"/>
    <col min="7946" max="7946" width="32.140625" style="1" customWidth="1"/>
    <col min="7947" max="7947" width="8" style="1" hidden="1" customWidth="1"/>
    <col min="7948" max="8191" width="9.140625" style="1"/>
    <col min="8192" max="8192" width="5.5703125" style="1" customWidth="1"/>
    <col min="8193" max="8193" width="32" style="1" customWidth="1"/>
    <col min="8194" max="8195" width="9.85546875" style="1" customWidth="1"/>
    <col min="8196" max="8197" width="9.42578125" style="1" customWidth="1"/>
    <col min="8198" max="8198" width="11.140625" style="1" customWidth="1"/>
    <col min="8199" max="8201" width="8.5703125" style="1" customWidth="1"/>
    <col min="8202" max="8202" width="32.140625" style="1" customWidth="1"/>
    <col min="8203" max="8203" width="8" style="1" hidden="1" customWidth="1"/>
    <col min="8204" max="8447" width="9.140625" style="1"/>
    <col min="8448" max="8448" width="5.5703125" style="1" customWidth="1"/>
    <col min="8449" max="8449" width="32" style="1" customWidth="1"/>
    <col min="8450" max="8451" width="9.85546875" style="1" customWidth="1"/>
    <col min="8452" max="8453" width="9.42578125" style="1" customWidth="1"/>
    <col min="8454" max="8454" width="11.140625" style="1" customWidth="1"/>
    <col min="8455" max="8457" width="8.5703125" style="1" customWidth="1"/>
    <col min="8458" max="8458" width="32.140625" style="1" customWidth="1"/>
    <col min="8459" max="8459" width="8" style="1" hidden="1" customWidth="1"/>
    <col min="8460" max="8703" width="9.140625" style="1"/>
    <col min="8704" max="8704" width="5.5703125" style="1" customWidth="1"/>
    <col min="8705" max="8705" width="32" style="1" customWidth="1"/>
    <col min="8706" max="8707" width="9.85546875" style="1" customWidth="1"/>
    <col min="8708" max="8709" width="9.42578125" style="1" customWidth="1"/>
    <col min="8710" max="8710" width="11.140625" style="1" customWidth="1"/>
    <col min="8711" max="8713" width="8.5703125" style="1" customWidth="1"/>
    <col min="8714" max="8714" width="32.140625" style="1" customWidth="1"/>
    <col min="8715" max="8715" width="8" style="1" hidden="1" customWidth="1"/>
    <col min="8716" max="8959" width="9.140625" style="1"/>
    <col min="8960" max="8960" width="5.5703125" style="1" customWidth="1"/>
    <col min="8961" max="8961" width="32" style="1" customWidth="1"/>
    <col min="8962" max="8963" width="9.85546875" style="1" customWidth="1"/>
    <col min="8964" max="8965" width="9.42578125" style="1" customWidth="1"/>
    <col min="8966" max="8966" width="11.140625" style="1" customWidth="1"/>
    <col min="8967" max="8969" width="8.5703125" style="1" customWidth="1"/>
    <col min="8970" max="8970" width="32.140625" style="1" customWidth="1"/>
    <col min="8971" max="8971" width="8" style="1" hidden="1" customWidth="1"/>
    <col min="8972" max="9215" width="9.140625" style="1"/>
    <col min="9216" max="9216" width="5.5703125" style="1" customWidth="1"/>
    <col min="9217" max="9217" width="32" style="1" customWidth="1"/>
    <col min="9218" max="9219" width="9.85546875" style="1" customWidth="1"/>
    <col min="9220" max="9221" width="9.42578125" style="1" customWidth="1"/>
    <col min="9222" max="9222" width="11.140625" style="1" customWidth="1"/>
    <col min="9223" max="9225" width="8.5703125" style="1" customWidth="1"/>
    <col min="9226" max="9226" width="32.140625" style="1" customWidth="1"/>
    <col min="9227" max="9227" width="8" style="1" hidden="1" customWidth="1"/>
    <col min="9228" max="9471" width="9.140625" style="1"/>
    <col min="9472" max="9472" width="5.5703125" style="1" customWidth="1"/>
    <col min="9473" max="9473" width="32" style="1" customWidth="1"/>
    <col min="9474" max="9475" width="9.85546875" style="1" customWidth="1"/>
    <col min="9476" max="9477" width="9.42578125" style="1" customWidth="1"/>
    <col min="9478" max="9478" width="11.140625" style="1" customWidth="1"/>
    <col min="9479" max="9481" width="8.5703125" style="1" customWidth="1"/>
    <col min="9482" max="9482" width="32.140625" style="1" customWidth="1"/>
    <col min="9483" max="9483" width="8" style="1" hidden="1" customWidth="1"/>
    <col min="9484" max="9727" width="9.140625" style="1"/>
    <col min="9728" max="9728" width="5.5703125" style="1" customWidth="1"/>
    <col min="9729" max="9729" width="32" style="1" customWidth="1"/>
    <col min="9730" max="9731" width="9.85546875" style="1" customWidth="1"/>
    <col min="9732" max="9733" width="9.42578125" style="1" customWidth="1"/>
    <col min="9734" max="9734" width="11.140625" style="1" customWidth="1"/>
    <col min="9735" max="9737" width="8.5703125" style="1" customWidth="1"/>
    <col min="9738" max="9738" width="32.140625" style="1" customWidth="1"/>
    <col min="9739" max="9739" width="8" style="1" hidden="1" customWidth="1"/>
    <col min="9740" max="9983" width="9.140625" style="1"/>
    <col min="9984" max="9984" width="5.5703125" style="1" customWidth="1"/>
    <col min="9985" max="9985" width="32" style="1" customWidth="1"/>
    <col min="9986" max="9987" width="9.85546875" style="1" customWidth="1"/>
    <col min="9988" max="9989" width="9.42578125" style="1" customWidth="1"/>
    <col min="9990" max="9990" width="11.140625" style="1" customWidth="1"/>
    <col min="9991" max="9993" width="8.5703125" style="1" customWidth="1"/>
    <col min="9994" max="9994" width="32.140625" style="1" customWidth="1"/>
    <col min="9995" max="9995" width="8" style="1" hidden="1" customWidth="1"/>
    <col min="9996" max="10239" width="9.140625" style="1"/>
    <col min="10240" max="10240" width="5.5703125" style="1" customWidth="1"/>
    <col min="10241" max="10241" width="32" style="1" customWidth="1"/>
    <col min="10242" max="10243" width="9.85546875" style="1" customWidth="1"/>
    <col min="10244" max="10245" width="9.42578125" style="1" customWidth="1"/>
    <col min="10246" max="10246" width="11.140625" style="1" customWidth="1"/>
    <col min="10247" max="10249" width="8.5703125" style="1" customWidth="1"/>
    <col min="10250" max="10250" width="32.140625" style="1" customWidth="1"/>
    <col min="10251" max="10251" width="8" style="1" hidden="1" customWidth="1"/>
    <col min="10252" max="10495" width="9.140625" style="1"/>
    <col min="10496" max="10496" width="5.5703125" style="1" customWidth="1"/>
    <col min="10497" max="10497" width="32" style="1" customWidth="1"/>
    <col min="10498" max="10499" width="9.85546875" style="1" customWidth="1"/>
    <col min="10500" max="10501" width="9.42578125" style="1" customWidth="1"/>
    <col min="10502" max="10502" width="11.140625" style="1" customWidth="1"/>
    <col min="10503" max="10505" width="8.5703125" style="1" customWidth="1"/>
    <col min="10506" max="10506" width="32.140625" style="1" customWidth="1"/>
    <col min="10507" max="10507" width="8" style="1" hidden="1" customWidth="1"/>
    <col min="10508" max="10751" width="9.140625" style="1"/>
    <col min="10752" max="10752" width="5.5703125" style="1" customWidth="1"/>
    <col min="10753" max="10753" width="32" style="1" customWidth="1"/>
    <col min="10754" max="10755" width="9.85546875" style="1" customWidth="1"/>
    <col min="10756" max="10757" width="9.42578125" style="1" customWidth="1"/>
    <col min="10758" max="10758" width="11.140625" style="1" customWidth="1"/>
    <col min="10759" max="10761" width="8.5703125" style="1" customWidth="1"/>
    <col min="10762" max="10762" width="32.140625" style="1" customWidth="1"/>
    <col min="10763" max="10763" width="8" style="1" hidden="1" customWidth="1"/>
    <col min="10764" max="11007" width="9.140625" style="1"/>
    <col min="11008" max="11008" width="5.5703125" style="1" customWidth="1"/>
    <col min="11009" max="11009" width="32" style="1" customWidth="1"/>
    <col min="11010" max="11011" width="9.85546875" style="1" customWidth="1"/>
    <col min="11012" max="11013" width="9.42578125" style="1" customWidth="1"/>
    <col min="11014" max="11014" width="11.140625" style="1" customWidth="1"/>
    <col min="11015" max="11017" width="8.5703125" style="1" customWidth="1"/>
    <col min="11018" max="11018" width="32.140625" style="1" customWidth="1"/>
    <col min="11019" max="11019" width="8" style="1" hidden="1" customWidth="1"/>
    <col min="11020" max="11263" width="9.140625" style="1"/>
    <col min="11264" max="11264" width="5.5703125" style="1" customWidth="1"/>
    <col min="11265" max="11265" width="32" style="1" customWidth="1"/>
    <col min="11266" max="11267" width="9.85546875" style="1" customWidth="1"/>
    <col min="11268" max="11269" width="9.42578125" style="1" customWidth="1"/>
    <col min="11270" max="11270" width="11.140625" style="1" customWidth="1"/>
    <col min="11271" max="11273" width="8.5703125" style="1" customWidth="1"/>
    <col min="11274" max="11274" width="32.140625" style="1" customWidth="1"/>
    <col min="11275" max="11275" width="8" style="1" hidden="1" customWidth="1"/>
    <col min="11276" max="11519" width="9.140625" style="1"/>
    <col min="11520" max="11520" width="5.5703125" style="1" customWidth="1"/>
    <col min="11521" max="11521" width="32" style="1" customWidth="1"/>
    <col min="11522" max="11523" width="9.85546875" style="1" customWidth="1"/>
    <col min="11524" max="11525" width="9.42578125" style="1" customWidth="1"/>
    <col min="11526" max="11526" width="11.140625" style="1" customWidth="1"/>
    <col min="11527" max="11529" width="8.5703125" style="1" customWidth="1"/>
    <col min="11530" max="11530" width="32.140625" style="1" customWidth="1"/>
    <col min="11531" max="11531" width="8" style="1" hidden="1" customWidth="1"/>
    <col min="11532" max="11775" width="9.140625" style="1"/>
    <col min="11776" max="11776" width="5.5703125" style="1" customWidth="1"/>
    <col min="11777" max="11777" width="32" style="1" customWidth="1"/>
    <col min="11778" max="11779" width="9.85546875" style="1" customWidth="1"/>
    <col min="11780" max="11781" width="9.42578125" style="1" customWidth="1"/>
    <col min="11782" max="11782" width="11.140625" style="1" customWidth="1"/>
    <col min="11783" max="11785" width="8.5703125" style="1" customWidth="1"/>
    <col min="11786" max="11786" width="32.140625" style="1" customWidth="1"/>
    <col min="11787" max="11787" width="8" style="1" hidden="1" customWidth="1"/>
    <col min="11788" max="12031" width="9.140625" style="1"/>
    <col min="12032" max="12032" width="5.5703125" style="1" customWidth="1"/>
    <col min="12033" max="12033" width="32" style="1" customWidth="1"/>
    <col min="12034" max="12035" width="9.85546875" style="1" customWidth="1"/>
    <col min="12036" max="12037" width="9.42578125" style="1" customWidth="1"/>
    <col min="12038" max="12038" width="11.140625" style="1" customWidth="1"/>
    <col min="12039" max="12041" width="8.5703125" style="1" customWidth="1"/>
    <col min="12042" max="12042" width="32.140625" style="1" customWidth="1"/>
    <col min="12043" max="12043" width="8" style="1" hidden="1" customWidth="1"/>
    <col min="12044" max="12287" width="9.140625" style="1"/>
    <col min="12288" max="12288" width="5.5703125" style="1" customWidth="1"/>
    <col min="12289" max="12289" width="32" style="1" customWidth="1"/>
    <col min="12290" max="12291" width="9.85546875" style="1" customWidth="1"/>
    <col min="12292" max="12293" width="9.42578125" style="1" customWidth="1"/>
    <col min="12294" max="12294" width="11.140625" style="1" customWidth="1"/>
    <col min="12295" max="12297" width="8.5703125" style="1" customWidth="1"/>
    <col min="12298" max="12298" width="32.140625" style="1" customWidth="1"/>
    <col min="12299" max="12299" width="8" style="1" hidden="1" customWidth="1"/>
    <col min="12300" max="12543" width="9.140625" style="1"/>
    <col min="12544" max="12544" width="5.5703125" style="1" customWidth="1"/>
    <col min="12545" max="12545" width="32" style="1" customWidth="1"/>
    <col min="12546" max="12547" width="9.85546875" style="1" customWidth="1"/>
    <col min="12548" max="12549" width="9.42578125" style="1" customWidth="1"/>
    <col min="12550" max="12550" width="11.140625" style="1" customWidth="1"/>
    <col min="12551" max="12553" width="8.5703125" style="1" customWidth="1"/>
    <col min="12554" max="12554" width="32.140625" style="1" customWidth="1"/>
    <col min="12555" max="12555" width="8" style="1" hidden="1" customWidth="1"/>
    <col min="12556" max="12799" width="9.140625" style="1"/>
    <col min="12800" max="12800" width="5.5703125" style="1" customWidth="1"/>
    <col min="12801" max="12801" width="32" style="1" customWidth="1"/>
    <col min="12802" max="12803" width="9.85546875" style="1" customWidth="1"/>
    <col min="12804" max="12805" width="9.42578125" style="1" customWidth="1"/>
    <col min="12806" max="12806" width="11.140625" style="1" customWidth="1"/>
    <col min="12807" max="12809" width="8.5703125" style="1" customWidth="1"/>
    <col min="12810" max="12810" width="32.140625" style="1" customWidth="1"/>
    <col min="12811" max="12811" width="8" style="1" hidden="1" customWidth="1"/>
    <col min="12812" max="13055" width="9.140625" style="1"/>
    <col min="13056" max="13056" width="5.5703125" style="1" customWidth="1"/>
    <col min="13057" max="13057" width="32" style="1" customWidth="1"/>
    <col min="13058" max="13059" width="9.85546875" style="1" customWidth="1"/>
    <col min="13060" max="13061" width="9.42578125" style="1" customWidth="1"/>
    <col min="13062" max="13062" width="11.140625" style="1" customWidth="1"/>
    <col min="13063" max="13065" width="8.5703125" style="1" customWidth="1"/>
    <col min="13066" max="13066" width="32.140625" style="1" customWidth="1"/>
    <col min="13067" max="13067" width="8" style="1" hidden="1" customWidth="1"/>
    <col min="13068" max="13311" width="9.140625" style="1"/>
    <col min="13312" max="13312" width="5.5703125" style="1" customWidth="1"/>
    <col min="13313" max="13313" width="32" style="1" customWidth="1"/>
    <col min="13314" max="13315" width="9.85546875" style="1" customWidth="1"/>
    <col min="13316" max="13317" width="9.42578125" style="1" customWidth="1"/>
    <col min="13318" max="13318" width="11.140625" style="1" customWidth="1"/>
    <col min="13319" max="13321" width="8.5703125" style="1" customWidth="1"/>
    <col min="13322" max="13322" width="32.140625" style="1" customWidth="1"/>
    <col min="13323" max="13323" width="8" style="1" hidden="1" customWidth="1"/>
    <col min="13324" max="13567" width="9.140625" style="1"/>
    <col min="13568" max="13568" width="5.5703125" style="1" customWidth="1"/>
    <col min="13569" max="13569" width="32" style="1" customWidth="1"/>
    <col min="13570" max="13571" width="9.85546875" style="1" customWidth="1"/>
    <col min="13572" max="13573" width="9.42578125" style="1" customWidth="1"/>
    <col min="13574" max="13574" width="11.140625" style="1" customWidth="1"/>
    <col min="13575" max="13577" width="8.5703125" style="1" customWidth="1"/>
    <col min="13578" max="13578" width="32.140625" style="1" customWidth="1"/>
    <col min="13579" max="13579" width="8" style="1" hidden="1" customWidth="1"/>
    <col min="13580" max="13823" width="9.140625" style="1"/>
    <col min="13824" max="13824" width="5.5703125" style="1" customWidth="1"/>
    <col min="13825" max="13825" width="32" style="1" customWidth="1"/>
    <col min="13826" max="13827" width="9.85546875" style="1" customWidth="1"/>
    <col min="13828" max="13829" width="9.42578125" style="1" customWidth="1"/>
    <col min="13830" max="13830" width="11.140625" style="1" customWidth="1"/>
    <col min="13831" max="13833" width="8.5703125" style="1" customWidth="1"/>
    <col min="13834" max="13834" width="32.140625" style="1" customWidth="1"/>
    <col min="13835" max="13835" width="8" style="1" hidden="1" customWidth="1"/>
    <col min="13836" max="14079" width="9.140625" style="1"/>
    <col min="14080" max="14080" width="5.5703125" style="1" customWidth="1"/>
    <col min="14081" max="14081" width="32" style="1" customWidth="1"/>
    <col min="14082" max="14083" width="9.85546875" style="1" customWidth="1"/>
    <col min="14084" max="14085" width="9.42578125" style="1" customWidth="1"/>
    <col min="14086" max="14086" width="11.140625" style="1" customWidth="1"/>
    <col min="14087" max="14089" width="8.5703125" style="1" customWidth="1"/>
    <col min="14090" max="14090" width="32.140625" style="1" customWidth="1"/>
    <col min="14091" max="14091" width="8" style="1" hidden="1" customWidth="1"/>
    <col min="14092" max="14335" width="9.140625" style="1"/>
    <col min="14336" max="14336" width="5.5703125" style="1" customWidth="1"/>
    <col min="14337" max="14337" width="32" style="1" customWidth="1"/>
    <col min="14338" max="14339" width="9.85546875" style="1" customWidth="1"/>
    <col min="14340" max="14341" width="9.42578125" style="1" customWidth="1"/>
    <col min="14342" max="14342" width="11.140625" style="1" customWidth="1"/>
    <col min="14343" max="14345" width="8.5703125" style="1" customWidth="1"/>
    <col min="14346" max="14346" width="32.140625" style="1" customWidth="1"/>
    <col min="14347" max="14347" width="8" style="1" hidden="1" customWidth="1"/>
    <col min="14348" max="14591" width="9.140625" style="1"/>
    <col min="14592" max="14592" width="5.5703125" style="1" customWidth="1"/>
    <col min="14593" max="14593" width="32" style="1" customWidth="1"/>
    <col min="14594" max="14595" width="9.85546875" style="1" customWidth="1"/>
    <col min="14596" max="14597" width="9.42578125" style="1" customWidth="1"/>
    <col min="14598" max="14598" width="11.140625" style="1" customWidth="1"/>
    <col min="14599" max="14601" width="8.5703125" style="1" customWidth="1"/>
    <col min="14602" max="14602" width="32.140625" style="1" customWidth="1"/>
    <col min="14603" max="14603" width="8" style="1" hidden="1" customWidth="1"/>
    <col min="14604" max="14847" width="9.140625" style="1"/>
    <col min="14848" max="14848" width="5.5703125" style="1" customWidth="1"/>
    <col min="14849" max="14849" width="32" style="1" customWidth="1"/>
    <col min="14850" max="14851" width="9.85546875" style="1" customWidth="1"/>
    <col min="14852" max="14853" width="9.42578125" style="1" customWidth="1"/>
    <col min="14854" max="14854" width="11.140625" style="1" customWidth="1"/>
    <col min="14855" max="14857" width="8.5703125" style="1" customWidth="1"/>
    <col min="14858" max="14858" width="32.140625" style="1" customWidth="1"/>
    <col min="14859" max="14859" width="8" style="1" hidden="1" customWidth="1"/>
    <col min="14860" max="15103" width="9.140625" style="1"/>
    <col min="15104" max="15104" width="5.5703125" style="1" customWidth="1"/>
    <col min="15105" max="15105" width="32" style="1" customWidth="1"/>
    <col min="15106" max="15107" width="9.85546875" style="1" customWidth="1"/>
    <col min="15108" max="15109" width="9.42578125" style="1" customWidth="1"/>
    <col min="15110" max="15110" width="11.140625" style="1" customWidth="1"/>
    <col min="15111" max="15113" width="8.5703125" style="1" customWidth="1"/>
    <col min="15114" max="15114" width="32.140625" style="1" customWidth="1"/>
    <col min="15115" max="15115" width="8" style="1" hidden="1" customWidth="1"/>
    <col min="15116" max="15359" width="9.140625" style="1"/>
    <col min="15360" max="15360" width="5.5703125" style="1" customWidth="1"/>
    <col min="15361" max="15361" width="32" style="1" customWidth="1"/>
    <col min="15362" max="15363" width="9.85546875" style="1" customWidth="1"/>
    <col min="15364" max="15365" width="9.42578125" style="1" customWidth="1"/>
    <col min="15366" max="15366" width="11.140625" style="1" customWidth="1"/>
    <col min="15367" max="15369" width="8.5703125" style="1" customWidth="1"/>
    <col min="15370" max="15370" width="32.140625" style="1" customWidth="1"/>
    <col min="15371" max="15371" width="8" style="1" hidden="1" customWidth="1"/>
    <col min="15372" max="15615" width="9.140625" style="1"/>
    <col min="15616" max="15616" width="5.5703125" style="1" customWidth="1"/>
    <col min="15617" max="15617" width="32" style="1" customWidth="1"/>
    <col min="15618" max="15619" width="9.85546875" style="1" customWidth="1"/>
    <col min="15620" max="15621" width="9.42578125" style="1" customWidth="1"/>
    <col min="15622" max="15622" width="11.140625" style="1" customWidth="1"/>
    <col min="15623" max="15625" width="8.5703125" style="1" customWidth="1"/>
    <col min="15626" max="15626" width="32.140625" style="1" customWidth="1"/>
    <col min="15627" max="15627" width="8" style="1" hidden="1" customWidth="1"/>
    <col min="15628" max="15871" width="9.140625" style="1"/>
    <col min="15872" max="15872" width="5.5703125" style="1" customWidth="1"/>
    <col min="15873" max="15873" width="32" style="1" customWidth="1"/>
    <col min="15874" max="15875" width="9.85546875" style="1" customWidth="1"/>
    <col min="15876" max="15877" width="9.42578125" style="1" customWidth="1"/>
    <col min="15878" max="15878" width="11.140625" style="1" customWidth="1"/>
    <col min="15879" max="15881" width="8.5703125" style="1" customWidth="1"/>
    <col min="15882" max="15882" width="32.140625" style="1" customWidth="1"/>
    <col min="15883" max="15883" width="8" style="1" hidden="1" customWidth="1"/>
    <col min="15884" max="16127" width="9.140625" style="1"/>
    <col min="16128" max="16128" width="5.5703125" style="1" customWidth="1"/>
    <col min="16129" max="16129" width="32" style="1" customWidth="1"/>
    <col min="16130" max="16131" width="9.85546875" style="1" customWidth="1"/>
    <col min="16132" max="16133" width="9.42578125" style="1" customWidth="1"/>
    <col min="16134" max="16134" width="11.140625" style="1" customWidth="1"/>
    <col min="16135" max="16137" width="8.5703125" style="1" customWidth="1"/>
    <col min="16138" max="16138" width="32.140625" style="1" customWidth="1"/>
    <col min="16139" max="16139" width="8" style="1" hidden="1" customWidth="1"/>
    <col min="16140" max="16384" width="9.140625" style="1"/>
  </cols>
  <sheetData>
    <row r="1" spans="1:83" ht="33.75" customHeight="1" x14ac:dyDescent="0.2">
      <c r="A1" s="539" t="s">
        <v>236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</row>
    <row r="2" spans="1:83" ht="13.5" thickBot="1" x14ac:dyDescent="0.25">
      <c r="B2" s="35"/>
      <c r="C2" s="35"/>
      <c r="D2" s="33"/>
      <c r="E2" s="33"/>
      <c r="F2" s="33"/>
      <c r="G2" s="34"/>
      <c r="H2" s="34"/>
      <c r="I2" s="34"/>
      <c r="J2" s="34"/>
      <c r="K2" s="34"/>
      <c r="L2" s="33" t="s">
        <v>88</v>
      </c>
    </row>
    <row r="3" spans="1:83" ht="24.75" customHeight="1" x14ac:dyDescent="0.2">
      <c r="A3" s="540" t="s">
        <v>87</v>
      </c>
      <c r="B3" s="542" t="s">
        <v>86</v>
      </c>
      <c r="C3" s="236"/>
      <c r="D3" s="544" t="s">
        <v>85</v>
      </c>
      <c r="E3" s="544" t="s">
        <v>84</v>
      </c>
      <c r="F3" s="544" t="s">
        <v>83</v>
      </c>
      <c r="G3" s="547" t="s">
        <v>237</v>
      </c>
      <c r="H3" s="544" t="s">
        <v>238</v>
      </c>
      <c r="I3" s="550" t="s">
        <v>82</v>
      </c>
      <c r="J3" s="551"/>
      <c r="K3" s="552"/>
      <c r="L3" s="553" t="s">
        <v>81</v>
      </c>
    </row>
    <row r="4" spans="1:83" ht="21" customHeight="1" x14ac:dyDescent="0.2">
      <c r="A4" s="541"/>
      <c r="B4" s="543"/>
      <c r="C4" s="237"/>
      <c r="D4" s="545"/>
      <c r="E4" s="545"/>
      <c r="F4" s="546"/>
      <c r="G4" s="548"/>
      <c r="H4" s="549"/>
      <c r="I4" s="32" t="s">
        <v>80</v>
      </c>
      <c r="J4" s="31" t="s">
        <v>79</v>
      </c>
      <c r="K4" s="31" t="s">
        <v>239</v>
      </c>
      <c r="L4" s="554"/>
    </row>
    <row r="5" spans="1:83" s="60" customFormat="1" ht="18" customHeight="1" x14ac:dyDescent="0.2">
      <c r="A5" s="524" t="s">
        <v>7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6"/>
    </row>
    <row r="6" spans="1:83" s="62" customFormat="1" ht="34.5" customHeight="1" x14ac:dyDescent="0.2">
      <c r="A6" s="225">
        <v>16</v>
      </c>
      <c r="B6" s="22" t="s">
        <v>327</v>
      </c>
      <c r="C6" s="22" t="s">
        <v>328</v>
      </c>
      <c r="D6" s="18">
        <v>4100</v>
      </c>
      <c r="E6" s="18">
        <v>300</v>
      </c>
      <c r="F6" s="29"/>
      <c r="G6" s="18">
        <v>0</v>
      </c>
      <c r="H6" s="19">
        <v>200</v>
      </c>
      <c r="I6" s="18">
        <v>100</v>
      </c>
      <c r="J6" s="18">
        <v>0</v>
      </c>
      <c r="K6" s="17">
        <v>0</v>
      </c>
      <c r="L6" s="16" t="s">
        <v>288</v>
      </c>
      <c r="M6" s="25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</row>
    <row r="7" spans="1:83" s="62" customFormat="1" ht="34.5" customHeight="1" x14ac:dyDescent="0.2">
      <c r="A7" s="225">
        <f>A6+2</f>
        <v>18</v>
      </c>
      <c r="B7" s="22" t="s">
        <v>329</v>
      </c>
      <c r="C7" s="22">
        <v>3311</v>
      </c>
      <c r="D7" s="18">
        <v>5070</v>
      </c>
      <c r="E7" s="18">
        <v>444.05</v>
      </c>
      <c r="F7" s="29"/>
      <c r="G7" s="18">
        <v>1501</v>
      </c>
      <c r="H7" s="19">
        <v>248</v>
      </c>
      <c r="I7" s="18">
        <v>121</v>
      </c>
      <c r="J7" s="18">
        <v>0</v>
      </c>
      <c r="K7" s="17">
        <v>0</v>
      </c>
      <c r="L7" s="16" t="s">
        <v>288</v>
      </c>
      <c r="M7" s="25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</row>
    <row r="8" spans="1:83" s="62" customFormat="1" ht="34.5" customHeight="1" x14ac:dyDescent="0.2">
      <c r="A8" s="225">
        <f t="shared" ref="A8:A12" si="0">A7+1</f>
        <v>19</v>
      </c>
      <c r="B8" s="22" t="s">
        <v>6</v>
      </c>
      <c r="C8" s="22" t="s">
        <v>5</v>
      </c>
      <c r="D8" s="18">
        <v>1060</v>
      </c>
      <c r="E8" s="18">
        <v>148.01</v>
      </c>
      <c r="F8" s="29"/>
      <c r="G8" s="18">
        <v>450</v>
      </c>
      <c r="H8" s="19">
        <v>70</v>
      </c>
      <c r="I8" s="18">
        <v>8</v>
      </c>
      <c r="J8" s="18">
        <v>0</v>
      </c>
      <c r="K8" s="17">
        <v>0</v>
      </c>
      <c r="L8" s="16" t="s">
        <v>288</v>
      </c>
      <c r="M8" s="25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</row>
    <row r="9" spans="1:83" s="62" customFormat="1" ht="24" customHeight="1" x14ac:dyDescent="0.2">
      <c r="A9" s="225">
        <f t="shared" si="0"/>
        <v>20</v>
      </c>
      <c r="B9" s="22" t="s">
        <v>330</v>
      </c>
      <c r="C9" s="22" t="s">
        <v>331</v>
      </c>
      <c r="D9" s="18">
        <v>12500</v>
      </c>
      <c r="E9" s="18">
        <v>1250</v>
      </c>
      <c r="F9" s="29"/>
      <c r="G9" s="18">
        <v>700</v>
      </c>
      <c r="H9" s="19">
        <v>700</v>
      </c>
      <c r="I9" s="18">
        <v>11100</v>
      </c>
      <c r="J9" s="18">
        <v>0</v>
      </c>
      <c r="K9" s="17">
        <v>0</v>
      </c>
      <c r="L9" s="16" t="s">
        <v>247</v>
      </c>
      <c r="M9" s="2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</row>
    <row r="10" spans="1:83" s="62" customFormat="1" ht="24" customHeight="1" x14ac:dyDescent="0.2">
      <c r="A10" s="225">
        <f t="shared" si="0"/>
        <v>21</v>
      </c>
      <c r="B10" s="22" t="s">
        <v>4</v>
      </c>
      <c r="C10" s="22">
        <v>3255</v>
      </c>
      <c r="D10" s="18">
        <v>49000</v>
      </c>
      <c r="E10" s="18">
        <v>4900</v>
      </c>
      <c r="F10" s="29"/>
      <c r="G10" s="18">
        <v>700</v>
      </c>
      <c r="H10" s="19">
        <v>5000</v>
      </c>
      <c r="I10" s="18">
        <v>43300</v>
      </c>
      <c r="J10" s="18">
        <v>0</v>
      </c>
      <c r="K10" s="17">
        <v>0</v>
      </c>
      <c r="L10" s="16" t="s">
        <v>3</v>
      </c>
      <c r="M10" s="25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</row>
    <row r="11" spans="1:83" s="62" customFormat="1" ht="34.5" customHeight="1" x14ac:dyDescent="0.2">
      <c r="A11" s="225">
        <f t="shared" si="0"/>
        <v>22</v>
      </c>
      <c r="B11" s="22" t="s">
        <v>332</v>
      </c>
      <c r="C11" s="22">
        <v>3309</v>
      </c>
      <c r="D11" s="18">
        <v>10300</v>
      </c>
      <c r="E11" s="18">
        <v>800</v>
      </c>
      <c r="F11" s="29"/>
      <c r="G11" s="18">
        <v>2000</v>
      </c>
      <c r="H11" s="19">
        <v>250</v>
      </c>
      <c r="I11" s="18">
        <v>245</v>
      </c>
      <c r="J11" s="18">
        <v>110</v>
      </c>
      <c r="K11" s="17">
        <v>0</v>
      </c>
      <c r="L11" s="16" t="s">
        <v>288</v>
      </c>
      <c r="M11" s="25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</row>
    <row r="12" spans="1:83" s="62" customFormat="1" ht="54.75" customHeight="1" x14ac:dyDescent="0.2">
      <c r="A12" s="225">
        <f t="shared" si="0"/>
        <v>23</v>
      </c>
      <c r="B12" s="22" t="s">
        <v>333</v>
      </c>
      <c r="C12" s="22">
        <v>3310</v>
      </c>
      <c r="D12" s="18">
        <v>4500</v>
      </c>
      <c r="E12" s="18">
        <v>415</v>
      </c>
      <c r="F12" s="29"/>
      <c r="G12" s="18">
        <v>200</v>
      </c>
      <c r="H12" s="19">
        <v>784</v>
      </c>
      <c r="I12" s="18">
        <v>121</v>
      </c>
      <c r="J12" s="18">
        <v>0</v>
      </c>
      <c r="K12" s="17">
        <v>0</v>
      </c>
      <c r="L12" s="16" t="s">
        <v>253</v>
      </c>
      <c r="M12" s="25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</row>
    <row r="13" spans="1:83" s="60" customFormat="1" ht="26.25" customHeight="1" x14ac:dyDescent="0.2">
      <c r="A13" s="527" t="s">
        <v>2</v>
      </c>
      <c r="B13" s="528"/>
      <c r="C13" s="500"/>
      <c r="D13" s="24">
        <f t="shared" ref="D13:K13" si="1">SUM(D6:D12)</f>
        <v>86530</v>
      </c>
      <c r="E13" s="24">
        <f t="shared" si="1"/>
        <v>8257.06</v>
      </c>
      <c r="F13" s="24">
        <f t="shared" si="1"/>
        <v>0</v>
      </c>
      <c r="G13" s="24">
        <f t="shared" si="1"/>
        <v>5551</v>
      </c>
      <c r="H13" s="24">
        <f t="shared" si="1"/>
        <v>7252</v>
      </c>
      <c r="I13" s="24">
        <f t="shared" si="1"/>
        <v>54995</v>
      </c>
      <c r="J13" s="24">
        <f t="shared" si="1"/>
        <v>110</v>
      </c>
      <c r="K13" s="24">
        <f t="shared" si="1"/>
        <v>0</v>
      </c>
      <c r="L13" s="23"/>
    </row>
    <row r="14" spans="1:83" s="60" customFormat="1" ht="18" customHeight="1" x14ac:dyDescent="0.2">
      <c r="A14" s="536" t="s">
        <v>78</v>
      </c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8"/>
    </row>
    <row r="15" spans="1:83" s="60" customFormat="1" ht="24" customHeight="1" x14ac:dyDescent="0.2">
      <c r="A15" s="225">
        <v>70</v>
      </c>
      <c r="B15" s="22" t="s">
        <v>240</v>
      </c>
      <c r="C15" s="22">
        <v>3320</v>
      </c>
      <c r="D15" s="18">
        <v>57500</v>
      </c>
      <c r="E15" s="18">
        <f>22076-17400</f>
        <v>4676</v>
      </c>
      <c r="F15" s="18"/>
      <c r="G15" s="18">
        <v>500</v>
      </c>
      <c r="H15" s="19">
        <v>57000</v>
      </c>
      <c r="I15" s="18">
        <v>0</v>
      </c>
      <c r="J15" s="18">
        <v>0</v>
      </c>
      <c r="K15" s="18">
        <v>0</v>
      </c>
      <c r="L15" s="16" t="s">
        <v>3</v>
      </c>
    </row>
    <row r="16" spans="1:83" s="62" customFormat="1" ht="15" customHeight="1" x14ac:dyDescent="0.2">
      <c r="A16" s="224">
        <f>A15+1</f>
        <v>71</v>
      </c>
      <c r="B16" s="22" t="s">
        <v>77</v>
      </c>
      <c r="C16" s="22">
        <v>3204</v>
      </c>
      <c r="D16" s="18">
        <v>58000</v>
      </c>
      <c r="E16" s="18">
        <v>12100</v>
      </c>
      <c r="F16" s="18"/>
      <c r="G16" s="18">
        <v>2000</v>
      </c>
      <c r="H16" s="19">
        <v>56000</v>
      </c>
      <c r="I16" s="18">
        <v>0</v>
      </c>
      <c r="J16" s="18">
        <v>0</v>
      </c>
      <c r="K16" s="18">
        <v>0</v>
      </c>
      <c r="L16" s="16" t="s">
        <v>3</v>
      </c>
      <c r="M16" s="3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</row>
    <row r="17" spans="1:83" s="62" customFormat="1" ht="24" customHeight="1" x14ac:dyDescent="0.2">
      <c r="A17" s="224">
        <f t="shared" ref="A17:A24" si="2">A16+1</f>
        <v>72</v>
      </c>
      <c r="B17" s="22" t="s">
        <v>241</v>
      </c>
      <c r="C17" s="22">
        <v>3302</v>
      </c>
      <c r="D17" s="18">
        <v>38000</v>
      </c>
      <c r="E17" s="18">
        <v>7400</v>
      </c>
      <c r="F17" s="18"/>
      <c r="G17" s="18">
        <v>30000</v>
      </c>
      <c r="H17" s="19">
        <v>8000</v>
      </c>
      <c r="I17" s="18">
        <v>0</v>
      </c>
      <c r="J17" s="18">
        <v>0</v>
      </c>
      <c r="K17" s="18">
        <v>0</v>
      </c>
      <c r="L17" s="16" t="s">
        <v>3</v>
      </c>
      <c r="M17" s="3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</row>
    <row r="18" spans="1:83" s="62" customFormat="1" ht="24" customHeight="1" x14ac:dyDescent="0.2">
      <c r="A18" s="224">
        <f t="shared" si="2"/>
        <v>73</v>
      </c>
      <c r="B18" s="22" t="s">
        <v>242</v>
      </c>
      <c r="C18" s="22">
        <v>3322</v>
      </c>
      <c r="D18" s="18">
        <v>41000</v>
      </c>
      <c r="E18" s="18">
        <v>4550</v>
      </c>
      <c r="F18" s="18"/>
      <c r="G18" s="18">
        <v>500</v>
      </c>
      <c r="H18" s="19">
        <v>40500</v>
      </c>
      <c r="I18" s="18">
        <v>0</v>
      </c>
      <c r="J18" s="18">
        <v>0</v>
      </c>
      <c r="K18" s="18">
        <v>0</v>
      </c>
      <c r="L18" s="16" t="s">
        <v>3</v>
      </c>
      <c r="M18" s="3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</row>
    <row r="19" spans="1:83" s="62" customFormat="1" ht="24" customHeight="1" x14ac:dyDescent="0.2">
      <c r="A19" s="224">
        <f t="shared" si="2"/>
        <v>74</v>
      </c>
      <c r="B19" s="22" t="s">
        <v>243</v>
      </c>
      <c r="C19" s="22">
        <v>3325</v>
      </c>
      <c r="D19" s="18">
        <v>111000</v>
      </c>
      <c r="E19" s="18">
        <v>12900</v>
      </c>
      <c r="F19" s="18"/>
      <c r="G19" s="18">
        <v>500</v>
      </c>
      <c r="H19" s="19">
        <v>50000</v>
      </c>
      <c r="I19" s="18">
        <v>60500</v>
      </c>
      <c r="J19" s="18">
        <v>0</v>
      </c>
      <c r="K19" s="18">
        <v>0</v>
      </c>
      <c r="L19" s="16" t="s">
        <v>3</v>
      </c>
      <c r="M19" s="3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</row>
    <row r="20" spans="1:83" s="62" customFormat="1" ht="24" customHeight="1" x14ac:dyDescent="0.2">
      <c r="A20" s="224">
        <f t="shared" si="2"/>
        <v>75</v>
      </c>
      <c r="B20" s="22" t="s">
        <v>244</v>
      </c>
      <c r="C20" s="22">
        <v>3369</v>
      </c>
      <c r="D20" s="18">
        <v>89000</v>
      </c>
      <c r="E20" s="18">
        <v>10700</v>
      </c>
      <c r="F20" s="29"/>
      <c r="G20" s="18">
        <v>0</v>
      </c>
      <c r="H20" s="19">
        <v>89000</v>
      </c>
      <c r="I20" s="18">
        <v>0</v>
      </c>
      <c r="J20" s="18">
        <v>0</v>
      </c>
      <c r="K20" s="18">
        <v>0</v>
      </c>
      <c r="L20" s="16" t="s">
        <v>3</v>
      </c>
      <c r="M20" s="3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</row>
    <row r="21" spans="1:83" s="62" customFormat="1" ht="24" customHeight="1" x14ac:dyDescent="0.2">
      <c r="A21" s="224">
        <f t="shared" si="2"/>
        <v>76</v>
      </c>
      <c r="B21" s="22" t="s">
        <v>245</v>
      </c>
      <c r="C21" s="22">
        <v>3321</v>
      </c>
      <c r="D21" s="18">
        <v>192000</v>
      </c>
      <c r="E21" s="18">
        <f>39450-18000</f>
        <v>21450</v>
      </c>
      <c r="F21" s="29"/>
      <c r="G21" s="18">
        <v>500</v>
      </c>
      <c r="H21" s="19">
        <v>30000</v>
      </c>
      <c r="I21" s="18">
        <v>161500</v>
      </c>
      <c r="J21" s="18">
        <v>0</v>
      </c>
      <c r="K21" s="18">
        <v>0</v>
      </c>
      <c r="L21" s="16" t="s">
        <v>3</v>
      </c>
      <c r="M21" s="3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</row>
    <row r="22" spans="1:83" s="62" customFormat="1" ht="34.5" customHeight="1" x14ac:dyDescent="0.2">
      <c r="A22" s="224">
        <f t="shared" si="2"/>
        <v>77</v>
      </c>
      <c r="B22" s="22" t="s">
        <v>246</v>
      </c>
      <c r="C22" s="22">
        <v>3318</v>
      </c>
      <c r="D22" s="18">
        <v>177500</v>
      </c>
      <c r="E22" s="18">
        <v>18650</v>
      </c>
      <c r="F22" s="29"/>
      <c r="G22" s="18">
        <v>500</v>
      </c>
      <c r="H22" s="19">
        <v>177000</v>
      </c>
      <c r="I22" s="18">
        <v>0</v>
      </c>
      <c r="J22" s="18">
        <v>0</v>
      </c>
      <c r="K22" s="18">
        <v>0</v>
      </c>
      <c r="L22" s="16" t="s">
        <v>247</v>
      </c>
      <c r="M22" s="3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</row>
    <row r="23" spans="1:83" s="62" customFormat="1" ht="34.5" customHeight="1" x14ac:dyDescent="0.2">
      <c r="A23" s="224">
        <f t="shared" si="2"/>
        <v>78</v>
      </c>
      <c r="B23" s="22" t="s">
        <v>248</v>
      </c>
      <c r="C23" s="22">
        <v>3319</v>
      </c>
      <c r="D23" s="18">
        <v>461999</v>
      </c>
      <c r="E23" s="18">
        <f>200100-171000</f>
        <v>29100</v>
      </c>
      <c r="F23" s="29"/>
      <c r="G23" s="18">
        <v>540</v>
      </c>
      <c r="H23" s="19">
        <v>6000</v>
      </c>
      <c r="I23" s="18">
        <v>224750</v>
      </c>
      <c r="J23" s="18">
        <v>230525</v>
      </c>
      <c r="K23" s="18">
        <v>0</v>
      </c>
      <c r="L23" s="16" t="s">
        <v>569</v>
      </c>
      <c r="M23" s="3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</row>
    <row r="24" spans="1:83" s="62" customFormat="1" ht="15" customHeight="1" x14ac:dyDescent="0.2">
      <c r="A24" s="224">
        <f t="shared" si="2"/>
        <v>79</v>
      </c>
      <c r="B24" s="22" t="s">
        <v>249</v>
      </c>
      <c r="C24" s="22">
        <v>3326</v>
      </c>
      <c r="D24" s="18">
        <v>80800</v>
      </c>
      <c r="E24" s="18">
        <v>8800</v>
      </c>
      <c r="F24" s="18"/>
      <c r="G24" s="18">
        <v>500</v>
      </c>
      <c r="H24" s="19">
        <v>19000</v>
      </c>
      <c r="I24" s="18">
        <v>61300</v>
      </c>
      <c r="J24" s="18">
        <v>0</v>
      </c>
      <c r="K24" s="18">
        <v>0</v>
      </c>
      <c r="L24" s="16" t="s">
        <v>247</v>
      </c>
      <c r="M24" s="3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</row>
    <row r="25" spans="1:83" s="62" customFormat="1" ht="45" customHeight="1" x14ac:dyDescent="0.2">
      <c r="A25" s="224">
        <f>A24+2</f>
        <v>81</v>
      </c>
      <c r="B25" s="22" t="s">
        <v>75</v>
      </c>
      <c r="C25" s="22" t="s">
        <v>74</v>
      </c>
      <c r="D25" s="18">
        <v>4614</v>
      </c>
      <c r="E25" s="18">
        <v>692</v>
      </c>
      <c r="F25" s="18"/>
      <c r="G25" s="18">
        <v>554</v>
      </c>
      <c r="H25" s="19">
        <v>1055</v>
      </c>
      <c r="I25" s="18">
        <v>1410</v>
      </c>
      <c r="J25" s="18">
        <v>580</v>
      </c>
      <c r="K25" s="18">
        <v>290</v>
      </c>
      <c r="L25" s="16" t="s">
        <v>250</v>
      </c>
      <c r="M25" s="3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</row>
    <row r="26" spans="1:83" s="62" customFormat="1" ht="34.5" customHeight="1" x14ac:dyDescent="0.2">
      <c r="A26" s="224">
        <f>A25+2</f>
        <v>83</v>
      </c>
      <c r="B26" s="22" t="s">
        <v>73</v>
      </c>
      <c r="C26" s="22">
        <v>3999</v>
      </c>
      <c r="D26" s="18">
        <v>22500</v>
      </c>
      <c r="E26" s="18" t="s">
        <v>61</v>
      </c>
      <c r="F26" s="29" t="s">
        <v>61</v>
      </c>
      <c r="G26" s="18">
        <v>26774</v>
      </c>
      <c r="H26" s="19">
        <v>22500</v>
      </c>
      <c r="I26" s="18">
        <v>0</v>
      </c>
      <c r="J26" s="18">
        <v>0</v>
      </c>
      <c r="K26" s="17">
        <v>0</v>
      </c>
      <c r="L26" s="16" t="s">
        <v>251</v>
      </c>
      <c r="M26" s="3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</row>
    <row r="27" spans="1:83" s="60" customFormat="1" ht="15.75" customHeight="1" x14ac:dyDescent="0.2">
      <c r="A27" s="534" t="s">
        <v>72</v>
      </c>
      <c r="B27" s="535"/>
      <c r="C27" s="233"/>
      <c r="D27" s="24">
        <f t="shared" ref="D27:K27" si="3">SUM(D15:D26)</f>
        <v>1333913</v>
      </c>
      <c r="E27" s="24">
        <f t="shared" si="3"/>
        <v>131018</v>
      </c>
      <c r="F27" s="24">
        <f t="shared" si="3"/>
        <v>0</v>
      </c>
      <c r="G27" s="24">
        <f t="shared" si="3"/>
        <v>62868</v>
      </c>
      <c r="H27" s="24">
        <f t="shared" si="3"/>
        <v>556055</v>
      </c>
      <c r="I27" s="24">
        <f t="shared" si="3"/>
        <v>509460</v>
      </c>
      <c r="J27" s="24">
        <f t="shared" si="3"/>
        <v>231105</v>
      </c>
      <c r="K27" s="24">
        <f t="shared" si="3"/>
        <v>290</v>
      </c>
      <c r="L27" s="23"/>
    </row>
    <row r="28" spans="1:83" s="60" customFormat="1" ht="18" customHeight="1" x14ac:dyDescent="0.2">
      <c r="A28" s="531" t="s">
        <v>71</v>
      </c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3"/>
    </row>
    <row r="29" spans="1:83" s="62" customFormat="1" ht="54.75" customHeight="1" x14ac:dyDescent="0.2">
      <c r="A29" s="225">
        <v>113</v>
      </c>
      <c r="B29" s="22" t="s">
        <v>252</v>
      </c>
      <c r="C29" s="22">
        <v>3312</v>
      </c>
      <c r="D29" s="18">
        <v>7351</v>
      </c>
      <c r="E29" s="18">
        <v>558</v>
      </c>
      <c r="F29" s="29"/>
      <c r="G29" s="18">
        <v>250</v>
      </c>
      <c r="H29" s="19">
        <v>5066</v>
      </c>
      <c r="I29" s="18">
        <v>0</v>
      </c>
      <c r="J29" s="18">
        <v>0</v>
      </c>
      <c r="K29" s="17">
        <v>0</v>
      </c>
      <c r="L29" s="16" t="s">
        <v>253</v>
      </c>
      <c r="M29" s="25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</row>
    <row r="30" spans="1:83" s="62" customFormat="1" ht="54.75" customHeight="1" x14ac:dyDescent="0.2">
      <c r="A30" s="224">
        <f t="shared" ref="A30:A32" si="4">A29+1</f>
        <v>114</v>
      </c>
      <c r="B30" s="22" t="s">
        <v>254</v>
      </c>
      <c r="C30" s="22">
        <v>3315</v>
      </c>
      <c r="D30" s="18">
        <v>2654</v>
      </c>
      <c r="E30" s="18">
        <v>323</v>
      </c>
      <c r="F30" s="29"/>
      <c r="G30" s="18">
        <v>0</v>
      </c>
      <c r="H30" s="19">
        <v>1700</v>
      </c>
      <c r="I30" s="18">
        <v>23</v>
      </c>
      <c r="J30" s="18">
        <v>0</v>
      </c>
      <c r="K30" s="17">
        <v>0</v>
      </c>
      <c r="L30" s="16" t="s">
        <v>253</v>
      </c>
      <c r="M30" s="25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</row>
    <row r="31" spans="1:83" s="62" customFormat="1" ht="34.5" customHeight="1" x14ac:dyDescent="0.2">
      <c r="A31" s="224">
        <f>A30+2</f>
        <v>116</v>
      </c>
      <c r="B31" s="22" t="s">
        <v>255</v>
      </c>
      <c r="C31" s="22">
        <v>3313</v>
      </c>
      <c r="D31" s="18">
        <v>9987</v>
      </c>
      <c r="E31" s="18">
        <v>690</v>
      </c>
      <c r="F31" s="29"/>
      <c r="G31" s="18">
        <v>0</v>
      </c>
      <c r="H31" s="19">
        <v>100</v>
      </c>
      <c r="I31" s="18">
        <v>4590</v>
      </c>
      <c r="J31" s="18">
        <v>0</v>
      </c>
      <c r="K31" s="17">
        <v>0</v>
      </c>
      <c r="L31" s="16" t="s">
        <v>256</v>
      </c>
      <c r="M31" s="25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</row>
    <row r="32" spans="1:83" s="62" customFormat="1" ht="34.5" customHeight="1" x14ac:dyDescent="0.2">
      <c r="A32" s="224">
        <f t="shared" si="4"/>
        <v>117</v>
      </c>
      <c r="B32" s="22" t="s">
        <v>257</v>
      </c>
      <c r="C32" s="22">
        <v>3314</v>
      </c>
      <c r="D32" s="18">
        <v>8650</v>
      </c>
      <c r="E32" s="18">
        <v>623</v>
      </c>
      <c r="F32" s="29"/>
      <c r="G32" s="18">
        <v>50</v>
      </c>
      <c r="H32" s="19">
        <v>288</v>
      </c>
      <c r="I32" s="18">
        <v>332</v>
      </c>
      <c r="J32" s="18">
        <v>0</v>
      </c>
      <c r="K32" s="17">
        <v>0</v>
      </c>
      <c r="L32" s="16" t="s">
        <v>256</v>
      </c>
      <c r="M32" s="25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</row>
    <row r="33" spans="1:13" s="60" customFormat="1" ht="15.75" customHeight="1" x14ac:dyDescent="0.2">
      <c r="A33" s="534" t="s">
        <v>70</v>
      </c>
      <c r="B33" s="535"/>
      <c r="C33" s="233"/>
      <c r="D33" s="24">
        <f t="shared" ref="D33:G33" si="5">SUM(D29:D32)</f>
        <v>28642</v>
      </c>
      <c r="E33" s="24">
        <f t="shared" si="5"/>
        <v>2194</v>
      </c>
      <c r="F33" s="24">
        <f t="shared" si="5"/>
        <v>0</v>
      </c>
      <c r="G33" s="24">
        <f t="shared" si="5"/>
        <v>300</v>
      </c>
      <c r="H33" s="24">
        <f>SUM(H29:H32)</f>
        <v>7154</v>
      </c>
      <c r="I33" s="24">
        <f t="shared" ref="I33:K33" si="6">SUM(I29:I32)</f>
        <v>4945</v>
      </c>
      <c r="J33" s="24">
        <f t="shared" si="6"/>
        <v>0</v>
      </c>
      <c r="K33" s="24">
        <f t="shared" si="6"/>
        <v>0</v>
      </c>
      <c r="L33" s="23"/>
    </row>
    <row r="34" spans="1:13" s="60" customFormat="1" ht="18" customHeight="1" x14ac:dyDescent="0.2">
      <c r="A34" s="531" t="s">
        <v>69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3"/>
    </row>
    <row r="35" spans="1:13" s="60" customFormat="1" ht="15" customHeight="1" x14ac:dyDescent="0.25">
      <c r="A35" s="225">
        <v>161</v>
      </c>
      <c r="B35" s="22" t="s">
        <v>258</v>
      </c>
      <c r="C35" s="251" t="s">
        <v>259</v>
      </c>
      <c r="D35" s="18">
        <v>123000</v>
      </c>
      <c r="E35" s="18">
        <v>23370</v>
      </c>
      <c r="F35" s="29"/>
      <c r="G35" s="18">
        <v>1000</v>
      </c>
      <c r="H35" s="19">
        <v>35000</v>
      </c>
      <c r="I35" s="18">
        <v>52000</v>
      </c>
      <c r="J35" s="18">
        <v>35000</v>
      </c>
      <c r="K35" s="17">
        <v>0</v>
      </c>
      <c r="L35" s="16" t="s">
        <v>3</v>
      </c>
      <c r="M35" s="21"/>
    </row>
    <row r="36" spans="1:13" s="60" customFormat="1" ht="24" customHeight="1" x14ac:dyDescent="0.25">
      <c r="A36" s="225">
        <f>A35+1</f>
        <v>162</v>
      </c>
      <c r="B36" s="22" t="s">
        <v>68</v>
      </c>
      <c r="C36" s="251">
        <v>3253</v>
      </c>
      <c r="D36" s="18">
        <v>31360</v>
      </c>
      <c r="E36" s="18">
        <v>3136</v>
      </c>
      <c r="F36" s="29"/>
      <c r="G36" s="18">
        <v>2000</v>
      </c>
      <c r="H36" s="19">
        <v>15000</v>
      </c>
      <c r="I36" s="18">
        <v>14360</v>
      </c>
      <c r="J36" s="18">
        <v>0</v>
      </c>
      <c r="K36" s="17">
        <v>0</v>
      </c>
      <c r="L36" s="16" t="s">
        <v>3</v>
      </c>
      <c r="M36" s="21"/>
    </row>
    <row r="37" spans="1:13" s="60" customFormat="1" ht="24" customHeight="1" x14ac:dyDescent="0.25">
      <c r="A37" s="225">
        <f t="shared" ref="A37:A43" si="7">A36+1</f>
        <v>163</v>
      </c>
      <c r="B37" s="22" t="s">
        <v>260</v>
      </c>
      <c r="C37" s="251">
        <v>3250</v>
      </c>
      <c r="D37" s="18">
        <v>29869</v>
      </c>
      <c r="E37" s="18">
        <v>4446</v>
      </c>
      <c r="F37" s="29"/>
      <c r="G37" s="18">
        <v>2000</v>
      </c>
      <c r="H37" s="19">
        <v>15000</v>
      </c>
      <c r="I37" s="18">
        <v>12869</v>
      </c>
      <c r="J37" s="18">
        <v>0</v>
      </c>
      <c r="K37" s="17">
        <v>0</v>
      </c>
      <c r="L37" s="16" t="s">
        <v>3</v>
      </c>
      <c r="M37" s="21"/>
    </row>
    <row r="38" spans="1:13" s="60" customFormat="1" ht="24" customHeight="1" x14ac:dyDescent="0.25">
      <c r="A38" s="225">
        <f t="shared" si="7"/>
        <v>164</v>
      </c>
      <c r="B38" s="22" t="s">
        <v>261</v>
      </c>
      <c r="C38" s="251" t="s">
        <v>262</v>
      </c>
      <c r="D38" s="18">
        <v>123000</v>
      </c>
      <c r="E38" s="18">
        <v>19950</v>
      </c>
      <c r="F38" s="29"/>
      <c r="G38" s="18">
        <v>4040</v>
      </c>
      <c r="H38" s="19">
        <v>35000</v>
      </c>
      <c r="I38" s="18">
        <v>82059</v>
      </c>
      <c r="J38" s="18">
        <v>0</v>
      </c>
      <c r="K38" s="17">
        <v>0</v>
      </c>
      <c r="L38" s="16" t="s">
        <v>263</v>
      </c>
      <c r="M38" s="21"/>
    </row>
    <row r="39" spans="1:13" s="60" customFormat="1" ht="24" customHeight="1" x14ac:dyDescent="0.25">
      <c r="A39" s="225">
        <f t="shared" si="7"/>
        <v>165</v>
      </c>
      <c r="B39" s="22" t="s">
        <v>67</v>
      </c>
      <c r="C39" s="251" t="s">
        <v>66</v>
      </c>
      <c r="D39" s="18">
        <v>69000</v>
      </c>
      <c r="E39" s="18">
        <v>10050</v>
      </c>
      <c r="F39" s="29"/>
      <c r="G39" s="18">
        <v>1600</v>
      </c>
      <c r="H39" s="19">
        <v>25000</v>
      </c>
      <c r="I39" s="18">
        <v>42400</v>
      </c>
      <c r="J39" s="18">
        <v>0</v>
      </c>
      <c r="K39" s="17">
        <v>0</v>
      </c>
      <c r="L39" s="16" t="s">
        <v>3</v>
      </c>
      <c r="M39" s="21"/>
    </row>
    <row r="40" spans="1:13" s="60" customFormat="1" ht="15" customHeight="1" x14ac:dyDescent="0.25">
      <c r="A40" s="225">
        <f t="shared" si="7"/>
        <v>166</v>
      </c>
      <c r="B40" s="22" t="s">
        <v>264</v>
      </c>
      <c r="C40" s="251" t="s">
        <v>265</v>
      </c>
      <c r="D40" s="18">
        <v>32000</v>
      </c>
      <c r="E40" s="18">
        <v>3200</v>
      </c>
      <c r="F40" s="29"/>
      <c r="G40" s="18">
        <v>1000</v>
      </c>
      <c r="H40" s="19">
        <v>20000</v>
      </c>
      <c r="I40" s="18">
        <v>11000</v>
      </c>
      <c r="J40" s="18">
        <v>0</v>
      </c>
      <c r="K40" s="17">
        <v>0</v>
      </c>
      <c r="L40" s="16" t="s">
        <v>3</v>
      </c>
      <c r="M40" s="21"/>
    </row>
    <row r="41" spans="1:13" s="60" customFormat="1" ht="15" customHeight="1" x14ac:dyDescent="0.2">
      <c r="A41" s="225">
        <f t="shared" si="7"/>
        <v>167</v>
      </c>
      <c r="B41" s="22" t="s">
        <v>266</v>
      </c>
      <c r="C41" s="252">
        <v>3327</v>
      </c>
      <c r="D41" s="18">
        <v>11000</v>
      </c>
      <c r="E41" s="18">
        <v>1550</v>
      </c>
      <c r="F41" s="29"/>
      <c r="G41" s="18">
        <v>500</v>
      </c>
      <c r="H41" s="19">
        <v>5000</v>
      </c>
      <c r="I41" s="18">
        <v>5500</v>
      </c>
      <c r="J41" s="18">
        <v>0</v>
      </c>
      <c r="K41" s="17">
        <v>0</v>
      </c>
      <c r="L41" s="16" t="s">
        <v>3</v>
      </c>
      <c r="M41" s="21"/>
    </row>
    <row r="42" spans="1:13" s="60" customFormat="1" ht="34.5" customHeight="1" x14ac:dyDescent="0.2">
      <c r="A42" s="225">
        <f t="shared" si="7"/>
        <v>168</v>
      </c>
      <c r="B42" s="22" t="s">
        <v>267</v>
      </c>
      <c r="C42" s="22" t="s">
        <v>268</v>
      </c>
      <c r="D42" s="18">
        <v>6000</v>
      </c>
      <c r="E42" s="18">
        <v>600</v>
      </c>
      <c r="F42" s="29"/>
      <c r="G42" s="18">
        <v>0</v>
      </c>
      <c r="H42" s="19">
        <v>600</v>
      </c>
      <c r="I42" s="18">
        <v>0</v>
      </c>
      <c r="J42" s="18">
        <v>0</v>
      </c>
      <c r="K42" s="17">
        <v>0</v>
      </c>
      <c r="L42" s="16" t="s">
        <v>269</v>
      </c>
      <c r="M42" s="21"/>
    </row>
    <row r="43" spans="1:13" s="60" customFormat="1" ht="34.5" customHeight="1" x14ac:dyDescent="0.2">
      <c r="A43" s="225">
        <f t="shared" si="7"/>
        <v>169</v>
      </c>
      <c r="B43" s="22" t="s">
        <v>270</v>
      </c>
      <c r="C43" s="22" t="s">
        <v>271</v>
      </c>
      <c r="D43" s="18">
        <v>330</v>
      </c>
      <c r="E43" s="18">
        <v>30</v>
      </c>
      <c r="F43" s="29"/>
      <c r="G43" s="18">
        <v>0</v>
      </c>
      <c r="H43" s="19">
        <v>30</v>
      </c>
      <c r="I43" s="18">
        <v>0</v>
      </c>
      <c r="J43" s="18">
        <v>0</v>
      </c>
      <c r="K43" s="17">
        <v>0</v>
      </c>
      <c r="L43" s="16" t="s">
        <v>272</v>
      </c>
      <c r="M43" s="21"/>
    </row>
    <row r="44" spans="1:13" s="60" customFormat="1" ht="15.75" customHeight="1" x14ac:dyDescent="0.2">
      <c r="A44" s="534" t="s">
        <v>65</v>
      </c>
      <c r="B44" s="535"/>
      <c r="C44" s="233"/>
      <c r="D44" s="24">
        <f t="shared" ref="D44:K44" si="8">SUM(D35:D43)</f>
        <v>425559</v>
      </c>
      <c r="E44" s="24">
        <f t="shared" si="8"/>
        <v>66332</v>
      </c>
      <c r="F44" s="24">
        <f t="shared" si="8"/>
        <v>0</v>
      </c>
      <c r="G44" s="24">
        <f t="shared" si="8"/>
        <v>12140</v>
      </c>
      <c r="H44" s="24">
        <f t="shared" si="8"/>
        <v>150630</v>
      </c>
      <c r="I44" s="24">
        <f t="shared" si="8"/>
        <v>220188</v>
      </c>
      <c r="J44" s="24">
        <f t="shared" si="8"/>
        <v>35000</v>
      </c>
      <c r="K44" s="24">
        <f t="shared" si="8"/>
        <v>0</v>
      </c>
      <c r="L44" s="23"/>
    </row>
    <row r="45" spans="1:13" s="60" customFormat="1" ht="18" customHeight="1" x14ac:dyDescent="0.2">
      <c r="A45" s="524" t="s">
        <v>64</v>
      </c>
      <c r="B45" s="525"/>
      <c r="C45" s="525"/>
      <c r="D45" s="525"/>
      <c r="E45" s="525"/>
      <c r="F45" s="525"/>
      <c r="G45" s="525"/>
      <c r="H45" s="525"/>
      <c r="I45" s="525"/>
      <c r="J45" s="525"/>
      <c r="K45" s="525"/>
      <c r="L45" s="526"/>
    </row>
    <row r="46" spans="1:13" s="60" customFormat="1" ht="54.75" customHeight="1" x14ac:dyDescent="0.2">
      <c r="A46" s="225">
        <v>202</v>
      </c>
      <c r="B46" s="26" t="s">
        <v>273</v>
      </c>
      <c r="C46" s="20">
        <v>3331</v>
      </c>
      <c r="D46" s="18">
        <v>25000</v>
      </c>
      <c r="E46" s="18">
        <v>9500</v>
      </c>
      <c r="F46" s="29"/>
      <c r="G46" s="18">
        <v>0</v>
      </c>
      <c r="H46" s="19">
        <v>1075</v>
      </c>
      <c r="I46" s="18">
        <v>3050</v>
      </c>
      <c r="J46" s="18">
        <v>2500</v>
      </c>
      <c r="K46" s="17">
        <v>2500</v>
      </c>
      <c r="L46" s="16" t="s">
        <v>274</v>
      </c>
    </row>
    <row r="47" spans="1:13" s="60" customFormat="1" ht="15" customHeight="1" x14ac:dyDescent="0.2">
      <c r="A47" s="225">
        <f>A46+1</f>
        <v>203</v>
      </c>
      <c r="B47" s="26" t="s">
        <v>275</v>
      </c>
      <c r="C47" s="20">
        <v>3280</v>
      </c>
      <c r="D47" s="18">
        <v>3500</v>
      </c>
      <c r="E47" s="18">
        <v>440</v>
      </c>
      <c r="F47" s="29"/>
      <c r="G47" s="18">
        <v>100</v>
      </c>
      <c r="H47" s="19">
        <v>850</v>
      </c>
      <c r="I47" s="18">
        <v>850</v>
      </c>
      <c r="J47" s="18">
        <v>850</v>
      </c>
      <c r="K47" s="18">
        <v>850</v>
      </c>
      <c r="L47" s="16" t="s">
        <v>247</v>
      </c>
    </row>
    <row r="48" spans="1:13" s="60" customFormat="1" ht="45" customHeight="1" x14ac:dyDescent="0.2">
      <c r="A48" s="225">
        <f>A47+2</f>
        <v>205</v>
      </c>
      <c r="B48" s="26" t="s">
        <v>63</v>
      </c>
      <c r="C48" s="20">
        <v>3256</v>
      </c>
      <c r="D48" s="18">
        <v>56482</v>
      </c>
      <c r="E48" s="18">
        <v>10172</v>
      </c>
      <c r="F48" s="29"/>
      <c r="G48" s="18">
        <v>12801</v>
      </c>
      <c r="H48" s="19">
        <v>2207</v>
      </c>
      <c r="I48" s="18">
        <v>4042</v>
      </c>
      <c r="J48" s="18">
        <v>2992</v>
      </c>
      <c r="K48" s="17">
        <v>0</v>
      </c>
      <c r="L48" s="16" t="s">
        <v>276</v>
      </c>
      <c r="M48" s="15"/>
    </row>
    <row r="49" spans="1:83" s="60" customFormat="1" ht="15" customHeight="1" x14ac:dyDescent="0.2">
      <c r="A49" s="225">
        <f t="shared" ref="A49:A51" si="9">A48+1</f>
        <v>206</v>
      </c>
      <c r="B49" s="26" t="s">
        <v>62</v>
      </c>
      <c r="C49" s="253">
        <v>3998</v>
      </c>
      <c r="D49" s="18">
        <v>100000</v>
      </c>
      <c r="E49" s="18">
        <v>0</v>
      </c>
      <c r="F49" s="29" t="s">
        <v>61</v>
      </c>
      <c r="G49" s="18">
        <v>99713</v>
      </c>
      <c r="H49" s="19">
        <v>100000</v>
      </c>
      <c r="I49" s="18">
        <v>60000</v>
      </c>
      <c r="J49" s="18">
        <v>60000</v>
      </c>
      <c r="K49" s="18">
        <v>60000</v>
      </c>
      <c r="L49" s="16" t="s">
        <v>251</v>
      </c>
      <c r="M49" s="15"/>
    </row>
    <row r="50" spans="1:83" s="60" customFormat="1" ht="34.5" customHeight="1" x14ac:dyDescent="0.2">
      <c r="A50" s="225">
        <f t="shared" si="9"/>
        <v>207</v>
      </c>
      <c r="B50" s="26" t="s">
        <v>277</v>
      </c>
      <c r="C50" s="20">
        <v>3238</v>
      </c>
      <c r="D50" s="18">
        <v>4677</v>
      </c>
      <c r="E50" s="18">
        <v>0</v>
      </c>
      <c r="F50" s="29"/>
      <c r="G50" s="18">
        <v>2173</v>
      </c>
      <c r="H50" s="19">
        <v>2500</v>
      </c>
      <c r="I50" s="18">
        <v>0</v>
      </c>
      <c r="J50" s="18">
        <v>0</v>
      </c>
      <c r="K50" s="17">
        <v>0</v>
      </c>
      <c r="L50" s="16" t="s">
        <v>278</v>
      </c>
      <c r="M50" s="15"/>
    </row>
    <row r="51" spans="1:83" s="60" customFormat="1" ht="24" customHeight="1" x14ac:dyDescent="0.2">
      <c r="A51" s="225">
        <f t="shared" si="9"/>
        <v>208</v>
      </c>
      <c r="B51" s="26" t="s">
        <v>60</v>
      </c>
      <c r="C51" s="20">
        <v>3297</v>
      </c>
      <c r="D51" s="18">
        <v>1661</v>
      </c>
      <c r="E51" s="18">
        <v>166</v>
      </c>
      <c r="F51" s="29">
        <v>0</v>
      </c>
      <c r="G51" s="18">
        <v>720</v>
      </c>
      <c r="H51" s="19">
        <v>941</v>
      </c>
      <c r="I51" s="18">
        <v>0</v>
      </c>
      <c r="J51" s="18">
        <v>0</v>
      </c>
      <c r="K51" s="17">
        <v>0</v>
      </c>
      <c r="L51" s="16" t="s">
        <v>3</v>
      </c>
      <c r="M51" s="28"/>
    </row>
    <row r="52" spans="1:83" s="60" customFormat="1" ht="15.75" customHeight="1" x14ac:dyDescent="0.2">
      <c r="A52" s="534" t="s">
        <v>59</v>
      </c>
      <c r="B52" s="535"/>
      <c r="C52" s="233"/>
      <c r="D52" s="27">
        <f t="shared" ref="D52:G52" si="10">SUM(D46:D51)</f>
        <v>191320</v>
      </c>
      <c r="E52" s="27">
        <f t="shared" si="10"/>
        <v>20278</v>
      </c>
      <c r="F52" s="27">
        <f t="shared" si="10"/>
        <v>0</v>
      </c>
      <c r="G52" s="27">
        <f t="shared" si="10"/>
        <v>115507</v>
      </c>
      <c r="H52" s="27">
        <f>SUM(H46:H51)</f>
        <v>107573</v>
      </c>
      <c r="I52" s="27">
        <f t="shared" ref="I52:K52" si="11">SUM(I46:I51)</f>
        <v>67942</v>
      </c>
      <c r="J52" s="27">
        <f t="shared" si="11"/>
        <v>66342</v>
      </c>
      <c r="K52" s="27">
        <f t="shared" si="11"/>
        <v>63350</v>
      </c>
      <c r="L52" s="23"/>
    </row>
    <row r="53" spans="1:83" s="60" customFormat="1" ht="18" customHeight="1" x14ac:dyDescent="0.2">
      <c r="A53" s="524" t="s">
        <v>58</v>
      </c>
      <c r="B53" s="525"/>
      <c r="C53" s="525"/>
      <c r="D53" s="525"/>
      <c r="E53" s="525"/>
      <c r="F53" s="525"/>
      <c r="G53" s="525"/>
      <c r="H53" s="525"/>
      <c r="I53" s="525"/>
      <c r="J53" s="525"/>
      <c r="K53" s="525"/>
      <c r="L53" s="526"/>
    </row>
    <row r="54" spans="1:83" s="62" customFormat="1" ht="15" customHeight="1" x14ac:dyDescent="0.2">
      <c r="A54" s="226">
        <v>226</v>
      </c>
      <c r="B54" s="20" t="s">
        <v>57</v>
      </c>
      <c r="C54" s="26" t="s">
        <v>56</v>
      </c>
      <c r="D54" s="18">
        <v>20100</v>
      </c>
      <c r="E54" s="18">
        <v>2100</v>
      </c>
      <c r="F54" s="29"/>
      <c r="G54" s="18">
        <v>200</v>
      </c>
      <c r="H54" s="19">
        <v>6000</v>
      </c>
      <c r="I54" s="18">
        <v>7400</v>
      </c>
      <c r="J54" s="18">
        <v>6500</v>
      </c>
      <c r="K54" s="17">
        <v>0</v>
      </c>
      <c r="L54" s="16" t="s">
        <v>3</v>
      </c>
      <c r="M54" s="25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</row>
    <row r="55" spans="1:83" s="62" customFormat="1" ht="15" customHeight="1" x14ac:dyDescent="0.2">
      <c r="A55" s="225">
        <f t="shared" ref="A55:A57" si="12">A54+1</f>
        <v>227</v>
      </c>
      <c r="B55" s="20" t="s">
        <v>279</v>
      </c>
      <c r="C55" s="26" t="s">
        <v>280</v>
      </c>
      <c r="D55" s="18">
        <v>120</v>
      </c>
      <c r="E55" s="18">
        <v>30</v>
      </c>
      <c r="F55" s="29"/>
      <c r="G55" s="18">
        <v>20</v>
      </c>
      <c r="H55" s="19">
        <v>100</v>
      </c>
      <c r="I55" s="18">
        <v>0</v>
      </c>
      <c r="J55" s="18">
        <v>0</v>
      </c>
      <c r="K55" s="17">
        <v>0</v>
      </c>
      <c r="L55" s="16" t="s">
        <v>3</v>
      </c>
      <c r="M55" s="25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</row>
    <row r="56" spans="1:83" s="60" customFormat="1" ht="15" customHeight="1" x14ac:dyDescent="0.2">
      <c r="A56" s="225">
        <f t="shared" si="12"/>
        <v>228</v>
      </c>
      <c r="B56" s="20" t="s">
        <v>55</v>
      </c>
      <c r="C56" s="20" t="s">
        <v>54</v>
      </c>
      <c r="D56" s="18">
        <v>10500</v>
      </c>
      <c r="E56" s="18">
        <v>1140</v>
      </c>
      <c r="F56" s="29"/>
      <c r="G56" s="18">
        <v>1650</v>
      </c>
      <c r="H56" s="19">
        <v>4200</v>
      </c>
      <c r="I56" s="18">
        <v>3000</v>
      </c>
      <c r="J56" s="18">
        <v>1650</v>
      </c>
      <c r="K56" s="17">
        <v>0</v>
      </c>
      <c r="L56" s="16" t="s">
        <v>3</v>
      </c>
      <c r="M56" s="15"/>
    </row>
    <row r="57" spans="1:83" s="62" customFormat="1" ht="15" customHeight="1" x14ac:dyDescent="0.2">
      <c r="A57" s="225">
        <f t="shared" si="12"/>
        <v>229</v>
      </c>
      <c r="B57" s="20" t="s">
        <v>281</v>
      </c>
      <c r="C57" s="26" t="s">
        <v>53</v>
      </c>
      <c r="D57" s="18">
        <v>7010</v>
      </c>
      <c r="E57" s="18">
        <v>881</v>
      </c>
      <c r="F57" s="29"/>
      <c r="G57" s="18">
        <v>200</v>
      </c>
      <c r="H57" s="19">
        <v>1800</v>
      </c>
      <c r="I57" s="18">
        <v>4410</v>
      </c>
      <c r="J57" s="18">
        <v>600</v>
      </c>
      <c r="K57" s="17">
        <v>0</v>
      </c>
      <c r="L57" s="16" t="s">
        <v>3</v>
      </c>
      <c r="M57" s="25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</row>
    <row r="58" spans="1:83" s="60" customFormat="1" ht="15.75" customHeight="1" x14ac:dyDescent="0.2">
      <c r="A58" s="527" t="s">
        <v>52</v>
      </c>
      <c r="B58" s="528"/>
      <c r="C58" s="24"/>
      <c r="D58" s="24">
        <f t="shared" ref="D58:G58" si="13">SUM(D54:D57)</f>
        <v>37730</v>
      </c>
      <c r="E58" s="24">
        <f t="shared" si="13"/>
        <v>4151</v>
      </c>
      <c r="F58" s="24">
        <f t="shared" si="13"/>
        <v>0</v>
      </c>
      <c r="G58" s="24">
        <f t="shared" si="13"/>
        <v>2070</v>
      </c>
      <c r="H58" s="24">
        <f>SUM(H54:H57)</f>
        <v>12100</v>
      </c>
      <c r="I58" s="24">
        <f t="shared" ref="I58:K58" si="14">SUM(I54:I57)</f>
        <v>14810</v>
      </c>
      <c r="J58" s="24">
        <f t="shared" si="14"/>
        <v>8750</v>
      </c>
      <c r="K58" s="24">
        <f t="shared" si="14"/>
        <v>0</v>
      </c>
      <c r="L58" s="23"/>
    </row>
    <row r="59" spans="1:83" s="60" customFormat="1" ht="18" customHeight="1" x14ac:dyDescent="0.2">
      <c r="A59" s="531" t="s">
        <v>51</v>
      </c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3"/>
    </row>
    <row r="60" spans="1:83" s="62" customFormat="1" ht="24" customHeight="1" x14ac:dyDescent="0.2">
      <c r="A60" s="226">
        <v>265</v>
      </c>
      <c r="B60" s="20" t="s">
        <v>282</v>
      </c>
      <c r="C60" s="254">
        <v>3372</v>
      </c>
      <c r="D60" s="18">
        <v>20000</v>
      </c>
      <c r="E60" s="18">
        <v>2000</v>
      </c>
      <c r="F60" s="29"/>
      <c r="G60" s="18">
        <v>0</v>
      </c>
      <c r="H60" s="19">
        <v>2000</v>
      </c>
      <c r="I60" s="18">
        <v>9000</v>
      </c>
      <c r="J60" s="18">
        <v>9000</v>
      </c>
      <c r="K60" s="17">
        <v>0</v>
      </c>
      <c r="L60" s="16" t="s">
        <v>247</v>
      </c>
      <c r="M60" s="25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</row>
    <row r="61" spans="1:83" s="62" customFormat="1" ht="24" customHeight="1" x14ac:dyDescent="0.2">
      <c r="A61" s="226">
        <f>A60+1</f>
        <v>266</v>
      </c>
      <c r="B61" s="20" t="s">
        <v>50</v>
      </c>
      <c r="C61" s="255">
        <v>3210</v>
      </c>
      <c r="D61" s="18">
        <v>32859.72</v>
      </c>
      <c r="E61" s="18">
        <v>6564</v>
      </c>
      <c r="F61" s="29"/>
      <c r="G61" s="18">
        <v>1610</v>
      </c>
      <c r="H61" s="19">
        <v>8000</v>
      </c>
      <c r="I61" s="18">
        <v>23250</v>
      </c>
      <c r="J61" s="18">
        <v>0</v>
      </c>
      <c r="K61" s="17">
        <v>0</v>
      </c>
      <c r="L61" s="16" t="s">
        <v>3</v>
      </c>
      <c r="M61" s="25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</row>
    <row r="62" spans="1:83" s="62" customFormat="1" ht="24" customHeight="1" x14ac:dyDescent="0.2">
      <c r="A62" s="226">
        <f t="shared" ref="A62:A78" si="15">A61+1</f>
        <v>267</v>
      </c>
      <c r="B62" s="20" t="s">
        <v>49</v>
      </c>
      <c r="C62" s="254">
        <v>3211</v>
      </c>
      <c r="D62" s="18">
        <v>18898.32</v>
      </c>
      <c r="E62" s="18">
        <v>2248</v>
      </c>
      <c r="F62" s="29"/>
      <c r="G62" s="18">
        <v>1398</v>
      </c>
      <c r="H62" s="19">
        <v>10000</v>
      </c>
      <c r="I62" s="18">
        <v>7500</v>
      </c>
      <c r="J62" s="18">
        <v>0</v>
      </c>
      <c r="K62" s="17">
        <v>0</v>
      </c>
      <c r="L62" s="235" t="s">
        <v>3</v>
      </c>
      <c r="M62" s="25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</row>
    <row r="63" spans="1:83" s="62" customFormat="1" ht="24" customHeight="1" x14ac:dyDescent="0.2">
      <c r="A63" s="226">
        <f t="shared" si="15"/>
        <v>268</v>
      </c>
      <c r="B63" s="20" t="s">
        <v>48</v>
      </c>
      <c r="C63" s="254">
        <v>3209</v>
      </c>
      <c r="D63" s="18">
        <v>29834.1</v>
      </c>
      <c r="E63" s="18">
        <v>6116</v>
      </c>
      <c r="F63" s="29"/>
      <c r="G63" s="18">
        <v>1384</v>
      </c>
      <c r="H63" s="19">
        <v>10000</v>
      </c>
      <c r="I63" s="18">
        <v>18450</v>
      </c>
      <c r="J63" s="18">
        <v>0</v>
      </c>
      <c r="K63" s="17">
        <v>0</v>
      </c>
      <c r="L63" s="16" t="s">
        <v>3</v>
      </c>
      <c r="M63" s="25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</row>
    <row r="64" spans="1:83" s="60" customFormat="1" ht="24" customHeight="1" x14ac:dyDescent="0.2">
      <c r="A64" s="226">
        <f>A63+2</f>
        <v>270</v>
      </c>
      <c r="B64" s="20" t="s">
        <v>283</v>
      </c>
      <c r="C64" s="254">
        <v>3371</v>
      </c>
      <c r="D64" s="18">
        <v>20000</v>
      </c>
      <c r="E64" s="18">
        <v>2000</v>
      </c>
      <c r="F64" s="29"/>
      <c r="G64" s="18">
        <v>0</v>
      </c>
      <c r="H64" s="19">
        <v>2000</v>
      </c>
      <c r="I64" s="18">
        <v>9000</v>
      </c>
      <c r="J64" s="18">
        <v>9000</v>
      </c>
      <c r="K64" s="17">
        <v>0</v>
      </c>
      <c r="L64" s="16" t="s">
        <v>247</v>
      </c>
      <c r="M64" s="15"/>
    </row>
    <row r="65" spans="1:13" s="60" customFormat="1" ht="24" customHeight="1" x14ac:dyDescent="0.2">
      <c r="A65" s="226">
        <f t="shared" si="15"/>
        <v>271</v>
      </c>
      <c r="B65" s="20" t="s">
        <v>284</v>
      </c>
      <c r="C65" s="255">
        <v>3282</v>
      </c>
      <c r="D65" s="18">
        <v>10000</v>
      </c>
      <c r="E65" s="18">
        <v>7000</v>
      </c>
      <c r="F65" s="29"/>
      <c r="G65" s="18">
        <v>1000</v>
      </c>
      <c r="H65" s="19">
        <v>2000</v>
      </c>
      <c r="I65" s="18">
        <v>7000</v>
      </c>
      <c r="J65" s="18">
        <v>0</v>
      </c>
      <c r="K65" s="17">
        <v>0</v>
      </c>
      <c r="L65" s="256" t="s">
        <v>247</v>
      </c>
      <c r="M65" s="15"/>
    </row>
    <row r="66" spans="1:13" s="60" customFormat="1" ht="54.75" customHeight="1" x14ac:dyDescent="0.2">
      <c r="A66" s="226">
        <f t="shared" si="15"/>
        <v>272</v>
      </c>
      <c r="B66" s="20" t="s">
        <v>46</v>
      </c>
      <c r="C66" s="20">
        <v>3213</v>
      </c>
      <c r="D66" s="18">
        <v>14980</v>
      </c>
      <c r="E66" s="18">
        <v>939</v>
      </c>
      <c r="F66" s="29"/>
      <c r="G66" s="18">
        <v>4275</v>
      </c>
      <c r="H66" s="19">
        <v>625</v>
      </c>
      <c r="I66" s="18">
        <v>389</v>
      </c>
      <c r="J66" s="18">
        <v>0</v>
      </c>
      <c r="K66" s="17">
        <v>0</v>
      </c>
      <c r="L66" s="16" t="s">
        <v>253</v>
      </c>
      <c r="M66" s="15"/>
    </row>
    <row r="67" spans="1:13" s="60" customFormat="1" ht="15" customHeight="1" x14ac:dyDescent="0.2">
      <c r="A67" s="226">
        <f t="shared" si="15"/>
        <v>273</v>
      </c>
      <c r="B67" s="20" t="s">
        <v>471</v>
      </c>
      <c r="C67" s="255"/>
      <c r="D67" s="18">
        <v>4000</v>
      </c>
      <c r="E67" s="18">
        <v>400</v>
      </c>
      <c r="F67" s="29"/>
      <c r="G67" s="18">
        <v>0</v>
      </c>
      <c r="H67" s="19">
        <v>4000</v>
      </c>
      <c r="I67" s="18">
        <v>0</v>
      </c>
      <c r="J67" s="18">
        <v>0</v>
      </c>
      <c r="K67" s="17">
        <v>0</v>
      </c>
      <c r="L67" s="16" t="s">
        <v>247</v>
      </c>
      <c r="M67" s="15"/>
    </row>
    <row r="68" spans="1:13" s="60" customFormat="1" ht="54.75" customHeight="1" x14ac:dyDescent="0.2">
      <c r="A68" s="226">
        <f t="shared" si="15"/>
        <v>274</v>
      </c>
      <c r="B68" s="20" t="s">
        <v>285</v>
      </c>
      <c r="C68" s="20">
        <v>3336</v>
      </c>
      <c r="D68" s="18">
        <v>7000</v>
      </c>
      <c r="E68" s="18">
        <v>540</v>
      </c>
      <c r="F68" s="29"/>
      <c r="G68" s="18">
        <v>0</v>
      </c>
      <c r="H68" s="19">
        <v>900</v>
      </c>
      <c r="I68" s="18">
        <v>1000</v>
      </c>
      <c r="J68" s="18">
        <v>40</v>
      </c>
      <c r="K68" s="17">
        <v>0</v>
      </c>
      <c r="L68" s="16" t="s">
        <v>253</v>
      </c>
      <c r="M68" s="15"/>
    </row>
    <row r="69" spans="1:13" s="60" customFormat="1" ht="15" customHeight="1" x14ac:dyDescent="0.2">
      <c r="A69" s="226">
        <f>A68+2</f>
        <v>276</v>
      </c>
      <c r="B69" s="20" t="s">
        <v>286</v>
      </c>
      <c r="C69" s="255">
        <v>3335</v>
      </c>
      <c r="D69" s="18">
        <v>8000</v>
      </c>
      <c r="E69" s="18">
        <v>800</v>
      </c>
      <c r="F69" s="29"/>
      <c r="G69" s="18">
        <v>0</v>
      </c>
      <c r="H69" s="19">
        <v>8000</v>
      </c>
      <c r="I69" s="18">
        <v>0</v>
      </c>
      <c r="J69" s="18">
        <v>0</v>
      </c>
      <c r="K69" s="17">
        <v>0</v>
      </c>
      <c r="L69" s="16" t="s">
        <v>247</v>
      </c>
      <c r="M69" s="15"/>
    </row>
    <row r="70" spans="1:13" s="60" customFormat="1" ht="24" customHeight="1" x14ac:dyDescent="0.2">
      <c r="A70" s="226">
        <f t="shared" si="15"/>
        <v>277</v>
      </c>
      <c r="B70" s="20" t="s">
        <v>287</v>
      </c>
      <c r="C70" s="255">
        <v>3333</v>
      </c>
      <c r="D70" s="18">
        <v>12000</v>
      </c>
      <c r="E70" s="18">
        <v>1200</v>
      </c>
      <c r="F70" s="29"/>
      <c r="G70" s="18">
        <v>6300</v>
      </c>
      <c r="H70" s="19">
        <v>5700</v>
      </c>
      <c r="I70" s="18">
        <v>0</v>
      </c>
      <c r="J70" s="18">
        <v>0</v>
      </c>
      <c r="K70" s="17">
        <v>0</v>
      </c>
      <c r="L70" s="16" t="s">
        <v>247</v>
      </c>
      <c r="M70" s="15"/>
    </row>
    <row r="71" spans="1:13" s="60" customFormat="1" ht="54.75" customHeight="1" x14ac:dyDescent="0.2">
      <c r="A71" s="226">
        <f t="shared" si="15"/>
        <v>278</v>
      </c>
      <c r="B71" s="20" t="s">
        <v>469</v>
      </c>
      <c r="C71" s="20">
        <v>3337</v>
      </c>
      <c r="D71" s="18">
        <v>25200</v>
      </c>
      <c r="E71" s="18">
        <v>1450</v>
      </c>
      <c r="F71" s="29"/>
      <c r="G71" s="18">
        <v>0</v>
      </c>
      <c r="H71" s="19">
        <v>1115</v>
      </c>
      <c r="I71" s="18">
        <v>1175</v>
      </c>
      <c r="J71" s="18">
        <v>160</v>
      </c>
      <c r="K71" s="17">
        <v>0</v>
      </c>
      <c r="L71" s="16" t="s">
        <v>253</v>
      </c>
      <c r="M71" s="15"/>
    </row>
    <row r="72" spans="1:13" s="60" customFormat="1" ht="34.5" customHeight="1" x14ac:dyDescent="0.2">
      <c r="A72" s="226">
        <f t="shared" si="15"/>
        <v>279</v>
      </c>
      <c r="B72" s="20" t="s">
        <v>45</v>
      </c>
      <c r="C72" s="20">
        <v>3203</v>
      </c>
      <c r="D72" s="18">
        <v>9857</v>
      </c>
      <c r="E72" s="18">
        <v>683</v>
      </c>
      <c r="F72" s="29"/>
      <c r="G72" s="18">
        <v>3484</v>
      </c>
      <c r="H72" s="19">
        <v>159</v>
      </c>
      <c r="I72" s="18">
        <v>159</v>
      </c>
      <c r="J72" s="18">
        <v>0</v>
      </c>
      <c r="K72" s="17">
        <v>0</v>
      </c>
      <c r="L72" s="16" t="s">
        <v>288</v>
      </c>
      <c r="M72" s="15"/>
    </row>
    <row r="73" spans="1:13" s="60" customFormat="1" ht="54.75" customHeight="1" x14ac:dyDescent="0.2">
      <c r="A73" s="226">
        <f t="shared" si="15"/>
        <v>280</v>
      </c>
      <c r="B73" s="20" t="s">
        <v>44</v>
      </c>
      <c r="C73" s="20">
        <v>3214</v>
      </c>
      <c r="D73" s="18">
        <v>7342</v>
      </c>
      <c r="E73" s="18">
        <v>557</v>
      </c>
      <c r="F73" s="29"/>
      <c r="G73" s="18">
        <v>2282</v>
      </c>
      <c r="H73" s="19">
        <v>571</v>
      </c>
      <c r="I73" s="18">
        <v>346</v>
      </c>
      <c r="J73" s="18">
        <v>0</v>
      </c>
      <c r="K73" s="17">
        <v>0</v>
      </c>
      <c r="L73" s="16" t="s">
        <v>253</v>
      </c>
      <c r="M73" s="15"/>
    </row>
    <row r="74" spans="1:13" s="60" customFormat="1" ht="34.5" customHeight="1" x14ac:dyDescent="0.2">
      <c r="A74" s="226">
        <f t="shared" si="15"/>
        <v>281</v>
      </c>
      <c r="B74" s="20" t="s">
        <v>43</v>
      </c>
      <c r="C74" s="26">
        <v>3259</v>
      </c>
      <c r="D74" s="18">
        <v>8200</v>
      </c>
      <c r="E74" s="18">
        <v>600</v>
      </c>
      <c r="F74" s="29"/>
      <c r="G74" s="18">
        <v>0</v>
      </c>
      <c r="H74" s="19">
        <v>400</v>
      </c>
      <c r="I74" s="18">
        <v>200</v>
      </c>
      <c r="J74" s="18">
        <v>0</v>
      </c>
      <c r="K74" s="17">
        <v>0</v>
      </c>
      <c r="L74" s="16" t="s">
        <v>288</v>
      </c>
      <c r="M74" s="15"/>
    </row>
    <row r="75" spans="1:13" s="60" customFormat="1" ht="34.5" customHeight="1" x14ac:dyDescent="0.2">
      <c r="A75" s="226">
        <f>A74+2</f>
        <v>283</v>
      </c>
      <c r="B75" s="20" t="s">
        <v>42</v>
      </c>
      <c r="C75" s="26">
        <v>3212</v>
      </c>
      <c r="D75" s="18">
        <v>55522</v>
      </c>
      <c r="E75" s="18">
        <v>2966.32</v>
      </c>
      <c r="F75" s="29"/>
      <c r="G75" s="18">
        <v>17866</v>
      </c>
      <c r="H75" s="19">
        <v>920</v>
      </c>
      <c r="I75" s="18">
        <v>950</v>
      </c>
      <c r="J75" s="18">
        <v>13</v>
      </c>
      <c r="K75" s="17">
        <v>0</v>
      </c>
      <c r="L75" s="16" t="s">
        <v>288</v>
      </c>
      <c r="M75" s="15"/>
    </row>
    <row r="76" spans="1:13" s="60" customFormat="1" ht="34.5" customHeight="1" x14ac:dyDescent="0.2">
      <c r="A76" s="226">
        <f t="shared" si="15"/>
        <v>284</v>
      </c>
      <c r="B76" s="20" t="s">
        <v>289</v>
      </c>
      <c r="C76" s="20">
        <v>3281</v>
      </c>
      <c r="D76" s="18">
        <v>342389</v>
      </c>
      <c r="E76" s="18">
        <v>17310</v>
      </c>
      <c r="F76" s="29"/>
      <c r="G76" s="18">
        <v>0</v>
      </c>
      <c r="H76" s="19">
        <v>5345</v>
      </c>
      <c r="I76" s="18">
        <v>6215</v>
      </c>
      <c r="J76" s="18">
        <v>36627</v>
      </c>
      <c r="K76" s="17">
        <v>123</v>
      </c>
      <c r="L76" s="16" t="s">
        <v>288</v>
      </c>
      <c r="M76" s="15"/>
    </row>
    <row r="77" spans="1:13" s="60" customFormat="1" ht="34.5" customHeight="1" x14ac:dyDescent="0.2">
      <c r="A77" s="226">
        <f t="shared" si="15"/>
        <v>285</v>
      </c>
      <c r="B77" s="20" t="s">
        <v>41</v>
      </c>
      <c r="C77" s="20">
        <v>3215</v>
      </c>
      <c r="D77" s="18">
        <v>14729</v>
      </c>
      <c r="E77" s="18">
        <v>927</v>
      </c>
      <c r="F77" s="29"/>
      <c r="G77" s="18">
        <v>5871</v>
      </c>
      <c r="H77" s="19">
        <v>37</v>
      </c>
      <c r="I77" s="18">
        <v>468</v>
      </c>
      <c r="J77" s="18">
        <v>172</v>
      </c>
      <c r="K77" s="17">
        <v>0</v>
      </c>
      <c r="L77" s="16" t="s">
        <v>288</v>
      </c>
      <c r="M77" s="15"/>
    </row>
    <row r="78" spans="1:13" s="60" customFormat="1" ht="54.75" customHeight="1" x14ac:dyDescent="0.2">
      <c r="A78" s="226">
        <f t="shared" si="15"/>
        <v>286</v>
      </c>
      <c r="B78" s="20" t="s">
        <v>40</v>
      </c>
      <c r="C78" s="26">
        <v>3202</v>
      </c>
      <c r="D78" s="18">
        <v>6626</v>
      </c>
      <c r="E78" s="18">
        <v>521</v>
      </c>
      <c r="F78" s="29"/>
      <c r="G78" s="18">
        <v>2753</v>
      </c>
      <c r="H78" s="19">
        <v>605</v>
      </c>
      <c r="I78" s="18">
        <v>105</v>
      </c>
      <c r="J78" s="18">
        <v>0</v>
      </c>
      <c r="K78" s="17">
        <v>0</v>
      </c>
      <c r="L78" s="16" t="s">
        <v>253</v>
      </c>
      <c r="M78" s="15"/>
    </row>
    <row r="79" spans="1:13" s="60" customFormat="1" ht="34.5" customHeight="1" x14ac:dyDescent="0.2">
      <c r="A79" s="226">
        <f>A78+2</f>
        <v>288</v>
      </c>
      <c r="B79" s="20" t="s">
        <v>39</v>
      </c>
      <c r="C79" s="20">
        <v>3258</v>
      </c>
      <c r="D79" s="18">
        <v>21452</v>
      </c>
      <c r="E79" s="18">
        <v>1263</v>
      </c>
      <c r="F79" s="29"/>
      <c r="G79" s="18">
        <v>8501</v>
      </c>
      <c r="H79" s="19">
        <v>450</v>
      </c>
      <c r="I79" s="18">
        <v>725</v>
      </c>
      <c r="J79" s="18">
        <v>163</v>
      </c>
      <c r="K79" s="17">
        <v>0</v>
      </c>
      <c r="L79" s="16" t="s">
        <v>288</v>
      </c>
      <c r="M79" s="15"/>
    </row>
    <row r="80" spans="1:13" s="60" customFormat="1" ht="15.75" customHeight="1" x14ac:dyDescent="0.2">
      <c r="A80" s="534" t="s">
        <v>38</v>
      </c>
      <c r="B80" s="535"/>
      <c r="C80" s="233"/>
      <c r="D80" s="24">
        <f t="shared" ref="D80:K80" si="16">SUM(D60:D79)</f>
        <v>668889.14</v>
      </c>
      <c r="E80" s="24">
        <f t="shared" si="16"/>
        <v>56084.32</v>
      </c>
      <c r="F80" s="24">
        <f t="shared" si="16"/>
        <v>0</v>
      </c>
      <c r="G80" s="24">
        <f t="shared" si="16"/>
        <v>56724</v>
      </c>
      <c r="H80" s="24">
        <f t="shared" si="16"/>
        <v>62827</v>
      </c>
      <c r="I80" s="24">
        <f t="shared" si="16"/>
        <v>85932</v>
      </c>
      <c r="J80" s="24">
        <f t="shared" si="16"/>
        <v>55175</v>
      </c>
      <c r="K80" s="24">
        <f t="shared" si="16"/>
        <v>123</v>
      </c>
      <c r="L80" s="23"/>
    </row>
    <row r="81" spans="1:83" s="60" customFormat="1" ht="18" customHeight="1" x14ac:dyDescent="0.2">
      <c r="A81" s="531" t="s">
        <v>37</v>
      </c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3"/>
    </row>
    <row r="82" spans="1:83" s="62" customFormat="1" ht="24" customHeight="1" x14ac:dyDescent="0.2">
      <c r="A82" s="225">
        <v>391</v>
      </c>
      <c r="B82" s="26" t="s">
        <v>36</v>
      </c>
      <c r="C82" s="26">
        <v>3220</v>
      </c>
      <c r="D82" s="18">
        <v>54999</v>
      </c>
      <c r="E82" s="18">
        <v>6399</v>
      </c>
      <c r="F82" s="29"/>
      <c r="G82" s="18">
        <v>1200</v>
      </c>
      <c r="H82" s="19">
        <v>10000</v>
      </c>
      <c r="I82" s="18">
        <v>43799</v>
      </c>
      <c r="J82" s="18">
        <v>0</v>
      </c>
      <c r="K82" s="17">
        <v>0</v>
      </c>
      <c r="L82" s="16" t="s">
        <v>3</v>
      </c>
      <c r="M82" s="25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</row>
    <row r="83" spans="1:83" s="62" customFormat="1" ht="34.5" customHeight="1" x14ac:dyDescent="0.2">
      <c r="A83" s="226">
        <f>A82+1</f>
        <v>392</v>
      </c>
      <c r="B83" s="26" t="s">
        <v>35</v>
      </c>
      <c r="C83" s="26">
        <v>3219</v>
      </c>
      <c r="D83" s="18">
        <v>72000</v>
      </c>
      <c r="E83" s="18">
        <v>8550</v>
      </c>
      <c r="F83" s="29"/>
      <c r="G83" s="18">
        <v>2000</v>
      </c>
      <c r="H83" s="19">
        <v>10000</v>
      </c>
      <c r="I83" s="18">
        <v>38000</v>
      </c>
      <c r="J83" s="18">
        <v>22000</v>
      </c>
      <c r="K83" s="17">
        <v>0</v>
      </c>
      <c r="L83" s="16" t="s">
        <v>3</v>
      </c>
      <c r="M83" s="25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</row>
    <row r="84" spans="1:83" s="60" customFormat="1" ht="15" customHeight="1" x14ac:dyDescent="0.2">
      <c r="A84" s="226">
        <f t="shared" ref="A84:A96" si="17">A83+1</f>
        <v>393</v>
      </c>
      <c r="B84" s="22" t="s">
        <v>34</v>
      </c>
      <c r="C84" s="252">
        <v>3218</v>
      </c>
      <c r="D84" s="18">
        <v>106999</v>
      </c>
      <c r="E84" s="18">
        <v>12500</v>
      </c>
      <c r="F84" s="29"/>
      <c r="G84" s="18">
        <v>4696</v>
      </c>
      <c r="H84" s="19">
        <v>17000</v>
      </c>
      <c r="I84" s="18">
        <v>55304</v>
      </c>
      <c r="J84" s="18">
        <v>29999</v>
      </c>
      <c r="K84" s="17">
        <v>0</v>
      </c>
      <c r="L84" s="16" t="s">
        <v>3</v>
      </c>
      <c r="M84" s="21"/>
    </row>
    <row r="85" spans="1:83" s="62" customFormat="1" ht="34.5" customHeight="1" x14ac:dyDescent="0.2">
      <c r="A85" s="226">
        <f t="shared" si="17"/>
        <v>394</v>
      </c>
      <c r="B85" s="26" t="s">
        <v>33</v>
      </c>
      <c r="C85" s="26">
        <v>3217</v>
      </c>
      <c r="D85" s="18">
        <v>207000</v>
      </c>
      <c r="E85" s="18">
        <v>25200</v>
      </c>
      <c r="F85" s="29"/>
      <c r="G85" s="18">
        <v>5521</v>
      </c>
      <c r="H85" s="19">
        <v>15000</v>
      </c>
      <c r="I85" s="18">
        <v>116001</v>
      </c>
      <c r="J85" s="18">
        <v>70478</v>
      </c>
      <c r="K85" s="17">
        <v>0</v>
      </c>
      <c r="L85" s="16" t="s">
        <v>3</v>
      </c>
      <c r="M85" s="25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</row>
    <row r="86" spans="1:83" s="60" customFormat="1" ht="34.5" customHeight="1" x14ac:dyDescent="0.2">
      <c r="A86" s="226">
        <f t="shared" si="17"/>
        <v>395</v>
      </c>
      <c r="B86" s="20" t="s">
        <v>32</v>
      </c>
      <c r="C86" s="20">
        <v>3229</v>
      </c>
      <c r="D86" s="18">
        <v>5050</v>
      </c>
      <c r="E86" s="18">
        <v>50</v>
      </c>
      <c r="F86" s="29"/>
      <c r="G86" s="18">
        <v>0</v>
      </c>
      <c r="H86" s="19">
        <v>50</v>
      </c>
      <c r="I86" s="18">
        <v>0</v>
      </c>
      <c r="J86" s="18">
        <v>0</v>
      </c>
      <c r="K86" s="17">
        <v>0</v>
      </c>
      <c r="L86" s="16" t="s">
        <v>288</v>
      </c>
      <c r="M86" s="15"/>
    </row>
    <row r="87" spans="1:83" s="60" customFormat="1" ht="15" customHeight="1" x14ac:dyDescent="0.2">
      <c r="A87" s="226">
        <f>A86+2</f>
        <v>397</v>
      </c>
      <c r="B87" s="22" t="s">
        <v>31</v>
      </c>
      <c r="C87" s="22">
        <v>3224</v>
      </c>
      <c r="D87" s="18">
        <v>30000</v>
      </c>
      <c r="E87" s="18">
        <v>3000</v>
      </c>
      <c r="F87" s="29"/>
      <c r="G87" s="18">
        <v>100</v>
      </c>
      <c r="H87" s="19">
        <v>10000</v>
      </c>
      <c r="I87" s="18">
        <v>19900</v>
      </c>
      <c r="J87" s="18">
        <v>0</v>
      </c>
      <c r="K87" s="17">
        <v>0</v>
      </c>
      <c r="L87" s="16" t="s">
        <v>3</v>
      </c>
      <c r="M87" s="21"/>
    </row>
    <row r="88" spans="1:83" s="60" customFormat="1" ht="45" customHeight="1" x14ac:dyDescent="0.2">
      <c r="A88" s="226">
        <f>A87+2</f>
        <v>399</v>
      </c>
      <c r="B88" s="20" t="s">
        <v>30</v>
      </c>
      <c r="C88" s="20">
        <v>3230</v>
      </c>
      <c r="D88" s="18">
        <v>26347</v>
      </c>
      <c r="E88" s="18">
        <v>1793</v>
      </c>
      <c r="F88" s="29"/>
      <c r="G88" s="18">
        <v>3337</v>
      </c>
      <c r="H88" s="19">
        <v>293</v>
      </c>
      <c r="I88" s="18">
        <v>293</v>
      </c>
      <c r="J88" s="18">
        <v>300</v>
      </c>
      <c r="K88" s="17">
        <v>298</v>
      </c>
      <c r="L88" s="16" t="s">
        <v>290</v>
      </c>
      <c r="M88" s="15"/>
    </row>
    <row r="89" spans="1:83" s="60" customFormat="1" ht="15" customHeight="1" x14ac:dyDescent="0.2">
      <c r="A89" s="226">
        <f t="shared" si="17"/>
        <v>400</v>
      </c>
      <c r="B89" s="20" t="s">
        <v>29</v>
      </c>
      <c r="C89" s="22">
        <v>3223</v>
      </c>
      <c r="D89" s="257">
        <v>10000</v>
      </c>
      <c r="E89" s="18">
        <v>1000</v>
      </c>
      <c r="F89" s="29"/>
      <c r="G89" s="18">
        <v>200</v>
      </c>
      <c r="H89" s="19">
        <v>500</v>
      </c>
      <c r="I89" s="18">
        <v>9300</v>
      </c>
      <c r="J89" s="18">
        <v>0</v>
      </c>
      <c r="K89" s="17">
        <v>0</v>
      </c>
      <c r="L89" s="16" t="s">
        <v>3</v>
      </c>
      <c r="M89" s="21"/>
    </row>
    <row r="90" spans="1:83" s="60" customFormat="1" ht="15" customHeight="1" x14ac:dyDescent="0.2">
      <c r="A90" s="226">
        <f>A89+2</f>
        <v>402</v>
      </c>
      <c r="B90" s="20" t="s">
        <v>28</v>
      </c>
      <c r="C90" s="22">
        <v>3287</v>
      </c>
      <c r="D90" s="257">
        <v>28000</v>
      </c>
      <c r="E90" s="18">
        <v>2800</v>
      </c>
      <c r="F90" s="29"/>
      <c r="G90" s="18">
        <v>500</v>
      </c>
      <c r="H90" s="19">
        <v>500</v>
      </c>
      <c r="I90" s="18">
        <v>27000</v>
      </c>
      <c r="J90" s="18">
        <v>0</v>
      </c>
      <c r="K90" s="17">
        <v>0</v>
      </c>
      <c r="L90" s="16" t="s">
        <v>3</v>
      </c>
      <c r="M90" s="21"/>
    </row>
    <row r="91" spans="1:83" s="60" customFormat="1" ht="24" customHeight="1" x14ac:dyDescent="0.2">
      <c r="A91" s="226">
        <f>A90+2</f>
        <v>404</v>
      </c>
      <c r="B91" s="22" t="s">
        <v>291</v>
      </c>
      <c r="C91" s="22">
        <v>3225</v>
      </c>
      <c r="D91" s="18">
        <v>8000</v>
      </c>
      <c r="E91" s="18">
        <v>800</v>
      </c>
      <c r="F91" s="29"/>
      <c r="G91" s="18">
        <v>100</v>
      </c>
      <c r="H91" s="19">
        <v>3000</v>
      </c>
      <c r="I91" s="18">
        <v>4900</v>
      </c>
      <c r="J91" s="18">
        <v>0</v>
      </c>
      <c r="K91" s="17">
        <v>0</v>
      </c>
      <c r="L91" s="16" t="s">
        <v>3</v>
      </c>
      <c r="M91" s="21"/>
    </row>
    <row r="92" spans="1:83" s="60" customFormat="1" ht="24" customHeight="1" x14ac:dyDescent="0.2">
      <c r="A92" s="226">
        <f t="shared" si="17"/>
        <v>405</v>
      </c>
      <c r="B92" s="22" t="s">
        <v>292</v>
      </c>
      <c r="C92" s="22">
        <v>3316</v>
      </c>
      <c r="D92" s="18">
        <v>15000</v>
      </c>
      <c r="E92" s="18">
        <v>1500</v>
      </c>
      <c r="F92" s="29"/>
      <c r="G92" s="18">
        <v>100</v>
      </c>
      <c r="H92" s="19">
        <v>5000</v>
      </c>
      <c r="I92" s="18">
        <v>9900</v>
      </c>
      <c r="J92" s="18">
        <v>0</v>
      </c>
      <c r="K92" s="17">
        <v>0</v>
      </c>
      <c r="L92" s="16" t="s">
        <v>3</v>
      </c>
      <c r="M92" s="21"/>
    </row>
    <row r="93" spans="1:83" s="60" customFormat="1" ht="15" customHeight="1" x14ac:dyDescent="0.2">
      <c r="A93" s="226">
        <f t="shared" si="17"/>
        <v>406</v>
      </c>
      <c r="B93" s="22" t="s">
        <v>27</v>
      </c>
      <c r="C93" s="22">
        <v>3222</v>
      </c>
      <c r="D93" s="18">
        <v>25000</v>
      </c>
      <c r="E93" s="18">
        <v>2950</v>
      </c>
      <c r="F93" s="29"/>
      <c r="G93" s="18">
        <v>200</v>
      </c>
      <c r="H93" s="19">
        <v>5500</v>
      </c>
      <c r="I93" s="18">
        <v>19300</v>
      </c>
      <c r="J93" s="18">
        <v>0</v>
      </c>
      <c r="K93" s="17">
        <v>0</v>
      </c>
      <c r="L93" s="16" t="s">
        <v>3</v>
      </c>
      <c r="M93" s="21"/>
    </row>
    <row r="94" spans="1:83" s="60" customFormat="1" ht="34.5" customHeight="1" x14ac:dyDescent="0.2">
      <c r="A94" s="226">
        <f t="shared" si="17"/>
        <v>407</v>
      </c>
      <c r="B94" s="22" t="s">
        <v>26</v>
      </c>
      <c r="C94" s="20" t="s">
        <v>25</v>
      </c>
      <c r="D94" s="18">
        <v>37429</v>
      </c>
      <c r="E94" s="18">
        <v>2347</v>
      </c>
      <c r="F94" s="29"/>
      <c r="G94" s="18">
        <v>10725</v>
      </c>
      <c r="H94" s="19">
        <v>588</v>
      </c>
      <c r="I94" s="18">
        <v>710</v>
      </c>
      <c r="J94" s="18">
        <v>465</v>
      </c>
      <c r="K94" s="17">
        <v>0</v>
      </c>
      <c r="L94" s="16" t="s">
        <v>288</v>
      </c>
      <c r="M94" s="15"/>
    </row>
    <row r="95" spans="1:83" s="60" customFormat="1" ht="15" customHeight="1" x14ac:dyDescent="0.2">
      <c r="A95" s="226">
        <f t="shared" si="17"/>
        <v>408</v>
      </c>
      <c r="B95" s="22" t="s">
        <v>24</v>
      </c>
      <c r="C95" s="22">
        <v>3221</v>
      </c>
      <c r="D95" s="18">
        <v>30000</v>
      </c>
      <c r="E95" s="18">
        <v>3000</v>
      </c>
      <c r="F95" s="29"/>
      <c r="G95" s="18">
        <v>100</v>
      </c>
      <c r="H95" s="19">
        <v>13000</v>
      </c>
      <c r="I95" s="18">
        <v>16900</v>
      </c>
      <c r="J95" s="18">
        <v>0</v>
      </c>
      <c r="K95" s="17">
        <v>0</v>
      </c>
      <c r="L95" s="16" t="s">
        <v>3</v>
      </c>
      <c r="M95" s="21"/>
    </row>
    <row r="96" spans="1:83" s="62" customFormat="1" ht="24" customHeight="1" x14ac:dyDescent="0.2">
      <c r="A96" s="226">
        <f t="shared" si="17"/>
        <v>409</v>
      </c>
      <c r="B96" s="22" t="s">
        <v>293</v>
      </c>
      <c r="C96" s="26">
        <v>3232</v>
      </c>
      <c r="D96" s="18">
        <v>2850</v>
      </c>
      <c r="E96" s="18">
        <v>375</v>
      </c>
      <c r="F96" s="29"/>
      <c r="G96" s="18">
        <v>0</v>
      </c>
      <c r="H96" s="19">
        <v>500</v>
      </c>
      <c r="I96" s="18">
        <v>1150</v>
      </c>
      <c r="J96" s="18">
        <v>1200</v>
      </c>
      <c r="K96" s="17">
        <v>0</v>
      </c>
      <c r="L96" s="16" t="s">
        <v>3</v>
      </c>
      <c r="M96" s="25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</row>
    <row r="97" spans="1:83" s="60" customFormat="1" ht="34.5" customHeight="1" x14ac:dyDescent="0.2">
      <c r="A97" s="226">
        <f>A96+2</f>
        <v>411</v>
      </c>
      <c r="B97" s="22" t="s">
        <v>23</v>
      </c>
      <c r="C97" s="20">
        <v>3227</v>
      </c>
      <c r="D97" s="18">
        <v>3550</v>
      </c>
      <c r="E97" s="18">
        <v>150</v>
      </c>
      <c r="F97" s="29"/>
      <c r="G97" s="18">
        <v>0</v>
      </c>
      <c r="H97" s="19">
        <v>35</v>
      </c>
      <c r="I97" s="18">
        <v>80</v>
      </c>
      <c r="J97" s="18">
        <v>715</v>
      </c>
      <c r="K97" s="17">
        <v>0</v>
      </c>
      <c r="L97" s="16" t="s">
        <v>288</v>
      </c>
      <c r="M97" s="21"/>
    </row>
    <row r="98" spans="1:83" s="60" customFormat="1" ht="15.75" customHeight="1" x14ac:dyDescent="0.2">
      <c r="A98" s="534" t="s">
        <v>22</v>
      </c>
      <c r="B98" s="535"/>
      <c r="C98" s="233"/>
      <c r="D98" s="24">
        <f t="shared" ref="D98:K98" si="18">SUM(D82:D97)</f>
        <v>662224</v>
      </c>
      <c r="E98" s="24">
        <f t="shared" si="18"/>
        <v>72414</v>
      </c>
      <c r="F98" s="24">
        <f t="shared" si="18"/>
        <v>0</v>
      </c>
      <c r="G98" s="24">
        <f t="shared" si="18"/>
        <v>28779</v>
      </c>
      <c r="H98" s="24">
        <f t="shared" si="18"/>
        <v>90966</v>
      </c>
      <c r="I98" s="24">
        <f t="shared" si="18"/>
        <v>362537</v>
      </c>
      <c r="J98" s="24">
        <f t="shared" si="18"/>
        <v>125157</v>
      </c>
      <c r="K98" s="24">
        <f t="shared" si="18"/>
        <v>298</v>
      </c>
      <c r="L98" s="23"/>
    </row>
    <row r="99" spans="1:83" s="60" customFormat="1" ht="18" customHeight="1" x14ac:dyDescent="0.2">
      <c r="A99" s="531" t="s">
        <v>21</v>
      </c>
      <c r="B99" s="532"/>
      <c r="C99" s="532"/>
      <c r="D99" s="532"/>
      <c r="E99" s="532"/>
      <c r="F99" s="532"/>
      <c r="G99" s="532"/>
      <c r="H99" s="532"/>
      <c r="I99" s="532"/>
      <c r="J99" s="532"/>
      <c r="K99" s="532"/>
      <c r="L99" s="533"/>
    </row>
    <row r="100" spans="1:83" s="62" customFormat="1" ht="15" customHeight="1" x14ac:dyDescent="0.2">
      <c r="A100" s="225">
        <v>469</v>
      </c>
      <c r="B100" s="22" t="s">
        <v>18</v>
      </c>
      <c r="C100" s="252" t="s">
        <v>17</v>
      </c>
      <c r="D100" s="18">
        <v>75000</v>
      </c>
      <c r="E100" s="18">
        <v>7950</v>
      </c>
      <c r="F100" s="29"/>
      <c r="G100" s="18">
        <v>2500</v>
      </c>
      <c r="H100" s="19">
        <v>13500</v>
      </c>
      <c r="I100" s="18">
        <v>34000</v>
      </c>
      <c r="J100" s="18">
        <v>25000</v>
      </c>
      <c r="K100" s="17">
        <v>0</v>
      </c>
      <c r="L100" s="16" t="s">
        <v>3</v>
      </c>
      <c r="M100" s="25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</row>
    <row r="101" spans="1:83" s="62" customFormat="1" ht="24" customHeight="1" x14ac:dyDescent="0.2">
      <c r="A101" s="225">
        <f>A100+1</f>
        <v>470</v>
      </c>
      <c r="B101" s="22" t="s">
        <v>294</v>
      </c>
      <c r="C101" s="252" t="s">
        <v>19</v>
      </c>
      <c r="D101" s="18">
        <v>58500</v>
      </c>
      <c r="E101" s="18">
        <v>40950</v>
      </c>
      <c r="F101" s="29"/>
      <c r="G101" s="18">
        <v>500</v>
      </c>
      <c r="H101" s="19">
        <v>2000</v>
      </c>
      <c r="I101" s="18">
        <v>56000</v>
      </c>
      <c r="J101" s="18">
        <v>0</v>
      </c>
      <c r="K101" s="17">
        <v>0</v>
      </c>
      <c r="L101" s="16" t="s">
        <v>247</v>
      </c>
      <c r="M101" s="25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</row>
    <row r="102" spans="1:83" s="62" customFormat="1" ht="34.5" customHeight="1" x14ac:dyDescent="0.2">
      <c r="A102" s="225">
        <f t="shared" ref="A102:A110" si="19">A101+1</f>
        <v>471</v>
      </c>
      <c r="B102" s="22" t="s">
        <v>295</v>
      </c>
      <c r="C102" s="252" t="s">
        <v>296</v>
      </c>
      <c r="D102" s="18">
        <v>20000</v>
      </c>
      <c r="E102" s="18">
        <v>14000</v>
      </c>
      <c r="F102" s="29"/>
      <c r="G102" s="18">
        <v>500</v>
      </c>
      <c r="H102" s="19">
        <v>1000</v>
      </c>
      <c r="I102" s="18">
        <v>18500</v>
      </c>
      <c r="J102" s="18">
        <v>0</v>
      </c>
      <c r="K102" s="17">
        <v>0</v>
      </c>
      <c r="L102" s="16" t="s">
        <v>247</v>
      </c>
      <c r="M102" s="25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</row>
    <row r="103" spans="1:83" s="62" customFormat="1" ht="24" customHeight="1" x14ac:dyDescent="0.2">
      <c r="A103" s="225">
        <f t="shared" si="19"/>
        <v>472</v>
      </c>
      <c r="B103" s="22" t="s">
        <v>16</v>
      </c>
      <c r="C103" s="252">
        <v>3248</v>
      </c>
      <c r="D103" s="18">
        <v>30000</v>
      </c>
      <c r="E103" s="18">
        <v>21000</v>
      </c>
      <c r="F103" s="29"/>
      <c r="G103" s="18">
        <v>2131</v>
      </c>
      <c r="H103" s="19">
        <v>16000</v>
      </c>
      <c r="I103" s="18">
        <v>11869</v>
      </c>
      <c r="J103" s="18">
        <v>0</v>
      </c>
      <c r="K103" s="17">
        <v>0</v>
      </c>
      <c r="L103" s="16" t="s">
        <v>247</v>
      </c>
      <c r="M103" s="25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</row>
    <row r="104" spans="1:83" s="60" customFormat="1" ht="24" customHeight="1" x14ac:dyDescent="0.2">
      <c r="A104" s="225">
        <f t="shared" si="19"/>
        <v>473</v>
      </c>
      <c r="B104" s="22" t="s">
        <v>15</v>
      </c>
      <c r="C104" s="252">
        <v>3249</v>
      </c>
      <c r="D104" s="18">
        <v>131000</v>
      </c>
      <c r="E104" s="18">
        <v>91700</v>
      </c>
      <c r="F104" s="29"/>
      <c r="G104" s="18">
        <v>3700</v>
      </c>
      <c r="H104" s="19">
        <v>800</v>
      </c>
      <c r="I104" s="18">
        <v>87000</v>
      </c>
      <c r="J104" s="18">
        <v>39500</v>
      </c>
      <c r="K104" s="17">
        <v>0</v>
      </c>
      <c r="L104" s="16" t="s">
        <v>247</v>
      </c>
      <c r="M104" s="21"/>
    </row>
    <row r="105" spans="1:83" s="62" customFormat="1" ht="24" customHeight="1" x14ac:dyDescent="0.2">
      <c r="A105" s="225">
        <f t="shared" si="19"/>
        <v>474</v>
      </c>
      <c r="B105" s="22" t="s">
        <v>297</v>
      </c>
      <c r="C105" s="252" t="s">
        <v>298</v>
      </c>
      <c r="D105" s="18">
        <v>10000</v>
      </c>
      <c r="E105" s="18">
        <v>7000</v>
      </c>
      <c r="F105" s="29"/>
      <c r="G105" s="18">
        <v>1500</v>
      </c>
      <c r="H105" s="19">
        <v>6000</v>
      </c>
      <c r="I105" s="18">
        <v>2500</v>
      </c>
      <c r="J105" s="18">
        <v>0</v>
      </c>
      <c r="K105" s="17">
        <v>0</v>
      </c>
      <c r="L105" s="16" t="s">
        <v>247</v>
      </c>
      <c r="M105" s="25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</row>
    <row r="106" spans="1:83" s="62" customFormat="1" ht="24" customHeight="1" x14ac:dyDescent="0.2">
      <c r="A106" s="225">
        <f t="shared" si="19"/>
        <v>475</v>
      </c>
      <c r="B106" s="22" t="s">
        <v>299</v>
      </c>
      <c r="C106" s="252" t="s">
        <v>20</v>
      </c>
      <c r="D106" s="18">
        <v>15000</v>
      </c>
      <c r="E106" s="18">
        <v>10500</v>
      </c>
      <c r="F106" s="29"/>
      <c r="G106" s="18">
        <v>2000</v>
      </c>
      <c r="H106" s="19">
        <v>9000</v>
      </c>
      <c r="I106" s="18">
        <v>4000</v>
      </c>
      <c r="J106" s="18">
        <v>0</v>
      </c>
      <c r="K106" s="17">
        <v>0</v>
      </c>
      <c r="L106" s="16" t="s">
        <v>247</v>
      </c>
      <c r="M106" s="25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</row>
    <row r="107" spans="1:83" s="62" customFormat="1" ht="34.5" customHeight="1" x14ac:dyDescent="0.2">
      <c r="A107" s="225">
        <f t="shared" si="19"/>
        <v>476</v>
      </c>
      <c r="B107" s="22" t="s">
        <v>300</v>
      </c>
      <c r="C107" s="26">
        <v>3240</v>
      </c>
      <c r="D107" s="18">
        <v>100000</v>
      </c>
      <c r="E107" s="18">
        <v>10000</v>
      </c>
      <c r="F107" s="29"/>
      <c r="G107" s="18">
        <v>500</v>
      </c>
      <c r="H107" s="19">
        <v>7000</v>
      </c>
      <c r="I107" s="18">
        <v>40000</v>
      </c>
      <c r="J107" s="18">
        <v>52500</v>
      </c>
      <c r="K107" s="18">
        <v>0</v>
      </c>
      <c r="L107" s="16" t="s">
        <v>247</v>
      </c>
      <c r="M107" s="25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</row>
    <row r="108" spans="1:83" s="62" customFormat="1" ht="34.5" customHeight="1" x14ac:dyDescent="0.2">
      <c r="A108" s="225">
        <f t="shared" si="19"/>
        <v>477</v>
      </c>
      <c r="B108" s="22" t="s">
        <v>301</v>
      </c>
      <c r="C108" s="26" t="s">
        <v>302</v>
      </c>
      <c r="D108" s="18">
        <v>46477</v>
      </c>
      <c r="E108" s="18">
        <v>4648</v>
      </c>
      <c r="F108" s="29"/>
      <c r="G108" s="18">
        <v>200</v>
      </c>
      <c r="H108" s="19">
        <v>11477</v>
      </c>
      <c r="I108" s="18">
        <v>34800</v>
      </c>
      <c r="J108" s="18">
        <v>0</v>
      </c>
      <c r="K108" s="17">
        <v>0</v>
      </c>
      <c r="L108" s="16" t="s">
        <v>247</v>
      </c>
      <c r="M108" s="25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</row>
    <row r="109" spans="1:83" s="62" customFormat="1" ht="34.5" customHeight="1" x14ac:dyDescent="0.2">
      <c r="A109" s="225">
        <f t="shared" si="19"/>
        <v>478</v>
      </c>
      <c r="B109" s="22" t="s">
        <v>303</v>
      </c>
      <c r="C109" s="26" t="s">
        <v>304</v>
      </c>
      <c r="D109" s="18">
        <v>20000</v>
      </c>
      <c r="E109" s="18">
        <v>2000</v>
      </c>
      <c r="F109" s="29"/>
      <c r="G109" s="18">
        <v>200</v>
      </c>
      <c r="H109" s="19">
        <v>14800</v>
      </c>
      <c r="I109" s="18">
        <v>5000</v>
      </c>
      <c r="J109" s="18">
        <v>0</v>
      </c>
      <c r="K109" s="17">
        <v>0</v>
      </c>
      <c r="L109" s="16" t="s">
        <v>247</v>
      </c>
      <c r="M109" s="25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</row>
    <row r="110" spans="1:83" s="62" customFormat="1" ht="24" customHeight="1" x14ac:dyDescent="0.2">
      <c r="A110" s="225">
        <f t="shared" si="19"/>
        <v>479</v>
      </c>
      <c r="B110" s="22" t="s">
        <v>305</v>
      </c>
      <c r="C110" s="26" t="s">
        <v>306</v>
      </c>
      <c r="D110" s="18">
        <v>69010</v>
      </c>
      <c r="E110" s="18">
        <v>6901</v>
      </c>
      <c r="F110" s="29"/>
      <c r="G110" s="18">
        <v>0</v>
      </c>
      <c r="H110" s="19">
        <f>6611+290</f>
        <v>6901</v>
      </c>
      <c r="I110" s="18">
        <v>0</v>
      </c>
      <c r="J110" s="18">
        <v>0</v>
      </c>
      <c r="K110" s="17">
        <v>0</v>
      </c>
      <c r="L110" s="16" t="s">
        <v>307</v>
      </c>
      <c r="M110" s="25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</row>
    <row r="111" spans="1:83" s="62" customFormat="1" ht="24" customHeight="1" x14ac:dyDescent="0.2">
      <c r="A111" s="225">
        <f>A110+2</f>
        <v>481</v>
      </c>
      <c r="B111" s="22" t="s">
        <v>308</v>
      </c>
      <c r="C111" s="26" t="s">
        <v>309</v>
      </c>
      <c r="D111" s="18">
        <v>57639</v>
      </c>
      <c r="E111" s="18">
        <v>5764</v>
      </c>
      <c r="F111" s="29"/>
      <c r="G111" s="18">
        <v>0</v>
      </c>
      <c r="H111" s="19">
        <f>6611-847</f>
        <v>5764</v>
      </c>
      <c r="I111" s="18">
        <v>0</v>
      </c>
      <c r="J111" s="18">
        <v>0</v>
      </c>
      <c r="K111" s="17">
        <v>0</v>
      </c>
      <c r="L111" s="16" t="s">
        <v>307</v>
      </c>
      <c r="M111" s="25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</row>
    <row r="112" spans="1:83" s="62" customFormat="1" ht="24" customHeight="1" x14ac:dyDescent="0.2">
      <c r="A112" s="225">
        <f>A111+2</f>
        <v>483</v>
      </c>
      <c r="B112" s="22" t="s">
        <v>310</v>
      </c>
      <c r="C112" s="26" t="s">
        <v>311</v>
      </c>
      <c r="D112" s="18">
        <v>98348</v>
      </c>
      <c r="E112" s="18">
        <v>9835</v>
      </c>
      <c r="F112" s="29"/>
      <c r="G112" s="18">
        <v>0</v>
      </c>
      <c r="H112" s="19">
        <f>8612+1223</f>
        <v>9835</v>
      </c>
      <c r="I112" s="18">
        <v>0</v>
      </c>
      <c r="J112" s="18">
        <v>0</v>
      </c>
      <c r="K112" s="17">
        <v>0</v>
      </c>
      <c r="L112" s="16" t="s">
        <v>307</v>
      </c>
      <c r="M112" s="25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</row>
    <row r="113" spans="1:83" s="60" customFormat="1" ht="34.5" customHeight="1" x14ac:dyDescent="0.2">
      <c r="A113" s="225">
        <f>A112+2</f>
        <v>485</v>
      </c>
      <c r="B113" s="22" t="s">
        <v>312</v>
      </c>
      <c r="C113" s="26" t="s">
        <v>313</v>
      </c>
      <c r="D113" s="18">
        <v>79106</v>
      </c>
      <c r="E113" s="18">
        <v>7911</v>
      </c>
      <c r="F113" s="29"/>
      <c r="G113" s="18">
        <v>0</v>
      </c>
      <c r="H113" s="19">
        <f>7411+500</f>
        <v>7911</v>
      </c>
      <c r="I113" s="18">
        <v>0</v>
      </c>
      <c r="J113" s="18">
        <v>0</v>
      </c>
      <c r="K113" s="17">
        <v>0</v>
      </c>
      <c r="L113" s="16" t="s">
        <v>307</v>
      </c>
      <c r="M113" s="21"/>
    </row>
    <row r="114" spans="1:83" s="60" customFormat="1" ht="15.75" customHeight="1" x14ac:dyDescent="0.2">
      <c r="A114" s="527" t="s">
        <v>14</v>
      </c>
      <c r="B114" s="528"/>
      <c r="C114" s="234"/>
      <c r="D114" s="24">
        <f t="shared" ref="D114:K114" si="20">SUM(D100:D113)</f>
        <v>810080</v>
      </c>
      <c r="E114" s="24">
        <f t="shared" si="20"/>
        <v>240159</v>
      </c>
      <c r="F114" s="24">
        <f t="shared" si="20"/>
        <v>0</v>
      </c>
      <c r="G114" s="24">
        <f t="shared" si="20"/>
        <v>13731</v>
      </c>
      <c r="H114" s="24">
        <f t="shared" si="20"/>
        <v>111988</v>
      </c>
      <c r="I114" s="24">
        <f t="shared" si="20"/>
        <v>293669</v>
      </c>
      <c r="J114" s="24">
        <f t="shared" si="20"/>
        <v>117000</v>
      </c>
      <c r="K114" s="24">
        <f t="shared" si="20"/>
        <v>0</v>
      </c>
      <c r="L114" s="23"/>
      <c r="M114" s="61"/>
    </row>
    <row r="115" spans="1:83" s="60" customFormat="1" ht="18" customHeight="1" x14ac:dyDescent="0.2">
      <c r="A115" s="531" t="s">
        <v>13</v>
      </c>
      <c r="B115" s="532"/>
      <c r="C115" s="532"/>
      <c r="D115" s="532"/>
      <c r="E115" s="532"/>
      <c r="F115" s="532"/>
      <c r="G115" s="532"/>
      <c r="H115" s="532"/>
      <c r="I115" s="532"/>
      <c r="J115" s="532"/>
      <c r="K115" s="532"/>
      <c r="L115" s="533"/>
      <c r="M115" s="61"/>
    </row>
    <row r="116" spans="1:83" s="62" customFormat="1" ht="24" customHeight="1" x14ac:dyDescent="0.2">
      <c r="A116" s="225">
        <v>518</v>
      </c>
      <c r="B116" s="22" t="s">
        <v>314</v>
      </c>
      <c r="C116" s="252" t="s">
        <v>315</v>
      </c>
      <c r="D116" s="18">
        <v>2300</v>
      </c>
      <c r="E116" s="18">
        <v>200</v>
      </c>
      <c r="F116" s="29"/>
      <c r="G116" s="18">
        <v>68</v>
      </c>
      <c r="H116" s="19">
        <v>1200</v>
      </c>
      <c r="I116" s="18">
        <v>862</v>
      </c>
      <c r="J116" s="18">
        <v>170</v>
      </c>
      <c r="K116" s="17">
        <v>0</v>
      </c>
      <c r="L116" s="16" t="s">
        <v>247</v>
      </c>
      <c r="M116" s="25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</row>
    <row r="117" spans="1:83" s="62" customFormat="1" ht="24" customHeight="1" x14ac:dyDescent="0.2">
      <c r="A117" s="225">
        <f t="shared" ref="A117:A124" si="21">A116+1</f>
        <v>519</v>
      </c>
      <c r="B117" s="22" t="s">
        <v>316</v>
      </c>
      <c r="C117" s="252" t="s">
        <v>317</v>
      </c>
      <c r="D117" s="18">
        <v>1700</v>
      </c>
      <c r="E117" s="18">
        <v>100</v>
      </c>
      <c r="F117" s="29"/>
      <c r="G117" s="18">
        <v>58</v>
      </c>
      <c r="H117" s="19">
        <v>920</v>
      </c>
      <c r="I117" s="18">
        <v>552</v>
      </c>
      <c r="J117" s="18">
        <v>170</v>
      </c>
      <c r="K117" s="17">
        <v>0</v>
      </c>
      <c r="L117" s="16" t="s">
        <v>247</v>
      </c>
      <c r="M117" s="25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</row>
    <row r="118" spans="1:83" s="62" customFormat="1" ht="24" customHeight="1" x14ac:dyDescent="0.2">
      <c r="A118" s="225">
        <f t="shared" si="21"/>
        <v>520</v>
      </c>
      <c r="B118" s="22" t="s">
        <v>318</v>
      </c>
      <c r="C118" s="252" t="s">
        <v>319</v>
      </c>
      <c r="D118" s="18">
        <v>2300</v>
      </c>
      <c r="E118" s="18">
        <v>200</v>
      </c>
      <c r="F118" s="29"/>
      <c r="G118" s="18">
        <v>64</v>
      </c>
      <c r="H118" s="19">
        <v>1130</v>
      </c>
      <c r="I118" s="18">
        <v>866</v>
      </c>
      <c r="J118" s="18">
        <v>240</v>
      </c>
      <c r="K118" s="17">
        <v>0</v>
      </c>
      <c r="L118" s="16" t="s">
        <v>247</v>
      </c>
      <c r="M118" s="25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</row>
    <row r="119" spans="1:83" s="62" customFormat="1" ht="24" customHeight="1" x14ac:dyDescent="0.2">
      <c r="A119" s="225">
        <f t="shared" si="21"/>
        <v>521</v>
      </c>
      <c r="B119" s="22" t="s">
        <v>320</v>
      </c>
      <c r="C119" s="252" t="s">
        <v>10</v>
      </c>
      <c r="D119" s="18">
        <v>1650</v>
      </c>
      <c r="E119" s="18">
        <v>100</v>
      </c>
      <c r="F119" s="29"/>
      <c r="G119" s="18">
        <v>69</v>
      </c>
      <c r="H119" s="19">
        <v>650</v>
      </c>
      <c r="I119" s="18">
        <v>761</v>
      </c>
      <c r="J119" s="18">
        <v>170</v>
      </c>
      <c r="K119" s="17">
        <v>0</v>
      </c>
      <c r="L119" s="16" t="s">
        <v>247</v>
      </c>
      <c r="M119" s="25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</row>
    <row r="120" spans="1:83" s="62" customFormat="1" ht="24" customHeight="1" x14ac:dyDescent="0.2">
      <c r="A120" s="225">
        <f t="shared" si="21"/>
        <v>522</v>
      </c>
      <c r="B120" s="22" t="s">
        <v>321</v>
      </c>
      <c r="C120" s="252" t="s">
        <v>322</v>
      </c>
      <c r="D120" s="18">
        <v>12700</v>
      </c>
      <c r="E120" s="18">
        <v>300</v>
      </c>
      <c r="F120" s="29"/>
      <c r="G120" s="18">
        <v>280</v>
      </c>
      <c r="H120" s="19">
        <v>6100</v>
      </c>
      <c r="I120" s="18">
        <v>5610</v>
      </c>
      <c r="J120" s="18">
        <v>710</v>
      </c>
      <c r="K120" s="17">
        <v>0</v>
      </c>
      <c r="L120" s="16" t="s">
        <v>247</v>
      </c>
      <c r="M120" s="25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</row>
    <row r="121" spans="1:83" s="62" customFormat="1" ht="15" customHeight="1" x14ac:dyDescent="0.2">
      <c r="A121" s="225">
        <f t="shared" si="21"/>
        <v>523</v>
      </c>
      <c r="B121" s="22" t="s">
        <v>323</v>
      </c>
      <c r="C121" s="252" t="s">
        <v>324</v>
      </c>
      <c r="D121" s="18">
        <v>1550</v>
      </c>
      <c r="E121" s="18">
        <v>200</v>
      </c>
      <c r="F121" s="29"/>
      <c r="G121" s="18">
        <v>220</v>
      </c>
      <c r="H121" s="19">
        <v>700</v>
      </c>
      <c r="I121" s="18">
        <v>460</v>
      </c>
      <c r="J121" s="18">
        <v>170</v>
      </c>
      <c r="K121" s="17">
        <v>0</v>
      </c>
      <c r="L121" s="16" t="s">
        <v>247</v>
      </c>
      <c r="M121" s="25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</row>
    <row r="122" spans="1:83" s="62" customFormat="1" ht="24" customHeight="1" x14ac:dyDescent="0.2">
      <c r="A122" s="225">
        <f t="shared" si="21"/>
        <v>524</v>
      </c>
      <c r="B122" s="26" t="s">
        <v>12</v>
      </c>
      <c r="C122" s="26" t="s">
        <v>11</v>
      </c>
      <c r="D122" s="18">
        <v>1600</v>
      </c>
      <c r="E122" s="18">
        <v>240</v>
      </c>
      <c r="F122" s="29"/>
      <c r="G122" s="18">
        <v>700</v>
      </c>
      <c r="H122" s="19">
        <v>500</v>
      </c>
      <c r="I122" s="18">
        <v>400</v>
      </c>
      <c r="J122" s="18">
        <v>0</v>
      </c>
      <c r="K122" s="17">
        <v>0</v>
      </c>
      <c r="L122" s="16" t="s">
        <v>3</v>
      </c>
      <c r="M122" s="25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</row>
    <row r="123" spans="1:83" s="62" customFormat="1" ht="24" customHeight="1" x14ac:dyDescent="0.2">
      <c r="A123" s="225">
        <f t="shared" si="21"/>
        <v>525</v>
      </c>
      <c r="B123" s="22" t="s">
        <v>9</v>
      </c>
      <c r="C123" s="22">
        <v>3298</v>
      </c>
      <c r="D123" s="18">
        <v>518186</v>
      </c>
      <c r="E123" s="18">
        <v>29822</v>
      </c>
      <c r="F123" s="29"/>
      <c r="G123" s="18">
        <v>341146</v>
      </c>
      <c r="H123" s="19">
        <v>177040</v>
      </c>
      <c r="I123" s="18">
        <v>0</v>
      </c>
      <c r="J123" s="18">
        <v>0</v>
      </c>
      <c r="K123" s="17">
        <v>0</v>
      </c>
      <c r="L123" s="16" t="s">
        <v>3</v>
      </c>
      <c r="M123" s="25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</row>
    <row r="124" spans="1:83" s="62" customFormat="1" ht="24" customHeight="1" x14ac:dyDescent="0.2">
      <c r="A124" s="225">
        <f t="shared" si="21"/>
        <v>526</v>
      </c>
      <c r="B124" s="22" t="s">
        <v>325</v>
      </c>
      <c r="C124" s="22"/>
      <c r="D124" s="18">
        <v>50900</v>
      </c>
      <c r="E124" s="18">
        <v>3000</v>
      </c>
      <c r="F124" s="29"/>
      <c r="G124" s="18">
        <v>0</v>
      </c>
      <c r="H124" s="19">
        <v>35900</v>
      </c>
      <c r="I124" s="18">
        <v>15000</v>
      </c>
      <c r="J124" s="18">
        <v>0</v>
      </c>
      <c r="K124" s="17">
        <v>0</v>
      </c>
      <c r="L124" s="16" t="s">
        <v>3</v>
      </c>
      <c r="M124" s="25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</row>
    <row r="125" spans="1:83" s="62" customFormat="1" ht="24" customHeight="1" x14ac:dyDescent="0.2">
      <c r="A125" s="225">
        <f>A124+2</f>
        <v>528</v>
      </c>
      <c r="B125" s="22" t="s">
        <v>326</v>
      </c>
      <c r="C125" s="22"/>
      <c r="D125" s="18">
        <v>517600</v>
      </c>
      <c r="E125" s="18">
        <v>30400</v>
      </c>
      <c r="F125" s="29"/>
      <c r="G125" s="18">
        <v>0</v>
      </c>
      <c r="H125" s="19">
        <v>217600</v>
      </c>
      <c r="I125" s="18">
        <v>300000</v>
      </c>
      <c r="J125" s="18">
        <v>0</v>
      </c>
      <c r="K125" s="17">
        <v>0</v>
      </c>
      <c r="L125" s="16" t="s">
        <v>3</v>
      </c>
      <c r="M125" s="25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</row>
    <row r="126" spans="1:83" s="60" customFormat="1" ht="15.75" customHeight="1" thickBot="1" x14ac:dyDescent="0.25">
      <c r="A126" s="534" t="s">
        <v>8</v>
      </c>
      <c r="B126" s="535"/>
      <c r="C126" s="233"/>
      <c r="D126" s="24">
        <f t="shared" ref="D126:G126" si="22">SUM(D116:D125)</f>
        <v>1110486</v>
      </c>
      <c r="E126" s="24">
        <f t="shared" si="22"/>
        <v>64562</v>
      </c>
      <c r="F126" s="24">
        <f t="shared" si="22"/>
        <v>0</v>
      </c>
      <c r="G126" s="24">
        <f t="shared" si="22"/>
        <v>342605</v>
      </c>
      <c r="H126" s="24">
        <f>SUM(H116:H125)</f>
        <v>441740</v>
      </c>
      <c r="I126" s="24">
        <f t="shared" ref="I126:K126" si="23">SUM(I116:I125)</f>
        <v>324511</v>
      </c>
      <c r="J126" s="24">
        <f t="shared" si="23"/>
        <v>1630</v>
      </c>
      <c r="K126" s="24">
        <f t="shared" si="23"/>
        <v>0</v>
      </c>
      <c r="L126" s="23"/>
    </row>
    <row r="127" spans="1:83" s="60" customFormat="1" ht="11.25" thickBot="1" x14ac:dyDescent="0.25">
      <c r="A127" s="63"/>
      <c r="B127" s="14"/>
      <c r="C127" s="14"/>
      <c r="D127" s="13"/>
      <c r="E127" s="13"/>
      <c r="F127" s="13"/>
      <c r="G127" s="13"/>
      <c r="H127" s="13"/>
      <c r="I127" s="12"/>
      <c r="J127" s="12"/>
      <c r="K127" s="12"/>
      <c r="L127" s="11"/>
    </row>
    <row r="128" spans="1:83" s="60" customFormat="1" ht="17.25" customHeight="1" thickBot="1" x14ac:dyDescent="0.25">
      <c r="A128" s="529" t="s">
        <v>1</v>
      </c>
      <c r="B128" s="530"/>
      <c r="C128" s="232"/>
      <c r="D128" s="10">
        <f t="shared" ref="D128:K128" si="24">D13+D126+D114+D98+D80+D58+D52+D44+D33+D27</f>
        <v>5355373.1400000006</v>
      </c>
      <c r="E128" s="10">
        <f t="shared" si="24"/>
        <v>665449.38</v>
      </c>
      <c r="F128" s="10">
        <f t="shared" si="24"/>
        <v>0</v>
      </c>
      <c r="G128" s="10">
        <f t="shared" si="24"/>
        <v>640275</v>
      </c>
      <c r="H128" s="10">
        <f t="shared" si="24"/>
        <v>1548285</v>
      </c>
      <c r="I128" s="10">
        <f t="shared" si="24"/>
        <v>1938989</v>
      </c>
      <c r="J128" s="10">
        <f t="shared" si="24"/>
        <v>640269</v>
      </c>
      <c r="K128" s="10">
        <f t="shared" si="24"/>
        <v>64061</v>
      </c>
      <c r="L128" s="9"/>
    </row>
    <row r="129" spans="1:8" x14ac:dyDescent="0.2">
      <c r="G129" s="8"/>
    </row>
    <row r="130" spans="1:8" s="4" customFormat="1" x14ac:dyDescent="0.2">
      <c r="A130" s="5"/>
      <c r="G130" s="7"/>
      <c r="H130" s="6"/>
    </row>
    <row r="131" spans="1:8" x14ac:dyDescent="0.2">
      <c r="A131" s="5"/>
      <c r="B131" s="4"/>
      <c r="C131" s="4"/>
      <c r="D131" s="4"/>
      <c r="E131" s="4"/>
      <c r="F131" s="4"/>
      <c r="G131" s="3"/>
    </row>
    <row r="133" spans="1:8" ht="14.25" x14ac:dyDescent="0.2">
      <c r="B133" s="2"/>
      <c r="C133" s="2"/>
    </row>
  </sheetData>
  <mergeCells count="31">
    <mergeCell ref="A1:L1"/>
    <mergeCell ref="A3:A4"/>
    <mergeCell ref="B3:B4"/>
    <mergeCell ref="D3:D4"/>
    <mergeCell ref="E3:E4"/>
    <mergeCell ref="F3:F4"/>
    <mergeCell ref="G3:G4"/>
    <mergeCell ref="H3:H4"/>
    <mergeCell ref="I3:K3"/>
    <mergeCell ref="L3:L4"/>
    <mergeCell ref="A45:L45"/>
    <mergeCell ref="A52:B52"/>
    <mergeCell ref="A53:L53"/>
    <mergeCell ref="A58:B58"/>
    <mergeCell ref="A59:L59"/>
    <mergeCell ref="A5:L5"/>
    <mergeCell ref="A13:B13"/>
    <mergeCell ref="A128:B128"/>
    <mergeCell ref="A81:L81"/>
    <mergeCell ref="A98:B98"/>
    <mergeCell ref="A99:L99"/>
    <mergeCell ref="A114:B114"/>
    <mergeCell ref="A115:L115"/>
    <mergeCell ref="A126:B126"/>
    <mergeCell ref="A80:B80"/>
    <mergeCell ref="A14:L14"/>
    <mergeCell ref="A27:B27"/>
    <mergeCell ref="A28:L28"/>
    <mergeCell ref="A33:B33"/>
    <mergeCell ref="A34:L34"/>
    <mergeCell ref="A44:B44"/>
  </mergeCells>
  <printOptions horizontalCentered="1"/>
  <pageMargins left="0.39370078740157483" right="0.39370078740157483" top="0.59055118110236227" bottom="0.39370078740157483" header="0.31496062992125984" footer="0.11811023622047245"/>
  <pageSetup paperSize="9" firstPageNumber="4" fitToHeight="0" orientation="landscape" useFirstPageNumber="1" r:id="rId1"/>
  <headerFooter>
    <oddHeader>&amp;L&amp;"Tahoma,Kurzíva"Návrh rozpočtu na rok 2017
Příloha č. 10&amp;R&amp;"Tahoma,Kurzíva"Přehled akcí spolufinancovaných z evropských finančních zdrojů včetně závazků kraje vyvolaných pro rok 2018 a další léta</oddHeader>
    <oddFooter>&amp;C&amp;"Tahoma,Obyčejné"&amp;P</oddFooter>
  </headerFooter>
  <rowBreaks count="1" manualBreakCount="1">
    <brk id="36" max="11" man="1"/>
  </rowBreaks>
  <ignoredErrors>
    <ignoredError sqref="A31 A48 A64:A79 A89:A9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1"/>
  <sheetViews>
    <sheetView zoomScaleNormal="100" zoomScaleSheetLayoutView="100" workbookViewId="0">
      <selection activeCell="D130" sqref="D130:F130"/>
    </sheetView>
  </sheetViews>
  <sheetFormatPr defaultColWidth="9" defaultRowHeight="10.5" x14ac:dyDescent="0.2"/>
  <cols>
    <col min="1" max="1" width="39.7109375" style="37" customWidth="1"/>
    <col min="2" max="9" width="12.7109375" style="37" customWidth="1"/>
    <col min="10" max="16384" width="9" style="37"/>
  </cols>
  <sheetData>
    <row r="1" spans="1:9" ht="18" customHeight="1" x14ac:dyDescent="0.2">
      <c r="A1" s="562" t="s">
        <v>472</v>
      </c>
      <c r="B1" s="562"/>
      <c r="C1" s="562"/>
      <c r="D1" s="562"/>
      <c r="E1" s="562"/>
      <c r="F1" s="562"/>
      <c r="G1" s="562"/>
      <c r="H1" s="562"/>
      <c r="I1" s="563"/>
    </row>
    <row r="2" spans="1:9" ht="22.5" customHeight="1" x14ac:dyDescent="0.2">
      <c r="A2" s="564"/>
      <c r="B2" s="564"/>
      <c r="C2" s="564"/>
      <c r="D2" s="564"/>
      <c r="E2" s="564"/>
      <c r="F2" s="564"/>
      <c r="G2" s="564"/>
      <c r="H2" s="564"/>
      <c r="I2" s="563"/>
    </row>
    <row r="3" spans="1:9" ht="11.25" thickBot="1" x14ac:dyDescent="0.25">
      <c r="A3" s="223"/>
      <c r="B3" s="221"/>
      <c r="C3" s="222"/>
      <c r="D3" s="222"/>
      <c r="E3" s="222"/>
      <c r="F3" s="222"/>
      <c r="G3" s="222"/>
      <c r="I3" s="221" t="s">
        <v>88</v>
      </c>
    </row>
    <row r="4" spans="1:9" ht="30.75" customHeight="1" x14ac:dyDescent="0.2">
      <c r="A4" s="565" t="s">
        <v>86</v>
      </c>
      <c r="B4" s="567" t="s">
        <v>135</v>
      </c>
      <c r="C4" s="569" t="s">
        <v>334</v>
      </c>
      <c r="D4" s="571" t="s">
        <v>134</v>
      </c>
      <c r="E4" s="572"/>
      <c r="F4" s="573" t="s">
        <v>133</v>
      </c>
      <c r="G4" s="574"/>
      <c r="H4" s="550" t="s">
        <v>335</v>
      </c>
      <c r="I4" s="575"/>
    </row>
    <row r="5" spans="1:9" ht="59.25" customHeight="1" thickBot="1" x14ac:dyDescent="0.25">
      <c r="A5" s="566"/>
      <c r="B5" s="568"/>
      <c r="C5" s="570"/>
      <c r="D5" s="220" t="s">
        <v>131</v>
      </c>
      <c r="E5" s="219" t="s">
        <v>132</v>
      </c>
      <c r="F5" s="218" t="s">
        <v>131</v>
      </c>
      <c r="G5" s="217" t="s">
        <v>132</v>
      </c>
      <c r="H5" s="238" t="s">
        <v>131</v>
      </c>
      <c r="I5" s="76" t="s">
        <v>130</v>
      </c>
    </row>
    <row r="6" spans="1:9" ht="18" customHeight="1" x14ac:dyDescent="0.2">
      <c r="A6" s="520" t="s">
        <v>336</v>
      </c>
      <c r="B6" s="555"/>
      <c r="C6" s="555"/>
      <c r="D6" s="555"/>
      <c r="E6" s="555"/>
      <c r="F6" s="555"/>
      <c r="G6" s="555"/>
      <c r="H6" s="555"/>
      <c r="I6" s="556"/>
    </row>
    <row r="7" spans="1:9" ht="18" customHeight="1" x14ac:dyDescent="0.2">
      <c r="A7" s="559" t="s">
        <v>7</v>
      </c>
      <c r="B7" s="560"/>
      <c r="C7" s="560"/>
      <c r="D7" s="560"/>
      <c r="E7" s="560"/>
      <c r="F7" s="560"/>
      <c r="G7" s="560"/>
      <c r="H7" s="560"/>
      <c r="I7" s="203"/>
    </row>
    <row r="8" spans="1:9" ht="15" customHeight="1" x14ac:dyDescent="0.2">
      <c r="A8" s="199" t="s">
        <v>352</v>
      </c>
      <c r="B8" s="206">
        <v>4100</v>
      </c>
      <c r="C8" s="205">
        <v>200</v>
      </c>
      <c r="D8" s="206">
        <v>200</v>
      </c>
      <c r="E8" s="205">
        <v>0</v>
      </c>
      <c r="F8" s="206">
        <v>0</v>
      </c>
      <c r="G8" s="205">
        <v>0</v>
      </c>
      <c r="H8" s="261">
        <v>0</v>
      </c>
      <c r="I8" s="204">
        <v>0</v>
      </c>
    </row>
    <row r="9" spans="1:9" ht="24" customHeight="1" x14ac:dyDescent="0.2">
      <c r="A9" s="199" t="s">
        <v>353</v>
      </c>
      <c r="B9" s="206">
        <v>5069.59</v>
      </c>
      <c r="C9" s="205">
        <v>248</v>
      </c>
      <c r="D9" s="206">
        <v>248</v>
      </c>
      <c r="E9" s="205">
        <v>0</v>
      </c>
      <c r="F9" s="206">
        <v>0</v>
      </c>
      <c r="G9" s="205">
        <v>0</v>
      </c>
      <c r="H9" s="261">
        <v>1426</v>
      </c>
      <c r="I9" s="204">
        <v>0</v>
      </c>
    </row>
    <row r="10" spans="1:9" ht="15" customHeight="1" x14ac:dyDescent="0.2">
      <c r="A10" s="199" t="s">
        <v>6</v>
      </c>
      <c r="B10" s="206">
        <v>1060.25</v>
      </c>
      <c r="C10" s="205">
        <v>70</v>
      </c>
      <c r="D10" s="206">
        <v>70</v>
      </c>
      <c r="E10" s="205">
        <v>0</v>
      </c>
      <c r="F10" s="206">
        <v>0</v>
      </c>
      <c r="G10" s="205">
        <v>0</v>
      </c>
      <c r="H10" s="261">
        <v>50</v>
      </c>
      <c r="I10" s="204">
        <v>0</v>
      </c>
    </row>
    <row r="11" spans="1:9" ht="24" customHeight="1" x14ac:dyDescent="0.2">
      <c r="A11" s="199" t="s">
        <v>330</v>
      </c>
      <c r="B11" s="206">
        <v>12500</v>
      </c>
      <c r="C11" s="205">
        <v>700</v>
      </c>
      <c r="D11" s="206">
        <v>70</v>
      </c>
      <c r="E11" s="205">
        <v>0</v>
      </c>
      <c r="F11" s="206">
        <v>630</v>
      </c>
      <c r="G11" s="205">
        <v>0</v>
      </c>
      <c r="H11" s="261">
        <v>1260</v>
      </c>
      <c r="I11" s="204">
        <v>0</v>
      </c>
    </row>
    <row r="12" spans="1:9" ht="15" customHeight="1" x14ac:dyDescent="0.2">
      <c r="A12" s="199" t="s">
        <v>4</v>
      </c>
      <c r="B12" s="206">
        <v>49000</v>
      </c>
      <c r="C12" s="205">
        <v>5000</v>
      </c>
      <c r="D12" s="206">
        <v>500</v>
      </c>
      <c r="E12" s="205">
        <v>0</v>
      </c>
      <c r="F12" s="206">
        <v>4500</v>
      </c>
      <c r="G12" s="205">
        <v>4000</v>
      </c>
      <c r="H12" s="261">
        <v>730</v>
      </c>
      <c r="I12" s="204">
        <v>0</v>
      </c>
    </row>
    <row r="13" spans="1:9" ht="15" customHeight="1" x14ac:dyDescent="0.2">
      <c r="A13" s="199" t="s">
        <v>332</v>
      </c>
      <c r="B13" s="206">
        <v>10300</v>
      </c>
      <c r="C13" s="205">
        <v>250</v>
      </c>
      <c r="D13" s="206">
        <v>250</v>
      </c>
      <c r="E13" s="205">
        <v>0</v>
      </c>
      <c r="F13" s="206">
        <v>0</v>
      </c>
      <c r="G13" s="205">
        <v>0</v>
      </c>
      <c r="H13" s="261">
        <v>0</v>
      </c>
      <c r="I13" s="204">
        <v>0</v>
      </c>
    </row>
    <row r="14" spans="1:9" ht="15" customHeight="1" x14ac:dyDescent="0.2">
      <c r="A14" s="199" t="s">
        <v>333</v>
      </c>
      <c r="B14" s="206">
        <v>4499.8500000000004</v>
      </c>
      <c r="C14" s="205">
        <v>784</v>
      </c>
      <c r="D14" s="206">
        <v>284</v>
      </c>
      <c r="E14" s="205">
        <v>0</v>
      </c>
      <c r="F14" s="206">
        <v>500</v>
      </c>
      <c r="G14" s="205">
        <v>0</v>
      </c>
      <c r="H14" s="261">
        <v>500</v>
      </c>
      <c r="I14" s="204">
        <v>0</v>
      </c>
    </row>
    <row r="15" spans="1:9" ht="24" customHeight="1" x14ac:dyDescent="0.2">
      <c r="A15" s="202" t="s">
        <v>129</v>
      </c>
      <c r="B15" s="201" t="s">
        <v>61</v>
      </c>
      <c r="C15" s="45">
        <f>SUM(C8:C14)</f>
        <v>7252</v>
      </c>
      <c r="D15" s="45">
        <f t="shared" ref="D15:I15" si="0">SUM(D8:D14)</f>
        <v>1622</v>
      </c>
      <c r="E15" s="45">
        <f t="shared" si="0"/>
        <v>0</v>
      </c>
      <c r="F15" s="45">
        <f t="shared" si="0"/>
        <v>5630</v>
      </c>
      <c r="G15" s="45">
        <f t="shared" si="0"/>
        <v>4000</v>
      </c>
      <c r="H15" s="45">
        <f t="shared" si="0"/>
        <v>3966</v>
      </c>
      <c r="I15" s="200">
        <f t="shared" si="0"/>
        <v>0</v>
      </c>
    </row>
    <row r="16" spans="1:9" ht="18" customHeight="1" x14ac:dyDescent="0.2">
      <c r="A16" s="576" t="s">
        <v>78</v>
      </c>
      <c r="B16" s="577"/>
      <c r="C16" s="577"/>
      <c r="D16" s="577"/>
      <c r="E16" s="577"/>
      <c r="F16" s="577"/>
      <c r="G16" s="577"/>
      <c r="H16" s="577"/>
      <c r="I16" s="578"/>
    </row>
    <row r="17" spans="1:12" s="229" customFormat="1" ht="15" customHeight="1" x14ac:dyDescent="0.2">
      <c r="A17" s="199" t="s">
        <v>240</v>
      </c>
      <c r="B17" s="216">
        <v>57500</v>
      </c>
      <c r="C17" s="205">
        <v>57000</v>
      </c>
      <c r="D17" s="206">
        <v>22026</v>
      </c>
      <c r="E17" s="205">
        <v>0</v>
      </c>
      <c r="F17" s="206">
        <v>34974</v>
      </c>
      <c r="G17" s="205">
        <v>34874</v>
      </c>
      <c r="H17" s="258">
        <v>0</v>
      </c>
      <c r="I17" s="204">
        <v>0</v>
      </c>
      <c r="L17" s="230"/>
    </row>
    <row r="18" spans="1:12" s="229" customFormat="1" ht="15" customHeight="1" x14ac:dyDescent="0.2">
      <c r="A18" s="210" t="s">
        <v>77</v>
      </c>
      <c r="B18" s="216">
        <v>58000</v>
      </c>
      <c r="C18" s="259">
        <v>56000</v>
      </c>
      <c r="D18" s="216">
        <v>11900</v>
      </c>
      <c r="E18" s="205">
        <v>0</v>
      </c>
      <c r="F18" s="206">
        <v>44100</v>
      </c>
      <c r="G18" s="205">
        <v>43800</v>
      </c>
      <c r="H18" s="258">
        <v>0</v>
      </c>
      <c r="I18" s="260">
        <v>0</v>
      </c>
    </row>
    <row r="19" spans="1:12" s="229" customFormat="1" ht="15" customHeight="1" x14ac:dyDescent="0.2">
      <c r="A19" s="210" t="s">
        <v>76</v>
      </c>
      <c r="B19" s="206">
        <v>40000</v>
      </c>
      <c r="C19" s="259">
        <v>0</v>
      </c>
      <c r="D19" s="216">
        <v>0</v>
      </c>
      <c r="E19" s="205">
        <v>0</v>
      </c>
      <c r="F19" s="206">
        <v>0</v>
      </c>
      <c r="G19" s="205">
        <v>0</v>
      </c>
      <c r="H19" s="258">
        <v>33300</v>
      </c>
      <c r="I19" s="204">
        <v>0</v>
      </c>
    </row>
    <row r="20" spans="1:12" s="229" customFormat="1" ht="15" customHeight="1" x14ac:dyDescent="0.2">
      <c r="A20" s="208" t="s">
        <v>241</v>
      </c>
      <c r="B20" s="206">
        <v>38000</v>
      </c>
      <c r="C20" s="205">
        <v>8000</v>
      </c>
      <c r="D20" s="206">
        <v>1700</v>
      </c>
      <c r="E20" s="205">
        <v>0</v>
      </c>
      <c r="F20" s="206">
        <v>6300</v>
      </c>
      <c r="G20" s="205">
        <v>0</v>
      </c>
      <c r="H20" s="258">
        <v>0</v>
      </c>
      <c r="I20" s="204">
        <v>0</v>
      </c>
    </row>
    <row r="21" spans="1:12" s="229" customFormat="1" ht="15" customHeight="1" x14ac:dyDescent="0.2">
      <c r="A21" s="199" t="s">
        <v>242</v>
      </c>
      <c r="B21" s="216">
        <v>41000</v>
      </c>
      <c r="C21" s="205">
        <v>40500</v>
      </c>
      <c r="D21" s="206">
        <v>4500</v>
      </c>
      <c r="E21" s="205">
        <v>0</v>
      </c>
      <c r="F21" s="206">
        <v>36000</v>
      </c>
      <c r="G21" s="205">
        <v>35900</v>
      </c>
      <c r="H21" s="258">
        <v>36450</v>
      </c>
      <c r="I21" s="204">
        <v>35900</v>
      </c>
      <c r="L21" s="230"/>
    </row>
    <row r="22" spans="1:12" s="229" customFormat="1" ht="24" customHeight="1" x14ac:dyDescent="0.2">
      <c r="A22" s="199" t="s">
        <v>243</v>
      </c>
      <c r="B22" s="216">
        <v>111000</v>
      </c>
      <c r="C22" s="205">
        <v>50000</v>
      </c>
      <c r="D22" s="206">
        <v>5900</v>
      </c>
      <c r="E22" s="205">
        <v>0</v>
      </c>
      <c r="F22" s="206">
        <v>44100</v>
      </c>
      <c r="G22" s="205">
        <v>43850</v>
      </c>
      <c r="H22" s="258">
        <v>0</v>
      </c>
      <c r="I22" s="204">
        <v>0</v>
      </c>
      <c r="L22" s="230"/>
    </row>
    <row r="23" spans="1:12" s="229" customFormat="1" ht="24" customHeight="1" x14ac:dyDescent="0.2">
      <c r="A23" s="199" t="s">
        <v>337</v>
      </c>
      <c r="B23" s="216">
        <v>89000</v>
      </c>
      <c r="C23" s="205">
        <v>89000</v>
      </c>
      <c r="D23" s="206">
        <v>10700</v>
      </c>
      <c r="E23" s="205">
        <v>0</v>
      </c>
      <c r="F23" s="206">
        <v>78300</v>
      </c>
      <c r="G23" s="205">
        <v>77300</v>
      </c>
      <c r="H23" s="258">
        <v>0</v>
      </c>
      <c r="I23" s="204">
        <v>0</v>
      </c>
      <c r="L23" s="230"/>
    </row>
    <row r="24" spans="1:12" s="229" customFormat="1" ht="15" customHeight="1" x14ac:dyDescent="0.2">
      <c r="A24" s="199" t="s">
        <v>245</v>
      </c>
      <c r="B24" s="216">
        <v>192000</v>
      </c>
      <c r="C24" s="205">
        <v>30000</v>
      </c>
      <c r="D24" s="206">
        <v>8400</v>
      </c>
      <c r="E24" s="205">
        <v>0</v>
      </c>
      <c r="F24" s="206">
        <v>21600</v>
      </c>
      <c r="G24" s="205">
        <v>21400</v>
      </c>
      <c r="H24" s="258">
        <v>0</v>
      </c>
      <c r="I24" s="204">
        <v>0</v>
      </c>
      <c r="L24" s="230"/>
    </row>
    <row r="25" spans="1:12" s="229" customFormat="1" ht="24" customHeight="1" x14ac:dyDescent="0.2">
      <c r="A25" s="208" t="s">
        <v>246</v>
      </c>
      <c r="B25" s="206">
        <v>177500</v>
      </c>
      <c r="C25" s="205">
        <v>177000</v>
      </c>
      <c r="D25" s="206">
        <v>18600</v>
      </c>
      <c r="E25" s="205">
        <v>0</v>
      </c>
      <c r="F25" s="206">
        <v>158400</v>
      </c>
      <c r="G25" s="205">
        <v>157900</v>
      </c>
      <c r="H25" s="258">
        <v>0</v>
      </c>
      <c r="I25" s="204">
        <v>0</v>
      </c>
    </row>
    <row r="26" spans="1:12" s="229" customFormat="1" ht="24" customHeight="1" x14ac:dyDescent="0.2">
      <c r="A26" s="208" t="s">
        <v>248</v>
      </c>
      <c r="B26" s="206">
        <v>461999</v>
      </c>
      <c r="C26" s="205">
        <v>6000</v>
      </c>
      <c r="D26" s="206">
        <v>600</v>
      </c>
      <c r="E26" s="205">
        <v>0</v>
      </c>
      <c r="F26" s="206">
        <v>5400</v>
      </c>
      <c r="G26" s="205">
        <v>0</v>
      </c>
      <c r="H26" s="258">
        <v>0</v>
      </c>
      <c r="I26" s="204">
        <v>0</v>
      </c>
    </row>
    <row r="27" spans="1:12" s="229" customFormat="1" ht="15" customHeight="1" x14ac:dyDescent="0.2">
      <c r="A27" s="199" t="s">
        <v>338</v>
      </c>
      <c r="B27" s="216">
        <v>80800</v>
      </c>
      <c r="C27" s="205">
        <v>19000</v>
      </c>
      <c r="D27" s="206">
        <v>2260</v>
      </c>
      <c r="E27" s="205">
        <v>0</v>
      </c>
      <c r="F27" s="206">
        <v>16740</v>
      </c>
      <c r="G27" s="205">
        <v>16720</v>
      </c>
      <c r="H27" s="258">
        <v>17190</v>
      </c>
      <c r="I27" s="204">
        <v>16720</v>
      </c>
      <c r="L27" s="230"/>
    </row>
    <row r="28" spans="1:12" s="229" customFormat="1" ht="45" customHeight="1" x14ac:dyDescent="0.2">
      <c r="A28" s="208" t="s">
        <v>339</v>
      </c>
      <c r="B28" s="216">
        <v>4614</v>
      </c>
      <c r="C28" s="205">
        <v>1055</v>
      </c>
      <c r="D28" s="206">
        <v>158</v>
      </c>
      <c r="E28" s="205">
        <v>0</v>
      </c>
      <c r="F28" s="206">
        <v>897</v>
      </c>
      <c r="G28" s="205">
        <v>700</v>
      </c>
      <c r="H28" s="258">
        <v>650</v>
      </c>
      <c r="I28" s="204">
        <v>0</v>
      </c>
      <c r="L28" s="230"/>
    </row>
    <row r="29" spans="1:12" s="229" customFormat="1" ht="34.5" customHeight="1" x14ac:dyDescent="0.2">
      <c r="A29" s="208" t="s">
        <v>73</v>
      </c>
      <c r="B29" s="216">
        <v>22500</v>
      </c>
      <c r="C29" s="205">
        <v>22500</v>
      </c>
      <c r="D29" s="206">
        <v>22500</v>
      </c>
      <c r="E29" s="205">
        <v>0</v>
      </c>
      <c r="F29" s="206">
        <v>0</v>
      </c>
      <c r="G29" s="205">
        <v>0</v>
      </c>
      <c r="H29" s="258">
        <v>0</v>
      </c>
      <c r="I29" s="204">
        <v>0</v>
      </c>
      <c r="L29" s="230"/>
    </row>
    <row r="30" spans="1:12" ht="15" customHeight="1" x14ac:dyDescent="0.2">
      <c r="A30" s="202" t="s">
        <v>72</v>
      </c>
      <c r="B30" s="201" t="s">
        <v>61</v>
      </c>
      <c r="C30" s="45">
        <f>SUM(C17:C29)</f>
        <v>556055</v>
      </c>
      <c r="D30" s="45">
        <f t="shared" ref="D30:I30" si="1">SUM(D17:D29)</f>
        <v>109244</v>
      </c>
      <c r="E30" s="45">
        <f t="shared" si="1"/>
        <v>0</v>
      </c>
      <c r="F30" s="45">
        <f t="shared" si="1"/>
        <v>446811</v>
      </c>
      <c r="G30" s="45">
        <f t="shared" si="1"/>
        <v>432444</v>
      </c>
      <c r="H30" s="45">
        <f t="shared" si="1"/>
        <v>87590</v>
      </c>
      <c r="I30" s="200">
        <f t="shared" si="1"/>
        <v>52620</v>
      </c>
      <c r="J30" s="215"/>
    </row>
    <row r="31" spans="1:12" ht="18" customHeight="1" x14ac:dyDescent="0.2">
      <c r="A31" s="576" t="s">
        <v>340</v>
      </c>
      <c r="B31" s="577"/>
      <c r="C31" s="577"/>
      <c r="D31" s="577"/>
      <c r="E31" s="577"/>
      <c r="F31" s="577"/>
      <c r="G31" s="577"/>
      <c r="H31" s="577"/>
      <c r="I31" s="578"/>
    </row>
    <row r="32" spans="1:12" s="229" customFormat="1" ht="24" customHeight="1" x14ac:dyDescent="0.2">
      <c r="A32" s="208" t="s">
        <v>252</v>
      </c>
      <c r="B32" s="206">
        <v>7351.17</v>
      </c>
      <c r="C32" s="205">
        <v>5066</v>
      </c>
      <c r="D32" s="206">
        <v>498</v>
      </c>
      <c r="E32" s="205">
        <v>0</v>
      </c>
      <c r="F32" s="206">
        <v>4568</v>
      </c>
      <c r="G32" s="205">
        <v>0</v>
      </c>
      <c r="H32" s="261">
        <v>2265</v>
      </c>
      <c r="I32" s="204">
        <v>0</v>
      </c>
    </row>
    <row r="33" spans="1:10" s="229" customFormat="1" ht="24" customHeight="1" x14ac:dyDescent="0.2">
      <c r="A33" s="208" t="s">
        <v>254</v>
      </c>
      <c r="B33" s="206">
        <v>2654.02</v>
      </c>
      <c r="C33" s="205">
        <v>1700</v>
      </c>
      <c r="D33" s="206">
        <v>300</v>
      </c>
      <c r="E33" s="205">
        <v>0</v>
      </c>
      <c r="F33" s="206">
        <v>1400</v>
      </c>
      <c r="G33" s="205">
        <v>0</v>
      </c>
      <c r="H33" s="261">
        <v>1000</v>
      </c>
      <c r="I33" s="204">
        <v>0</v>
      </c>
    </row>
    <row r="34" spans="1:10" s="229" customFormat="1" ht="24" customHeight="1" x14ac:dyDescent="0.2">
      <c r="A34" s="208" t="s">
        <v>255</v>
      </c>
      <c r="B34" s="206">
        <v>9987.130000000001</v>
      </c>
      <c r="C34" s="205">
        <v>100</v>
      </c>
      <c r="D34" s="206">
        <v>100</v>
      </c>
      <c r="E34" s="205">
        <v>0</v>
      </c>
      <c r="F34" s="206">
        <v>0</v>
      </c>
      <c r="G34" s="205">
        <v>0</v>
      </c>
      <c r="H34" s="261">
        <v>0</v>
      </c>
      <c r="I34" s="204">
        <v>0</v>
      </c>
    </row>
    <row r="35" spans="1:10" s="229" customFormat="1" ht="24" customHeight="1" x14ac:dyDescent="0.2">
      <c r="A35" s="208" t="s">
        <v>257</v>
      </c>
      <c r="B35" s="206">
        <v>8649.92</v>
      </c>
      <c r="C35" s="205">
        <v>288</v>
      </c>
      <c r="D35" s="206">
        <v>288</v>
      </c>
      <c r="E35" s="205">
        <v>0</v>
      </c>
      <c r="F35" s="206">
        <v>0</v>
      </c>
      <c r="G35" s="205">
        <v>0</v>
      </c>
      <c r="H35" s="261">
        <v>0</v>
      </c>
      <c r="I35" s="204">
        <v>0</v>
      </c>
    </row>
    <row r="36" spans="1:10" ht="15" customHeight="1" x14ac:dyDescent="0.2">
      <c r="A36" s="202" t="s">
        <v>341</v>
      </c>
      <c r="B36" s="201" t="s">
        <v>61</v>
      </c>
      <c r="C36" s="45">
        <f>SUM(C32:C35)</f>
        <v>7154</v>
      </c>
      <c r="D36" s="45">
        <f t="shared" ref="D36:I36" si="2">SUM(D32:D35)</f>
        <v>1186</v>
      </c>
      <c r="E36" s="45">
        <f t="shared" si="2"/>
        <v>0</v>
      </c>
      <c r="F36" s="45">
        <f t="shared" si="2"/>
        <v>5968</v>
      </c>
      <c r="G36" s="45">
        <f t="shared" si="2"/>
        <v>0</v>
      </c>
      <c r="H36" s="45">
        <f t="shared" si="2"/>
        <v>3265</v>
      </c>
      <c r="I36" s="200">
        <f t="shared" si="2"/>
        <v>0</v>
      </c>
      <c r="J36" s="215"/>
    </row>
    <row r="37" spans="1:10" ht="18" customHeight="1" x14ac:dyDescent="0.2">
      <c r="A37" s="559" t="s">
        <v>69</v>
      </c>
      <c r="B37" s="560"/>
      <c r="C37" s="560"/>
      <c r="D37" s="560"/>
      <c r="E37" s="560"/>
      <c r="F37" s="560"/>
      <c r="G37" s="560"/>
      <c r="H37" s="560"/>
      <c r="I37" s="203"/>
    </row>
    <row r="38" spans="1:10" ht="15" customHeight="1" x14ac:dyDescent="0.2">
      <c r="A38" s="208" t="s">
        <v>258</v>
      </c>
      <c r="B38" s="206">
        <v>123000</v>
      </c>
      <c r="C38" s="205">
        <v>35000</v>
      </c>
      <c r="D38" s="206">
        <v>8900</v>
      </c>
      <c r="E38" s="205">
        <v>0</v>
      </c>
      <c r="F38" s="206">
        <v>26100</v>
      </c>
      <c r="G38" s="205">
        <v>26000</v>
      </c>
      <c r="H38" s="261">
        <v>0</v>
      </c>
      <c r="I38" s="204">
        <v>0</v>
      </c>
    </row>
    <row r="39" spans="1:10" s="229" customFormat="1" ht="15" customHeight="1" x14ac:dyDescent="0.2">
      <c r="A39" s="208" t="s">
        <v>342</v>
      </c>
      <c r="B39" s="206">
        <v>31360</v>
      </c>
      <c r="C39" s="205">
        <v>15000</v>
      </c>
      <c r="D39" s="206">
        <v>1500</v>
      </c>
      <c r="E39" s="205">
        <v>0</v>
      </c>
      <c r="F39" s="206">
        <v>13500</v>
      </c>
      <c r="G39" s="205">
        <v>13400</v>
      </c>
      <c r="H39" s="261">
        <v>0</v>
      </c>
      <c r="I39" s="204">
        <v>0</v>
      </c>
    </row>
    <row r="40" spans="1:10" s="229" customFormat="1" ht="15" customHeight="1" x14ac:dyDescent="0.2">
      <c r="A40" s="208" t="s">
        <v>343</v>
      </c>
      <c r="B40" s="206">
        <v>29869</v>
      </c>
      <c r="C40" s="205">
        <v>15000</v>
      </c>
      <c r="D40" s="206">
        <v>2059</v>
      </c>
      <c r="E40" s="205">
        <v>0</v>
      </c>
      <c r="F40" s="206">
        <v>12941</v>
      </c>
      <c r="G40" s="205">
        <v>12691</v>
      </c>
      <c r="H40" s="261">
        <v>0</v>
      </c>
      <c r="I40" s="204">
        <v>0</v>
      </c>
    </row>
    <row r="41" spans="1:10" ht="34.5" customHeight="1" x14ac:dyDescent="0.2">
      <c r="A41" s="208" t="s">
        <v>261</v>
      </c>
      <c r="B41" s="206">
        <v>123000</v>
      </c>
      <c r="C41" s="205">
        <v>35000</v>
      </c>
      <c r="D41" s="206">
        <v>5822</v>
      </c>
      <c r="E41" s="205">
        <v>0</v>
      </c>
      <c r="F41" s="206">
        <v>29178</v>
      </c>
      <c r="G41" s="205">
        <v>29078</v>
      </c>
      <c r="H41" s="261">
        <v>0</v>
      </c>
      <c r="I41" s="204">
        <v>0</v>
      </c>
    </row>
    <row r="42" spans="1:10" ht="15" customHeight="1" x14ac:dyDescent="0.2">
      <c r="A42" s="208" t="s">
        <v>67</v>
      </c>
      <c r="B42" s="206">
        <v>69000</v>
      </c>
      <c r="C42" s="205">
        <v>25000</v>
      </c>
      <c r="D42" s="206">
        <v>3850</v>
      </c>
      <c r="E42" s="205">
        <v>0</v>
      </c>
      <c r="F42" s="206">
        <v>21150</v>
      </c>
      <c r="G42" s="205">
        <v>20950</v>
      </c>
      <c r="H42" s="261">
        <v>0</v>
      </c>
      <c r="I42" s="204">
        <v>0</v>
      </c>
    </row>
    <row r="43" spans="1:10" ht="15" customHeight="1" x14ac:dyDescent="0.2">
      <c r="A43" s="208" t="s">
        <v>264</v>
      </c>
      <c r="B43" s="206">
        <v>32000</v>
      </c>
      <c r="C43" s="205">
        <v>20000</v>
      </c>
      <c r="D43" s="206">
        <v>2000</v>
      </c>
      <c r="E43" s="205">
        <v>0</v>
      </c>
      <c r="F43" s="206">
        <v>18000</v>
      </c>
      <c r="G43" s="205">
        <v>17900</v>
      </c>
      <c r="H43" s="261">
        <v>0</v>
      </c>
      <c r="I43" s="204">
        <v>0</v>
      </c>
    </row>
    <row r="44" spans="1:10" ht="15" customHeight="1" x14ac:dyDescent="0.2">
      <c r="A44" s="208" t="s">
        <v>266</v>
      </c>
      <c r="B44" s="206">
        <v>11000</v>
      </c>
      <c r="C44" s="205">
        <v>5000</v>
      </c>
      <c r="D44" s="206">
        <v>950</v>
      </c>
      <c r="E44" s="205">
        <v>0</v>
      </c>
      <c r="F44" s="206">
        <v>4050</v>
      </c>
      <c r="G44" s="205">
        <v>3850</v>
      </c>
      <c r="H44" s="261">
        <v>0</v>
      </c>
      <c r="I44" s="204">
        <v>0</v>
      </c>
    </row>
    <row r="45" spans="1:10" ht="34.5" customHeight="1" x14ac:dyDescent="0.2">
      <c r="A45" s="208" t="s">
        <v>344</v>
      </c>
      <c r="B45" s="206">
        <v>6000</v>
      </c>
      <c r="C45" s="205">
        <v>600</v>
      </c>
      <c r="D45" s="206">
        <v>600</v>
      </c>
      <c r="E45" s="205">
        <v>0</v>
      </c>
      <c r="F45" s="206">
        <v>0</v>
      </c>
      <c r="G45" s="205">
        <v>0</v>
      </c>
      <c r="H45" s="261">
        <v>0</v>
      </c>
      <c r="I45" s="204">
        <v>0</v>
      </c>
    </row>
    <row r="46" spans="1:10" ht="34.5" customHeight="1" x14ac:dyDescent="0.2">
      <c r="A46" s="208" t="s">
        <v>270</v>
      </c>
      <c r="B46" s="206">
        <v>330</v>
      </c>
      <c r="C46" s="205">
        <v>30</v>
      </c>
      <c r="D46" s="206">
        <v>30</v>
      </c>
      <c r="E46" s="205">
        <v>0</v>
      </c>
      <c r="F46" s="206">
        <v>0</v>
      </c>
      <c r="G46" s="205">
        <v>0</v>
      </c>
      <c r="H46" s="261">
        <v>0</v>
      </c>
      <c r="I46" s="204">
        <v>0</v>
      </c>
    </row>
    <row r="47" spans="1:10" ht="15" customHeight="1" x14ac:dyDescent="0.2">
      <c r="A47" s="202" t="s">
        <v>65</v>
      </c>
      <c r="B47" s="214" t="s">
        <v>61</v>
      </c>
      <c r="C47" s="214">
        <f>SUM(C38:C46)</f>
        <v>150630</v>
      </c>
      <c r="D47" s="214">
        <f t="shared" ref="D47:I47" si="3">SUM(D38:D46)</f>
        <v>25711</v>
      </c>
      <c r="E47" s="214">
        <f t="shared" si="3"/>
        <v>0</v>
      </c>
      <c r="F47" s="214">
        <f t="shared" si="3"/>
        <v>124919</v>
      </c>
      <c r="G47" s="214">
        <f t="shared" si="3"/>
        <v>123869</v>
      </c>
      <c r="H47" s="214">
        <f t="shared" si="3"/>
        <v>0</v>
      </c>
      <c r="I47" s="214">
        <f t="shared" si="3"/>
        <v>0</v>
      </c>
    </row>
    <row r="48" spans="1:10" ht="18" customHeight="1" x14ac:dyDescent="0.2">
      <c r="A48" s="559" t="s">
        <v>64</v>
      </c>
      <c r="B48" s="560"/>
      <c r="C48" s="560"/>
      <c r="D48" s="560"/>
      <c r="E48" s="560"/>
      <c r="F48" s="560"/>
      <c r="G48" s="560"/>
      <c r="H48" s="560"/>
      <c r="I48" s="561"/>
    </row>
    <row r="49" spans="1:9" ht="15" customHeight="1" x14ac:dyDescent="0.2">
      <c r="A49" s="208" t="s">
        <v>273</v>
      </c>
      <c r="B49" s="209">
        <v>25000</v>
      </c>
      <c r="C49" s="205">
        <v>1075</v>
      </c>
      <c r="D49" s="206">
        <v>1075</v>
      </c>
      <c r="E49" s="205">
        <v>0</v>
      </c>
      <c r="F49" s="206">
        <v>0</v>
      </c>
      <c r="G49" s="205">
        <v>0</v>
      </c>
      <c r="H49" s="261">
        <v>0</v>
      </c>
      <c r="I49" s="227">
        <v>0</v>
      </c>
    </row>
    <row r="50" spans="1:9" ht="15" customHeight="1" x14ac:dyDescent="0.2">
      <c r="A50" s="208" t="s">
        <v>275</v>
      </c>
      <c r="B50" s="209">
        <v>3500</v>
      </c>
      <c r="C50" s="205">
        <v>850</v>
      </c>
      <c r="D50" s="206">
        <v>130</v>
      </c>
      <c r="E50" s="205">
        <v>0</v>
      </c>
      <c r="F50" s="206">
        <v>720</v>
      </c>
      <c r="G50" s="205">
        <v>0</v>
      </c>
      <c r="H50" s="261">
        <v>500</v>
      </c>
      <c r="I50" s="227">
        <v>0</v>
      </c>
    </row>
    <row r="51" spans="1:9" ht="15" customHeight="1" x14ac:dyDescent="0.2">
      <c r="A51" s="208" t="s">
        <v>63</v>
      </c>
      <c r="B51" s="209">
        <v>56481.86</v>
      </c>
      <c r="C51" s="205">
        <v>2207</v>
      </c>
      <c r="D51" s="206">
        <v>2207</v>
      </c>
      <c r="E51" s="205">
        <v>0</v>
      </c>
      <c r="F51" s="206">
        <v>0</v>
      </c>
      <c r="G51" s="205">
        <v>0</v>
      </c>
      <c r="H51" s="261">
        <v>11870</v>
      </c>
      <c r="I51" s="227">
        <v>0</v>
      </c>
    </row>
    <row r="52" spans="1:9" ht="15" customHeight="1" x14ac:dyDescent="0.2">
      <c r="A52" s="208" t="s">
        <v>62</v>
      </c>
      <c r="B52" s="209">
        <v>100000</v>
      </c>
      <c r="C52" s="205">
        <v>100000</v>
      </c>
      <c r="D52" s="206">
        <v>66000</v>
      </c>
      <c r="E52" s="205">
        <v>0</v>
      </c>
      <c r="F52" s="206">
        <v>34000</v>
      </c>
      <c r="G52" s="205">
        <v>0</v>
      </c>
      <c r="H52" s="261">
        <v>0</v>
      </c>
      <c r="I52" s="227">
        <v>0</v>
      </c>
    </row>
    <row r="53" spans="1:9" ht="24" customHeight="1" x14ac:dyDescent="0.2">
      <c r="A53" s="208" t="s">
        <v>277</v>
      </c>
      <c r="B53" s="209">
        <v>4676.87</v>
      </c>
      <c r="C53" s="205">
        <v>2500</v>
      </c>
      <c r="D53" s="206">
        <v>0</v>
      </c>
      <c r="E53" s="205">
        <v>0</v>
      </c>
      <c r="F53" s="206">
        <v>2500</v>
      </c>
      <c r="G53" s="205">
        <v>0</v>
      </c>
      <c r="H53" s="206">
        <v>1900</v>
      </c>
      <c r="I53" s="227">
        <v>0</v>
      </c>
    </row>
    <row r="54" spans="1:9" ht="24" customHeight="1" x14ac:dyDescent="0.2">
      <c r="A54" s="208" t="s">
        <v>60</v>
      </c>
      <c r="B54" s="209">
        <v>1660.7</v>
      </c>
      <c r="C54" s="205">
        <v>941</v>
      </c>
      <c r="D54" s="206">
        <v>94.1</v>
      </c>
      <c r="E54" s="205">
        <v>0</v>
      </c>
      <c r="F54" s="206">
        <v>846.9</v>
      </c>
      <c r="G54" s="205">
        <v>0</v>
      </c>
      <c r="H54" s="206">
        <v>625</v>
      </c>
      <c r="I54" s="227">
        <v>0</v>
      </c>
    </row>
    <row r="55" spans="1:9" ht="15" customHeight="1" x14ac:dyDescent="0.2">
      <c r="A55" s="202" t="s">
        <v>59</v>
      </c>
      <c r="B55" s="213" t="s">
        <v>61</v>
      </c>
      <c r="C55" s="212">
        <f>SUM(C49:C54)</f>
        <v>107573</v>
      </c>
      <c r="D55" s="212">
        <f t="shared" ref="D55:I55" si="4">SUM(D49:D54)</f>
        <v>69506.100000000006</v>
      </c>
      <c r="E55" s="212">
        <f t="shared" si="4"/>
        <v>0</v>
      </c>
      <c r="F55" s="212">
        <f t="shared" si="4"/>
        <v>38066.9</v>
      </c>
      <c r="G55" s="212">
        <f t="shared" si="4"/>
        <v>0</v>
      </c>
      <c r="H55" s="212">
        <f t="shared" si="4"/>
        <v>14895</v>
      </c>
      <c r="I55" s="211">
        <f t="shared" si="4"/>
        <v>0</v>
      </c>
    </row>
    <row r="56" spans="1:9" ht="18" customHeight="1" x14ac:dyDescent="0.2">
      <c r="A56" s="559" t="s">
        <v>345</v>
      </c>
      <c r="B56" s="560"/>
      <c r="C56" s="560"/>
      <c r="D56" s="560"/>
      <c r="E56" s="560"/>
      <c r="F56" s="560"/>
      <c r="G56" s="560"/>
      <c r="H56" s="560"/>
      <c r="I56" s="561"/>
    </row>
    <row r="57" spans="1:9" ht="15" customHeight="1" x14ac:dyDescent="0.2">
      <c r="A57" s="208" t="s">
        <v>57</v>
      </c>
      <c r="B57" s="209">
        <v>20100</v>
      </c>
      <c r="C57" s="205">
        <v>6000</v>
      </c>
      <c r="D57" s="206">
        <v>690</v>
      </c>
      <c r="E57" s="205">
        <v>0</v>
      </c>
      <c r="F57" s="206">
        <v>5310</v>
      </c>
      <c r="G57" s="205">
        <v>4700</v>
      </c>
      <c r="H57" s="261">
        <v>0</v>
      </c>
      <c r="I57" s="227">
        <v>0</v>
      </c>
    </row>
    <row r="58" spans="1:9" ht="15" customHeight="1" x14ac:dyDescent="0.2">
      <c r="A58" s="208" t="s">
        <v>279</v>
      </c>
      <c r="B58" s="209">
        <v>120</v>
      </c>
      <c r="C58" s="205">
        <v>100</v>
      </c>
      <c r="D58" s="206">
        <v>10</v>
      </c>
      <c r="E58" s="205">
        <v>0</v>
      </c>
      <c r="F58" s="206">
        <v>90</v>
      </c>
      <c r="G58" s="205">
        <v>0</v>
      </c>
      <c r="H58" s="261">
        <v>0</v>
      </c>
      <c r="I58" s="227">
        <v>0</v>
      </c>
    </row>
    <row r="59" spans="1:9" ht="15" customHeight="1" x14ac:dyDescent="0.2">
      <c r="A59" s="208" t="s">
        <v>55</v>
      </c>
      <c r="B59" s="209">
        <v>10500</v>
      </c>
      <c r="C59" s="205">
        <v>4200</v>
      </c>
      <c r="D59" s="206">
        <v>510</v>
      </c>
      <c r="E59" s="205">
        <v>0</v>
      </c>
      <c r="F59" s="206">
        <v>3690</v>
      </c>
      <c r="G59" s="205">
        <v>0</v>
      </c>
      <c r="H59" s="261">
        <v>0</v>
      </c>
      <c r="I59" s="227">
        <v>0</v>
      </c>
    </row>
    <row r="60" spans="1:9" ht="15" customHeight="1" x14ac:dyDescent="0.2">
      <c r="A60" s="208" t="s">
        <v>281</v>
      </c>
      <c r="B60" s="209">
        <v>7010</v>
      </c>
      <c r="C60" s="205">
        <v>1800</v>
      </c>
      <c r="D60" s="206">
        <v>270</v>
      </c>
      <c r="E60" s="205">
        <v>0</v>
      </c>
      <c r="F60" s="206">
        <v>1530</v>
      </c>
      <c r="G60" s="205">
        <v>0</v>
      </c>
      <c r="H60" s="261">
        <v>1350</v>
      </c>
      <c r="I60" s="227">
        <v>0</v>
      </c>
    </row>
    <row r="61" spans="1:9" ht="15" customHeight="1" x14ac:dyDescent="0.2">
      <c r="A61" s="202" t="s">
        <v>346</v>
      </c>
      <c r="B61" s="213"/>
      <c r="C61" s="212">
        <f>SUM(C57:C60)</f>
        <v>12100</v>
      </c>
      <c r="D61" s="212">
        <f t="shared" ref="D61:I61" si="5">SUM(D57:D60)</f>
        <v>1480</v>
      </c>
      <c r="E61" s="212">
        <f t="shared" si="5"/>
        <v>0</v>
      </c>
      <c r="F61" s="212">
        <f t="shared" si="5"/>
        <v>10620</v>
      </c>
      <c r="G61" s="212">
        <f t="shared" si="5"/>
        <v>4700</v>
      </c>
      <c r="H61" s="212">
        <f t="shared" si="5"/>
        <v>1350</v>
      </c>
      <c r="I61" s="211">
        <f t="shared" si="5"/>
        <v>0</v>
      </c>
    </row>
    <row r="62" spans="1:9" ht="18" customHeight="1" x14ac:dyDescent="0.2">
      <c r="A62" s="557" t="s">
        <v>51</v>
      </c>
      <c r="B62" s="558"/>
      <c r="C62" s="558"/>
      <c r="D62" s="558"/>
      <c r="E62" s="558"/>
      <c r="F62" s="558"/>
      <c r="G62" s="558"/>
      <c r="H62" s="558"/>
      <c r="I62" s="203"/>
    </row>
    <row r="63" spans="1:9" s="229" customFormat="1" ht="24" customHeight="1" x14ac:dyDescent="0.2">
      <c r="A63" s="210" t="s">
        <v>282</v>
      </c>
      <c r="B63" s="206">
        <v>20000</v>
      </c>
      <c r="C63" s="205">
        <v>2000</v>
      </c>
      <c r="D63" s="206">
        <v>200</v>
      </c>
      <c r="E63" s="205">
        <v>0</v>
      </c>
      <c r="F63" s="206">
        <v>1800</v>
      </c>
      <c r="G63" s="205">
        <v>0</v>
      </c>
      <c r="H63" s="261">
        <v>0</v>
      </c>
      <c r="I63" s="204">
        <v>0</v>
      </c>
    </row>
    <row r="64" spans="1:9" s="229" customFormat="1" ht="24" customHeight="1" x14ac:dyDescent="0.2">
      <c r="A64" s="208" t="s">
        <v>50</v>
      </c>
      <c r="B64" s="206">
        <v>32859.72</v>
      </c>
      <c r="C64" s="205">
        <v>8000</v>
      </c>
      <c r="D64" s="206">
        <v>3275</v>
      </c>
      <c r="E64" s="205">
        <v>0</v>
      </c>
      <c r="F64" s="206">
        <v>4725</v>
      </c>
      <c r="G64" s="205">
        <v>4225</v>
      </c>
      <c r="H64" s="261">
        <v>0</v>
      </c>
      <c r="I64" s="204">
        <v>0</v>
      </c>
    </row>
    <row r="65" spans="1:9" s="229" customFormat="1" ht="15" customHeight="1" x14ac:dyDescent="0.2">
      <c r="A65" s="208" t="s">
        <v>49</v>
      </c>
      <c r="B65" s="206">
        <v>18898.32</v>
      </c>
      <c r="C65" s="205">
        <v>10000</v>
      </c>
      <c r="D65" s="206">
        <v>1270</v>
      </c>
      <c r="E65" s="205">
        <v>0</v>
      </c>
      <c r="F65" s="206">
        <v>8730</v>
      </c>
      <c r="G65" s="205">
        <v>8580</v>
      </c>
      <c r="H65" s="261">
        <v>0</v>
      </c>
      <c r="I65" s="204">
        <v>0</v>
      </c>
    </row>
    <row r="66" spans="1:9" s="229" customFormat="1" ht="24" customHeight="1" x14ac:dyDescent="0.2">
      <c r="A66" s="208" t="s">
        <v>48</v>
      </c>
      <c r="B66" s="206">
        <v>29834.1</v>
      </c>
      <c r="C66" s="205">
        <v>10000</v>
      </c>
      <c r="D66" s="206">
        <v>1900</v>
      </c>
      <c r="E66" s="205">
        <v>0</v>
      </c>
      <c r="F66" s="206">
        <v>8100</v>
      </c>
      <c r="G66" s="205">
        <v>7600</v>
      </c>
      <c r="H66" s="261">
        <v>0</v>
      </c>
      <c r="I66" s="204">
        <v>0</v>
      </c>
    </row>
    <row r="67" spans="1:9" s="229" customFormat="1" ht="24" customHeight="1" x14ac:dyDescent="0.2">
      <c r="A67" s="208" t="s">
        <v>283</v>
      </c>
      <c r="B67" s="206">
        <v>20000</v>
      </c>
      <c r="C67" s="205">
        <v>2000</v>
      </c>
      <c r="D67" s="206">
        <v>200</v>
      </c>
      <c r="E67" s="205">
        <v>0</v>
      </c>
      <c r="F67" s="206">
        <v>1800</v>
      </c>
      <c r="G67" s="205">
        <v>0</v>
      </c>
      <c r="H67" s="261">
        <v>0</v>
      </c>
      <c r="I67" s="204">
        <v>0</v>
      </c>
    </row>
    <row r="68" spans="1:9" s="229" customFormat="1" ht="15" customHeight="1" x14ac:dyDescent="0.2">
      <c r="A68" s="210" t="s">
        <v>47</v>
      </c>
      <c r="B68" s="206">
        <v>10000</v>
      </c>
      <c r="C68" s="205">
        <v>2000</v>
      </c>
      <c r="D68" s="206">
        <v>1400</v>
      </c>
      <c r="E68" s="205">
        <v>0</v>
      </c>
      <c r="F68" s="206">
        <v>600</v>
      </c>
      <c r="G68" s="205">
        <v>600</v>
      </c>
      <c r="H68" s="261">
        <v>0</v>
      </c>
      <c r="I68" s="204">
        <v>0</v>
      </c>
    </row>
    <row r="69" spans="1:9" s="229" customFormat="1" ht="24" customHeight="1" x14ac:dyDescent="0.2">
      <c r="A69" s="210" t="s">
        <v>347</v>
      </c>
      <c r="B69" s="206">
        <v>14980.46</v>
      </c>
      <c r="C69" s="205">
        <v>625</v>
      </c>
      <c r="D69" s="206">
        <v>125</v>
      </c>
      <c r="E69" s="205">
        <v>0</v>
      </c>
      <c r="F69" s="206">
        <v>500</v>
      </c>
      <c r="G69" s="205">
        <v>0</v>
      </c>
      <c r="H69" s="261">
        <v>1500</v>
      </c>
      <c r="I69" s="204">
        <v>0</v>
      </c>
    </row>
    <row r="70" spans="1:9" s="229" customFormat="1" ht="15" customHeight="1" x14ac:dyDescent="0.2">
      <c r="A70" s="210" t="s">
        <v>471</v>
      </c>
      <c r="B70" s="206">
        <v>4000</v>
      </c>
      <c r="C70" s="205">
        <v>4000</v>
      </c>
      <c r="D70" s="206">
        <v>400</v>
      </c>
      <c r="E70" s="205">
        <v>0</v>
      </c>
      <c r="F70" s="206">
        <v>3600</v>
      </c>
      <c r="G70" s="205">
        <v>0</v>
      </c>
      <c r="H70" s="261">
        <v>0</v>
      </c>
      <c r="I70" s="204">
        <v>0</v>
      </c>
    </row>
    <row r="71" spans="1:9" s="229" customFormat="1" ht="24" customHeight="1" x14ac:dyDescent="0.2">
      <c r="A71" s="210" t="s">
        <v>285</v>
      </c>
      <c r="B71" s="206">
        <v>7000</v>
      </c>
      <c r="C71" s="205">
        <v>900</v>
      </c>
      <c r="D71" s="206">
        <v>400</v>
      </c>
      <c r="E71" s="205">
        <v>0</v>
      </c>
      <c r="F71" s="206">
        <v>500</v>
      </c>
      <c r="G71" s="205">
        <v>0</v>
      </c>
      <c r="H71" s="261">
        <v>0</v>
      </c>
      <c r="I71" s="204">
        <v>0</v>
      </c>
    </row>
    <row r="72" spans="1:9" s="229" customFormat="1" ht="15" customHeight="1" x14ac:dyDescent="0.2">
      <c r="A72" s="210" t="s">
        <v>286</v>
      </c>
      <c r="B72" s="206">
        <v>8000</v>
      </c>
      <c r="C72" s="205">
        <v>8000</v>
      </c>
      <c r="D72" s="206">
        <v>800</v>
      </c>
      <c r="E72" s="205">
        <v>0</v>
      </c>
      <c r="F72" s="206">
        <v>7200</v>
      </c>
      <c r="G72" s="205">
        <v>0</v>
      </c>
      <c r="H72" s="261">
        <v>0</v>
      </c>
      <c r="I72" s="204">
        <v>0</v>
      </c>
    </row>
    <row r="73" spans="1:9" s="229" customFormat="1" ht="15" customHeight="1" x14ac:dyDescent="0.2">
      <c r="A73" s="210" t="s">
        <v>287</v>
      </c>
      <c r="B73" s="206">
        <v>12000</v>
      </c>
      <c r="C73" s="205">
        <v>5700</v>
      </c>
      <c r="D73" s="206">
        <v>570</v>
      </c>
      <c r="E73" s="205">
        <v>0</v>
      </c>
      <c r="F73" s="206">
        <v>5130</v>
      </c>
      <c r="G73" s="205">
        <v>4900</v>
      </c>
      <c r="H73" s="261">
        <v>10800</v>
      </c>
      <c r="I73" s="204">
        <v>4900</v>
      </c>
    </row>
    <row r="74" spans="1:9" s="229" customFormat="1" ht="24" customHeight="1" x14ac:dyDescent="0.2">
      <c r="A74" s="210" t="s">
        <v>469</v>
      </c>
      <c r="B74" s="206">
        <v>25200</v>
      </c>
      <c r="C74" s="205">
        <v>1115</v>
      </c>
      <c r="D74" s="206">
        <v>615</v>
      </c>
      <c r="E74" s="205">
        <v>0</v>
      </c>
      <c r="F74" s="206">
        <v>500</v>
      </c>
      <c r="G74" s="205">
        <v>0</v>
      </c>
      <c r="H74" s="261">
        <v>0</v>
      </c>
      <c r="I74" s="204">
        <v>0</v>
      </c>
    </row>
    <row r="75" spans="1:9" s="229" customFormat="1" ht="24" customHeight="1" x14ac:dyDescent="0.2">
      <c r="A75" s="210" t="s">
        <v>45</v>
      </c>
      <c r="B75" s="206">
        <v>9857.4500000000007</v>
      </c>
      <c r="C75" s="205">
        <v>159</v>
      </c>
      <c r="D75" s="206">
        <v>159</v>
      </c>
      <c r="E75" s="205">
        <v>0</v>
      </c>
      <c r="F75" s="206">
        <v>0</v>
      </c>
      <c r="G75" s="205">
        <v>0</v>
      </c>
      <c r="H75" s="261">
        <v>0</v>
      </c>
      <c r="I75" s="204">
        <v>0</v>
      </c>
    </row>
    <row r="76" spans="1:9" s="229" customFormat="1" ht="15" customHeight="1" x14ac:dyDescent="0.2">
      <c r="A76" s="210" t="s">
        <v>44</v>
      </c>
      <c r="B76" s="206">
        <v>7341.7300000000005</v>
      </c>
      <c r="C76" s="205">
        <v>571</v>
      </c>
      <c r="D76" s="206">
        <v>221</v>
      </c>
      <c r="E76" s="205">
        <v>0</v>
      </c>
      <c r="F76" s="206">
        <v>350</v>
      </c>
      <c r="G76" s="205">
        <v>0</v>
      </c>
      <c r="H76" s="261">
        <v>350</v>
      </c>
      <c r="I76" s="204">
        <v>0</v>
      </c>
    </row>
    <row r="77" spans="1:9" s="229" customFormat="1" ht="15" customHeight="1" x14ac:dyDescent="0.2">
      <c r="A77" s="210" t="s">
        <v>43</v>
      </c>
      <c r="B77" s="206">
        <v>8200</v>
      </c>
      <c r="C77" s="205">
        <v>400</v>
      </c>
      <c r="D77" s="206">
        <v>400</v>
      </c>
      <c r="E77" s="205">
        <v>0</v>
      </c>
      <c r="F77" s="206">
        <v>0</v>
      </c>
      <c r="G77" s="205">
        <v>0</v>
      </c>
      <c r="H77" s="261">
        <v>0</v>
      </c>
      <c r="I77" s="204">
        <v>0</v>
      </c>
    </row>
    <row r="78" spans="1:9" s="229" customFormat="1" ht="15" customHeight="1" x14ac:dyDescent="0.2">
      <c r="A78" s="210" t="s">
        <v>42</v>
      </c>
      <c r="B78" s="206">
        <v>55522.48</v>
      </c>
      <c r="C78" s="205">
        <v>920</v>
      </c>
      <c r="D78" s="206">
        <v>920</v>
      </c>
      <c r="E78" s="205">
        <v>0</v>
      </c>
      <c r="F78" s="206">
        <v>0</v>
      </c>
      <c r="G78" s="205">
        <v>0</v>
      </c>
      <c r="H78" s="261">
        <v>0</v>
      </c>
      <c r="I78" s="204">
        <v>0</v>
      </c>
    </row>
    <row r="79" spans="1:9" s="229" customFormat="1" ht="15" customHeight="1" x14ac:dyDescent="0.2">
      <c r="A79" s="210" t="s">
        <v>289</v>
      </c>
      <c r="B79" s="206">
        <v>342389.47</v>
      </c>
      <c r="C79" s="205">
        <v>5345</v>
      </c>
      <c r="D79" s="206">
        <v>5345</v>
      </c>
      <c r="E79" s="205">
        <v>0</v>
      </c>
      <c r="F79" s="206">
        <v>0</v>
      </c>
      <c r="G79" s="205">
        <v>0</v>
      </c>
      <c r="H79" s="261">
        <v>0</v>
      </c>
      <c r="I79" s="204">
        <v>0</v>
      </c>
    </row>
    <row r="80" spans="1:9" s="229" customFormat="1" ht="15" customHeight="1" x14ac:dyDescent="0.2">
      <c r="A80" s="210" t="s">
        <v>41</v>
      </c>
      <c r="B80" s="206">
        <v>14729.439999999997</v>
      </c>
      <c r="C80" s="205">
        <v>37</v>
      </c>
      <c r="D80" s="206">
        <v>37</v>
      </c>
      <c r="E80" s="205">
        <v>0</v>
      </c>
      <c r="F80" s="206">
        <v>0</v>
      </c>
      <c r="G80" s="205">
        <v>0</v>
      </c>
      <c r="H80" s="261">
        <v>0</v>
      </c>
      <c r="I80" s="204">
        <v>0</v>
      </c>
    </row>
    <row r="81" spans="1:12" s="229" customFormat="1" ht="24" customHeight="1" x14ac:dyDescent="0.2">
      <c r="A81" s="210" t="s">
        <v>40</v>
      </c>
      <c r="B81" s="206">
        <v>6626.1200000000008</v>
      </c>
      <c r="C81" s="205">
        <v>605</v>
      </c>
      <c r="D81" s="206">
        <v>105</v>
      </c>
      <c r="E81" s="205">
        <v>0</v>
      </c>
      <c r="F81" s="206">
        <v>500</v>
      </c>
      <c r="G81" s="205">
        <v>0</v>
      </c>
      <c r="H81" s="261">
        <v>500</v>
      </c>
      <c r="I81" s="204">
        <v>0</v>
      </c>
    </row>
    <row r="82" spans="1:12" s="229" customFormat="1" ht="15" customHeight="1" x14ac:dyDescent="0.2">
      <c r="A82" s="210" t="s">
        <v>39</v>
      </c>
      <c r="B82" s="206">
        <v>21452.230000000003</v>
      </c>
      <c r="C82" s="205">
        <v>450</v>
      </c>
      <c r="D82" s="206">
        <v>450</v>
      </c>
      <c r="E82" s="205">
        <v>0</v>
      </c>
      <c r="F82" s="206">
        <v>0</v>
      </c>
      <c r="G82" s="205">
        <v>0</v>
      </c>
      <c r="H82" s="261">
        <v>0</v>
      </c>
      <c r="I82" s="204">
        <v>0</v>
      </c>
    </row>
    <row r="83" spans="1:12" ht="15" customHeight="1" x14ac:dyDescent="0.2">
      <c r="A83" s="202" t="s">
        <v>38</v>
      </c>
      <c r="B83" s="201" t="s">
        <v>61</v>
      </c>
      <c r="C83" s="45">
        <f t="shared" ref="C83:I83" si="6">SUM(C63:C82)</f>
        <v>62827</v>
      </c>
      <c r="D83" s="45">
        <f t="shared" si="6"/>
        <v>18792</v>
      </c>
      <c r="E83" s="45">
        <f t="shared" si="6"/>
        <v>0</v>
      </c>
      <c r="F83" s="45">
        <f t="shared" si="6"/>
        <v>44035</v>
      </c>
      <c r="G83" s="45">
        <f t="shared" si="6"/>
        <v>25905</v>
      </c>
      <c r="H83" s="45">
        <f t="shared" si="6"/>
        <v>13150</v>
      </c>
      <c r="I83" s="200">
        <f t="shared" si="6"/>
        <v>4900</v>
      </c>
    </row>
    <row r="84" spans="1:12" ht="18" customHeight="1" x14ac:dyDescent="0.2">
      <c r="A84" s="557" t="s">
        <v>37</v>
      </c>
      <c r="B84" s="558"/>
      <c r="C84" s="558"/>
      <c r="D84" s="558"/>
      <c r="E84" s="558"/>
      <c r="F84" s="558"/>
      <c r="G84" s="558"/>
      <c r="H84" s="558"/>
      <c r="I84" s="203"/>
    </row>
    <row r="85" spans="1:12" s="229" customFormat="1" ht="24" customHeight="1" x14ac:dyDescent="0.2">
      <c r="A85" s="210" t="s">
        <v>36</v>
      </c>
      <c r="B85" s="206">
        <v>54999.39</v>
      </c>
      <c r="C85" s="205">
        <v>10000</v>
      </c>
      <c r="D85" s="206">
        <v>1450</v>
      </c>
      <c r="E85" s="205">
        <v>0</v>
      </c>
      <c r="F85" s="206">
        <v>8550</v>
      </c>
      <c r="G85" s="205">
        <v>8250</v>
      </c>
      <c r="H85" s="261">
        <v>4000</v>
      </c>
      <c r="I85" s="204">
        <v>2620</v>
      </c>
    </row>
    <row r="86" spans="1:12" s="229" customFormat="1" ht="24" customHeight="1" x14ac:dyDescent="0.2">
      <c r="A86" s="210" t="s">
        <v>35</v>
      </c>
      <c r="B86" s="206">
        <v>72000</v>
      </c>
      <c r="C86" s="205">
        <v>10000</v>
      </c>
      <c r="D86" s="206">
        <v>1900</v>
      </c>
      <c r="E86" s="205">
        <v>0</v>
      </c>
      <c r="F86" s="209">
        <v>8100</v>
      </c>
      <c r="G86" s="205">
        <v>7850</v>
      </c>
      <c r="H86" s="261">
        <v>0</v>
      </c>
      <c r="I86" s="204">
        <v>0</v>
      </c>
    </row>
    <row r="87" spans="1:12" s="229" customFormat="1" ht="15" customHeight="1" x14ac:dyDescent="0.2">
      <c r="A87" s="210" t="s">
        <v>34</v>
      </c>
      <c r="B87" s="206">
        <v>106999.1</v>
      </c>
      <c r="C87" s="259">
        <v>17000</v>
      </c>
      <c r="D87" s="206">
        <v>3500</v>
      </c>
      <c r="E87" s="205">
        <v>0</v>
      </c>
      <c r="F87" s="206">
        <v>13500</v>
      </c>
      <c r="G87" s="205">
        <v>13050</v>
      </c>
      <c r="H87" s="261">
        <v>3000</v>
      </c>
      <c r="I87" s="204">
        <v>0</v>
      </c>
    </row>
    <row r="88" spans="1:12" s="229" customFormat="1" ht="24" customHeight="1" x14ac:dyDescent="0.2">
      <c r="A88" s="210" t="s">
        <v>33</v>
      </c>
      <c r="B88" s="206">
        <v>206999.6</v>
      </c>
      <c r="C88" s="205">
        <v>15000</v>
      </c>
      <c r="D88" s="206">
        <v>3750</v>
      </c>
      <c r="E88" s="205">
        <v>0</v>
      </c>
      <c r="F88" s="206">
        <v>11250</v>
      </c>
      <c r="G88" s="205">
        <v>11100</v>
      </c>
      <c r="H88" s="261">
        <v>0</v>
      </c>
      <c r="I88" s="204">
        <v>0</v>
      </c>
    </row>
    <row r="89" spans="1:12" s="229" customFormat="1" ht="24" customHeight="1" x14ac:dyDescent="0.2">
      <c r="A89" s="210" t="s">
        <v>32</v>
      </c>
      <c r="B89" s="206">
        <v>5050</v>
      </c>
      <c r="C89" s="259">
        <v>50</v>
      </c>
      <c r="D89" s="206">
        <v>50</v>
      </c>
      <c r="E89" s="205">
        <v>0</v>
      </c>
      <c r="F89" s="206">
        <v>0</v>
      </c>
      <c r="G89" s="205">
        <v>0</v>
      </c>
      <c r="H89" s="261">
        <v>0</v>
      </c>
      <c r="I89" s="204">
        <v>0</v>
      </c>
    </row>
    <row r="90" spans="1:12" s="229" customFormat="1" ht="15" customHeight="1" x14ac:dyDescent="0.2">
      <c r="A90" s="210" t="s">
        <v>31</v>
      </c>
      <c r="B90" s="206">
        <v>30000</v>
      </c>
      <c r="C90" s="205">
        <v>10000</v>
      </c>
      <c r="D90" s="206">
        <v>1000</v>
      </c>
      <c r="E90" s="205">
        <v>0</v>
      </c>
      <c r="F90" s="206">
        <v>9000</v>
      </c>
      <c r="G90" s="205">
        <v>8750</v>
      </c>
      <c r="H90" s="261">
        <v>0</v>
      </c>
      <c r="I90" s="204">
        <v>0</v>
      </c>
      <c r="K90" s="230"/>
      <c r="L90" s="230"/>
    </row>
    <row r="91" spans="1:12" s="229" customFormat="1" ht="24" customHeight="1" x14ac:dyDescent="0.2">
      <c r="A91" s="210" t="s">
        <v>30</v>
      </c>
      <c r="B91" s="206">
        <v>26346.82</v>
      </c>
      <c r="C91" s="205">
        <v>293</v>
      </c>
      <c r="D91" s="206">
        <v>293</v>
      </c>
      <c r="E91" s="205">
        <v>0</v>
      </c>
      <c r="F91" s="206">
        <v>0</v>
      </c>
      <c r="G91" s="205">
        <v>0</v>
      </c>
      <c r="H91" s="261">
        <v>0</v>
      </c>
      <c r="I91" s="204">
        <v>0</v>
      </c>
      <c r="K91" s="230"/>
      <c r="L91" s="230"/>
    </row>
    <row r="92" spans="1:12" s="229" customFormat="1" ht="15" customHeight="1" x14ac:dyDescent="0.2">
      <c r="A92" s="210" t="s">
        <v>29</v>
      </c>
      <c r="B92" s="206">
        <v>10000</v>
      </c>
      <c r="C92" s="205">
        <v>500</v>
      </c>
      <c r="D92" s="206">
        <v>50</v>
      </c>
      <c r="E92" s="205">
        <v>0</v>
      </c>
      <c r="F92" s="206">
        <v>450</v>
      </c>
      <c r="G92" s="205">
        <v>0</v>
      </c>
      <c r="H92" s="261">
        <v>0</v>
      </c>
      <c r="I92" s="204">
        <v>0</v>
      </c>
      <c r="K92" s="230"/>
      <c r="L92" s="230"/>
    </row>
    <row r="93" spans="1:12" s="229" customFormat="1" ht="15" customHeight="1" x14ac:dyDescent="0.2">
      <c r="A93" s="210" t="s">
        <v>28</v>
      </c>
      <c r="B93" s="206">
        <v>28000</v>
      </c>
      <c r="C93" s="205">
        <v>500</v>
      </c>
      <c r="D93" s="206">
        <v>50</v>
      </c>
      <c r="E93" s="205">
        <v>0</v>
      </c>
      <c r="F93" s="206">
        <v>450</v>
      </c>
      <c r="G93" s="205">
        <v>0</v>
      </c>
      <c r="H93" s="261">
        <v>0</v>
      </c>
      <c r="I93" s="204">
        <v>0</v>
      </c>
      <c r="K93" s="230"/>
      <c r="L93" s="230"/>
    </row>
    <row r="94" spans="1:12" s="229" customFormat="1" ht="15" customHeight="1" x14ac:dyDescent="0.2">
      <c r="A94" s="210" t="s">
        <v>291</v>
      </c>
      <c r="B94" s="206">
        <v>8000</v>
      </c>
      <c r="C94" s="205">
        <v>3000</v>
      </c>
      <c r="D94" s="206">
        <v>300</v>
      </c>
      <c r="E94" s="205">
        <v>0</v>
      </c>
      <c r="F94" s="206">
        <v>2700</v>
      </c>
      <c r="G94" s="205">
        <v>1500</v>
      </c>
      <c r="H94" s="261">
        <v>0</v>
      </c>
      <c r="I94" s="204">
        <v>0</v>
      </c>
      <c r="K94" s="230"/>
      <c r="L94" s="230"/>
    </row>
    <row r="95" spans="1:12" s="229" customFormat="1" ht="15" customHeight="1" x14ac:dyDescent="0.2">
      <c r="A95" s="210" t="s">
        <v>292</v>
      </c>
      <c r="B95" s="206">
        <v>15000</v>
      </c>
      <c r="C95" s="205">
        <v>5000</v>
      </c>
      <c r="D95" s="206">
        <v>500</v>
      </c>
      <c r="E95" s="205">
        <v>0</v>
      </c>
      <c r="F95" s="206">
        <v>4500</v>
      </c>
      <c r="G95" s="205">
        <v>2400</v>
      </c>
      <c r="H95" s="261">
        <v>0</v>
      </c>
      <c r="I95" s="204">
        <v>0</v>
      </c>
      <c r="K95" s="230"/>
      <c r="L95" s="230"/>
    </row>
    <row r="96" spans="1:12" s="229" customFormat="1" ht="15" customHeight="1" x14ac:dyDescent="0.2">
      <c r="A96" s="210" t="s">
        <v>27</v>
      </c>
      <c r="B96" s="206">
        <v>25000</v>
      </c>
      <c r="C96" s="259">
        <v>5500</v>
      </c>
      <c r="D96" s="206">
        <v>595</v>
      </c>
      <c r="E96" s="205">
        <v>0</v>
      </c>
      <c r="F96" s="206">
        <v>4905</v>
      </c>
      <c r="G96" s="205">
        <v>3500</v>
      </c>
      <c r="H96" s="261">
        <v>0</v>
      </c>
      <c r="I96" s="204">
        <v>0</v>
      </c>
    </row>
    <row r="97" spans="1:9" s="229" customFormat="1" ht="15" customHeight="1" x14ac:dyDescent="0.2">
      <c r="A97" s="210" t="s">
        <v>348</v>
      </c>
      <c r="B97" s="206">
        <v>37429</v>
      </c>
      <c r="C97" s="259">
        <v>588</v>
      </c>
      <c r="D97" s="206">
        <v>588</v>
      </c>
      <c r="E97" s="205">
        <v>0</v>
      </c>
      <c r="F97" s="206">
        <v>0</v>
      </c>
      <c r="G97" s="205">
        <v>0</v>
      </c>
      <c r="H97" s="261">
        <v>0</v>
      </c>
      <c r="I97" s="204">
        <v>0</v>
      </c>
    </row>
    <row r="98" spans="1:9" s="229" customFormat="1" ht="15" customHeight="1" x14ac:dyDescent="0.2">
      <c r="A98" s="210" t="s">
        <v>24</v>
      </c>
      <c r="B98" s="206">
        <v>30000</v>
      </c>
      <c r="C98" s="259">
        <v>13000</v>
      </c>
      <c r="D98" s="206">
        <v>1300</v>
      </c>
      <c r="E98" s="205">
        <v>0</v>
      </c>
      <c r="F98" s="206">
        <v>11700</v>
      </c>
      <c r="G98" s="205">
        <v>8700</v>
      </c>
      <c r="H98" s="261">
        <v>0</v>
      </c>
      <c r="I98" s="204">
        <v>0</v>
      </c>
    </row>
    <row r="99" spans="1:9" s="229" customFormat="1" ht="24" customHeight="1" x14ac:dyDescent="0.2">
      <c r="A99" s="210" t="s">
        <v>293</v>
      </c>
      <c r="B99" s="206">
        <v>2850</v>
      </c>
      <c r="C99" s="259">
        <v>500</v>
      </c>
      <c r="D99" s="206">
        <v>50</v>
      </c>
      <c r="E99" s="205">
        <v>0</v>
      </c>
      <c r="F99" s="206">
        <v>450</v>
      </c>
      <c r="G99" s="205">
        <v>0</v>
      </c>
      <c r="H99" s="261">
        <v>0</v>
      </c>
      <c r="I99" s="204">
        <v>0</v>
      </c>
    </row>
    <row r="100" spans="1:9" s="229" customFormat="1" ht="24" customHeight="1" x14ac:dyDescent="0.2">
      <c r="A100" s="210" t="s">
        <v>23</v>
      </c>
      <c r="B100" s="206">
        <v>3550</v>
      </c>
      <c r="C100" s="259">
        <v>35</v>
      </c>
      <c r="D100" s="206">
        <v>35</v>
      </c>
      <c r="E100" s="205">
        <v>0</v>
      </c>
      <c r="F100" s="206">
        <v>0</v>
      </c>
      <c r="G100" s="205">
        <v>0</v>
      </c>
      <c r="H100" s="261">
        <v>0</v>
      </c>
      <c r="I100" s="204">
        <v>0</v>
      </c>
    </row>
    <row r="101" spans="1:9" ht="15" customHeight="1" x14ac:dyDescent="0.2">
      <c r="A101" s="202" t="s">
        <v>22</v>
      </c>
      <c r="B101" s="201" t="s">
        <v>61</v>
      </c>
      <c r="C101" s="45">
        <f>SUM(C85:C100)</f>
        <v>90966</v>
      </c>
      <c r="D101" s="45">
        <f t="shared" ref="D101:I101" si="7">SUM(D85:D100)</f>
        <v>15411</v>
      </c>
      <c r="E101" s="45">
        <f t="shared" si="7"/>
        <v>0</v>
      </c>
      <c r="F101" s="45">
        <f t="shared" si="7"/>
        <v>75555</v>
      </c>
      <c r="G101" s="45">
        <f t="shared" si="7"/>
        <v>65100</v>
      </c>
      <c r="H101" s="45">
        <f t="shared" si="7"/>
        <v>7000</v>
      </c>
      <c r="I101" s="200">
        <f t="shared" si="7"/>
        <v>2620</v>
      </c>
    </row>
    <row r="102" spans="1:9" ht="18" customHeight="1" x14ac:dyDescent="0.2">
      <c r="A102" s="557" t="s">
        <v>21</v>
      </c>
      <c r="B102" s="558"/>
      <c r="C102" s="558"/>
      <c r="D102" s="558"/>
      <c r="E102" s="558"/>
      <c r="F102" s="558"/>
      <c r="G102" s="558"/>
      <c r="H102" s="558"/>
      <c r="I102" s="203"/>
    </row>
    <row r="103" spans="1:9" ht="15" customHeight="1" x14ac:dyDescent="0.2">
      <c r="A103" s="207" t="s">
        <v>18</v>
      </c>
      <c r="B103" s="206">
        <v>75000</v>
      </c>
      <c r="C103" s="205">
        <v>13500</v>
      </c>
      <c r="D103" s="206">
        <v>1800</v>
      </c>
      <c r="E103" s="205">
        <v>0</v>
      </c>
      <c r="F103" s="206">
        <v>11700</v>
      </c>
      <c r="G103" s="205">
        <v>11200</v>
      </c>
      <c r="H103" s="261">
        <v>0</v>
      </c>
      <c r="I103" s="204">
        <v>0</v>
      </c>
    </row>
    <row r="104" spans="1:9" s="229" customFormat="1" ht="24" customHeight="1" x14ac:dyDescent="0.2">
      <c r="A104" s="207" t="s">
        <v>294</v>
      </c>
      <c r="B104" s="206">
        <v>58500</v>
      </c>
      <c r="C104" s="205">
        <v>2000</v>
      </c>
      <c r="D104" s="206">
        <v>1400</v>
      </c>
      <c r="E104" s="205">
        <v>0</v>
      </c>
      <c r="F104" s="206">
        <v>600</v>
      </c>
      <c r="G104" s="205">
        <v>0</v>
      </c>
      <c r="H104" s="261">
        <v>0</v>
      </c>
      <c r="I104" s="204">
        <v>0</v>
      </c>
    </row>
    <row r="105" spans="1:9" s="229" customFormat="1" ht="24" customHeight="1" x14ac:dyDescent="0.2">
      <c r="A105" s="207" t="s">
        <v>295</v>
      </c>
      <c r="B105" s="206">
        <v>20000</v>
      </c>
      <c r="C105" s="205">
        <v>1000</v>
      </c>
      <c r="D105" s="206">
        <v>700</v>
      </c>
      <c r="E105" s="205">
        <v>0</v>
      </c>
      <c r="F105" s="206">
        <v>300</v>
      </c>
      <c r="G105" s="205">
        <v>0</v>
      </c>
      <c r="H105" s="261">
        <v>0</v>
      </c>
      <c r="I105" s="204">
        <v>0</v>
      </c>
    </row>
    <row r="106" spans="1:9" s="229" customFormat="1" ht="24" customHeight="1" x14ac:dyDescent="0.2">
      <c r="A106" s="207" t="s">
        <v>16</v>
      </c>
      <c r="B106" s="206">
        <v>30000</v>
      </c>
      <c r="C106" s="205">
        <v>16000</v>
      </c>
      <c r="D106" s="206">
        <v>11200</v>
      </c>
      <c r="E106" s="205">
        <v>0</v>
      </c>
      <c r="F106" s="206">
        <v>4800</v>
      </c>
      <c r="G106" s="205">
        <v>4300</v>
      </c>
      <c r="H106" s="261">
        <v>5100</v>
      </c>
      <c r="I106" s="204">
        <v>4300</v>
      </c>
    </row>
    <row r="107" spans="1:9" s="229" customFormat="1" ht="24" customHeight="1" x14ac:dyDescent="0.2">
      <c r="A107" s="207" t="s">
        <v>15</v>
      </c>
      <c r="B107" s="206">
        <v>131000</v>
      </c>
      <c r="C107" s="205">
        <v>800</v>
      </c>
      <c r="D107" s="206">
        <v>560</v>
      </c>
      <c r="E107" s="205">
        <v>0</v>
      </c>
      <c r="F107" s="206">
        <v>240</v>
      </c>
      <c r="G107" s="205">
        <v>140</v>
      </c>
      <c r="H107" s="261">
        <v>0</v>
      </c>
      <c r="I107" s="204">
        <v>0</v>
      </c>
    </row>
    <row r="108" spans="1:9" s="229" customFormat="1" ht="24" customHeight="1" x14ac:dyDescent="0.2">
      <c r="A108" s="208" t="s">
        <v>297</v>
      </c>
      <c r="B108" s="206">
        <v>10000</v>
      </c>
      <c r="C108" s="205">
        <v>6000</v>
      </c>
      <c r="D108" s="206">
        <v>4200</v>
      </c>
      <c r="E108" s="205">
        <v>0</v>
      </c>
      <c r="F108" s="206">
        <v>1800</v>
      </c>
      <c r="G108" s="205">
        <v>1600</v>
      </c>
      <c r="H108" s="261">
        <v>2250</v>
      </c>
      <c r="I108" s="204">
        <v>1600</v>
      </c>
    </row>
    <row r="109" spans="1:9" s="229" customFormat="1" ht="24" customHeight="1" x14ac:dyDescent="0.2">
      <c r="A109" s="208" t="s">
        <v>299</v>
      </c>
      <c r="B109" s="206">
        <v>15000</v>
      </c>
      <c r="C109" s="205">
        <v>9000</v>
      </c>
      <c r="D109" s="206">
        <v>6300</v>
      </c>
      <c r="E109" s="205">
        <v>0</v>
      </c>
      <c r="F109" s="206">
        <v>2700</v>
      </c>
      <c r="G109" s="205">
        <v>2600</v>
      </c>
      <c r="H109" s="261">
        <v>3300</v>
      </c>
      <c r="I109" s="204">
        <v>2600</v>
      </c>
    </row>
    <row r="110" spans="1:9" ht="34.5" customHeight="1" x14ac:dyDescent="0.2">
      <c r="A110" s="207" t="s">
        <v>300</v>
      </c>
      <c r="B110" s="206">
        <v>100000</v>
      </c>
      <c r="C110" s="205">
        <v>7000</v>
      </c>
      <c r="D110" s="206">
        <v>700</v>
      </c>
      <c r="E110" s="205">
        <v>0</v>
      </c>
      <c r="F110" s="206">
        <v>6300</v>
      </c>
      <c r="G110" s="205">
        <v>6000</v>
      </c>
      <c r="H110" s="261">
        <v>0</v>
      </c>
      <c r="I110" s="204">
        <v>0</v>
      </c>
    </row>
    <row r="111" spans="1:9" ht="24" customHeight="1" x14ac:dyDescent="0.2">
      <c r="A111" s="207" t="s">
        <v>301</v>
      </c>
      <c r="B111" s="206">
        <v>46477</v>
      </c>
      <c r="C111" s="205">
        <v>11477</v>
      </c>
      <c r="D111" s="206">
        <v>1148</v>
      </c>
      <c r="E111" s="205">
        <v>0</v>
      </c>
      <c r="F111" s="206">
        <v>10329</v>
      </c>
      <c r="G111" s="205">
        <v>10000</v>
      </c>
      <c r="H111" s="261">
        <v>0</v>
      </c>
      <c r="I111" s="204">
        <v>0</v>
      </c>
    </row>
    <row r="112" spans="1:9" ht="24" customHeight="1" x14ac:dyDescent="0.2">
      <c r="A112" s="207" t="s">
        <v>303</v>
      </c>
      <c r="B112" s="206">
        <v>20000</v>
      </c>
      <c r="C112" s="205">
        <v>14800</v>
      </c>
      <c r="D112" s="206">
        <v>1480</v>
      </c>
      <c r="E112" s="205">
        <v>0</v>
      </c>
      <c r="F112" s="206">
        <v>13320</v>
      </c>
      <c r="G112" s="205">
        <v>12500</v>
      </c>
      <c r="H112" s="261">
        <v>0</v>
      </c>
      <c r="I112" s="204">
        <v>0</v>
      </c>
    </row>
    <row r="113" spans="1:9" ht="24" customHeight="1" x14ac:dyDescent="0.2">
      <c r="A113" s="207" t="s">
        <v>305</v>
      </c>
      <c r="B113" s="206">
        <v>69010</v>
      </c>
      <c r="C113" s="205">
        <v>6901</v>
      </c>
      <c r="D113" s="206">
        <v>6901</v>
      </c>
      <c r="E113" s="205">
        <v>0</v>
      </c>
      <c r="F113" s="206">
        <v>0</v>
      </c>
      <c r="G113" s="205">
        <v>0</v>
      </c>
      <c r="H113" s="261">
        <v>0</v>
      </c>
      <c r="I113" s="204">
        <v>0</v>
      </c>
    </row>
    <row r="114" spans="1:9" ht="24" customHeight="1" x14ac:dyDescent="0.2">
      <c r="A114" s="207" t="s">
        <v>308</v>
      </c>
      <c r="B114" s="206">
        <v>57639</v>
      </c>
      <c r="C114" s="205">
        <v>5764</v>
      </c>
      <c r="D114" s="206">
        <v>5764</v>
      </c>
      <c r="E114" s="205">
        <v>0</v>
      </c>
      <c r="F114" s="206">
        <v>0</v>
      </c>
      <c r="G114" s="205">
        <v>0</v>
      </c>
      <c r="H114" s="261">
        <v>0</v>
      </c>
      <c r="I114" s="204">
        <v>0</v>
      </c>
    </row>
    <row r="115" spans="1:9" ht="24" customHeight="1" x14ac:dyDescent="0.2">
      <c r="A115" s="207" t="s">
        <v>310</v>
      </c>
      <c r="B115" s="206">
        <v>98348</v>
      </c>
      <c r="C115" s="205">
        <v>9835</v>
      </c>
      <c r="D115" s="206">
        <v>9835</v>
      </c>
      <c r="E115" s="205">
        <v>0</v>
      </c>
      <c r="F115" s="206">
        <v>0</v>
      </c>
      <c r="G115" s="205">
        <v>0</v>
      </c>
      <c r="H115" s="261">
        <v>0</v>
      </c>
      <c r="I115" s="204">
        <v>0</v>
      </c>
    </row>
    <row r="116" spans="1:9" ht="24" customHeight="1" x14ac:dyDescent="0.2">
      <c r="A116" s="207" t="s">
        <v>312</v>
      </c>
      <c r="B116" s="206">
        <v>79106</v>
      </c>
      <c r="C116" s="205">
        <v>7911</v>
      </c>
      <c r="D116" s="206">
        <v>7911</v>
      </c>
      <c r="E116" s="205">
        <v>0</v>
      </c>
      <c r="F116" s="206">
        <v>0</v>
      </c>
      <c r="G116" s="205">
        <v>0</v>
      </c>
      <c r="H116" s="261">
        <v>0</v>
      </c>
      <c r="I116" s="204">
        <v>0</v>
      </c>
    </row>
    <row r="117" spans="1:9" ht="15" customHeight="1" x14ac:dyDescent="0.2">
      <c r="A117" s="202" t="s">
        <v>14</v>
      </c>
      <c r="B117" s="201" t="s">
        <v>61</v>
      </c>
      <c r="C117" s="45">
        <f>SUM(C103:C116)</f>
        <v>111988</v>
      </c>
      <c r="D117" s="45">
        <f t="shared" ref="D117:I117" si="8">SUM(D103:D116)</f>
        <v>59899</v>
      </c>
      <c r="E117" s="45">
        <f t="shared" si="8"/>
        <v>0</v>
      </c>
      <c r="F117" s="45">
        <f t="shared" si="8"/>
        <v>52089</v>
      </c>
      <c r="G117" s="45">
        <f t="shared" si="8"/>
        <v>48340</v>
      </c>
      <c r="H117" s="45">
        <f t="shared" si="8"/>
        <v>10650</v>
      </c>
      <c r="I117" s="45">
        <f t="shared" si="8"/>
        <v>8500</v>
      </c>
    </row>
    <row r="118" spans="1:9" ht="18" customHeight="1" x14ac:dyDescent="0.2">
      <c r="A118" s="557" t="s">
        <v>13</v>
      </c>
      <c r="B118" s="558"/>
      <c r="C118" s="558"/>
      <c r="D118" s="558"/>
      <c r="E118" s="558"/>
      <c r="F118" s="558"/>
      <c r="G118" s="558"/>
      <c r="H118" s="558"/>
      <c r="I118" s="203"/>
    </row>
    <row r="119" spans="1:9" ht="15" customHeight="1" x14ac:dyDescent="0.2">
      <c r="A119" s="208" t="s">
        <v>314</v>
      </c>
      <c r="B119" s="206">
        <v>2300</v>
      </c>
      <c r="C119" s="205">
        <v>1200</v>
      </c>
      <c r="D119" s="206">
        <v>50</v>
      </c>
      <c r="E119" s="205">
        <v>0</v>
      </c>
      <c r="F119" s="206">
        <v>1150</v>
      </c>
      <c r="G119" s="205">
        <v>0</v>
      </c>
      <c r="H119" s="206">
        <v>68</v>
      </c>
      <c r="I119" s="204">
        <v>0</v>
      </c>
    </row>
    <row r="120" spans="1:9" ht="15" customHeight="1" x14ac:dyDescent="0.2">
      <c r="A120" s="208" t="s">
        <v>316</v>
      </c>
      <c r="B120" s="206">
        <v>1700.3</v>
      </c>
      <c r="C120" s="205">
        <v>920</v>
      </c>
      <c r="D120" s="206">
        <v>50</v>
      </c>
      <c r="E120" s="205">
        <v>0</v>
      </c>
      <c r="F120" s="206">
        <v>870</v>
      </c>
      <c r="G120" s="205">
        <v>0</v>
      </c>
      <c r="H120" s="206">
        <v>58</v>
      </c>
      <c r="I120" s="204">
        <v>0</v>
      </c>
    </row>
    <row r="121" spans="1:9" ht="24" customHeight="1" x14ac:dyDescent="0.2">
      <c r="A121" s="208" t="s">
        <v>318</v>
      </c>
      <c r="B121" s="206">
        <v>2300.5</v>
      </c>
      <c r="C121" s="205">
        <v>1130</v>
      </c>
      <c r="D121" s="206">
        <v>50</v>
      </c>
      <c r="E121" s="205">
        <v>0</v>
      </c>
      <c r="F121" s="206">
        <v>1080</v>
      </c>
      <c r="G121" s="205">
        <v>0</v>
      </c>
      <c r="H121" s="206">
        <v>65</v>
      </c>
      <c r="I121" s="204">
        <v>0</v>
      </c>
    </row>
    <row r="122" spans="1:9" ht="15" customHeight="1" x14ac:dyDescent="0.2">
      <c r="A122" s="208" t="s">
        <v>320</v>
      </c>
      <c r="B122" s="206">
        <v>1650.2</v>
      </c>
      <c r="C122" s="205">
        <v>650</v>
      </c>
      <c r="D122" s="206">
        <v>50</v>
      </c>
      <c r="E122" s="205">
        <v>0</v>
      </c>
      <c r="F122" s="206">
        <v>600</v>
      </c>
      <c r="G122" s="205">
        <v>0</v>
      </c>
      <c r="H122" s="206">
        <v>69</v>
      </c>
      <c r="I122" s="204">
        <v>0</v>
      </c>
    </row>
    <row r="123" spans="1:9" ht="15" customHeight="1" x14ac:dyDescent="0.2">
      <c r="A123" s="208" t="s">
        <v>321</v>
      </c>
      <c r="B123" s="206">
        <v>12700</v>
      </c>
      <c r="C123" s="205">
        <v>6100</v>
      </c>
      <c r="D123" s="206">
        <v>100</v>
      </c>
      <c r="E123" s="205">
        <v>0</v>
      </c>
      <c r="F123" s="206">
        <v>6000</v>
      </c>
      <c r="G123" s="205">
        <v>0</v>
      </c>
      <c r="H123" s="206">
        <v>280</v>
      </c>
      <c r="I123" s="204">
        <v>0</v>
      </c>
    </row>
    <row r="124" spans="1:9" ht="15" customHeight="1" x14ac:dyDescent="0.2">
      <c r="A124" s="208" t="s">
        <v>323</v>
      </c>
      <c r="B124" s="206">
        <v>1550</v>
      </c>
      <c r="C124" s="205">
        <v>700</v>
      </c>
      <c r="D124" s="206">
        <v>115</v>
      </c>
      <c r="E124" s="205">
        <v>0</v>
      </c>
      <c r="F124" s="206">
        <v>585</v>
      </c>
      <c r="G124" s="205">
        <v>0</v>
      </c>
      <c r="H124" s="206">
        <v>540</v>
      </c>
      <c r="I124" s="204">
        <v>0</v>
      </c>
    </row>
    <row r="125" spans="1:9" ht="24" customHeight="1" x14ac:dyDescent="0.2">
      <c r="A125" s="208" t="s">
        <v>12</v>
      </c>
      <c r="B125" s="206">
        <v>1600</v>
      </c>
      <c r="C125" s="205">
        <v>500</v>
      </c>
      <c r="D125" s="206">
        <v>75</v>
      </c>
      <c r="E125" s="205">
        <v>0</v>
      </c>
      <c r="F125" s="206">
        <v>425</v>
      </c>
      <c r="G125" s="205">
        <v>0</v>
      </c>
      <c r="H125" s="206">
        <v>572</v>
      </c>
      <c r="I125" s="204">
        <v>0</v>
      </c>
    </row>
    <row r="126" spans="1:9" ht="15" customHeight="1" x14ac:dyDescent="0.2">
      <c r="A126" s="208" t="s">
        <v>349</v>
      </c>
      <c r="B126" s="206">
        <v>518186</v>
      </c>
      <c r="C126" s="205">
        <v>177040</v>
      </c>
      <c r="D126" s="206">
        <v>0</v>
      </c>
      <c r="E126" s="205">
        <v>0</v>
      </c>
      <c r="F126" s="206">
        <v>177040</v>
      </c>
      <c r="G126" s="205">
        <v>0</v>
      </c>
      <c r="H126" s="206">
        <v>243205</v>
      </c>
      <c r="I126" s="204">
        <v>0</v>
      </c>
    </row>
    <row r="127" spans="1:9" ht="24" customHeight="1" x14ac:dyDescent="0.2">
      <c r="A127" s="208" t="s">
        <v>350</v>
      </c>
      <c r="B127" s="206">
        <v>50900</v>
      </c>
      <c r="C127" s="205">
        <v>35900</v>
      </c>
      <c r="D127" s="206">
        <v>4000</v>
      </c>
      <c r="E127" s="205">
        <v>0</v>
      </c>
      <c r="F127" s="206">
        <v>31900</v>
      </c>
      <c r="G127" s="205">
        <v>0</v>
      </c>
      <c r="H127" s="206">
        <v>32900</v>
      </c>
      <c r="I127" s="204">
        <v>0</v>
      </c>
    </row>
    <row r="128" spans="1:9" ht="15" customHeight="1" x14ac:dyDescent="0.2">
      <c r="A128" s="208" t="s">
        <v>351</v>
      </c>
      <c r="B128" s="206">
        <v>517600</v>
      </c>
      <c r="C128" s="205">
        <v>217600</v>
      </c>
      <c r="D128" s="206">
        <v>48400</v>
      </c>
      <c r="E128" s="205">
        <v>0</v>
      </c>
      <c r="F128" s="206">
        <v>169200</v>
      </c>
      <c r="G128" s="205">
        <v>0</v>
      </c>
      <c r="H128" s="206">
        <v>172200</v>
      </c>
      <c r="I128" s="204">
        <v>0</v>
      </c>
    </row>
    <row r="129" spans="1:9" ht="15" customHeight="1" thickBot="1" x14ac:dyDescent="0.25">
      <c r="A129" s="202" t="s">
        <v>8</v>
      </c>
      <c r="B129" s="201" t="s">
        <v>61</v>
      </c>
      <c r="C129" s="45">
        <f>SUM(C119:C128)</f>
        <v>441740</v>
      </c>
      <c r="D129" s="45">
        <f t="shared" ref="D129:I129" si="9">SUM(D119:D128)</f>
        <v>52890</v>
      </c>
      <c r="E129" s="45">
        <f t="shared" si="9"/>
        <v>0</v>
      </c>
      <c r="F129" s="45">
        <f t="shared" si="9"/>
        <v>388850</v>
      </c>
      <c r="G129" s="45">
        <f t="shared" si="9"/>
        <v>0</v>
      </c>
      <c r="H129" s="45">
        <f t="shared" si="9"/>
        <v>449957</v>
      </c>
      <c r="I129" s="200">
        <f t="shared" si="9"/>
        <v>0</v>
      </c>
    </row>
    <row r="130" spans="1:9" ht="25.5" customHeight="1" thickBot="1" x14ac:dyDescent="0.25">
      <c r="A130" s="197" t="s">
        <v>354</v>
      </c>
      <c r="B130" s="196" t="s">
        <v>61</v>
      </c>
      <c r="C130" s="195">
        <f>C129+C117+C101+C83+C61+C55+C47+C36+C30+C15</f>
        <v>1548285</v>
      </c>
      <c r="D130" s="195">
        <f t="shared" ref="D130:I130" si="10">D129+D117+D101+D83+D61+D55+D47+D36+D30+D15</f>
        <v>355741.1</v>
      </c>
      <c r="E130" s="195">
        <f t="shared" si="10"/>
        <v>0</v>
      </c>
      <c r="F130" s="195">
        <f t="shared" si="10"/>
        <v>1192543.8999999999</v>
      </c>
      <c r="G130" s="195">
        <f t="shared" si="10"/>
        <v>704358</v>
      </c>
      <c r="H130" s="195">
        <f t="shared" si="10"/>
        <v>591823</v>
      </c>
      <c r="I130" s="194">
        <f t="shared" si="10"/>
        <v>68640</v>
      </c>
    </row>
    <row r="131" spans="1:9" ht="15" customHeight="1" thickBot="1" x14ac:dyDescent="0.25">
      <c r="A131" s="262"/>
      <c r="B131" s="41"/>
      <c r="C131" s="41"/>
      <c r="D131" s="41"/>
      <c r="E131" s="41"/>
      <c r="F131" s="41"/>
      <c r="G131" s="41"/>
      <c r="H131" s="41"/>
      <c r="I131" s="198"/>
    </row>
    <row r="132" spans="1:9" ht="16.5" customHeight="1" x14ac:dyDescent="0.2">
      <c r="A132" s="520" t="s">
        <v>355</v>
      </c>
      <c r="B132" s="555"/>
      <c r="C132" s="555"/>
      <c r="D132" s="555"/>
      <c r="E132" s="555"/>
      <c r="F132" s="555"/>
      <c r="G132" s="555"/>
      <c r="H132" s="555"/>
      <c r="I132" s="556"/>
    </row>
    <row r="133" spans="1:9" ht="35.25" customHeight="1" thickBot="1" x14ac:dyDescent="0.25">
      <c r="A133" s="208" t="s">
        <v>356</v>
      </c>
      <c r="B133" s="206">
        <v>75000</v>
      </c>
      <c r="C133" s="205">
        <v>17500</v>
      </c>
      <c r="D133" s="206">
        <v>2500</v>
      </c>
      <c r="E133" s="205">
        <v>0</v>
      </c>
      <c r="F133" s="206">
        <v>15000</v>
      </c>
      <c r="G133" s="205">
        <v>15000</v>
      </c>
      <c r="H133" s="261">
        <v>0</v>
      </c>
      <c r="I133" s="204">
        <v>0</v>
      </c>
    </row>
    <row r="134" spans="1:9" ht="22.5" customHeight="1" thickBot="1" x14ac:dyDescent="0.25">
      <c r="A134" s="197" t="s">
        <v>357</v>
      </c>
      <c r="B134" s="196" t="s">
        <v>61</v>
      </c>
      <c r="C134" s="195">
        <f>SUM(C133)</f>
        <v>17500</v>
      </c>
      <c r="D134" s="195">
        <f t="shared" ref="D134:I134" si="11">SUM(D133)</f>
        <v>2500</v>
      </c>
      <c r="E134" s="195">
        <f t="shared" si="11"/>
        <v>0</v>
      </c>
      <c r="F134" s="195">
        <f t="shared" si="11"/>
        <v>15000</v>
      </c>
      <c r="G134" s="195">
        <f t="shared" si="11"/>
        <v>15000</v>
      </c>
      <c r="H134" s="195">
        <f t="shared" si="11"/>
        <v>0</v>
      </c>
      <c r="I134" s="194">
        <f t="shared" si="11"/>
        <v>0</v>
      </c>
    </row>
    <row r="135" spans="1:9" ht="15" customHeight="1" thickBot="1" x14ac:dyDescent="0.25">
      <c r="A135" s="262"/>
      <c r="B135" s="41"/>
      <c r="C135" s="41"/>
      <c r="D135" s="41"/>
      <c r="E135" s="41"/>
      <c r="F135" s="41"/>
      <c r="G135" s="41"/>
      <c r="H135" s="41"/>
      <c r="I135" s="198"/>
    </row>
    <row r="136" spans="1:9" ht="16.5" customHeight="1" x14ac:dyDescent="0.2">
      <c r="A136" s="520" t="s">
        <v>358</v>
      </c>
      <c r="B136" s="555"/>
      <c r="C136" s="555"/>
      <c r="D136" s="555"/>
      <c r="E136" s="555"/>
      <c r="F136" s="555"/>
      <c r="G136" s="555"/>
      <c r="H136" s="555"/>
      <c r="I136" s="556"/>
    </row>
    <row r="137" spans="1:9" ht="24" customHeight="1" x14ac:dyDescent="0.2">
      <c r="A137" s="208" t="s">
        <v>359</v>
      </c>
      <c r="B137" s="206">
        <v>5400</v>
      </c>
      <c r="C137" s="205">
        <v>5400</v>
      </c>
      <c r="D137" s="206">
        <v>0</v>
      </c>
      <c r="E137" s="205">
        <v>0</v>
      </c>
      <c r="F137" s="206">
        <v>5400</v>
      </c>
      <c r="G137" s="205">
        <v>5400</v>
      </c>
      <c r="H137" s="261">
        <v>0</v>
      </c>
      <c r="I137" s="204">
        <v>0</v>
      </c>
    </row>
    <row r="138" spans="1:9" ht="24.75" customHeight="1" thickBot="1" x14ac:dyDescent="0.25">
      <c r="A138" s="207" t="s">
        <v>360</v>
      </c>
      <c r="B138" s="206">
        <v>87300</v>
      </c>
      <c r="C138" s="205">
        <v>87300</v>
      </c>
      <c r="D138" s="206">
        <v>0</v>
      </c>
      <c r="E138" s="205">
        <v>0</v>
      </c>
      <c r="F138" s="206">
        <v>87300</v>
      </c>
      <c r="G138" s="205">
        <v>87300</v>
      </c>
      <c r="H138" s="261">
        <v>0</v>
      </c>
      <c r="I138" s="204">
        <v>0</v>
      </c>
    </row>
    <row r="139" spans="1:9" ht="46.5" customHeight="1" thickBot="1" x14ac:dyDescent="0.25">
      <c r="A139" s="197" t="s">
        <v>361</v>
      </c>
      <c r="B139" s="196" t="s">
        <v>362</v>
      </c>
      <c r="C139" s="195">
        <f t="shared" ref="C139:I139" si="12">SUM(C137:C138)</f>
        <v>92700</v>
      </c>
      <c r="D139" s="195">
        <f t="shared" si="12"/>
        <v>0</v>
      </c>
      <c r="E139" s="195">
        <f t="shared" si="12"/>
        <v>0</v>
      </c>
      <c r="F139" s="195">
        <f t="shared" si="12"/>
        <v>92700</v>
      </c>
      <c r="G139" s="195">
        <f t="shared" si="12"/>
        <v>92700</v>
      </c>
      <c r="H139" s="195">
        <f t="shared" si="12"/>
        <v>0</v>
      </c>
      <c r="I139" s="194">
        <f t="shared" si="12"/>
        <v>0</v>
      </c>
    </row>
    <row r="140" spans="1:9" ht="11.25" thickBot="1" x14ac:dyDescent="0.25">
      <c r="A140" s="262"/>
      <c r="B140" s="41"/>
      <c r="C140" s="41"/>
      <c r="D140" s="41"/>
      <c r="E140" s="41"/>
      <c r="F140" s="41"/>
      <c r="G140" s="41"/>
      <c r="H140" s="41"/>
      <c r="I140" s="198"/>
    </row>
    <row r="141" spans="1:9" ht="22.5" customHeight="1" thickBot="1" x14ac:dyDescent="0.25">
      <c r="A141" s="197" t="s">
        <v>1</v>
      </c>
      <c r="B141" s="196" t="s">
        <v>61</v>
      </c>
      <c r="C141" s="195">
        <f t="shared" ref="C141:I141" si="13">C139+C134+C130</f>
        <v>1658485</v>
      </c>
      <c r="D141" s="195">
        <f t="shared" si="13"/>
        <v>358241.1</v>
      </c>
      <c r="E141" s="195">
        <f t="shared" si="13"/>
        <v>0</v>
      </c>
      <c r="F141" s="195">
        <f t="shared" si="13"/>
        <v>1300243.8999999999</v>
      </c>
      <c r="G141" s="195">
        <f t="shared" si="13"/>
        <v>812058</v>
      </c>
      <c r="H141" s="195">
        <f t="shared" si="13"/>
        <v>591823</v>
      </c>
      <c r="I141" s="194">
        <f t="shared" si="13"/>
        <v>68640</v>
      </c>
    </row>
  </sheetData>
  <mergeCells count="20">
    <mergeCell ref="A56:I56"/>
    <mergeCell ref="A1:I2"/>
    <mergeCell ref="A4:A5"/>
    <mergeCell ref="B4:B5"/>
    <mergeCell ref="C4:C5"/>
    <mergeCell ref="D4:E4"/>
    <mergeCell ref="F4:G4"/>
    <mergeCell ref="H4:I4"/>
    <mergeCell ref="A6:I6"/>
    <mergeCell ref="A16:I16"/>
    <mergeCell ref="A31:I31"/>
    <mergeCell ref="A37:H37"/>
    <mergeCell ref="A48:I48"/>
    <mergeCell ref="A7:H7"/>
    <mergeCell ref="A136:I136"/>
    <mergeCell ref="A62:H62"/>
    <mergeCell ref="A84:H84"/>
    <mergeCell ref="A102:H102"/>
    <mergeCell ref="A118:H118"/>
    <mergeCell ref="A132:I132"/>
  </mergeCells>
  <printOptions horizontalCentered="1"/>
  <pageMargins left="0.39370078740157483" right="0.39370078740157483" top="0.98425196850393704" bottom="0.59055118110236227" header="0.51181102362204722" footer="0.31496062992125984"/>
  <pageSetup paperSize="9" firstPageNumber="12" fitToHeight="0" orientation="landscape" useFirstPageNumber="1" r:id="rId1"/>
  <headerFooter alignWithMargins="0">
    <oddHeader>&amp;L&amp;"Tahoma,Kurzíva"Návrh rozpočtu na rok 2017
Příloha č. 10&amp;R&amp;"Tahoma,Kurzíva"Přehled akcí spolufinancovaných z evropských finančních zdrojů z pohledu způsobu financování
a přehled dalších akcí předfinancovaných z úvěru ČSOB</oddHeader>
    <oddFooter>&amp;C&amp;"Tahoma,Obyčejné"&amp;P</oddFooter>
  </headerFooter>
  <rowBreaks count="5" manualBreakCount="5">
    <brk id="24" max="8" man="1"/>
    <brk id="61" max="8" man="1"/>
    <brk id="80" max="8" man="1"/>
    <brk id="117" max="8" man="1"/>
    <brk id="13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8"/>
  <sheetViews>
    <sheetView showGridLines="0" topLeftCell="C1" zoomScaleNormal="100" zoomScaleSheetLayoutView="100" workbookViewId="0">
      <selection activeCell="F9" sqref="F9"/>
    </sheetView>
  </sheetViews>
  <sheetFormatPr defaultRowHeight="10.5" x14ac:dyDescent="0.15"/>
  <cols>
    <col min="1" max="1" width="5.140625" style="263" hidden="1" customWidth="1"/>
    <col min="2" max="2" width="28.140625" style="263" hidden="1" customWidth="1"/>
    <col min="3" max="3" width="11.140625" style="263" customWidth="1"/>
    <col min="4" max="4" width="41.140625" style="263" customWidth="1"/>
    <col min="5" max="5" width="15.7109375" style="263" customWidth="1"/>
    <col min="6" max="7" width="15.7109375" style="264" customWidth="1"/>
    <col min="8" max="8" width="13.5703125" style="263" customWidth="1"/>
    <col min="9" max="11" width="14.85546875" style="263" customWidth="1"/>
    <col min="12" max="13" width="12.5703125" style="263" bestFit="1" customWidth="1"/>
    <col min="14" max="257" width="9.140625" style="263"/>
    <col min="258" max="259" width="0" style="263" hidden="1" customWidth="1"/>
    <col min="260" max="260" width="11.140625" style="263" customWidth="1"/>
    <col min="261" max="261" width="43.140625" style="263" customWidth="1"/>
    <col min="262" max="263" width="13.28515625" style="263" customWidth="1"/>
    <col min="264" max="264" width="13.5703125" style="263" customWidth="1"/>
    <col min="265" max="267" width="14.85546875" style="263" customWidth="1"/>
    <col min="268" max="269" width="12.5703125" style="263" bestFit="1" customWidth="1"/>
    <col min="270" max="513" width="9.140625" style="263"/>
    <col min="514" max="515" width="0" style="263" hidden="1" customWidth="1"/>
    <col min="516" max="516" width="11.140625" style="263" customWidth="1"/>
    <col min="517" max="517" width="43.140625" style="263" customWidth="1"/>
    <col min="518" max="519" width="13.28515625" style="263" customWidth="1"/>
    <col min="520" max="520" width="13.5703125" style="263" customWidth="1"/>
    <col min="521" max="523" width="14.85546875" style="263" customWidth="1"/>
    <col min="524" max="525" width="12.5703125" style="263" bestFit="1" customWidth="1"/>
    <col min="526" max="769" width="9.140625" style="263"/>
    <col min="770" max="771" width="0" style="263" hidden="1" customWidth="1"/>
    <col min="772" max="772" width="11.140625" style="263" customWidth="1"/>
    <col min="773" max="773" width="43.140625" style="263" customWidth="1"/>
    <col min="774" max="775" width="13.28515625" style="263" customWidth="1"/>
    <col min="776" max="776" width="13.5703125" style="263" customWidth="1"/>
    <col min="777" max="779" width="14.85546875" style="263" customWidth="1"/>
    <col min="780" max="781" width="12.5703125" style="263" bestFit="1" customWidth="1"/>
    <col min="782" max="1025" width="9.140625" style="263"/>
    <col min="1026" max="1027" width="0" style="263" hidden="1" customWidth="1"/>
    <col min="1028" max="1028" width="11.140625" style="263" customWidth="1"/>
    <col min="1029" max="1029" width="43.140625" style="263" customWidth="1"/>
    <col min="1030" max="1031" width="13.28515625" style="263" customWidth="1"/>
    <col min="1032" max="1032" width="13.5703125" style="263" customWidth="1"/>
    <col min="1033" max="1035" width="14.85546875" style="263" customWidth="1"/>
    <col min="1036" max="1037" width="12.5703125" style="263" bestFit="1" customWidth="1"/>
    <col min="1038" max="1281" width="9.140625" style="263"/>
    <col min="1282" max="1283" width="0" style="263" hidden="1" customWidth="1"/>
    <col min="1284" max="1284" width="11.140625" style="263" customWidth="1"/>
    <col min="1285" max="1285" width="43.140625" style="263" customWidth="1"/>
    <col min="1286" max="1287" width="13.28515625" style="263" customWidth="1"/>
    <col min="1288" max="1288" width="13.5703125" style="263" customWidth="1"/>
    <col min="1289" max="1291" width="14.85546875" style="263" customWidth="1"/>
    <col min="1292" max="1293" width="12.5703125" style="263" bestFit="1" customWidth="1"/>
    <col min="1294" max="1537" width="9.140625" style="263"/>
    <col min="1538" max="1539" width="0" style="263" hidden="1" customWidth="1"/>
    <col min="1540" max="1540" width="11.140625" style="263" customWidth="1"/>
    <col min="1541" max="1541" width="43.140625" style="263" customWidth="1"/>
    <col min="1542" max="1543" width="13.28515625" style="263" customWidth="1"/>
    <col min="1544" max="1544" width="13.5703125" style="263" customWidth="1"/>
    <col min="1545" max="1547" width="14.85546875" style="263" customWidth="1"/>
    <col min="1548" max="1549" width="12.5703125" style="263" bestFit="1" customWidth="1"/>
    <col min="1550" max="1793" width="9.140625" style="263"/>
    <col min="1794" max="1795" width="0" style="263" hidden="1" customWidth="1"/>
    <col min="1796" max="1796" width="11.140625" style="263" customWidth="1"/>
    <col min="1797" max="1797" width="43.140625" style="263" customWidth="1"/>
    <col min="1798" max="1799" width="13.28515625" style="263" customWidth="1"/>
    <col min="1800" max="1800" width="13.5703125" style="263" customWidth="1"/>
    <col min="1801" max="1803" width="14.85546875" style="263" customWidth="1"/>
    <col min="1804" max="1805" width="12.5703125" style="263" bestFit="1" customWidth="1"/>
    <col min="1806" max="2049" width="9.140625" style="263"/>
    <col min="2050" max="2051" width="0" style="263" hidden="1" customWidth="1"/>
    <col min="2052" max="2052" width="11.140625" style="263" customWidth="1"/>
    <col min="2053" max="2053" width="43.140625" style="263" customWidth="1"/>
    <col min="2054" max="2055" width="13.28515625" style="263" customWidth="1"/>
    <col min="2056" max="2056" width="13.5703125" style="263" customWidth="1"/>
    <col min="2057" max="2059" width="14.85546875" style="263" customWidth="1"/>
    <col min="2060" max="2061" width="12.5703125" style="263" bestFit="1" customWidth="1"/>
    <col min="2062" max="2305" width="9.140625" style="263"/>
    <col min="2306" max="2307" width="0" style="263" hidden="1" customWidth="1"/>
    <col min="2308" max="2308" width="11.140625" style="263" customWidth="1"/>
    <col min="2309" max="2309" width="43.140625" style="263" customWidth="1"/>
    <col min="2310" max="2311" width="13.28515625" style="263" customWidth="1"/>
    <col min="2312" max="2312" width="13.5703125" style="263" customWidth="1"/>
    <col min="2313" max="2315" width="14.85546875" style="263" customWidth="1"/>
    <col min="2316" max="2317" width="12.5703125" style="263" bestFit="1" customWidth="1"/>
    <col min="2318" max="2561" width="9.140625" style="263"/>
    <col min="2562" max="2563" width="0" style="263" hidden="1" customWidth="1"/>
    <col min="2564" max="2564" width="11.140625" style="263" customWidth="1"/>
    <col min="2565" max="2565" width="43.140625" style="263" customWidth="1"/>
    <col min="2566" max="2567" width="13.28515625" style="263" customWidth="1"/>
    <col min="2568" max="2568" width="13.5703125" style="263" customWidth="1"/>
    <col min="2569" max="2571" width="14.85546875" style="263" customWidth="1"/>
    <col min="2572" max="2573" width="12.5703125" style="263" bestFit="1" customWidth="1"/>
    <col min="2574" max="2817" width="9.140625" style="263"/>
    <col min="2818" max="2819" width="0" style="263" hidden="1" customWidth="1"/>
    <col min="2820" max="2820" width="11.140625" style="263" customWidth="1"/>
    <col min="2821" max="2821" width="43.140625" style="263" customWidth="1"/>
    <col min="2822" max="2823" width="13.28515625" style="263" customWidth="1"/>
    <col min="2824" max="2824" width="13.5703125" style="263" customWidth="1"/>
    <col min="2825" max="2827" width="14.85546875" style="263" customWidth="1"/>
    <col min="2828" max="2829" width="12.5703125" style="263" bestFit="1" customWidth="1"/>
    <col min="2830" max="3073" width="9.140625" style="263"/>
    <col min="3074" max="3075" width="0" style="263" hidden="1" customWidth="1"/>
    <col min="3076" max="3076" width="11.140625" style="263" customWidth="1"/>
    <col min="3077" max="3077" width="43.140625" style="263" customWidth="1"/>
    <col min="3078" max="3079" width="13.28515625" style="263" customWidth="1"/>
    <col min="3080" max="3080" width="13.5703125" style="263" customWidth="1"/>
    <col min="3081" max="3083" width="14.85546875" style="263" customWidth="1"/>
    <col min="3084" max="3085" width="12.5703125" style="263" bestFit="1" customWidth="1"/>
    <col min="3086" max="3329" width="9.140625" style="263"/>
    <col min="3330" max="3331" width="0" style="263" hidden="1" customWidth="1"/>
    <col min="3332" max="3332" width="11.140625" style="263" customWidth="1"/>
    <col min="3333" max="3333" width="43.140625" style="263" customWidth="1"/>
    <col min="3334" max="3335" width="13.28515625" style="263" customWidth="1"/>
    <col min="3336" max="3336" width="13.5703125" style="263" customWidth="1"/>
    <col min="3337" max="3339" width="14.85546875" style="263" customWidth="1"/>
    <col min="3340" max="3341" width="12.5703125" style="263" bestFit="1" customWidth="1"/>
    <col min="3342" max="3585" width="9.140625" style="263"/>
    <col min="3586" max="3587" width="0" style="263" hidden="1" customWidth="1"/>
    <col min="3588" max="3588" width="11.140625" style="263" customWidth="1"/>
    <col min="3589" max="3589" width="43.140625" style="263" customWidth="1"/>
    <col min="3590" max="3591" width="13.28515625" style="263" customWidth="1"/>
    <col min="3592" max="3592" width="13.5703125" style="263" customWidth="1"/>
    <col min="3593" max="3595" width="14.85546875" style="263" customWidth="1"/>
    <col min="3596" max="3597" width="12.5703125" style="263" bestFit="1" customWidth="1"/>
    <col min="3598" max="3841" width="9.140625" style="263"/>
    <col min="3842" max="3843" width="0" style="263" hidden="1" customWidth="1"/>
    <col min="3844" max="3844" width="11.140625" style="263" customWidth="1"/>
    <col min="3845" max="3845" width="43.140625" style="263" customWidth="1"/>
    <col min="3846" max="3847" width="13.28515625" style="263" customWidth="1"/>
    <col min="3848" max="3848" width="13.5703125" style="263" customWidth="1"/>
    <col min="3849" max="3851" width="14.85546875" style="263" customWidth="1"/>
    <col min="3852" max="3853" width="12.5703125" style="263" bestFit="1" customWidth="1"/>
    <col min="3854" max="4097" width="9.140625" style="263"/>
    <col min="4098" max="4099" width="0" style="263" hidden="1" customWidth="1"/>
    <col min="4100" max="4100" width="11.140625" style="263" customWidth="1"/>
    <col min="4101" max="4101" width="43.140625" style="263" customWidth="1"/>
    <col min="4102" max="4103" width="13.28515625" style="263" customWidth="1"/>
    <col min="4104" max="4104" width="13.5703125" style="263" customWidth="1"/>
    <col min="4105" max="4107" width="14.85546875" style="263" customWidth="1"/>
    <col min="4108" max="4109" width="12.5703125" style="263" bestFit="1" customWidth="1"/>
    <col min="4110" max="4353" width="9.140625" style="263"/>
    <col min="4354" max="4355" width="0" style="263" hidden="1" customWidth="1"/>
    <col min="4356" max="4356" width="11.140625" style="263" customWidth="1"/>
    <col min="4357" max="4357" width="43.140625" style="263" customWidth="1"/>
    <col min="4358" max="4359" width="13.28515625" style="263" customWidth="1"/>
    <col min="4360" max="4360" width="13.5703125" style="263" customWidth="1"/>
    <col min="4361" max="4363" width="14.85546875" style="263" customWidth="1"/>
    <col min="4364" max="4365" width="12.5703125" style="263" bestFit="1" customWidth="1"/>
    <col min="4366" max="4609" width="9.140625" style="263"/>
    <col min="4610" max="4611" width="0" style="263" hidden="1" customWidth="1"/>
    <col min="4612" max="4612" width="11.140625" style="263" customWidth="1"/>
    <col min="4613" max="4613" width="43.140625" style="263" customWidth="1"/>
    <col min="4614" max="4615" width="13.28515625" style="263" customWidth="1"/>
    <col min="4616" max="4616" width="13.5703125" style="263" customWidth="1"/>
    <col min="4617" max="4619" width="14.85546875" style="263" customWidth="1"/>
    <col min="4620" max="4621" width="12.5703125" style="263" bestFit="1" customWidth="1"/>
    <col min="4622" max="4865" width="9.140625" style="263"/>
    <col min="4866" max="4867" width="0" style="263" hidden="1" customWidth="1"/>
    <col min="4868" max="4868" width="11.140625" style="263" customWidth="1"/>
    <col min="4869" max="4869" width="43.140625" style="263" customWidth="1"/>
    <col min="4870" max="4871" width="13.28515625" style="263" customWidth="1"/>
    <col min="4872" max="4872" width="13.5703125" style="263" customWidth="1"/>
    <col min="4873" max="4875" width="14.85546875" style="263" customWidth="1"/>
    <col min="4876" max="4877" width="12.5703125" style="263" bestFit="1" customWidth="1"/>
    <col min="4878" max="5121" width="9.140625" style="263"/>
    <col min="5122" max="5123" width="0" style="263" hidden="1" customWidth="1"/>
    <col min="5124" max="5124" width="11.140625" style="263" customWidth="1"/>
    <col min="5125" max="5125" width="43.140625" style="263" customWidth="1"/>
    <col min="5126" max="5127" width="13.28515625" style="263" customWidth="1"/>
    <col min="5128" max="5128" width="13.5703125" style="263" customWidth="1"/>
    <col min="5129" max="5131" width="14.85546875" style="263" customWidth="1"/>
    <col min="5132" max="5133" width="12.5703125" style="263" bestFit="1" customWidth="1"/>
    <col min="5134" max="5377" width="9.140625" style="263"/>
    <col min="5378" max="5379" width="0" style="263" hidden="1" customWidth="1"/>
    <col min="5380" max="5380" width="11.140625" style="263" customWidth="1"/>
    <col min="5381" max="5381" width="43.140625" style="263" customWidth="1"/>
    <col min="5382" max="5383" width="13.28515625" style="263" customWidth="1"/>
    <col min="5384" max="5384" width="13.5703125" style="263" customWidth="1"/>
    <col min="5385" max="5387" width="14.85546875" style="263" customWidth="1"/>
    <col min="5388" max="5389" width="12.5703125" style="263" bestFit="1" customWidth="1"/>
    <col min="5390" max="5633" width="9.140625" style="263"/>
    <col min="5634" max="5635" width="0" style="263" hidden="1" customWidth="1"/>
    <col min="5636" max="5636" width="11.140625" style="263" customWidth="1"/>
    <col min="5637" max="5637" width="43.140625" style="263" customWidth="1"/>
    <col min="5638" max="5639" width="13.28515625" style="263" customWidth="1"/>
    <col min="5640" max="5640" width="13.5703125" style="263" customWidth="1"/>
    <col min="5641" max="5643" width="14.85546875" style="263" customWidth="1"/>
    <col min="5644" max="5645" width="12.5703125" style="263" bestFit="1" customWidth="1"/>
    <col min="5646" max="5889" width="9.140625" style="263"/>
    <col min="5890" max="5891" width="0" style="263" hidden="1" customWidth="1"/>
    <col min="5892" max="5892" width="11.140625" style="263" customWidth="1"/>
    <col min="5893" max="5893" width="43.140625" style="263" customWidth="1"/>
    <col min="5894" max="5895" width="13.28515625" style="263" customWidth="1"/>
    <col min="5896" max="5896" width="13.5703125" style="263" customWidth="1"/>
    <col min="5897" max="5899" width="14.85546875" style="263" customWidth="1"/>
    <col min="5900" max="5901" width="12.5703125" style="263" bestFit="1" customWidth="1"/>
    <col min="5902" max="6145" width="9.140625" style="263"/>
    <col min="6146" max="6147" width="0" style="263" hidden="1" customWidth="1"/>
    <col min="6148" max="6148" width="11.140625" style="263" customWidth="1"/>
    <col min="6149" max="6149" width="43.140625" style="263" customWidth="1"/>
    <col min="6150" max="6151" width="13.28515625" style="263" customWidth="1"/>
    <col min="6152" max="6152" width="13.5703125" style="263" customWidth="1"/>
    <col min="6153" max="6155" width="14.85546875" style="263" customWidth="1"/>
    <col min="6156" max="6157" width="12.5703125" style="263" bestFit="1" customWidth="1"/>
    <col min="6158" max="6401" width="9.140625" style="263"/>
    <col min="6402" max="6403" width="0" style="263" hidden="1" customWidth="1"/>
    <col min="6404" max="6404" width="11.140625" style="263" customWidth="1"/>
    <col min="6405" max="6405" width="43.140625" style="263" customWidth="1"/>
    <col min="6406" max="6407" width="13.28515625" style="263" customWidth="1"/>
    <col min="6408" max="6408" width="13.5703125" style="263" customWidth="1"/>
    <col min="6409" max="6411" width="14.85546875" style="263" customWidth="1"/>
    <col min="6412" max="6413" width="12.5703125" style="263" bestFit="1" customWidth="1"/>
    <col min="6414" max="6657" width="9.140625" style="263"/>
    <col min="6658" max="6659" width="0" style="263" hidden="1" customWidth="1"/>
    <col min="6660" max="6660" width="11.140625" style="263" customWidth="1"/>
    <col min="6661" max="6661" width="43.140625" style="263" customWidth="1"/>
    <col min="6662" max="6663" width="13.28515625" style="263" customWidth="1"/>
    <col min="6664" max="6664" width="13.5703125" style="263" customWidth="1"/>
    <col min="6665" max="6667" width="14.85546875" style="263" customWidth="1"/>
    <col min="6668" max="6669" width="12.5703125" style="263" bestFit="1" customWidth="1"/>
    <col min="6670" max="6913" width="9.140625" style="263"/>
    <col min="6914" max="6915" width="0" style="263" hidden="1" customWidth="1"/>
    <col min="6916" max="6916" width="11.140625" style="263" customWidth="1"/>
    <col min="6917" max="6917" width="43.140625" style="263" customWidth="1"/>
    <col min="6918" max="6919" width="13.28515625" style="263" customWidth="1"/>
    <col min="6920" max="6920" width="13.5703125" style="263" customWidth="1"/>
    <col min="6921" max="6923" width="14.85546875" style="263" customWidth="1"/>
    <col min="6924" max="6925" width="12.5703125" style="263" bestFit="1" customWidth="1"/>
    <col min="6926" max="7169" width="9.140625" style="263"/>
    <col min="7170" max="7171" width="0" style="263" hidden="1" customWidth="1"/>
    <col min="7172" max="7172" width="11.140625" style="263" customWidth="1"/>
    <col min="7173" max="7173" width="43.140625" style="263" customWidth="1"/>
    <col min="7174" max="7175" width="13.28515625" style="263" customWidth="1"/>
    <col min="7176" max="7176" width="13.5703125" style="263" customWidth="1"/>
    <col min="7177" max="7179" width="14.85546875" style="263" customWidth="1"/>
    <col min="7180" max="7181" width="12.5703125" style="263" bestFit="1" customWidth="1"/>
    <col min="7182" max="7425" width="9.140625" style="263"/>
    <col min="7426" max="7427" width="0" style="263" hidden="1" customWidth="1"/>
    <col min="7428" max="7428" width="11.140625" style="263" customWidth="1"/>
    <col min="7429" max="7429" width="43.140625" style="263" customWidth="1"/>
    <col min="7430" max="7431" width="13.28515625" style="263" customWidth="1"/>
    <col min="7432" max="7432" width="13.5703125" style="263" customWidth="1"/>
    <col min="7433" max="7435" width="14.85546875" style="263" customWidth="1"/>
    <col min="7436" max="7437" width="12.5703125" style="263" bestFit="1" customWidth="1"/>
    <col min="7438" max="7681" width="9.140625" style="263"/>
    <col min="7682" max="7683" width="0" style="263" hidden="1" customWidth="1"/>
    <col min="7684" max="7684" width="11.140625" style="263" customWidth="1"/>
    <col min="7685" max="7685" width="43.140625" style="263" customWidth="1"/>
    <col min="7686" max="7687" width="13.28515625" style="263" customWidth="1"/>
    <col min="7688" max="7688" width="13.5703125" style="263" customWidth="1"/>
    <col min="7689" max="7691" width="14.85546875" style="263" customWidth="1"/>
    <col min="7692" max="7693" width="12.5703125" style="263" bestFit="1" customWidth="1"/>
    <col min="7694" max="7937" width="9.140625" style="263"/>
    <col min="7938" max="7939" width="0" style="263" hidden="1" customWidth="1"/>
    <col min="7940" max="7940" width="11.140625" style="263" customWidth="1"/>
    <col min="7941" max="7941" width="43.140625" style="263" customWidth="1"/>
    <col min="7942" max="7943" width="13.28515625" style="263" customWidth="1"/>
    <col min="7944" max="7944" width="13.5703125" style="263" customWidth="1"/>
    <col min="7945" max="7947" width="14.85546875" style="263" customWidth="1"/>
    <col min="7948" max="7949" width="12.5703125" style="263" bestFit="1" customWidth="1"/>
    <col min="7950" max="8193" width="9.140625" style="263"/>
    <col min="8194" max="8195" width="0" style="263" hidden="1" customWidth="1"/>
    <col min="8196" max="8196" width="11.140625" style="263" customWidth="1"/>
    <col min="8197" max="8197" width="43.140625" style="263" customWidth="1"/>
    <col min="8198" max="8199" width="13.28515625" style="263" customWidth="1"/>
    <col min="8200" max="8200" width="13.5703125" style="263" customWidth="1"/>
    <col min="8201" max="8203" width="14.85546875" style="263" customWidth="1"/>
    <col min="8204" max="8205" width="12.5703125" style="263" bestFit="1" customWidth="1"/>
    <col min="8206" max="8449" width="9.140625" style="263"/>
    <col min="8450" max="8451" width="0" style="263" hidden="1" customWidth="1"/>
    <col min="8452" max="8452" width="11.140625" style="263" customWidth="1"/>
    <col min="8453" max="8453" width="43.140625" style="263" customWidth="1"/>
    <col min="8454" max="8455" width="13.28515625" style="263" customWidth="1"/>
    <col min="8456" max="8456" width="13.5703125" style="263" customWidth="1"/>
    <col min="8457" max="8459" width="14.85546875" style="263" customWidth="1"/>
    <col min="8460" max="8461" width="12.5703125" style="263" bestFit="1" customWidth="1"/>
    <col min="8462" max="8705" width="9.140625" style="263"/>
    <col min="8706" max="8707" width="0" style="263" hidden="1" customWidth="1"/>
    <col min="8708" max="8708" width="11.140625" style="263" customWidth="1"/>
    <col min="8709" max="8709" width="43.140625" style="263" customWidth="1"/>
    <col min="8710" max="8711" width="13.28515625" style="263" customWidth="1"/>
    <col min="8712" max="8712" width="13.5703125" style="263" customWidth="1"/>
    <col min="8713" max="8715" width="14.85546875" style="263" customWidth="1"/>
    <col min="8716" max="8717" width="12.5703125" style="263" bestFit="1" customWidth="1"/>
    <col min="8718" max="8961" width="9.140625" style="263"/>
    <col min="8962" max="8963" width="0" style="263" hidden="1" customWidth="1"/>
    <col min="8964" max="8964" width="11.140625" style="263" customWidth="1"/>
    <col min="8965" max="8965" width="43.140625" style="263" customWidth="1"/>
    <col min="8966" max="8967" width="13.28515625" style="263" customWidth="1"/>
    <col min="8968" max="8968" width="13.5703125" style="263" customWidth="1"/>
    <col min="8969" max="8971" width="14.85546875" style="263" customWidth="1"/>
    <col min="8972" max="8973" width="12.5703125" style="263" bestFit="1" customWidth="1"/>
    <col min="8974" max="9217" width="9.140625" style="263"/>
    <col min="9218" max="9219" width="0" style="263" hidden="1" customWidth="1"/>
    <col min="9220" max="9220" width="11.140625" style="263" customWidth="1"/>
    <col min="9221" max="9221" width="43.140625" style="263" customWidth="1"/>
    <col min="9222" max="9223" width="13.28515625" style="263" customWidth="1"/>
    <col min="9224" max="9224" width="13.5703125" style="263" customWidth="1"/>
    <col min="9225" max="9227" width="14.85546875" style="263" customWidth="1"/>
    <col min="9228" max="9229" width="12.5703125" style="263" bestFit="1" customWidth="1"/>
    <col min="9230" max="9473" width="9.140625" style="263"/>
    <col min="9474" max="9475" width="0" style="263" hidden="1" customWidth="1"/>
    <col min="9476" max="9476" width="11.140625" style="263" customWidth="1"/>
    <col min="9477" max="9477" width="43.140625" style="263" customWidth="1"/>
    <col min="9478" max="9479" width="13.28515625" style="263" customWidth="1"/>
    <col min="9480" max="9480" width="13.5703125" style="263" customWidth="1"/>
    <col min="9481" max="9483" width="14.85546875" style="263" customWidth="1"/>
    <col min="9484" max="9485" width="12.5703125" style="263" bestFit="1" customWidth="1"/>
    <col min="9486" max="9729" width="9.140625" style="263"/>
    <col min="9730" max="9731" width="0" style="263" hidden="1" customWidth="1"/>
    <col min="9732" max="9732" width="11.140625" style="263" customWidth="1"/>
    <col min="9733" max="9733" width="43.140625" style="263" customWidth="1"/>
    <col min="9734" max="9735" width="13.28515625" style="263" customWidth="1"/>
    <col min="9736" max="9736" width="13.5703125" style="263" customWidth="1"/>
    <col min="9737" max="9739" width="14.85546875" style="263" customWidth="1"/>
    <col min="9740" max="9741" width="12.5703125" style="263" bestFit="1" customWidth="1"/>
    <col min="9742" max="9985" width="9.140625" style="263"/>
    <col min="9986" max="9987" width="0" style="263" hidden="1" customWidth="1"/>
    <col min="9988" max="9988" width="11.140625" style="263" customWidth="1"/>
    <col min="9989" max="9989" width="43.140625" style="263" customWidth="1"/>
    <col min="9990" max="9991" width="13.28515625" style="263" customWidth="1"/>
    <col min="9992" max="9992" width="13.5703125" style="263" customWidth="1"/>
    <col min="9993" max="9995" width="14.85546875" style="263" customWidth="1"/>
    <col min="9996" max="9997" width="12.5703125" style="263" bestFit="1" customWidth="1"/>
    <col min="9998" max="10241" width="9.140625" style="263"/>
    <col min="10242" max="10243" width="0" style="263" hidden="1" customWidth="1"/>
    <col min="10244" max="10244" width="11.140625" style="263" customWidth="1"/>
    <col min="10245" max="10245" width="43.140625" style="263" customWidth="1"/>
    <col min="10246" max="10247" width="13.28515625" style="263" customWidth="1"/>
    <col min="10248" max="10248" width="13.5703125" style="263" customWidth="1"/>
    <col min="10249" max="10251" width="14.85546875" style="263" customWidth="1"/>
    <col min="10252" max="10253" width="12.5703125" style="263" bestFit="1" customWidth="1"/>
    <col min="10254" max="10497" width="9.140625" style="263"/>
    <col min="10498" max="10499" width="0" style="263" hidden="1" customWidth="1"/>
    <col min="10500" max="10500" width="11.140625" style="263" customWidth="1"/>
    <col min="10501" max="10501" width="43.140625" style="263" customWidth="1"/>
    <col min="10502" max="10503" width="13.28515625" style="263" customWidth="1"/>
    <col min="10504" max="10504" width="13.5703125" style="263" customWidth="1"/>
    <col min="10505" max="10507" width="14.85546875" style="263" customWidth="1"/>
    <col min="10508" max="10509" width="12.5703125" style="263" bestFit="1" customWidth="1"/>
    <col min="10510" max="10753" width="9.140625" style="263"/>
    <col min="10754" max="10755" width="0" style="263" hidden="1" customWidth="1"/>
    <col min="10756" max="10756" width="11.140625" style="263" customWidth="1"/>
    <col min="10757" max="10757" width="43.140625" style="263" customWidth="1"/>
    <col min="10758" max="10759" width="13.28515625" style="263" customWidth="1"/>
    <col min="10760" max="10760" width="13.5703125" style="263" customWidth="1"/>
    <col min="10761" max="10763" width="14.85546875" style="263" customWidth="1"/>
    <col min="10764" max="10765" width="12.5703125" style="263" bestFit="1" customWidth="1"/>
    <col min="10766" max="11009" width="9.140625" style="263"/>
    <col min="11010" max="11011" width="0" style="263" hidden="1" customWidth="1"/>
    <col min="11012" max="11012" width="11.140625" style="263" customWidth="1"/>
    <col min="11013" max="11013" width="43.140625" style="263" customWidth="1"/>
    <col min="11014" max="11015" width="13.28515625" style="263" customWidth="1"/>
    <col min="11016" max="11016" width="13.5703125" style="263" customWidth="1"/>
    <col min="11017" max="11019" width="14.85546875" style="263" customWidth="1"/>
    <col min="11020" max="11021" width="12.5703125" style="263" bestFit="1" customWidth="1"/>
    <col min="11022" max="11265" width="9.140625" style="263"/>
    <col min="11266" max="11267" width="0" style="263" hidden="1" customWidth="1"/>
    <col min="11268" max="11268" width="11.140625" style="263" customWidth="1"/>
    <col min="11269" max="11269" width="43.140625" style="263" customWidth="1"/>
    <col min="11270" max="11271" width="13.28515625" style="263" customWidth="1"/>
    <col min="11272" max="11272" width="13.5703125" style="263" customWidth="1"/>
    <col min="11273" max="11275" width="14.85546875" style="263" customWidth="1"/>
    <col min="11276" max="11277" width="12.5703125" style="263" bestFit="1" customWidth="1"/>
    <col min="11278" max="11521" width="9.140625" style="263"/>
    <col min="11522" max="11523" width="0" style="263" hidden="1" customWidth="1"/>
    <col min="11524" max="11524" width="11.140625" style="263" customWidth="1"/>
    <col min="11525" max="11525" width="43.140625" style="263" customWidth="1"/>
    <col min="11526" max="11527" width="13.28515625" style="263" customWidth="1"/>
    <col min="11528" max="11528" width="13.5703125" style="263" customWidth="1"/>
    <col min="11529" max="11531" width="14.85546875" style="263" customWidth="1"/>
    <col min="11532" max="11533" width="12.5703125" style="263" bestFit="1" customWidth="1"/>
    <col min="11534" max="11777" width="9.140625" style="263"/>
    <col min="11778" max="11779" width="0" style="263" hidden="1" customWidth="1"/>
    <col min="11780" max="11780" width="11.140625" style="263" customWidth="1"/>
    <col min="11781" max="11781" width="43.140625" style="263" customWidth="1"/>
    <col min="11782" max="11783" width="13.28515625" style="263" customWidth="1"/>
    <col min="11784" max="11784" width="13.5703125" style="263" customWidth="1"/>
    <col min="11785" max="11787" width="14.85546875" style="263" customWidth="1"/>
    <col min="11788" max="11789" width="12.5703125" style="263" bestFit="1" customWidth="1"/>
    <col min="11790" max="12033" width="9.140625" style="263"/>
    <col min="12034" max="12035" width="0" style="263" hidden="1" customWidth="1"/>
    <col min="12036" max="12036" width="11.140625" style="263" customWidth="1"/>
    <col min="12037" max="12037" width="43.140625" style="263" customWidth="1"/>
    <col min="12038" max="12039" width="13.28515625" style="263" customWidth="1"/>
    <col min="12040" max="12040" width="13.5703125" style="263" customWidth="1"/>
    <col min="12041" max="12043" width="14.85546875" style="263" customWidth="1"/>
    <col min="12044" max="12045" width="12.5703125" style="263" bestFit="1" customWidth="1"/>
    <col min="12046" max="12289" width="9.140625" style="263"/>
    <col min="12290" max="12291" width="0" style="263" hidden="1" customWidth="1"/>
    <col min="12292" max="12292" width="11.140625" style="263" customWidth="1"/>
    <col min="12293" max="12293" width="43.140625" style="263" customWidth="1"/>
    <col min="12294" max="12295" width="13.28515625" style="263" customWidth="1"/>
    <col min="12296" max="12296" width="13.5703125" style="263" customWidth="1"/>
    <col min="12297" max="12299" width="14.85546875" style="263" customWidth="1"/>
    <col min="12300" max="12301" width="12.5703125" style="263" bestFit="1" customWidth="1"/>
    <col min="12302" max="12545" width="9.140625" style="263"/>
    <col min="12546" max="12547" width="0" style="263" hidden="1" customWidth="1"/>
    <col min="12548" max="12548" width="11.140625" style="263" customWidth="1"/>
    <col min="12549" max="12549" width="43.140625" style="263" customWidth="1"/>
    <col min="12550" max="12551" width="13.28515625" style="263" customWidth="1"/>
    <col min="12552" max="12552" width="13.5703125" style="263" customWidth="1"/>
    <col min="12553" max="12555" width="14.85546875" style="263" customWidth="1"/>
    <col min="12556" max="12557" width="12.5703125" style="263" bestFit="1" customWidth="1"/>
    <col min="12558" max="12801" width="9.140625" style="263"/>
    <col min="12802" max="12803" width="0" style="263" hidden="1" customWidth="1"/>
    <col min="12804" max="12804" width="11.140625" style="263" customWidth="1"/>
    <col min="12805" max="12805" width="43.140625" style="263" customWidth="1"/>
    <col min="12806" max="12807" width="13.28515625" style="263" customWidth="1"/>
    <col min="12808" max="12808" width="13.5703125" style="263" customWidth="1"/>
    <col min="12809" max="12811" width="14.85546875" style="263" customWidth="1"/>
    <col min="12812" max="12813" width="12.5703125" style="263" bestFit="1" customWidth="1"/>
    <col min="12814" max="13057" width="9.140625" style="263"/>
    <col min="13058" max="13059" width="0" style="263" hidden="1" customWidth="1"/>
    <col min="13060" max="13060" width="11.140625" style="263" customWidth="1"/>
    <col min="13061" max="13061" width="43.140625" style="263" customWidth="1"/>
    <col min="13062" max="13063" width="13.28515625" style="263" customWidth="1"/>
    <col min="13064" max="13064" width="13.5703125" style="263" customWidth="1"/>
    <col min="13065" max="13067" width="14.85546875" style="263" customWidth="1"/>
    <col min="13068" max="13069" width="12.5703125" style="263" bestFit="1" customWidth="1"/>
    <col min="13070" max="13313" width="9.140625" style="263"/>
    <col min="13314" max="13315" width="0" style="263" hidden="1" customWidth="1"/>
    <col min="13316" max="13316" width="11.140625" style="263" customWidth="1"/>
    <col min="13317" max="13317" width="43.140625" style="263" customWidth="1"/>
    <col min="13318" max="13319" width="13.28515625" style="263" customWidth="1"/>
    <col min="13320" max="13320" width="13.5703125" style="263" customWidth="1"/>
    <col min="13321" max="13323" width="14.85546875" style="263" customWidth="1"/>
    <col min="13324" max="13325" width="12.5703125" style="263" bestFit="1" customWidth="1"/>
    <col min="13326" max="13569" width="9.140625" style="263"/>
    <col min="13570" max="13571" width="0" style="263" hidden="1" customWidth="1"/>
    <col min="13572" max="13572" width="11.140625" style="263" customWidth="1"/>
    <col min="13573" max="13573" width="43.140625" style="263" customWidth="1"/>
    <col min="13574" max="13575" width="13.28515625" style="263" customWidth="1"/>
    <col min="13576" max="13576" width="13.5703125" style="263" customWidth="1"/>
    <col min="13577" max="13579" width="14.85546875" style="263" customWidth="1"/>
    <col min="13580" max="13581" width="12.5703125" style="263" bestFit="1" customWidth="1"/>
    <col min="13582" max="13825" width="9.140625" style="263"/>
    <col min="13826" max="13827" width="0" style="263" hidden="1" customWidth="1"/>
    <col min="13828" max="13828" width="11.140625" style="263" customWidth="1"/>
    <col min="13829" max="13829" width="43.140625" style="263" customWidth="1"/>
    <col min="13830" max="13831" width="13.28515625" style="263" customWidth="1"/>
    <col min="13832" max="13832" width="13.5703125" style="263" customWidth="1"/>
    <col min="13833" max="13835" width="14.85546875" style="263" customWidth="1"/>
    <col min="13836" max="13837" width="12.5703125" style="263" bestFit="1" customWidth="1"/>
    <col min="13838" max="14081" width="9.140625" style="263"/>
    <col min="14082" max="14083" width="0" style="263" hidden="1" customWidth="1"/>
    <col min="14084" max="14084" width="11.140625" style="263" customWidth="1"/>
    <col min="14085" max="14085" width="43.140625" style="263" customWidth="1"/>
    <col min="14086" max="14087" width="13.28515625" style="263" customWidth="1"/>
    <col min="14088" max="14088" width="13.5703125" style="263" customWidth="1"/>
    <col min="14089" max="14091" width="14.85546875" style="263" customWidth="1"/>
    <col min="14092" max="14093" width="12.5703125" style="263" bestFit="1" customWidth="1"/>
    <col min="14094" max="14337" width="9.140625" style="263"/>
    <col min="14338" max="14339" width="0" style="263" hidden="1" customWidth="1"/>
    <col min="14340" max="14340" width="11.140625" style="263" customWidth="1"/>
    <col min="14341" max="14341" width="43.140625" style="263" customWidth="1"/>
    <col min="14342" max="14343" width="13.28515625" style="263" customWidth="1"/>
    <col min="14344" max="14344" width="13.5703125" style="263" customWidth="1"/>
    <col min="14345" max="14347" width="14.85546875" style="263" customWidth="1"/>
    <col min="14348" max="14349" width="12.5703125" style="263" bestFit="1" customWidth="1"/>
    <col min="14350" max="14593" width="9.140625" style="263"/>
    <col min="14594" max="14595" width="0" style="263" hidden="1" customWidth="1"/>
    <col min="14596" max="14596" width="11.140625" style="263" customWidth="1"/>
    <col min="14597" max="14597" width="43.140625" style="263" customWidth="1"/>
    <col min="14598" max="14599" width="13.28515625" style="263" customWidth="1"/>
    <col min="14600" max="14600" width="13.5703125" style="263" customWidth="1"/>
    <col min="14601" max="14603" width="14.85546875" style="263" customWidth="1"/>
    <col min="14604" max="14605" width="12.5703125" style="263" bestFit="1" customWidth="1"/>
    <col min="14606" max="14849" width="9.140625" style="263"/>
    <col min="14850" max="14851" width="0" style="263" hidden="1" customWidth="1"/>
    <col min="14852" max="14852" width="11.140625" style="263" customWidth="1"/>
    <col min="14853" max="14853" width="43.140625" style="263" customWidth="1"/>
    <col min="14854" max="14855" width="13.28515625" style="263" customWidth="1"/>
    <col min="14856" max="14856" width="13.5703125" style="263" customWidth="1"/>
    <col min="14857" max="14859" width="14.85546875" style="263" customWidth="1"/>
    <col min="14860" max="14861" width="12.5703125" style="263" bestFit="1" customWidth="1"/>
    <col min="14862" max="15105" width="9.140625" style="263"/>
    <col min="15106" max="15107" width="0" style="263" hidden="1" customWidth="1"/>
    <col min="15108" max="15108" width="11.140625" style="263" customWidth="1"/>
    <col min="15109" max="15109" width="43.140625" style="263" customWidth="1"/>
    <col min="15110" max="15111" width="13.28515625" style="263" customWidth="1"/>
    <col min="15112" max="15112" width="13.5703125" style="263" customWidth="1"/>
    <col min="15113" max="15115" width="14.85546875" style="263" customWidth="1"/>
    <col min="15116" max="15117" width="12.5703125" style="263" bestFit="1" customWidth="1"/>
    <col min="15118" max="15361" width="9.140625" style="263"/>
    <col min="15362" max="15363" width="0" style="263" hidden="1" customWidth="1"/>
    <col min="15364" max="15364" width="11.140625" style="263" customWidth="1"/>
    <col min="15365" max="15365" width="43.140625" style="263" customWidth="1"/>
    <col min="15366" max="15367" width="13.28515625" style="263" customWidth="1"/>
    <col min="15368" max="15368" width="13.5703125" style="263" customWidth="1"/>
    <col min="15369" max="15371" width="14.85546875" style="263" customWidth="1"/>
    <col min="15372" max="15373" width="12.5703125" style="263" bestFit="1" customWidth="1"/>
    <col min="15374" max="15617" width="9.140625" style="263"/>
    <col min="15618" max="15619" width="0" style="263" hidden="1" customWidth="1"/>
    <col min="15620" max="15620" width="11.140625" style="263" customWidth="1"/>
    <col min="15621" max="15621" width="43.140625" style="263" customWidth="1"/>
    <col min="15622" max="15623" width="13.28515625" style="263" customWidth="1"/>
    <col min="15624" max="15624" width="13.5703125" style="263" customWidth="1"/>
    <col min="15625" max="15627" width="14.85546875" style="263" customWidth="1"/>
    <col min="15628" max="15629" width="12.5703125" style="263" bestFit="1" customWidth="1"/>
    <col min="15630" max="15873" width="9.140625" style="263"/>
    <col min="15874" max="15875" width="0" style="263" hidden="1" customWidth="1"/>
    <col min="15876" max="15876" width="11.140625" style="263" customWidth="1"/>
    <col min="15877" max="15877" width="43.140625" style="263" customWidth="1"/>
    <col min="15878" max="15879" width="13.28515625" style="263" customWidth="1"/>
    <col min="15880" max="15880" width="13.5703125" style="263" customWidth="1"/>
    <col min="15881" max="15883" width="14.85546875" style="263" customWidth="1"/>
    <col min="15884" max="15885" width="12.5703125" style="263" bestFit="1" customWidth="1"/>
    <col min="15886" max="16129" width="9.140625" style="263"/>
    <col min="16130" max="16131" width="0" style="263" hidden="1" customWidth="1"/>
    <col min="16132" max="16132" width="11.140625" style="263" customWidth="1"/>
    <col min="16133" max="16133" width="43.140625" style="263" customWidth="1"/>
    <col min="16134" max="16135" width="13.28515625" style="263" customWidth="1"/>
    <col min="16136" max="16136" width="13.5703125" style="263" customWidth="1"/>
    <col min="16137" max="16139" width="14.85546875" style="263" customWidth="1"/>
    <col min="16140" max="16141" width="12.5703125" style="263" bestFit="1" customWidth="1"/>
    <col min="16142" max="16384" width="9.140625" style="263"/>
  </cols>
  <sheetData>
    <row r="1" spans="1:25" ht="33" customHeight="1" x14ac:dyDescent="0.15">
      <c r="C1" s="613" t="s">
        <v>473</v>
      </c>
      <c r="D1" s="613"/>
      <c r="E1" s="613"/>
      <c r="F1" s="613"/>
      <c r="G1" s="613"/>
    </row>
    <row r="2" spans="1:25" s="499" customFormat="1" ht="24.75" customHeight="1" x14ac:dyDescent="0.15">
      <c r="C2" s="585" t="s">
        <v>568</v>
      </c>
      <c r="D2" s="586"/>
      <c r="E2" s="586"/>
      <c r="F2" s="586"/>
      <c r="G2" s="586"/>
    </row>
    <row r="3" spans="1:25" s="499" customFormat="1" ht="57.75" customHeight="1" x14ac:dyDescent="0.15">
      <c r="C3" s="586"/>
      <c r="D3" s="586"/>
      <c r="E3" s="586"/>
      <c r="F3" s="586"/>
      <c r="G3" s="586"/>
    </row>
    <row r="4" spans="1:25" s="499" customFormat="1" ht="57.75" customHeight="1" x14ac:dyDescent="0.15">
      <c r="C4" s="586"/>
      <c r="D4" s="586"/>
      <c r="E4" s="586"/>
      <c r="F4" s="586"/>
      <c r="G4" s="586"/>
    </row>
    <row r="5" spans="1:25" s="499" customFormat="1" ht="78" customHeight="1" x14ac:dyDescent="0.15">
      <c r="C5" s="586"/>
      <c r="D5" s="586"/>
      <c r="E5" s="586"/>
      <c r="F5" s="586"/>
      <c r="G5" s="586"/>
    </row>
    <row r="6" spans="1:25" s="499" customFormat="1" ht="1.5" customHeight="1" x14ac:dyDescent="0.15">
      <c r="C6" s="586"/>
      <c r="D6" s="586"/>
      <c r="E6" s="586"/>
      <c r="F6" s="586"/>
      <c r="G6" s="586"/>
    </row>
    <row r="7" spans="1:25" s="499" customFormat="1" ht="48" customHeight="1" x14ac:dyDescent="0.15">
      <c r="C7" s="586"/>
      <c r="D7" s="586"/>
      <c r="E7" s="586"/>
      <c r="F7" s="586"/>
      <c r="G7" s="586"/>
    </row>
    <row r="8" spans="1:25" s="499" customFormat="1" ht="34.5" hidden="1" customHeight="1" x14ac:dyDescent="0.15">
      <c r="C8" s="586"/>
      <c r="D8" s="586"/>
      <c r="E8" s="586"/>
      <c r="F8" s="586"/>
      <c r="G8" s="586"/>
    </row>
    <row r="9" spans="1:25" ht="14.25" customHeight="1" x14ac:dyDescent="0.15"/>
    <row r="10" spans="1:25" ht="14.25" customHeight="1" x14ac:dyDescent="0.15">
      <c r="B10" s="265"/>
      <c r="C10" s="604" t="s">
        <v>363</v>
      </c>
      <c r="D10" s="604"/>
      <c r="E10" s="604"/>
      <c r="F10" s="604"/>
      <c r="G10" s="604"/>
      <c r="N10" s="264"/>
      <c r="O10" s="266"/>
      <c r="P10" s="264"/>
      <c r="Q10" s="264"/>
      <c r="R10" s="264"/>
      <c r="S10" s="264"/>
      <c r="T10" s="264"/>
      <c r="U10" s="264"/>
      <c r="V10" s="264"/>
      <c r="W10" s="264"/>
      <c r="X10" s="264"/>
      <c r="Y10" s="264"/>
    </row>
    <row r="11" spans="1:25" ht="12" customHeight="1" thickBot="1" x14ac:dyDescent="0.25">
      <c r="B11" s="267"/>
      <c r="G11" s="402" t="s">
        <v>364</v>
      </c>
      <c r="N11" s="264"/>
      <c r="O11" s="266"/>
      <c r="P11" s="264"/>
      <c r="Q11" s="264"/>
      <c r="R11" s="264"/>
      <c r="S11" s="264"/>
      <c r="T11" s="264"/>
      <c r="U11" s="264"/>
      <c r="V11" s="264"/>
      <c r="W11" s="264"/>
      <c r="X11" s="264"/>
      <c r="Y11" s="264"/>
    </row>
    <row r="12" spans="1:25" ht="15" thickBot="1" x14ac:dyDescent="0.2">
      <c r="A12" s="268" t="s">
        <v>365</v>
      </c>
      <c r="B12" s="269" t="s">
        <v>366</v>
      </c>
      <c r="C12" s="605" t="s">
        <v>367</v>
      </c>
      <c r="D12" s="606"/>
      <c r="E12" s="482">
        <v>2015</v>
      </c>
      <c r="F12" s="363" t="s">
        <v>474</v>
      </c>
      <c r="G12" s="364" t="s">
        <v>475</v>
      </c>
      <c r="N12" s="271"/>
      <c r="O12" s="272"/>
      <c r="P12" s="272"/>
      <c r="Q12" s="264"/>
      <c r="R12" s="264"/>
      <c r="S12" s="273"/>
      <c r="T12" s="273"/>
      <c r="U12" s="273"/>
      <c r="V12" s="273"/>
      <c r="W12" s="273"/>
      <c r="X12" s="273"/>
      <c r="Y12" s="273"/>
    </row>
    <row r="13" spans="1:25" ht="15" customHeight="1" x14ac:dyDescent="0.15">
      <c r="A13" s="274">
        <v>1</v>
      </c>
      <c r="B13" s="275" t="s">
        <v>368</v>
      </c>
      <c r="C13" s="614" t="s">
        <v>369</v>
      </c>
      <c r="D13" s="615"/>
      <c r="E13" s="483">
        <v>5050.9796178099996</v>
      </c>
      <c r="F13" s="365">
        <v>5573.96</v>
      </c>
      <c r="G13" s="366">
        <v>5771.3</v>
      </c>
      <c r="N13" s="271"/>
      <c r="O13" s="272"/>
      <c r="P13" s="272"/>
      <c r="Q13" s="264"/>
      <c r="R13" s="264"/>
      <c r="S13" s="273"/>
      <c r="T13" s="273"/>
      <c r="U13" s="273"/>
      <c r="V13" s="273"/>
      <c r="W13" s="273"/>
      <c r="X13" s="273"/>
      <c r="Y13" s="273"/>
    </row>
    <row r="14" spans="1:25" ht="15" customHeight="1" x14ac:dyDescent="0.15">
      <c r="A14" s="276">
        <v>2</v>
      </c>
      <c r="B14" s="277" t="s">
        <v>370</v>
      </c>
      <c r="C14" s="616" t="s">
        <v>371</v>
      </c>
      <c r="D14" s="617" t="s">
        <v>371</v>
      </c>
      <c r="E14" s="484">
        <v>262.00448223000001</v>
      </c>
      <c r="F14" s="367">
        <v>197.74889999999999</v>
      </c>
      <c r="G14" s="368">
        <v>164.52</v>
      </c>
      <c r="N14" s="271"/>
      <c r="O14" s="272"/>
      <c r="P14" s="272"/>
      <c r="Q14" s="264"/>
      <c r="R14" s="264"/>
      <c r="S14" s="273"/>
      <c r="T14" s="273"/>
      <c r="U14" s="273"/>
      <c r="V14" s="273"/>
      <c r="W14" s="273"/>
      <c r="X14" s="273"/>
      <c r="Y14" s="273"/>
    </row>
    <row r="15" spans="1:25" ht="15" customHeight="1" x14ac:dyDescent="0.15">
      <c r="A15" s="276">
        <v>3</v>
      </c>
      <c r="B15" s="277" t="s">
        <v>372</v>
      </c>
      <c r="C15" s="595" t="s">
        <v>373</v>
      </c>
      <c r="D15" s="596" t="s">
        <v>373</v>
      </c>
      <c r="E15" s="485">
        <v>11674.5856203</v>
      </c>
      <c r="F15" s="367">
        <v>12354.42743</v>
      </c>
      <c r="G15" s="368">
        <v>12303.522000000001</v>
      </c>
      <c r="N15" s="271"/>
      <c r="O15" s="272"/>
      <c r="P15" s="272"/>
      <c r="Q15" s="264"/>
      <c r="R15" s="264"/>
      <c r="S15" s="273"/>
      <c r="T15" s="273"/>
      <c r="U15" s="273"/>
      <c r="V15" s="273"/>
      <c r="W15" s="273"/>
      <c r="X15" s="273"/>
      <c r="Y15" s="273"/>
    </row>
    <row r="16" spans="1:25" ht="15" customHeight="1" x14ac:dyDescent="0.15">
      <c r="A16" s="276">
        <v>4</v>
      </c>
      <c r="B16" s="278" t="s">
        <v>374</v>
      </c>
      <c r="C16" s="598" t="s">
        <v>375</v>
      </c>
      <c r="D16" s="599" t="s">
        <v>376</v>
      </c>
      <c r="E16" s="486">
        <f>SUM(E13:E15)</f>
        <v>16987.569720339998</v>
      </c>
      <c r="F16" s="369">
        <f>SUM(F13:F15)</f>
        <v>18126.136330000001</v>
      </c>
      <c r="G16" s="370">
        <f>SUM(G13:G15)</f>
        <v>18239.342000000001</v>
      </c>
      <c r="N16" s="264"/>
      <c r="O16" s="264"/>
      <c r="P16" s="279"/>
      <c r="Q16" s="279"/>
      <c r="R16" s="279"/>
      <c r="S16" s="279"/>
      <c r="T16" s="279"/>
      <c r="U16" s="279"/>
      <c r="V16" s="279"/>
      <c r="W16" s="279"/>
      <c r="X16" s="279"/>
      <c r="Y16" s="279"/>
    </row>
    <row r="17" spans="1:25" ht="28.5" customHeight="1" thickBot="1" x14ac:dyDescent="0.25">
      <c r="A17" s="280">
        <v>5</v>
      </c>
      <c r="B17" s="281" t="s">
        <v>377</v>
      </c>
      <c r="C17" s="600" t="s">
        <v>476</v>
      </c>
      <c r="D17" s="601"/>
      <c r="E17" s="487">
        <v>3863.7789008700001</v>
      </c>
      <c r="F17" s="371">
        <v>2128</v>
      </c>
      <c r="G17" s="372">
        <v>2667.0007004499998</v>
      </c>
      <c r="N17" s="271"/>
      <c r="O17" s="271"/>
      <c r="P17" s="271"/>
      <c r="Q17" s="282"/>
      <c r="R17" s="282"/>
      <c r="S17" s="283"/>
      <c r="T17" s="283"/>
      <c r="U17" s="283"/>
      <c r="V17" s="283"/>
      <c r="W17" s="283"/>
      <c r="X17" s="283"/>
      <c r="Y17" s="283"/>
    </row>
    <row r="18" spans="1:25" ht="28.5" customHeight="1" thickBot="1" x14ac:dyDescent="0.2">
      <c r="A18" s="284">
        <v>6</v>
      </c>
      <c r="B18" s="285" t="s">
        <v>378</v>
      </c>
      <c r="C18" s="602" t="s">
        <v>379</v>
      </c>
      <c r="D18" s="603" t="s">
        <v>380</v>
      </c>
      <c r="E18" s="488">
        <f>E17/E16</f>
        <v>0.22744741975915014</v>
      </c>
      <c r="F18" s="373">
        <f>F17/F16</f>
        <v>0.117399536297099</v>
      </c>
      <c r="G18" s="374">
        <f>G17/G16</f>
        <v>0.14622241857463936</v>
      </c>
      <c r="N18" s="271"/>
      <c r="O18" s="271"/>
      <c r="P18" s="271"/>
      <c r="Q18" s="282"/>
      <c r="R18" s="282"/>
      <c r="S18" s="283"/>
      <c r="T18" s="283"/>
      <c r="U18" s="283"/>
      <c r="V18" s="283"/>
      <c r="W18" s="283"/>
      <c r="X18" s="283"/>
      <c r="Y18" s="283"/>
    </row>
    <row r="19" spans="1:25" ht="12.75" hidden="1" x14ac:dyDescent="0.2">
      <c r="B19" s="286"/>
      <c r="C19" s="287" t="s">
        <v>381</v>
      </c>
      <c r="D19" s="288" t="s">
        <v>382</v>
      </c>
      <c r="E19" s="288"/>
      <c r="F19" s="289"/>
      <c r="N19" s="271"/>
      <c r="O19" s="271"/>
      <c r="P19" s="290"/>
      <c r="Q19" s="282"/>
      <c r="R19" s="282"/>
      <c r="S19" s="283"/>
      <c r="T19" s="283"/>
      <c r="U19" s="283"/>
      <c r="V19" s="283"/>
      <c r="W19" s="283"/>
      <c r="X19" s="283"/>
      <c r="Y19" s="283"/>
    </row>
    <row r="20" spans="1:25" ht="12" hidden="1" x14ac:dyDescent="0.2">
      <c r="B20" s="291"/>
      <c r="C20" s="287" t="s">
        <v>383</v>
      </c>
      <c r="D20" s="288" t="s">
        <v>384</v>
      </c>
      <c r="E20" s="288"/>
      <c r="F20" s="289"/>
      <c r="N20" s="271"/>
      <c r="O20" s="271"/>
      <c r="P20" s="290"/>
      <c r="Q20" s="282"/>
      <c r="R20" s="282"/>
      <c r="S20" s="283"/>
      <c r="T20" s="283"/>
      <c r="U20" s="283"/>
      <c r="V20" s="283"/>
      <c r="W20" s="283"/>
      <c r="X20" s="283"/>
      <c r="Y20" s="283"/>
    </row>
    <row r="21" spans="1:25" ht="24" customHeight="1" x14ac:dyDescent="0.15">
      <c r="F21" s="292"/>
      <c r="N21" s="271"/>
      <c r="O21" s="271"/>
      <c r="P21" s="271"/>
      <c r="Q21" s="282"/>
      <c r="R21" s="282"/>
      <c r="S21" s="283"/>
      <c r="T21" s="283"/>
      <c r="U21" s="283"/>
      <c r="V21" s="283"/>
      <c r="W21" s="283"/>
      <c r="X21" s="283"/>
      <c r="Y21" s="283"/>
    </row>
    <row r="22" spans="1:25" s="293" customFormat="1" ht="17.25" customHeight="1" x14ac:dyDescent="0.15">
      <c r="B22" s="265"/>
      <c r="C22" s="604" t="s">
        <v>385</v>
      </c>
      <c r="D22" s="604"/>
      <c r="E22" s="604"/>
      <c r="F22" s="604"/>
      <c r="G22" s="604"/>
      <c r="H22" s="263"/>
      <c r="I22" s="263"/>
      <c r="J22" s="263"/>
      <c r="K22" s="263"/>
      <c r="L22" s="263"/>
      <c r="M22" s="263"/>
      <c r="N22" s="271"/>
      <c r="O22" s="271"/>
      <c r="P22" s="271"/>
      <c r="Q22" s="294"/>
      <c r="R22" s="294"/>
      <c r="S22" s="295"/>
      <c r="T22" s="295"/>
      <c r="U22" s="295"/>
      <c r="V22" s="295"/>
      <c r="W22" s="295"/>
      <c r="X22" s="295"/>
      <c r="Y22" s="295"/>
    </row>
    <row r="23" spans="1:25" ht="11.25" customHeight="1" thickBot="1" x14ac:dyDescent="0.25">
      <c r="A23" s="264"/>
      <c r="B23" s="264"/>
      <c r="C23" s="267"/>
      <c r="F23" s="263"/>
      <c r="G23" s="402" t="s">
        <v>364</v>
      </c>
      <c r="N23" s="271"/>
      <c r="O23" s="271"/>
      <c r="P23" s="271"/>
      <c r="Q23" s="279"/>
      <c r="R23" s="279"/>
      <c r="S23" s="283"/>
      <c r="T23" s="283"/>
      <c r="U23" s="283"/>
      <c r="V23" s="283"/>
      <c r="W23" s="283"/>
      <c r="X23" s="283"/>
      <c r="Y23" s="283"/>
    </row>
    <row r="24" spans="1:25" ht="15" thickBot="1" x14ac:dyDescent="0.2">
      <c r="A24" s="270" t="s">
        <v>365</v>
      </c>
      <c r="B24" s="269" t="s">
        <v>366</v>
      </c>
      <c r="C24" s="605" t="s">
        <v>367</v>
      </c>
      <c r="D24" s="606"/>
      <c r="E24" s="482">
        <v>2015</v>
      </c>
      <c r="F24" s="363" t="s">
        <v>474</v>
      </c>
      <c r="G24" s="364" t="s">
        <v>475</v>
      </c>
      <c r="N24" s="271"/>
      <c r="O24" s="272"/>
      <c r="P24" s="272"/>
      <c r="Q24" s="264"/>
      <c r="R24" s="264"/>
      <c r="S24" s="273"/>
      <c r="T24" s="273"/>
      <c r="U24" s="273"/>
      <c r="V24" s="273"/>
      <c r="W24" s="273"/>
      <c r="X24" s="273"/>
      <c r="Y24" s="273"/>
    </row>
    <row r="25" spans="1:25" ht="17.25" hidden="1" customHeight="1" thickBot="1" x14ac:dyDescent="0.2">
      <c r="A25" s="296">
        <v>1</v>
      </c>
      <c r="B25" s="354" t="s">
        <v>368</v>
      </c>
      <c r="C25" s="607" t="s">
        <v>369</v>
      </c>
      <c r="D25" s="608"/>
      <c r="E25" s="489">
        <f t="shared" ref="E25:E27" si="0">E13</f>
        <v>5050.9796178099996</v>
      </c>
      <c r="F25" s="375">
        <f t="shared" ref="F25:G27" si="1">F13</f>
        <v>5573.96</v>
      </c>
      <c r="G25" s="376">
        <f t="shared" si="1"/>
        <v>5771.3</v>
      </c>
      <c r="N25" s="264"/>
      <c r="O25" s="264"/>
      <c r="P25" s="264"/>
      <c r="Q25" s="264"/>
      <c r="R25" s="264"/>
      <c r="S25" s="271"/>
      <c r="T25" s="271"/>
      <c r="U25" s="271"/>
      <c r="V25" s="271"/>
      <c r="W25" s="271"/>
      <c r="X25" s="271"/>
      <c r="Y25" s="271"/>
    </row>
    <row r="26" spans="1:25" ht="17.25" hidden="1" customHeight="1" thickBot="1" x14ac:dyDescent="0.2">
      <c r="A26" s="276">
        <v>2</v>
      </c>
      <c r="B26" s="355" t="s">
        <v>370</v>
      </c>
      <c r="C26" s="595" t="s">
        <v>371</v>
      </c>
      <c r="D26" s="596"/>
      <c r="E26" s="489">
        <f t="shared" si="0"/>
        <v>262.00448223000001</v>
      </c>
      <c r="F26" s="375">
        <f t="shared" si="1"/>
        <v>197.74889999999999</v>
      </c>
      <c r="G26" s="376">
        <f t="shared" si="1"/>
        <v>164.52</v>
      </c>
      <c r="N26" s="273"/>
      <c r="O26" s="290"/>
      <c r="P26" s="290"/>
      <c r="Q26" s="290"/>
      <c r="R26" s="290"/>
      <c r="S26" s="297"/>
      <c r="T26" s="297"/>
      <c r="U26" s="297"/>
      <c r="V26" s="297"/>
      <c r="W26" s="297"/>
      <c r="X26" s="297"/>
      <c r="Y26" s="297"/>
    </row>
    <row r="27" spans="1:25" ht="42" hidden="1" customHeight="1" x14ac:dyDescent="0.15">
      <c r="A27" s="276">
        <v>3</v>
      </c>
      <c r="B27" s="356" t="s">
        <v>372</v>
      </c>
      <c r="C27" s="595" t="s">
        <v>373</v>
      </c>
      <c r="D27" s="596"/>
      <c r="E27" s="489">
        <f t="shared" si="0"/>
        <v>11674.5856203</v>
      </c>
      <c r="F27" s="375">
        <f t="shared" si="1"/>
        <v>12354.42743</v>
      </c>
      <c r="G27" s="376">
        <f t="shared" si="1"/>
        <v>12303.522000000001</v>
      </c>
      <c r="N27" s="264"/>
      <c r="O27" s="271"/>
      <c r="P27" s="298"/>
      <c r="Q27" s="299"/>
      <c r="R27" s="299"/>
      <c r="S27" s="300"/>
      <c r="T27" s="300"/>
      <c r="U27" s="300"/>
      <c r="V27" s="300"/>
      <c r="W27" s="300"/>
      <c r="X27" s="300"/>
      <c r="Y27" s="300"/>
    </row>
    <row r="28" spans="1:25" ht="16.5" customHeight="1" thickBot="1" x14ac:dyDescent="0.2">
      <c r="A28" s="301">
        <v>4</v>
      </c>
      <c r="B28" s="357" t="s">
        <v>374</v>
      </c>
      <c r="C28" s="609" t="s">
        <v>375</v>
      </c>
      <c r="D28" s="610"/>
      <c r="E28" s="486">
        <f>SUM(E25:E27)</f>
        <v>16987.569720339998</v>
      </c>
      <c r="F28" s="377">
        <f>SUM(F25:F27)</f>
        <v>18126.136330000001</v>
      </c>
      <c r="G28" s="378">
        <f>SUM(G25:G27)</f>
        <v>18239.342000000001</v>
      </c>
      <c r="N28" s="264"/>
      <c r="O28" s="271"/>
      <c r="P28" s="298"/>
      <c r="Q28" s="294"/>
      <c r="R28" s="294"/>
      <c r="S28" s="300"/>
      <c r="T28" s="300"/>
      <c r="U28" s="300"/>
      <c r="V28" s="300"/>
      <c r="W28" s="300"/>
      <c r="X28" s="300"/>
      <c r="Y28" s="300"/>
    </row>
    <row r="29" spans="1:25" ht="5.25" customHeight="1" thickBot="1" x14ac:dyDescent="0.2">
      <c r="A29" s="348"/>
      <c r="B29" s="349"/>
      <c r="C29" s="379"/>
      <c r="D29" s="380"/>
      <c r="E29" s="490"/>
      <c r="F29" s="380"/>
      <c r="G29" s="381"/>
      <c r="N29" s="264"/>
      <c r="O29" s="611"/>
      <c r="P29" s="612"/>
      <c r="Q29" s="597"/>
      <c r="R29" s="597"/>
      <c r="S29" s="300"/>
      <c r="T29" s="300"/>
      <c r="U29" s="300"/>
      <c r="V29" s="300"/>
      <c r="W29" s="300"/>
      <c r="X29" s="300"/>
      <c r="Y29" s="300"/>
    </row>
    <row r="30" spans="1:25" ht="15" customHeight="1" x14ac:dyDescent="0.15">
      <c r="A30" s="302">
        <v>5</v>
      </c>
      <c r="B30" s="358" t="s">
        <v>386</v>
      </c>
      <c r="C30" s="593" t="s">
        <v>387</v>
      </c>
      <c r="D30" s="594"/>
      <c r="E30" s="491">
        <v>4225.6289008700005</v>
      </c>
      <c r="F30" s="382">
        <v>2481.3107004499998</v>
      </c>
      <c r="G30" s="383">
        <v>2999.80070045</v>
      </c>
    </row>
    <row r="31" spans="1:25" ht="15" customHeight="1" x14ac:dyDescent="0.15">
      <c r="A31" s="303">
        <v>6</v>
      </c>
      <c r="B31" s="359" t="s">
        <v>388</v>
      </c>
      <c r="C31" s="595" t="s">
        <v>389</v>
      </c>
      <c r="D31" s="596"/>
      <c r="E31" s="485">
        <v>126.46</v>
      </c>
      <c r="F31" s="384">
        <v>115.69999999999999</v>
      </c>
      <c r="G31" s="385">
        <v>90.273663940000006</v>
      </c>
    </row>
    <row r="32" spans="1:25" ht="15" customHeight="1" x14ac:dyDescent="0.15">
      <c r="A32" s="303">
        <v>7</v>
      </c>
      <c r="B32" s="359" t="s">
        <v>390</v>
      </c>
      <c r="C32" s="595" t="s">
        <v>391</v>
      </c>
      <c r="D32" s="596"/>
      <c r="E32" s="485">
        <v>0</v>
      </c>
      <c r="F32" s="367">
        <v>0</v>
      </c>
      <c r="G32" s="368">
        <v>0</v>
      </c>
    </row>
    <row r="33" spans="1:8" ht="15.75" customHeight="1" thickBot="1" x14ac:dyDescent="0.2">
      <c r="A33" s="304">
        <v>8</v>
      </c>
      <c r="B33" s="360" t="s">
        <v>392</v>
      </c>
      <c r="C33" s="583" t="s">
        <v>393</v>
      </c>
      <c r="D33" s="584"/>
      <c r="E33" s="492">
        <f>SUM(E30:E32)</f>
        <v>4352.0889008700005</v>
      </c>
      <c r="F33" s="377">
        <f>SUM(F30:F32)</f>
        <v>2597.0107004499996</v>
      </c>
      <c r="G33" s="378">
        <f>SUM(G30:G32)</f>
        <v>3090.07436439</v>
      </c>
    </row>
    <row r="34" spans="1:8" ht="3.75" customHeight="1" thickBot="1" x14ac:dyDescent="0.2">
      <c r="A34" s="350"/>
      <c r="B34" s="351"/>
      <c r="C34" s="386"/>
      <c r="D34" s="387"/>
      <c r="E34" s="490"/>
      <c r="F34" s="387"/>
      <c r="G34" s="388"/>
    </row>
    <row r="35" spans="1:8" ht="15" customHeight="1" x14ac:dyDescent="0.15">
      <c r="A35" s="302">
        <v>9</v>
      </c>
      <c r="B35" s="358" t="s">
        <v>394</v>
      </c>
      <c r="C35" s="589" t="s">
        <v>395</v>
      </c>
      <c r="D35" s="590"/>
      <c r="E35" s="491">
        <v>1381.8668829999999</v>
      </c>
      <c r="F35" s="375">
        <v>1744.5703699999999</v>
      </c>
      <c r="G35" s="376">
        <v>273.39999999999998</v>
      </c>
    </row>
    <row r="36" spans="1:8" ht="15" customHeight="1" x14ac:dyDescent="0.15">
      <c r="A36" s="303">
        <v>10</v>
      </c>
      <c r="B36" s="359" t="s">
        <v>396</v>
      </c>
      <c r="C36" s="587" t="s">
        <v>397</v>
      </c>
      <c r="D36" s="588"/>
      <c r="E36" s="485">
        <v>37.111435</v>
      </c>
      <c r="F36" s="367">
        <v>35.261000000000003</v>
      </c>
      <c r="G36" s="368">
        <v>40</v>
      </c>
    </row>
    <row r="37" spans="1:8" ht="15.75" customHeight="1" thickBot="1" x14ac:dyDescent="0.2">
      <c r="A37" s="304">
        <v>11</v>
      </c>
      <c r="B37" s="360" t="s">
        <v>398</v>
      </c>
      <c r="C37" s="583" t="s">
        <v>399</v>
      </c>
      <c r="D37" s="584"/>
      <c r="E37" s="492">
        <f>SUM(E35:E36)</f>
        <v>1418.9783179999999</v>
      </c>
      <c r="F37" s="377">
        <f>SUM(F35:F36)</f>
        <v>1779.8313699999999</v>
      </c>
      <c r="G37" s="378">
        <f>SUM(G35:G36)</f>
        <v>313.39999999999998</v>
      </c>
    </row>
    <row r="38" spans="1:8" ht="5.25" customHeight="1" thickBot="1" x14ac:dyDescent="0.2">
      <c r="A38" s="350"/>
      <c r="B38" s="351"/>
      <c r="C38" s="386"/>
      <c r="D38" s="387"/>
      <c r="E38" s="493"/>
      <c r="F38" s="387"/>
      <c r="G38" s="388"/>
    </row>
    <row r="39" spans="1:8" ht="15" customHeight="1" x14ac:dyDescent="0.15">
      <c r="A39" s="296">
        <v>12</v>
      </c>
      <c r="B39" s="361" t="s">
        <v>400</v>
      </c>
      <c r="C39" s="589" t="s">
        <v>401</v>
      </c>
      <c r="D39" s="590"/>
      <c r="E39" s="491">
        <v>16356.73811</v>
      </c>
      <c r="F39" s="382">
        <v>17623.25951</v>
      </c>
      <c r="G39" s="383">
        <v>17648.05</v>
      </c>
      <c r="H39" s="305"/>
    </row>
    <row r="40" spans="1:8" ht="15.75" customHeight="1" thickBot="1" x14ac:dyDescent="0.2">
      <c r="A40" s="304">
        <v>13</v>
      </c>
      <c r="B40" s="360" t="s">
        <v>402</v>
      </c>
      <c r="C40" s="583" t="s">
        <v>403</v>
      </c>
      <c r="D40" s="584"/>
      <c r="E40" s="492">
        <f>SUM(E39)</f>
        <v>16356.73811</v>
      </c>
      <c r="F40" s="377">
        <f>SUM(F39)</f>
        <v>17623.25951</v>
      </c>
      <c r="G40" s="378">
        <f>SUM(G39)</f>
        <v>17648.05</v>
      </c>
    </row>
    <row r="41" spans="1:8" ht="3.75" customHeight="1" thickBot="1" x14ac:dyDescent="0.2">
      <c r="A41" s="350"/>
      <c r="B41" s="351"/>
      <c r="C41" s="386"/>
      <c r="D41" s="387"/>
      <c r="E41" s="493"/>
      <c r="F41" s="387"/>
      <c r="G41" s="388"/>
    </row>
    <row r="42" spans="1:8" ht="24.75" customHeight="1" thickBot="1" x14ac:dyDescent="0.2">
      <c r="A42" s="306">
        <v>14</v>
      </c>
      <c r="B42" s="362" t="s">
        <v>404</v>
      </c>
      <c r="C42" s="591" t="s">
        <v>405</v>
      </c>
      <c r="D42" s="592"/>
      <c r="E42" s="494">
        <f>E28-(E40-E36)</f>
        <v>667.94304533999821</v>
      </c>
      <c r="F42" s="389">
        <f>F28-(F40-F36)</f>
        <v>538.13781999999992</v>
      </c>
      <c r="G42" s="390">
        <f>G28-(G40-G36)</f>
        <v>631.29200000000128</v>
      </c>
    </row>
    <row r="43" spans="1:8" ht="6" customHeight="1" thickTop="1" thickBot="1" x14ac:dyDescent="0.2">
      <c r="A43" s="352"/>
      <c r="B43" s="353"/>
      <c r="C43" s="391"/>
      <c r="D43" s="392"/>
      <c r="E43" s="495"/>
      <c r="F43" s="392"/>
      <c r="G43" s="393"/>
    </row>
    <row r="44" spans="1:8" ht="33" customHeight="1" x14ac:dyDescent="0.15">
      <c r="A44" s="296">
        <v>15</v>
      </c>
      <c r="B44" s="358" t="s">
        <v>406</v>
      </c>
      <c r="C44" s="579" t="s">
        <v>407</v>
      </c>
      <c r="D44" s="580"/>
      <c r="E44" s="496">
        <f>E33/E28</f>
        <v>0.25619255564608778</v>
      </c>
      <c r="F44" s="394">
        <f>F33/F28</f>
        <v>0.14327436653732811</v>
      </c>
      <c r="G44" s="395">
        <f>G33/G28</f>
        <v>0.1694180834149609</v>
      </c>
    </row>
    <row r="45" spans="1:8" ht="33.75" customHeight="1" x14ac:dyDescent="0.15">
      <c r="A45" s="276">
        <v>16</v>
      </c>
      <c r="B45" s="359" t="s">
        <v>408</v>
      </c>
      <c r="C45" s="581" t="s">
        <v>409</v>
      </c>
      <c r="D45" s="582"/>
      <c r="E45" s="497">
        <f>E37/E28</f>
        <v>8.3530389653146908E-2</v>
      </c>
      <c r="F45" s="396">
        <f>F37/F28</f>
        <v>9.8191436806875199E-2</v>
      </c>
      <c r="G45" s="397">
        <f>G37/G28</f>
        <v>1.7182637399967608E-2</v>
      </c>
    </row>
    <row r="46" spans="1:8" ht="33" customHeight="1" thickBot="1" x14ac:dyDescent="0.2">
      <c r="A46" s="301">
        <v>17</v>
      </c>
      <c r="B46" s="360" t="s">
        <v>410</v>
      </c>
      <c r="C46" s="583" t="s">
        <v>411</v>
      </c>
      <c r="D46" s="584"/>
      <c r="E46" s="498">
        <f>E42/E36</f>
        <v>17.998308212549535</v>
      </c>
      <c r="F46" s="398">
        <f>F42/F36</f>
        <v>15.261558662545019</v>
      </c>
      <c r="G46" s="399">
        <f>G42/G36</f>
        <v>15.782300000000031</v>
      </c>
    </row>
    <row r="47" spans="1:8" ht="18" customHeight="1" x14ac:dyDescent="0.15">
      <c r="A47" s="307"/>
      <c r="B47" s="307"/>
      <c r="C47" s="401" t="s">
        <v>477</v>
      </c>
      <c r="D47" s="400"/>
      <c r="E47" s="400"/>
      <c r="F47" s="308"/>
      <c r="G47" s="308"/>
    </row>
    <row r="48" spans="1:8" ht="11.25" x14ac:dyDescent="0.15">
      <c r="C48" s="287"/>
      <c r="D48" s="288"/>
      <c r="E48" s="288"/>
      <c r="F48" s="309"/>
      <c r="G48" s="309"/>
    </row>
    <row r="49" spans="1:7" x14ac:dyDescent="0.15">
      <c r="F49" s="289"/>
      <c r="G49" s="289"/>
    </row>
    <row r="50" spans="1:7" x14ac:dyDescent="0.15">
      <c r="A50" s="310"/>
      <c r="F50" s="292"/>
      <c r="G50" s="292"/>
    </row>
    <row r="53" spans="1:7" ht="10.5" customHeight="1" x14ac:dyDescent="0.15"/>
    <row r="54" spans="1:7" x14ac:dyDescent="0.15">
      <c r="F54" s="311"/>
      <c r="G54" s="311"/>
    </row>
    <row r="55" spans="1:7" x14ac:dyDescent="0.15">
      <c r="F55" s="289"/>
      <c r="G55" s="289"/>
    </row>
    <row r="56" spans="1:7" x14ac:dyDescent="0.15">
      <c r="F56" s="312"/>
      <c r="G56" s="312"/>
    </row>
    <row r="57" spans="1:7" x14ac:dyDescent="0.15">
      <c r="F57" s="309"/>
      <c r="G57" s="309"/>
    </row>
    <row r="58" spans="1:7" x14ac:dyDescent="0.15">
      <c r="F58" s="309"/>
      <c r="G58" s="309"/>
    </row>
    <row r="59" spans="1:7" ht="10.5" customHeight="1" x14ac:dyDescent="0.15">
      <c r="F59" s="289"/>
      <c r="G59" s="289"/>
    </row>
    <row r="60" spans="1:7" ht="10.5" customHeight="1" x14ac:dyDescent="0.15">
      <c r="F60" s="292"/>
      <c r="G60" s="292"/>
    </row>
    <row r="61" spans="1:7" ht="10.5" customHeight="1" x14ac:dyDescent="0.15"/>
    <row r="63" spans="1:7" ht="21.75" customHeight="1" x14ac:dyDescent="0.15"/>
    <row r="64" spans="1:7" ht="10.5" customHeight="1" x14ac:dyDescent="0.15"/>
    <row r="66" ht="11.25" customHeight="1" x14ac:dyDescent="0.15"/>
    <row r="68" ht="10.5" customHeight="1" x14ac:dyDescent="0.15"/>
    <row r="71" ht="11.25" customHeight="1" x14ac:dyDescent="0.15"/>
    <row r="74" ht="10.5" customHeight="1" x14ac:dyDescent="0.15"/>
    <row r="75" ht="10.5" customHeight="1" x14ac:dyDescent="0.15"/>
    <row r="76" ht="11.25" customHeight="1" x14ac:dyDescent="0.15"/>
    <row r="78" ht="11.25" customHeight="1" x14ac:dyDescent="0.15"/>
    <row r="81" spans="6:7" ht="10.5" customHeight="1" x14ac:dyDescent="0.15">
      <c r="F81" s="263"/>
      <c r="G81" s="263"/>
    </row>
    <row r="82" spans="6:7" ht="10.5" customHeight="1" x14ac:dyDescent="0.15">
      <c r="F82" s="263"/>
      <c r="G82" s="263"/>
    </row>
    <row r="83" spans="6:7" ht="11.25" customHeight="1" x14ac:dyDescent="0.15">
      <c r="F83" s="263"/>
      <c r="G83" s="263"/>
    </row>
    <row r="84" spans="6:7" x14ac:dyDescent="0.15">
      <c r="F84" s="263"/>
      <c r="G84" s="263"/>
    </row>
    <row r="85" spans="6:7" x14ac:dyDescent="0.15">
      <c r="F85" s="263"/>
      <c r="G85" s="263"/>
    </row>
    <row r="86" spans="6:7" x14ac:dyDescent="0.15">
      <c r="F86" s="263"/>
      <c r="G86" s="263"/>
    </row>
    <row r="87" spans="6:7" x14ac:dyDescent="0.15">
      <c r="F87" s="263"/>
      <c r="G87" s="263"/>
    </row>
    <row r="88" spans="6:7" x14ac:dyDescent="0.15">
      <c r="F88" s="263"/>
      <c r="G88" s="263"/>
    </row>
    <row r="89" spans="6:7" x14ac:dyDescent="0.15">
      <c r="F89" s="263"/>
      <c r="G89" s="263"/>
    </row>
    <row r="90" spans="6:7" x14ac:dyDescent="0.15">
      <c r="F90" s="263"/>
      <c r="G90" s="263"/>
    </row>
    <row r="91" spans="6:7" x14ac:dyDescent="0.15">
      <c r="F91" s="263"/>
      <c r="G91" s="263"/>
    </row>
    <row r="92" spans="6:7" x14ac:dyDescent="0.15">
      <c r="F92" s="263"/>
      <c r="G92" s="263"/>
    </row>
    <row r="93" spans="6:7" x14ac:dyDescent="0.15">
      <c r="F93" s="263"/>
      <c r="G93" s="263"/>
    </row>
    <row r="94" spans="6:7" x14ac:dyDescent="0.15">
      <c r="F94" s="263"/>
      <c r="G94" s="263"/>
    </row>
    <row r="95" spans="6:7" x14ac:dyDescent="0.15">
      <c r="F95" s="263"/>
      <c r="G95" s="263"/>
    </row>
    <row r="96" spans="6:7" x14ac:dyDescent="0.15">
      <c r="F96" s="263"/>
      <c r="G96" s="263"/>
    </row>
    <row r="97" spans="6:7" x14ac:dyDescent="0.15">
      <c r="F97" s="263"/>
      <c r="G97" s="263"/>
    </row>
    <row r="98" spans="6:7" x14ac:dyDescent="0.15">
      <c r="F98" s="263"/>
      <c r="G98" s="263"/>
    </row>
    <row r="99" spans="6:7" x14ac:dyDescent="0.15">
      <c r="F99" s="263"/>
      <c r="G99" s="263"/>
    </row>
    <row r="100" spans="6:7" x14ac:dyDescent="0.15">
      <c r="F100" s="263"/>
      <c r="G100" s="263"/>
    </row>
    <row r="101" spans="6:7" x14ac:dyDescent="0.15">
      <c r="F101" s="263"/>
      <c r="G101" s="263"/>
    </row>
    <row r="102" spans="6:7" x14ac:dyDescent="0.15">
      <c r="F102" s="263"/>
      <c r="G102" s="263"/>
    </row>
    <row r="103" spans="6:7" x14ac:dyDescent="0.15">
      <c r="F103" s="263"/>
      <c r="G103" s="263"/>
    </row>
    <row r="104" spans="6:7" x14ac:dyDescent="0.15">
      <c r="F104" s="263"/>
      <c r="G104" s="263"/>
    </row>
    <row r="105" spans="6:7" x14ac:dyDescent="0.15">
      <c r="F105" s="263"/>
      <c r="G105" s="263"/>
    </row>
    <row r="106" spans="6:7" x14ac:dyDescent="0.15">
      <c r="F106" s="263"/>
      <c r="G106" s="263"/>
    </row>
    <row r="107" spans="6:7" x14ac:dyDescent="0.15">
      <c r="F107" s="263"/>
      <c r="G107" s="263"/>
    </row>
    <row r="108" spans="6:7" x14ac:dyDescent="0.15">
      <c r="F108" s="263"/>
      <c r="G108" s="263"/>
    </row>
  </sheetData>
  <mergeCells count="31">
    <mergeCell ref="C1:G1"/>
    <mergeCell ref="C10:G10"/>
    <mergeCell ref="C12:D12"/>
    <mergeCell ref="C13:D13"/>
    <mergeCell ref="C14:D14"/>
    <mergeCell ref="Q29:R29"/>
    <mergeCell ref="C16:D16"/>
    <mergeCell ref="C17:D17"/>
    <mergeCell ref="C18:D18"/>
    <mergeCell ref="C22:G22"/>
    <mergeCell ref="C24:D24"/>
    <mergeCell ref="C25:D25"/>
    <mergeCell ref="C26:D26"/>
    <mergeCell ref="C27:D27"/>
    <mergeCell ref="C28:D28"/>
    <mergeCell ref="O29:P29"/>
    <mergeCell ref="C44:D44"/>
    <mergeCell ref="C45:D45"/>
    <mergeCell ref="C46:D46"/>
    <mergeCell ref="C2:G8"/>
    <mergeCell ref="C36:D36"/>
    <mergeCell ref="C37:D37"/>
    <mergeCell ref="C39:D39"/>
    <mergeCell ref="C40:D40"/>
    <mergeCell ref="C42:D42"/>
    <mergeCell ref="C30:D30"/>
    <mergeCell ref="C31:D31"/>
    <mergeCell ref="C32:D32"/>
    <mergeCell ref="C33:D33"/>
    <mergeCell ref="C35:D35"/>
    <mergeCell ref="C15:D15"/>
  </mergeCells>
  <printOptions horizontalCentered="1"/>
  <pageMargins left="0.39370078740157483" right="0.39370078740157483" top="0.98425196850393704" bottom="0.59055118110236227" header="0.51181102362204722" footer="0.31496062992125984"/>
  <pageSetup paperSize="9" scale="87" firstPageNumber="20" orientation="portrait" useFirstPageNumber="1" r:id="rId1"/>
  <headerFooter alignWithMargins="0">
    <oddHeader>&amp;L&amp;"Tahoma,Kurzíva"&amp;9Návrh rozpočtu na rok 2017
Příloha č. 10&amp;R&amp;"Tahoma,Kurzíva"&amp;9Ukazatele zadluženosti</oddHeader>
    <oddFooter>&amp;C&amp;"Tahoma,Obyčejné"&amp;P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"/>
  <sheetViews>
    <sheetView zoomScaleNormal="100" zoomScaleSheetLayoutView="100" workbookViewId="0">
      <selection activeCell="F9" sqref="F9"/>
    </sheetView>
  </sheetViews>
  <sheetFormatPr defaultRowHeight="10.5" x14ac:dyDescent="0.15"/>
  <cols>
    <col min="1" max="1" width="7" style="477" customWidth="1"/>
    <col min="2" max="2" width="30" style="406" customWidth="1"/>
    <col min="3" max="3" width="12.140625" style="407" customWidth="1"/>
    <col min="4" max="4" width="47" style="408" customWidth="1"/>
    <col min="5" max="16384" width="9.140625" style="409"/>
  </cols>
  <sheetData>
    <row r="1" spans="1:4" s="403" customFormat="1" ht="21" customHeight="1" x14ac:dyDescent="0.2">
      <c r="A1" s="620" t="s">
        <v>478</v>
      </c>
      <c r="B1" s="620"/>
      <c r="C1" s="620"/>
      <c r="D1" s="620"/>
    </row>
    <row r="2" spans="1:4" s="403" customFormat="1" ht="18" customHeight="1" x14ac:dyDescent="0.2">
      <c r="A2" s="404"/>
      <c r="B2" s="404"/>
      <c r="C2" s="404"/>
      <c r="D2" s="404"/>
    </row>
    <row r="3" spans="1:4" ht="15" customHeight="1" thickBot="1" x14ac:dyDescent="0.2">
      <c r="A3" s="405" t="s">
        <v>171</v>
      </c>
    </row>
    <row r="4" spans="1:4" ht="26.25" customHeight="1" thickBot="1" x14ac:dyDescent="0.2">
      <c r="A4" s="410" t="s">
        <v>479</v>
      </c>
      <c r="B4" s="411" t="s">
        <v>480</v>
      </c>
      <c r="C4" s="412" t="s">
        <v>481</v>
      </c>
      <c r="D4" s="413" t="s">
        <v>482</v>
      </c>
    </row>
    <row r="5" spans="1:4" ht="24.75" customHeight="1" thickTop="1" x14ac:dyDescent="0.15">
      <c r="A5" s="414">
        <v>1111</v>
      </c>
      <c r="B5" s="415" t="s">
        <v>483</v>
      </c>
      <c r="C5" s="416">
        <v>1280000</v>
      </c>
      <c r="D5" s="417" t="s">
        <v>484</v>
      </c>
    </row>
    <row r="6" spans="1:4" ht="24" customHeight="1" x14ac:dyDescent="0.15">
      <c r="A6" s="418">
        <v>1112</v>
      </c>
      <c r="B6" s="419" t="s">
        <v>485</v>
      </c>
      <c r="C6" s="420">
        <v>25000</v>
      </c>
      <c r="D6" s="421" t="s">
        <v>486</v>
      </c>
    </row>
    <row r="7" spans="1:4" ht="24" customHeight="1" x14ac:dyDescent="0.15">
      <c r="A7" s="418">
        <v>1113</v>
      </c>
      <c r="B7" s="419" t="s">
        <v>487</v>
      </c>
      <c r="C7" s="420">
        <v>125000</v>
      </c>
      <c r="D7" s="421" t="s">
        <v>488</v>
      </c>
    </row>
    <row r="8" spans="1:4" ht="24" customHeight="1" x14ac:dyDescent="0.15">
      <c r="A8" s="418">
        <v>1121</v>
      </c>
      <c r="B8" s="419" t="s">
        <v>489</v>
      </c>
      <c r="C8" s="420">
        <v>1360000</v>
      </c>
      <c r="D8" s="421" t="s">
        <v>490</v>
      </c>
    </row>
    <row r="9" spans="1:4" ht="24" customHeight="1" x14ac:dyDescent="0.15">
      <c r="A9" s="418">
        <v>1123</v>
      </c>
      <c r="B9" s="419" t="s">
        <v>491</v>
      </c>
      <c r="C9" s="420">
        <v>19500</v>
      </c>
      <c r="D9" s="421" t="s">
        <v>492</v>
      </c>
    </row>
    <row r="10" spans="1:4" ht="24" customHeight="1" x14ac:dyDescent="0.15">
      <c r="A10" s="418">
        <v>1211</v>
      </c>
      <c r="B10" s="419" t="s">
        <v>493</v>
      </c>
      <c r="C10" s="420">
        <v>2960000</v>
      </c>
      <c r="D10" s="421" t="s">
        <v>494</v>
      </c>
    </row>
    <row r="11" spans="1:4" ht="45.75" customHeight="1" thickBot="1" x14ac:dyDescent="0.2">
      <c r="A11" s="422">
        <v>1361</v>
      </c>
      <c r="B11" s="423" t="s">
        <v>495</v>
      </c>
      <c r="C11" s="424">
        <v>1800</v>
      </c>
      <c r="D11" s="425" t="s">
        <v>496</v>
      </c>
    </row>
    <row r="12" spans="1:4" s="430" customFormat="1" ht="15.75" customHeight="1" thickTop="1" thickBot="1" x14ac:dyDescent="0.2">
      <c r="A12" s="426" t="s">
        <v>497</v>
      </c>
      <c r="B12" s="427"/>
      <c r="C12" s="428">
        <f>SUM(C5:C11)</f>
        <v>5771300</v>
      </c>
      <c r="D12" s="429"/>
    </row>
    <row r="13" spans="1:4" s="430" customFormat="1" ht="15.75" customHeight="1" x14ac:dyDescent="0.15">
      <c r="A13" s="431"/>
      <c r="B13" s="432"/>
      <c r="C13" s="433"/>
      <c r="D13" s="434"/>
    </row>
    <row r="14" spans="1:4" s="430" customFormat="1" ht="15" customHeight="1" x14ac:dyDescent="0.15">
      <c r="A14" s="435"/>
      <c r="B14" s="432"/>
      <c r="C14" s="433"/>
      <c r="D14" s="434"/>
    </row>
    <row r="15" spans="1:4" s="430" customFormat="1" ht="15" customHeight="1" thickBot="1" x14ac:dyDescent="0.2">
      <c r="A15" s="436" t="s">
        <v>161</v>
      </c>
      <c r="B15" s="437"/>
      <c r="C15" s="438"/>
      <c r="D15" s="439"/>
    </row>
    <row r="16" spans="1:4" s="441" customFormat="1" ht="26.25" customHeight="1" thickBot="1" x14ac:dyDescent="0.2">
      <c r="A16" s="410" t="s">
        <v>479</v>
      </c>
      <c r="B16" s="411" t="s">
        <v>480</v>
      </c>
      <c r="C16" s="440" t="s">
        <v>481</v>
      </c>
      <c r="D16" s="413" t="s">
        <v>482</v>
      </c>
    </row>
    <row r="17" spans="1:4" ht="35.25" customHeight="1" thickTop="1" x14ac:dyDescent="0.15">
      <c r="A17" s="621">
        <v>2111</v>
      </c>
      <c r="B17" s="624" t="s">
        <v>498</v>
      </c>
      <c r="C17" s="442">
        <v>1462</v>
      </c>
      <c r="D17" s="443" t="s">
        <v>499</v>
      </c>
    </row>
    <row r="18" spans="1:4" ht="34.5" customHeight="1" x14ac:dyDescent="0.15">
      <c r="A18" s="622"/>
      <c r="B18" s="625"/>
      <c r="C18" s="416">
        <v>700</v>
      </c>
      <c r="D18" s="444" t="s">
        <v>500</v>
      </c>
    </row>
    <row r="19" spans="1:4" ht="15" customHeight="1" x14ac:dyDescent="0.15">
      <c r="A19" s="623"/>
      <c r="B19" s="626"/>
      <c r="C19" s="416">
        <v>100</v>
      </c>
      <c r="D19" s="444" t="s">
        <v>501</v>
      </c>
    </row>
    <row r="20" spans="1:4" ht="15" customHeight="1" x14ac:dyDescent="0.15">
      <c r="A20" s="445">
        <v>2119</v>
      </c>
      <c r="B20" s="419" t="s">
        <v>502</v>
      </c>
      <c r="C20" s="420">
        <v>2000</v>
      </c>
      <c r="D20" s="446" t="s">
        <v>503</v>
      </c>
    </row>
    <row r="21" spans="1:4" ht="24" customHeight="1" x14ac:dyDescent="0.15">
      <c r="A21" s="447">
        <v>2122</v>
      </c>
      <c r="B21" s="415" t="s">
        <v>504</v>
      </c>
      <c r="C21" s="420">
        <v>23150</v>
      </c>
      <c r="D21" s="446" t="s">
        <v>565</v>
      </c>
    </row>
    <row r="22" spans="1:4" ht="34.5" customHeight="1" x14ac:dyDescent="0.15">
      <c r="A22" s="627">
        <v>2131</v>
      </c>
      <c r="B22" s="628" t="s">
        <v>505</v>
      </c>
      <c r="C22" s="420">
        <v>884</v>
      </c>
      <c r="D22" s="446" t="s">
        <v>506</v>
      </c>
    </row>
    <row r="23" spans="1:4" ht="24" customHeight="1" x14ac:dyDescent="0.15">
      <c r="A23" s="623"/>
      <c r="B23" s="626"/>
      <c r="C23" s="420">
        <v>40</v>
      </c>
      <c r="D23" s="446" t="s">
        <v>566</v>
      </c>
    </row>
    <row r="24" spans="1:4" ht="34.5" customHeight="1" x14ac:dyDescent="0.15">
      <c r="A24" s="618">
        <v>2132</v>
      </c>
      <c r="B24" s="619" t="s">
        <v>507</v>
      </c>
      <c r="C24" s="420">
        <v>8954</v>
      </c>
      <c r="D24" s="446" t="s">
        <v>508</v>
      </c>
    </row>
    <row r="25" spans="1:4" ht="34.5" customHeight="1" x14ac:dyDescent="0.15">
      <c r="A25" s="618"/>
      <c r="B25" s="619"/>
      <c r="C25" s="420">
        <v>8308</v>
      </c>
      <c r="D25" s="446" t="s">
        <v>509</v>
      </c>
    </row>
    <row r="26" spans="1:4" ht="45" customHeight="1" x14ac:dyDescent="0.15">
      <c r="A26" s="618"/>
      <c r="B26" s="619"/>
      <c r="C26" s="420">
        <v>2733</v>
      </c>
      <c r="D26" s="446" t="s">
        <v>510</v>
      </c>
    </row>
    <row r="27" spans="1:4" ht="34.5" customHeight="1" x14ac:dyDescent="0.15">
      <c r="A27" s="448">
        <v>2139</v>
      </c>
      <c r="B27" s="449" t="s">
        <v>511</v>
      </c>
      <c r="C27" s="416">
        <v>8</v>
      </c>
      <c r="D27" s="444" t="s">
        <v>512</v>
      </c>
    </row>
    <row r="28" spans="1:4" ht="24" customHeight="1" x14ac:dyDescent="0.15">
      <c r="A28" s="445">
        <v>2141</v>
      </c>
      <c r="B28" s="419" t="s">
        <v>513</v>
      </c>
      <c r="C28" s="420">
        <v>5000</v>
      </c>
      <c r="D28" s="446" t="s">
        <v>514</v>
      </c>
    </row>
    <row r="29" spans="1:4" ht="24" customHeight="1" x14ac:dyDescent="0.15">
      <c r="A29" s="448">
        <v>2211</v>
      </c>
      <c r="B29" s="449" t="s">
        <v>515</v>
      </c>
      <c r="C29" s="416">
        <v>5</v>
      </c>
      <c r="D29" s="444" t="s">
        <v>516</v>
      </c>
    </row>
    <row r="30" spans="1:4" ht="66" customHeight="1" x14ac:dyDescent="0.15">
      <c r="A30" s="618">
        <v>2212</v>
      </c>
      <c r="B30" s="619" t="s">
        <v>517</v>
      </c>
      <c r="C30" s="420">
        <v>30</v>
      </c>
      <c r="D30" s="446" t="s">
        <v>518</v>
      </c>
    </row>
    <row r="31" spans="1:4" ht="54.75" customHeight="1" x14ac:dyDescent="0.15">
      <c r="A31" s="618"/>
      <c r="B31" s="619"/>
      <c r="C31" s="420">
        <v>5000</v>
      </c>
      <c r="D31" s="446" t="s">
        <v>519</v>
      </c>
    </row>
    <row r="32" spans="1:4" ht="34.5" customHeight="1" x14ac:dyDescent="0.15">
      <c r="A32" s="618">
        <v>2324</v>
      </c>
      <c r="B32" s="628" t="s">
        <v>520</v>
      </c>
      <c r="C32" s="420">
        <v>15</v>
      </c>
      <c r="D32" s="446" t="s">
        <v>521</v>
      </c>
    </row>
    <row r="33" spans="1:4" ht="24" customHeight="1" x14ac:dyDescent="0.15">
      <c r="A33" s="618"/>
      <c r="B33" s="625"/>
      <c r="C33" s="420">
        <v>50</v>
      </c>
      <c r="D33" s="446" t="s">
        <v>522</v>
      </c>
    </row>
    <row r="34" spans="1:4" ht="34.5" customHeight="1" x14ac:dyDescent="0.15">
      <c r="A34" s="618"/>
      <c r="B34" s="625"/>
      <c r="C34" s="420">
        <v>650</v>
      </c>
      <c r="D34" s="446" t="s">
        <v>523</v>
      </c>
    </row>
    <row r="35" spans="1:4" ht="34.5" customHeight="1" x14ac:dyDescent="0.15">
      <c r="A35" s="445">
        <v>2329</v>
      </c>
      <c r="B35" s="419" t="s">
        <v>524</v>
      </c>
      <c r="C35" s="420">
        <v>4400</v>
      </c>
      <c r="D35" s="446" t="s">
        <v>525</v>
      </c>
    </row>
    <row r="36" spans="1:4" ht="45" customHeight="1" x14ac:dyDescent="0.15">
      <c r="A36" s="445">
        <v>2342</v>
      </c>
      <c r="B36" s="419" t="s">
        <v>526</v>
      </c>
      <c r="C36" s="420">
        <v>15000</v>
      </c>
      <c r="D36" s="446" t="s">
        <v>527</v>
      </c>
    </row>
    <row r="37" spans="1:4" ht="34.5" customHeight="1" x14ac:dyDescent="0.15">
      <c r="A37" s="445" t="s">
        <v>528</v>
      </c>
      <c r="B37" s="419" t="s">
        <v>529</v>
      </c>
      <c r="C37" s="420">
        <v>12731</v>
      </c>
      <c r="D37" s="446" t="s">
        <v>530</v>
      </c>
    </row>
    <row r="38" spans="1:4" ht="24.75" customHeight="1" x14ac:dyDescent="0.15">
      <c r="A38" s="629">
        <v>2451</v>
      </c>
      <c r="B38" s="628" t="s">
        <v>531</v>
      </c>
      <c r="C38" s="450">
        <v>70000</v>
      </c>
      <c r="D38" s="451" t="s">
        <v>532</v>
      </c>
    </row>
    <row r="39" spans="1:4" ht="45" customHeight="1" x14ac:dyDescent="0.15">
      <c r="A39" s="630"/>
      <c r="B39" s="625"/>
      <c r="C39" s="450">
        <v>3100</v>
      </c>
      <c r="D39" s="451" t="s">
        <v>567</v>
      </c>
    </row>
    <row r="40" spans="1:4" ht="24" customHeight="1" thickBot="1" x14ac:dyDescent="0.2">
      <c r="A40" s="631"/>
      <c r="B40" s="632"/>
      <c r="C40" s="424">
        <v>500</v>
      </c>
      <c r="D40" s="452" t="s">
        <v>533</v>
      </c>
    </row>
    <row r="41" spans="1:4" s="457" customFormat="1" ht="15.75" customHeight="1" thickTop="1" thickBot="1" x14ac:dyDescent="0.2">
      <c r="A41" s="453" t="s">
        <v>534</v>
      </c>
      <c r="B41" s="454"/>
      <c r="C41" s="455">
        <f>SUM(C17:C40)</f>
        <v>164820</v>
      </c>
      <c r="D41" s="456"/>
    </row>
    <row r="42" spans="1:4" s="457" customFormat="1" ht="15.75" customHeight="1" x14ac:dyDescent="0.15">
      <c r="A42" s="431"/>
      <c r="B42" s="432"/>
      <c r="C42" s="458"/>
      <c r="D42" s="459"/>
    </row>
    <row r="43" spans="1:4" ht="15" customHeight="1" x14ac:dyDescent="0.15">
      <c r="A43" s="435"/>
      <c r="B43" s="432"/>
      <c r="C43" s="433"/>
      <c r="D43" s="460"/>
    </row>
    <row r="44" spans="1:4" ht="15" customHeight="1" thickBot="1" x14ac:dyDescent="0.2">
      <c r="A44" s="461" t="s">
        <v>160</v>
      </c>
      <c r="B44" s="462"/>
      <c r="C44" s="463"/>
      <c r="D44" s="464"/>
    </row>
    <row r="45" spans="1:4" ht="26.25" customHeight="1" thickBot="1" x14ac:dyDescent="0.2">
      <c r="A45" s="410" t="s">
        <v>479</v>
      </c>
      <c r="B45" s="411" t="s">
        <v>480</v>
      </c>
      <c r="C45" s="440" t="s">
        <v>481</v>
      </c>
      <c r="D45" s="413" t="s">
        <v>482</v>
      </c>
    </row>
    <row r="46" spans="1:4" ht="24.75" customHeight="1" thickTop="1" x14ac:dyDescent="0.15">
      <c r="A46" s="465">
        <v>3111</v>
      </c>
      <c r="B46" s="466" t="s">
        <v>535</v>
      </c>
      <c r="C46" s="420">
        <v>27000</v>
      </c>
      <c r="D46" s="443" t="s">
        <v>536</v>
      </c>
    </row>
    <row r="47" spans="1:4" ht="24" customHeight="1" x14ac:dyDescent="0.15">
      <c r="A47" s="445">
        <v>3112</v>
      </c>
      <c r="B47" s="419" t="s">
        <v>537</v>
      </c>
      <c r="C47" s="420">
        <v>12000</v>
      </c>
      <c r="D47" s="446" t="s">
        <v>538</v>
      </c>
    </row>
    <row r="48" spans="1:4" ht="35.25" customHeight="1" thickBot="1" x14ac:dyDescent="0.2">
      <c r="A48" s="467">
        <v>3129</v>
      </c>
      <c r="B48" s="468" t="s">
        <v>539</v>
      </c>
      <c r="C48" s="424">
        <v>16000</v>
      </c>
      <c r="D48" s="452" t="s">
        <v>540</v>
      </c>
    </row>
    <row r="49" spans="1:4" s="430" customFormat="1" ht="15.75" customHeight="1" thickTop="1" thickBot="1" x14ac:dyDescent="0.2">
      <c r="A49" s="453" t="s">
        <v>541</v>
      </c>
      <c r="B49" s="454"/>
      <c r="C49" s="455">
        <f>SUM(C46:C48)</f>
        <v>55000</v>
      </c>
      <c r="D49" s="456"/>
    </row>
    <row r="50" spans="1:4" s="441" customFormat="1" ht="15" customHeight="1" x14ac:dyDescent="0.15">
      <c r="A50" s="469"/>
      <c r="B50" s="470"/>
      <c r="C50" s="458"/>
      <c r="D50" s="471"/>
    </row>
    <row r="51" spans="1:4" s="441" customFormat="1" ht="15" customHeight="1" x14ac:dyDescent="0.15">
      <c r="A51" s="435"/>
      <c r="B51" s="432"/>
      <c r="C51" s="433"/>
      <c r="D51" s="460"/>
    </row>
    <row r="52" spans="1:4" s="441" customFormat="1" ht="15" customHeight="1" thickBot="1" x14ac:dyDescent="0.2">
      <c r="A52" s="436" t="s">
        <v>159</v>
      </c>
      <c r="B52" s="437"/>
      <c r="C52" s="433"/>
      <c r="D52" s="460"/>
    </row>
    <row r="53" spans="1:4" s="441" customFormat="1" ht="26.25" customHeight="1" thickBot="1" x14ac:dyDescent="0.2">
      <c r="A53" s="479" t="s">
        <v>479</v>
      </c>
      <c r="B53" s="480" t="s">
        <v>480</v>
      </c>
      <c r="C53" s="481" t="s">
        <v>481</v>
      </c>
      <c r="D53" s="413" t="s">
        <v>482</v>
      </c>
    </row>
    <row r="54" spans="1:4" s="472" customFormat="1" ht="35.25" customHeight="1" thickTop="1" x14ac:dyDescent="0.15">
      <c r="A54" s="448">
        <v>4112</v>
      </c>
      <c r="B54" s="449" t="s">
        <v>542</v>
      </c>
      <c r="C54" s="416">
        <v>123989</v>
      </c>
      <c r="D54" s="444" t="s">
        <v>543</v>
      </c>
    </row>
    <row r="55" spans="1:4" s="472" customFormat="1" ht="15" customHeight="1" x14ac:dyDescent="0.15">
      <c r="A55" s="627">
        <v>4113</v>
      </c>
      <c r="B55" s="628" t="s">
        <v>544</v>
      </c>
      <c r="C55" s="420">
        <v>10</v>
      </c>
      <c r="D55" s="444" t="s">
        <v>320</v>
      </c>
    </row>
    <row r="56" spans="1:4" s="472" customFormat="1" ht="15" customHeight="1" x14ac:dyDescent="0.15">
      <c r="A56" s="622"/>
      <c r="B56" s="625"/>
      <c r="C56" s="420">
        <v>42</v>
      </c>
      <c r="D56" s="444" t="s">
        <v>321</v>
      </c>
    </row>
    <row r="57" spans="1:4" s="472" customFormat="1" ht="15" customHeight="1" x14ac:dyDescent="0.15">
      <c r="A57" s="622"/>
      <c r="B57" s="625"/>
      <c r="C57" s="420">
        <v>10</v>
      </c>
      <c r="D57" s="444" t="s">
        <v>314</v>
      </c>
    </row>
    <row r="58" spans="1:4" s="472" customFormat="1" ht="15" customHeight="1" x14ac:dyDescent="0.15">
      <c r="A58" s="622"/>
      <c r="B58" s="625"/>
      <c r="C58" s="420">
        <v>9</v>
      </c>
      <c r="D58" s="444" t="s">
        <v>316</v>
      </c>
    </row>
    <row r="59" spans="1:4" s="472" customFormat="1" ht="15" customHeight="1" x14ac:dyDescent="0.15">
      <c r="A59" s="622"/>
      <c r="B59" s="625"/>
      <c r="C59" s="420">
        <v>10</v>
      </c>
      <c r="D59" s="444" t="s">
        <v>318</v>
      </c>
    </row>
    <row r="60" spans="1:4" s="472" customFormat="1" ht="15" customHeight="1" x14ac:dyDescent="0.15">
      <c r="A60" s="627">
        <v>4116</v>
      </c>
      <c r="B60" s="628" t="s">
        <v>545</v>
      </c>
      <c r="C60" s="420">
        <v>209438</v>
      </c>
      <c r="D60" s="444" t="s">
        <v>546</v>
      </c>
    </row>
    <row r="61" spans="1:4" s="472" customFormat="1" ht="24" customHeight="1" x14ac:dyDescent="0.15">
      <c r="A61" s="622"/>
      <c r="B61" s="625"/>
      <c r="C61" s="420">
        <v>500</v>
      </c>
      <c r="D61" s="444" t="s">
        <v>40</v>
      </c>
    </row>
    <row r="62" spans="1:4" s="472" customFormat="1" ht="15" customHeight="1" x14ac:dyDescent="0.15">
      <c r="A62" s="622"/>
      <c r="B62" s="625"/>
      <c r="C62" s="420">
        <v>1500</v>
      </c>
      <c r="D62" s="444" t="s">
        <v>347</v>
      </c>
    </row>
    <row r="63" spans="1:4" s="472" customFormat="1" ht="15" customHeight="1" x14ac:dyDescent="0.15">
      <c r="A63" s="622"/>
      <c r="B63" s="625"/>
      <c r="C63" s="420">
        <v>350</v>
      </c>
      <c r="D63" s="444" t="s">
        <v>44</v>
      </c>
    </row>
    <row r="64" spans="1:4" s="472" customFormat="1" ht="15" customHeight="1" x14ac:dyDescent="0.15">
      <c r="A64" s="622"/>
      <c r="B64" s="625"/>
      <c r="C64" s="420">
        <v>11870</v>
      </c>
      <c r="D64" s="444" t="s">
        <v>63</v>
      </c>
    </row>
    <row r="65" spans="1:4" s="472" customFormat="1" ht="15" customHeight="1" x14ac:dyDescent="0.15">
      <c r="A65" s="622"/>
      <c r="B65" s="625"/>
      <c r="C65" s="420">
        <v>50</v>
      </c>
      <c r="D65" s="444" t="s">
        <v>6</v>
      </c>
    </row>
    <row r="66" spans="1:4" s="472" customFormat="1" ht="24" customHeight="1" x14ac:dyDescent="0.15">
      <c r="A66" s="622"/>
      <c r="B66" s="625"/>
      <c r="C66" s="420">
        <v>572</v>
      </c>
      <c r="D66" s="444" t="s">
        <v>12</v>
      </c>
    </row>
    <row r="67" spans="1:4" s="472" customFormat="1" ht="15" customHeight="1" x14ac:dyDescent="0.15">
      <c r="A67" s="622"/>
      <c r="B67" s="625"/>
      <c r="C67" s="420">
        <v>59</v>
      </c>
      <c r="D67" s="444" t="s">
        <v>320</v>
      </c>
    </row>
    <row r="68" spans="1:4" s="472" customFormat="1" ht="24" customHeight="1" x14ac:dyDescent="0.15">
      <c r="A68" s="622"/>
      <c r="B68" s="625"/>
      <c r="C68" s="420">
        <v>35</v>
      </c>
      <c r="D68" s="444" t="s">
        <v>60</v>
      </c>
    </row>
    <row r="69" spans="1:4" s="472" customFormat="1" ht="15" customHeight="1" x14ac:dyDescent="0.15">
      <c r="A69" s="622"/>
      <c r="B69" s="625"/>
      <c r="C69" s="420">
        <v>540</v>
      </c>
      <c r="D69" s="444" t="s">
        <v>323</v>
      </c>
    </row>
    <row r="70" spans="1:4" s="472" customFormat="1" ht="24" customHeight="1" x14ac:dyDescent="0.15">
      <c r="A70" s="622"/>
      <c r="B70" s="625"/>
      <c r="C70" s="420">
        <v>1260</v>
      </c>
      <c r="D70" s="444" t="s">
        <v>330</v>
      </c>
    </row>
    <row r="71" spans="1:4" s="472" customFormat="1" ht="15" customHeight="1" x14ac:dyDescent="0.15">
      <c r="A71" s="622"/>
      <c r="B71" s="625"/>
      <c r="C71" s="420">
        <v>500</v>
      </c>
      <c r="D71" s="444" t="s">
        <v>333</v>
      </c>
    </row>
    <row r="72" spans="1:4" s="472" customFormat="1" ht="24" customHeight="1" x14ac:dyDescent="0.15">
      <c r="A72" s="622"/>
      <c r="B72" s="625"/>
      <c r="C72" s="420">
        <v>1426</v>
      </c>
      <c r="D72" s="444" t="s">
        <v>547</v>
      </c>
    </row>
    <row r="73" spans="1:4" s="406" customFormat="1" ht="24" customHeight="1" x14ac:dyDescent="0.15">
      <c r="A73" s="622"/>
      <c r="B73" s="625"/>
      <c r="C73" s="420">
        <v>2265</v>
      </c>
      <c r="D73" s="473" t="s">
        <v>548</v>
      </c>
    </row>
    <row r="74" spans="1:4" s="406" customFormat="1" ht="24" customHeight="1" x14ac:dyDescent="0.15">
      <c r="A74" s="622"/>
      <c r="B74" s="625"/>
      <c r="C74" s="420">
        <v>1000</v>
      </c>
      <c r="D74" s="473" t="s">
        <v>549</v>
      </c>
    </row>
    <row r="75" spans="1:4" s="406" customFormat="1" ht="15" customHeight="1" x14ac:dyDescent="0.15">
      <c r="A75" s="622"/>
      <c r="B75" s="625"/>
      <c r="C75" s="420">
        <v>238</v>
      </c>
      <c r="D75" s="473" t="s">
        <v>321</v>
      </c>
    </row>
    <row r="76" spans="1:4" s="406" customFormat="1" ht="15" customHeight="1" x14ac:dyDescent="0.15">
      <c r="A76" s="622"/>
      <c r="B76" s="625"/>
      <c r="C76" s="420">
        <v>58</v>
      </c>
      <c r="D76" s="473" t="s">
        <v>314</v>
      </c>
    </row>
    <row r="77" spans="1:4" s="406" customFormat="1" ht="15" customHeight="1" x14ac:dyDescent="0.15">
      <c r="A77" s="622"/>
      <c r="B77" s="625"/>
      <c r="C77" s="420">
        <v>49</v>
      </c>
      <c r="D77" s="473" t="s">
        <v>316</v>
      </c>
    </row>
    <row r="78" spans="1:4" s="406" customFormat="1" ht="15" customHeight="1" x14ac:dyDescent="0.15">
      <c r="A78" s="623"/>
      <c r="B78" s="626"/>
      <c r="C78" s="420">
        <v>55</v>
      </c>
      <c r="D78" s="473" t="s">
        <v>318</v>
      </c>
    </row>
    <row r="79" spans="1:4" s="406" customFormat="1" ht="24" customHeight="1" x14ac:dyDescent="0.15">
      <c r="A79" s="627">
        <v>4118</v>
      </c>
      <c r="B79" s="628" t="s">
        <v>550</v>
      </c>
      <c r="C79" s="420">
        <v>1900</v>
      </c>
      <c r="D79" s="473" t="s">
        <v>277</v>
      </c>
    </row>
    <row r="80" spans="1:4" s="406" customFormat="1" ht="24" customHeight="1" x14ac:dyDescent="0.15">
      <c r="A80" s="623"/>
      <c r="B80" s="626"/>
      <c r="C80" s="420">
        <v>590</v>
      </c>
      <c r="D80" s="473" t="s">
        <v>60</v>
      </c>
    </row>
    <row r="81" spans="1:4" s="406" customFormat="1" ht="15" customHeight="1" x14ac:dyDescent="0.15">
      <c r="A81" s="447">
        <v>4121</v>
      </c>
      <c r="B81" s="415" t="s">
        <v>551</v>
      </c>
      <c r="C81" s="420">
        <v>9096</v>
      </c>
      <c r="D81" s="473" t="s">
        <v>552</v>
      </c>
    </row>
    <row r="82" spans="1:4" s="406" customFormat="1" ht="15" customHeight="1" x14ac:dyDescent="0.15">
      <c r="A82" s="627">
        <v>4151</v>
      </c>
      <c r="B82" s="628" t="s">
        <v>553</v>
      </c>
      <c r="C82" s="420">
        <v>1350</v>
      </c>
      <c r="D82" s="473" t="s">
        <v>281</v>
      </c>
    </row>
    <row r="83" spans="1:4" s="406" customFormat="1" ht="15" customHeight="1" x14ac:dyDescent="0.15">
      <c r="A83" s="637"/>
      <c r="B83" s="638"/>
      <c r="C83" s="420">
        <v>500</v>
      </c>
      <c r="D83" s="473" t="s">
        <v>275</v>
      </c>
    </row>
    <row r="84" spans="1:4" s="406" customFormat="1" ht="34.5" customHeight="1" x14ac:dyDescent="0.15">
      <c r="A84" s="447">
        <v>4152</v>
      </c>
      <c r="B84" s="415" t="s">
        <v>554</v>
      </c>
      <c r="C84" s="420">
        <v>650</v>
      </c>
      <c r="D84" s="473" t="s">
        <v>555</v>
      </c>
    </row>
    <row r="85" spans="1:4" s="406" customFormat="1" ht="15" customHeight="1" x14ac:dyDescent="0.15">
      <c r="A85" s="629">
        <v>4216</v>
      </c>
      <c r="B85" s="628" t="s">
        <v>556</v>
      </c>
      <c r="C85" s="420">
        <v>33300</v>
      </c>
      <c r="D85" s="473" t="s">
        <v>76</v>
      </c>
    </row>
    <row r="86" spans="1:4" s="406" customFormat="1" ht="15" customHeight="1" x14ac:dyDescent="0.15">
      <c r="A86" s="630"/>
      <c r="B86" s="625"/>
      <c r="C86" s="420">
        <v>3000</v>
      </c>
      <c r="D86" s="473" t="s">
        <v>34</v>
      </c>
    </row>
    <row r="87" spans="1:4" s="406" customFormat="1" ht="24" customHeight="1" x14ac:dyDescent="0.15">
      <c r="A87" s="630"/>
      <c r="B87" s="625"/>
      <c r="C87" s="420">
        <v>4000</v>
      </c>
      <c r="D87" s="473" t="s">
        <v>36</v>
      </c>
    </row>
    <row r="88" spans="1:4" s="406" customFormat="1" ht="24" customHeight="1" x14ac:dyDescent="0.15">
      <c r="A88" s="630"/>
      <c r="B88" s="625"/>
      <c r="C88" s="420">
        <v>5100</v>
      </c>
      <c r="D88" s="473" t="s">
        <v>16</v>
      </c>
    </row>
    <row r="89" spans="1:4" s="406" customFormat="1" ht="15" customHeight="1" x14ac:dyDescent="0.15">
      <c r="A89" s="630"/>
      <c r="B89" s="625"/>
      <c r="C89" s="420">
        <v>730</v>
      </c>
      <c r="D89" s="473" t="s">
        <v>4</v>
      </c>
    </row>
    <row r="90" spans="1:4" s="406" customFormat="1" ht="24" customHeight="1" x14ac:dyDescent="0.15">
      <c r="A90" s="630"/>
      <c r="B90" s="625"/>
      <c r="C90" s="420">
        <v>3300</v>
      </c>
      <c r="D90" s="473" t="s">
        <v>299</v>
      </c>
    </row>
    <row r="91" spans="1:4" s="406" customFormat="1" ht="15" customHeight="1" x14ac:dyDescent="0.15">
      <c r="A91" s="630"/>
      <c r="B91" s="625"/>
      <c r="C91" s="420">
        <v>227040</v>
      </c>
      <c r="D91" s="473" t="s">
        <v>9</v>
      </c>
    </row>
    <row r="92" spans="1:4" s="406" customFormat="1" ht="15" customHeight="1" x14ac:dyDescent="0.15">
      <c r="A92" s="630"/>
      <c r="B92" s="625"/>
      <c r="C92" s="420">
        <v>36450</v>
      </c>
      <c r="D92" s="473" t="s">
        <v>557</v>
      </c>
    </row>
    <row r="93" spans="1:4" s="406" customFormat="1" ht="15" customHeight="1" x14ac:dyDescent="0.15">
      <c r="A93" s="630"/>
      <c r="B93" s="625"/>
      <c r="C93" s="420">
        <v>17190</v>
      </c>
      <c r="D93" s="473" t="s">
        <v>249</v>
      </c>
    </row>
    <row r="94" spans="1:4" s="406" customFormat="1" ht="24" customHeight="1" x14ac:dyDescent="0.15">
      <c r="A94" s="630"/>
      <c r="B94" s="625"/>
      <c r="C94" s="420">
        <v>2250</v>
      </c>
      <c r="D94" s="473" t="s">
        <v>297</v>
      </c>
    </row>
    <row r="95" spans="1:4" s="406" customFormat="1" ht="15" customHeight="1" x14ac:dyDescent="0.15">
      <c r="A95" s="630"/>
      <c r="B95" s="625"/>
      <c r="C95" s="420">
        <v>10800</v>
      </c>
      <c r="D95" s="473" t="s">
        <v>558</v>
      </c>
    </row>
    <row r="96" spans="1:4" s="406" customFormat="1" ht="24" customHeight="1" x14ac:dyDescent="0.15">
      <c r="A96" s="630"/>
      <c r="B96" s="625"/>
      <c r="C96" s="420">
        <v>31900</v>
      </c>
      <c r="D96" s="473" t="s">
        <v>559</v>
      </c>
    </row>
    <row r="97" spans="1:4" s="406" customFormat="1" ht="15" customHeight="1" x14ac:dyDescent="0.15">
      <c r="A97" s="630"/>
      <c r="B97" s="625"/>
      <c r="C97" s="420">
        <v>169200</v>
      </c>
      <c r="D97" s="473" t="s">
        <v>560</v>
      </c>
    </row>
    <row r="98" spans="1:4" s="406" customFormat="1" ht="15" customHeight="1" x14ac:dyDescent="0.15">
      <c r="A98" s="630"/>
      <c r="B98" s="625"/>
      <c r="C98" s="420">
        <v>40000</v>
      </c>
      <c r="D98" s="473" t="s">
        <v>561</v>
      </c>
    </row>
    <row r="99" spans="1:4" s="406" customFormat="1" ht="15" customHeight="1" x14ac:dyDescent="0.15">
      <c r="A99" s="629">
        <v>4221</v>
      </c>
      <c r="B99" s="640" t="s">
        <v>562</v>
      </c>
      <c r="C99" s="420">
        <v>16165</v>
      </c>
      <c r="D99" s="473" t="s">
        <v>9</v>
      </c>
    </row>
    <row r="100" spans="1:4" s="406" customFormat="1" ht="24" customHeight="1" x14ac:dyDescent="0.15">
      <c r="A100" s="630"/>
      <c r="B100" s="641"/>
      <c r="C100" s="420">
        <v>1000</v>
      </c>
      <c r="D100" s="473" t="s">
        <v>559</v>
      </c>
    </row>
    <row r="101" spans="1:4" s="406" customFormat="1" ht="15" customHeight="1" x14ac:dyDescent="0.15">
      <c r="A101" s="639"/>
      <c r="B101" s="642"/>
      <c r="C101" s="420">
        <v>3000</v>
      </c>
      <c r="D101" s="473" t="s">
        <v>560</v>
      </c>
    </row>
    <row r="102" spans="1:4" ht="15.75" customHeight="1" thickBot="1" x14ac:dyDescent="0.25">
      <c r="A102" s="633" t="s">
        <v>563</v>
      </c>
      <c r="B102" s="634"/>
      <c r="C102" s="455">
        <f>SUM(C54:C101)</f>
        <v>974346</v>
      </c>
      <c r="D102" s="456"/>
    </row>
    <row r="103" spans="1:4" ht="15.75" customHeight="1" thickBot="1" x14ac:dyDescent="0.25">
      <c r="A103" s="431"/>
      <c r="B103" s="474"/>
      <c r="C103" s="433"/>
      <c r="D103" s="434"/>
    </row>
    <row r="104" spans="1:4" s="430" customFormat="1" ht="16.5" customHeight="1" thickBot="1" x14ac:dyDescent="0.2">
      <c r="A104" s="635" t="s">
        <v>564</v>
      </c>
      <c r="B104" s="636"/>
      <c r="C104" s="475">
        <f>C12+C41+C49+C102</f>
        <v>6965466</v>
      </c>
      <c r="D104" s="476"/>
    </row>
    <row r="105" spans="1:4" s="430" customFormat="1" ht="15.75" customHeight="1" x14ac:dyDescent="0.15">
      <c r="C105" s="407"/>
      <c r="D105" s="408"/>
    </row>
    <row r="109" spans="1:4" x14ac:dyDescent="0.15">
      <c r="B109" s="478"/>
    </row>
    <row r="111" spans="1:4" x14ac:dyDescent="0.15">
      <c r="B111" s="478"/>
    </row>
  </sheetData>
  <mergeCells count="27">
    <mergeCell ref="A102:B102"/>
    <mergeCell ref="A104:B104"/>
    <mergeCell ref="A82:A83"/>
    <mergeCell ref="B82:B83"/>
    <mergeCell ref="A85:A98"/>
    <mergeCell ref="B85:B98"/>
    <mergeCell ref="A99:A101"/>
    <mergeCell ref="B99:B101"/>
    <mergeCell ref="A55:A59"/>
    <mergeCell ref="B55:B59"/>
    <mergeCell ref="A60:A78"/>
    <mergeCell ref="B60:B78"/>
    <mergeCell ref="A79:A80"/>
    <mergeCell ref="B79:B80"/>
    <mergeCell ref="A30:A31"/>
    <mergeCell ref="B30:B31"/>
    <mergeCell ref="A32:A34"/>
    <mergeCell ref="B32:B34"/>
    <mergeCell ref="A38:A40"/>
    <mergeCell ref="B38:B40"/>
    <mergeCell ref="A24:A26"/>
    <mergeCell ref="B24:B26"/>
    <mergeCell ref="A1:D1"/>
    <mergeCell ref="A17:A19"/>
    <mergeCell ref="B17:B19"/>
    <mergeCell ref="A22:A23"/>
    <mergeCell ref="B22:B23"/>
  </mergeCells>
  <printOptions horizontalCentered="1"/>
  <pageMargins left="0.39370078740157483" right="0.39370078740157483" top="0.98425196850393704" bottom="0.59055118110236227" header="0.51181102362204722" footer="0.11811023622047245"/>
  <pageSetup paperSize="9" firstPageNumber="21" fitToHeight="0" orientation="portrait" useFirstPageNumber="1" r:id="rId1"/>
  <headerFooter alignWithMargins="0">
    <oddHeader>&amp;L&amp;"Tahoma,Kurzíva"&amp;9Návrh rozpočtu na rok 2017
Příloha č. 10&amp;R&amp;"Tahoma,Kurzíva"&amp;9Přehled příjmů</oddHeader>
    <oddFooter>&amp;C&amp;"Tahoma,Obyčejné"&amp;P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76.7109375" style="313" customWidth="1"/>
    <col min="2" max="2" width="10.5703125" style="313" hidden="1" customWidth="1"/>
    <col min="3" max="3" width="18.42578125" style="313" customWidth="1"/>
    <col min="4" max="16384" width="9" style="313"/>
  </cols>
  <sheetData>
    <row r="1" spans="1:3" ht="27.75" customHeight="1" thickBot="1" x14ac:dyDescent="0.25">
      <c r="A1" s="643" t="s">
        <v>412</v>
      </c>
      <c r="B1" s="643"/>
      <c r="C1" s="643"/>
    </row>
    <row r="2" spans="1:3" s="317" customFormat="1" ht="39" customHeight="1" thickBot="1" x14ac:dyDescent="0.25">
      <c r="A2" s="314" t="s">
        <v>413</v>
      </c>
      <c r="B2" s="315" t="s">
        <v>414</v>
      </c>
      <c r="C2" s="316" t="s">
        <v>415</v>
      </c>
    </row>
    <row r="3" spans="1:3" s="317" customFormat="1" ht="15.75" customHeight="1" x14ac:dyDescent="0.2">
      <c r="A3" s="318" t="s">
        <v>416</v>
      </c>
      <c r="B3" s="319"/>
      <c r="C3" s="320">
        <f>SUM(C5:C7)</f>
        <v>974346</v>
      </c>
    </row>
    <row r="4" spans="1:3" s="317" customFormat="1" ht="15" customHeight="1" x14ac:dyDescent="0.2">
      <c r="A4" s="321" t="s">
        <v>417</v>
      </c>
      <c r="B4" s="322"/>
      <c r="C4" s="323"/>
    </row>
    <row r="5" spans="1:3" s="317" customFormat="1" ht="15" customHeight="1" x14ac:dyDescent="0.2">
      <c r="A5" s="324" t="s">
        <v>418</v>
      </c>
      <c r="B5" s="322"/>
      <c r="C5" s="325">
        <v>123989</v>
      </c>
    </row>
    <row r="6" spans="1:3" s="317" customFormat="1" ht="15" customHeight="1" x14ac:dyDescent="0.2">
      <c r="A6" s="326" t="s">
        <v>419</v>
      </c>
      <c r="B6" s="322"/>
      <c r="C6" s="325">
        <v>591823</v>
      </c>
    </row>
    <row r="7" spans="1:3" s="317" customFormat="1" ht="15" customHeight="1" x14ac:dyDescent="0.2">
      <c r="A7" s="327" t="s">
        <v>420</v>
      </c>
      <c r="B7" s="322"/>
      <c r="C7" s="328">
        <v>258534</v>
      </c>
    </row>
    <row r="8" spans="1:3" s="317" customFormat="1" ht="6" customHeight="1" x14ac:dyDescent="0.2">
      <c r="A8" s="329"/>
      <c r="B8" s="330"/>
      <c r="C8" s="331"/>
    </row>
    <row r="9" spans="1:3" s="317" customFormat="1" ht="29.25" customHeight="1" x14ac:dyDescent="0.2">
      <c r="A9" s="318" t="s">
        <v>421</v>
      </c>
      <c r="B9" s="319"/>
      <c r="C9" s="332">
        <f>C12+C14+C17+C20+C45+C50</f>
        <v>11960999</v>
      </c>
    </row>
    <row r="10" spans="1:3" s="317" customFormat="1" ht="15" customHeight="1" x14ac:dyDescent="0.2">
      <c r="A10" s="321" t="s">
        <v>417</v>
      </c>
      <c r="B10" s="322"/>
      <c r="C10" s="323"/>
    </row>
    <row r="11" spans="1:3" s="317" customFormat="1" ht="15" customHeight="1" x14ac:dyDescent="0.2">
      <c r="A11" s="333" t="s">
        <v>422</v>
      </c>
      <c r="B11" s="322">
        <v>4001</v>
      </c>
      <c r="C11" s="334">
        <v>305</v>
      </c>
    </row>
    <row r="12" spans="1:3" s="317" customFormat="1" ht="15.75" customHeight="1" x14ac:dyDescent="0.2">
      <c r="A12" s="335" t="s">
        <v>423</v>
      </c>
      <c r="B12" s="322"/>
      <c r="C12" s="323">
        <f>SUM(C11)</f>
        <v>305</v>
      </c>
    </row>
    <row r="13" spans="1:3" s="317" customFormat="1" ht="15" customHeight="1" x14ac:dyDescent="0.2">
      <c r="A13" s="333" t="s">
        <v>424</v>
      </c>
      <c r="B13" s="322">
        <v>98335</v>
      </c>
      <c r="C13" s="334">
        <v>4400</v>
      </c>
    </row>
    <row r="14" spans="1:3" s="317" customFormat="1" ht="15.75" customHeight="1" x14ac:dyDescent="0.2">
      <c r="A14" s="335" t="s">
        <v>425</v>
      </c>
      <c r="B14" s="322"/>
      <c r="C14" s="323">
        <f>SUM(C13:C13)</f>
        <v>4400</v>
      </c>
    </row>
    <row r="15" spans="1:3" s="317" customFormat="1" ht="25.5" customHeight="1" x14ac:dyDescent="0.2">
      <c r="A15" s="333" t="s">
        <v>426</v>
      </c>
      <c r="B15" s="322">
        <v>13305</v>
      </c>
      <c r="C15" s="334">
        <v>1348523</v>
      </c>
    </row>
    <row r="16" spans="1:3" s="317" customFormat="1" ht="15" customHeight="1" x14ac:dyDescent="0.2">
      <c r="A16" s="333" t="s">
        <v>427</v>
      </c>
      <c r="B16" s="322">
        <v>13307</v>
      </c>
      <c r="C16" s="334">
        <v>22000</v>
      </c>
    </row>
    <row r="17" spans="1:3" s="317" customFormat="1" ht="15.75" customHeight="1" x14ac:dyDescent="0.2">
      <c r="A17" s="335" t="s">
        <v>428</v>
      </c>
      <c r="B17" s="322"/>
      <c r="C17" s="323">
        <f>SUM(C15:C16)</f>
        <v>1370523</v>
      </c>
    </row>
    <row r="18" spans="1:3" s="317" customFormat="1" ht="15" customHeight="1" x14ac:dyDescent="0.2">
      <c r="A18" s="333" t="s">
        <v>429</v>
      </c>
      <c r="B18" s="322">
        <v>35018</v>
      </c>
      <c r="C18" s="334">
        <v>12000</v>
      </c>
    </row>
    <row r="19" spans="1:3" s="317" customFormat="1" ht="25.5" customHeight="1" x14ac:dyDescent="0.2">
      <c r="A19" s="333" t="s">
        <v>430</v>
      </c>
      <c r="B19" s="322" t="s">
        <v>431</v>
      </c>
      <c r="C19" s="334">
        <v>3000</v>
      </c>
    </row>
    <row r="20" spans="1:3" s="317" customFormat="1" ht="15.75" customHeight="1" x14ac:dyDescent="0.2">
      <c r="A20" s="335" t="s">
        <v>432</v>
      </c>
      <c r="B20" s="322"/>
      <c r="C20" s="323">
        <f>SUM(C18:C19)</f>
        <v>15000</v>
      </c>
    </row>
    <row r="21" spans="1:3" s="336" customFormat="1" ht="15" customHeight="1" x14ac:dyDescent="0.2">
      <c r="A21" s="333" t="s">
        <v>433</v>
      </c>
      <c r="B21" s="322">
        <v>33457</v>
      </c>
      <c r="C21" s="334">
        <v>12284</v>
      </c>
    </row>
    <row r="22" spans="1:3" s="336" customFormat="1" ht="15" customHeight="1" x14ac:dyDescent="0.2">
      <c r="A22" s="333" t="s">
        <v>434</v>
      </c>
      <c r="B22" s="322">
        <v>33215</v>
      </c>
      <c r="C22" s="334">
        <v>4635</v>
      </c>
    </row>
    <row r="23" spans="1:3" s="336" customFormat="1" ht="25.5" customHeight="1" x14ac:dyDescent="0.2">
      <c r="A23" s="333" t="s">
        <v>435</v>
      </c>
      <c r="B23" s="322">
        <v>33435</v>
      </c>
      <c r="C23" s="334">
        <v>152</v>
      </c>
    </row>
    <row r="24" spans="1:3" s="336" customFormat="1" ht="15" customHeight="1" x14ac:dyDescent="0.2">
      <c r="A24" s="333" t="s">
        <v>436</v>
      </c>
      <c r="B24" s="322">
        <v>33155</v>
      </c>
      <c r="C24" s="334">
        <v>613183</v>
      </c>
    </row>
    <row r="25" spans="1:3" s="336" customFormat="1" ht="15" customHeight="1" x14ac:dyDescent="0.2">
      <c r="A25" s="333" t="s">
        <v>437</v>
      </c>
      <c r="B25" s="322">
        <v>33038</v>
      </c>
      <c r="C25" s="334">
        <v>1626</v>
      </c>
    </row>
    <row r="26" spans="1:3" s="336" customFormat="1" ht="15" customHeight="1" x14ac:dyDescent="0.2">
      <c r="A26" s="333" t="s">
        <v>438</v>
      </c>
      <c r="B26" s="322">
        <v>33043</v>
      </c>
      <c r="C26" s="334">
        <v>361</v>
      </c>
    </row>
    <row r="27" spans="1:3" s="336" customFormat="1" ht="15" customHeight="1" x14ac:dyDescent="0.2">
      <c r="A27" s="333" t="s">
        <v>439</v>
      </c>
      <c r="B27" s="322">
        <v>33049</v>
      </c>
      <c r="C27" s="334">
        <v>15152</v>
      </c>
    </row>
    <row r="28" spans="1:3" s="336" customFormat="1" ht="15" customHeight="1" x14ac:dyDescent="0.2">
      <c r="A28" s="333" t="s">
        <v>439</v>
      </c>
      <c r="B28" s="322">
        <v>33244</v>
      </c>
      <c r="C28" s="334">
        <v>116</v>
      </c>
    </row>
    <row r="29" spans="1:3" s="336" customFormat="1" ht="25.5" customHeight="1" x14ac:dyDescent="0.2">
      <c r="A29" s="333" t="s">
        <v>440</v>
      </c>
      <c r="B29" s="322">
        <v>33034</v>
      </c>
      <c r="C29" s="334">
        <v>1367</v>
      </c>
    </row>
    <row r="30" spans="1:3" s="336" customFormat="1" ht="15" customHeight="1" x14ac:dyDescent="0.2">
      <c r="A30" s="333" t="s">
        <v>441</v>
      </c>
      <c r="B30" s="322">
        <v>33040</v>
      </c>
      <c r="C30" s="334">
        <v>198</v>
      </c>
    </row>
    <row r="31" spans="1:3" s="336" customFormat="1" ht="15" customHeight="1" x14ac:dyDescent="0.2">
      <c r="A31" s="333" t="s">
        <v>442</v>
      </c>
      <c r="B31" s="322">
        <v>33163</v>
      </c>
      <c r="C31" s="334">
        <v>170</v>
      </c>
    </row>
    <row r="32" spans="1:3" s="336" customFormat="1" ht="15" customHeight="1" x14ac:dyDescent="0.2">
      <c r="A32" s="333" t="s">
        <v>443</v>
      </c>
      <c r="B32" s="322">
        <v>33122</v>
      </c>
      <c r="C32" s="334">
        <v>185</v>
      </c>
    </row>
    <row r="33" spans="1:6" s="336" customFormat="1" ht="15" customHeight="1" x14ac:dyDescent="0.2">
      <c r="A33" s="333" t="s">
        <v>444</v>
      </c>
      <c r="B33" s="322">
        <v>33160</v>
      </c>
      <c r="C33" s="334">
        <v>695</v>
      </c>
    </row>
    <row r="34" spans="1:6" s="336" customFormat="1" ht="15" customHeight="1" x14ac:dyDescent="0.2">
      <c r="A34" s="333" t="s">
        <v>445</v>
      </c>
      <c r="B34" s="322">
        <v>33353</v>
      </c>
      <c r="C34" s="334">
        <v>9672775</v>
      </c>
    </row>
    <row r="35" spans="1:6" s="336" customFormat="1" ht="15" customHeight="1" x14ac:dyDescent="0.2">
      <c r="A35" s="333" t="s">
        <v>446</v>
      </c>
      <c r="B35" s="322">
        <v>33354</v>
      </c>
      <c r="C35" s="334">
        <v>12763</v>
      </c>
    </row>
    <row r="36" spans="1:6" s="336" customFormat="1" ht="15" customHeight="1" x14ac:dyDescent="0.2">
      <c r="A36" s="333" t="s">
        <v>447</v>
      </c>
      <c r="B36" s="322">
        <v>33024</v>
      </c>
      <c r="C36" s="334">
        <v>316</v>
      </c>
    </row>
    <row r="37" spans="1:6" s="336" customFormat="1" ht="15" customHeight="1" x14ac:dyDescent="0.2">
      <c r="A37" s="333" t="s">
        <v>448</v>
      </c>
      <c r="B37" s="322">
        <v>33064</v>
      </c>
      <c r="C37" s="334">
        <v>816</v>
      </c>
      <c r="E37" s="337"/>
      <c r="F37" s="337"/>
    </row>
    <row r="38" spans="1:6" s="336" customFormat="1" ht="15" customHeight="1" x14ac:dyDescent="0.2">
      <c r="A38" s="333" t="s">
        <v>449</v>
      </c>
      <c r="B38" s="322">
        <v>33339</v>
      </c>
      <c r="C38" s="334">
        <v>107</v>
      </c>
      <c r="E38" s="337"/>
      <c r="F38" s="337"/>
    </row>
    <row r="39" spans="1:6" s="336" customFormat="1" ht="15" customHeight="1" x14ac:dyDescent="0.2">
      <c r="A39" s="333" t="s">
        <v>450</v>
      </c>
      <c r="B39" s="322">
        <v>33069</v>
      </c>
      <c r="C39" s="334">
        <v>7305</v>
      </c>
      <c r="E39" s="337"/>
      <c r="F39" s="337"/>
    </row>
    <row r="40" spans="1:6" s="336" customFormat="1" ht="15" customHeight="1" x14ac:dyDescent="0.2">
      <c r="A40" s="333" t="s">
        <v>451</v>
      </c>
      <c r="B40" s="322">
        <v>33052</v>
      </c>
      <c r="C40" s="334">
        <v>220000</v>
      </c>
      <c r="E40" s="337"/>
      <c r="F40" s="337"/>
    </row>
    <row r="41" spans="1:6" s="336" customFormat="1" ht="15" customHeight="1" x14ac:dyDescent="0.2">
      <c r="A41" s="333" t="s">
        <v>452</v>
      </c>
      <c r="B41" s="322">
        <v>33044</v>
      </c>
      <c r="C41" s="338">
        <v>555</v>
      </c>
    </row>
    <row r="42" spans="1:6" s="336" customFormat="1" ht="15" customHeight="1" x14ac:dyDescent="0.2">
      <c r="A42" s="333" t="s">
        <v>453</v>
      </c>
      <c r="B42" s="322">
        <v>33166</v>
      </c>
      <c r="C42" s="334">
        <v>2197</v>
      </c>
    </row>
    <row r="43" spans="1:6" s="336" customFormat="1" ht="15" customHeight="1" x14ac:dyDescent="0.2">
      <c r="A43" s="333" t="s">
        <v>454</v>
      </c>
      <c r="B43" s="322">
        <v>33192</v>
      </c>
      <c r="C43" s="334">
        <v>108</v>
      </c>
    </row>
    <row r="44" spans="1:6" s="336" customFormat="1" ht="15" customHeight="1" x14ac:dyDescent="0.2">
      <c r="A44" s="333" t="s">
        <v>455</v>
      </c>
      <c r="B44" s="322">
        <v>33025</v>
      </c>
      <c r="C44" s="334">
        <v>1025</v>
      </c>
    </row>
    <row r="45" spans="1:6" s="317" customFormat="1" ht="15.75" customHeight="1" x14ac:dyDescent="0.2">
      <c r="A45" s="339" t="s">
        <v>456</v>
      </c>
      <c r="B45" s="340"/>
      <c r="C45" s="323">
        <f>SUM(C21:C44)</f>
        <v>10568091</v>
      </c>
      <c r="D45" s="336"/>
    </row>
    <row r="46" spans="1:6" s="317" customFormat="1" ht="15" customHeight="1" x14ac:dyDescent="0.2">
      <c r="A46" s="333" t="s">
        <v>457</v>
      </c>
      <c r="B46" s="322">
        <v>34070</v>
      </c>
      <c r="C46" s="338">
        <f>50+460</f>
        <v>510</v>
      </c>
      <c r="D46" s="336"/>
    </row>
    <row r="47" spans="1:6" s="317" customFormat="1" ht="15" customHeight="1" x14ac:dyDescent="0.2">
      <c r="A47" s="333" t="s">
        <v>458</v>
      </c>
      <c r="B47" s="322" t="s">
        <v>459</v>
      </c>
      <c r="C47" s="338">
        <v>120</v>
      </c>
      <c r="D47" s="336"/>
    </row>
    <row r="48" spans="1:6" s="317" customFormat="1" ht="15" customHeight="1" x14ac:dyDescent="0.2">
      <c r="A48" s="333" t="s">
        <v>460</v>
      </c>
      <c r="B48" s="322">
        <v>34090</v>
      </c>
      <c r="C48" s="338">
        <v>50</v>
      </c>
      <c r="D48" s="336"/>
    </row>
    <row r="49" spans="1:4" s="317" customFormat="1" ht="25.5" customHeight="1" x14ac:dyDescent="0.2">
      <c r="A49" s="333" t="s">
        <v>461</v>
      </c>
      <c r="B49" s="322">
        <v>34352</v>
      </c>
      <c r="C49" s="338">
        <v>2000</v>
      </c>
      <c r="D49" s="336"/>
    </row>
    <row r="50" spans="1:4" s="317" customFormat="1" ht="15.75" customHeight="1" x14ac:dyDescent="0.2">
      <c r="A50" s="335" t="s">
        <v>462</v>
      </c>
      <c r="B50" s="322"/>
      <c r="C50" s="323">
        <f>SUM(C46:C49)</f>
        <v>2680</v>
      </c>
    </row>
    <row r="51" spans="1:4" s="317" customFormat="1" ht="6" customHeight="1" x14ac:dyDescent="0.2">
      <c r="A51" s="341"/>
      <c r="B51" s="330"/>
      <c r="C51" s="342"/>
    </row>
    <row r="52" spans="1:4" s="317" customFormat="1" ht="15.75" customHeight="1" x14ac:dyDescent="0.2">
      <c r="A52" s="318" t="s">
        <v>463</v>
      </c>
      <c r="B52" s="319"/>
      <c r="C52" s="332">
        <f>SUM(C53:C54)</f>
        <v>17500</v>
      </c>
    </row>
    <row r="53" spans="1:4" s="317" customFormat="1" ht="15" customHeight="1" x14ac:dyDescent="0.2">
      <c r="A53" s="321" t="s">
        <v>417</v>
      </c>
      <c r="B53" s="322"/>
      <c r="C53" s="334"/>
    </row>
    <row r="54" spans="1:4" s="317" customFormat="1" ht="25.5" customHeight="1" x14ac:dyDescent="0.2">
      <c r="A54" s="321" t="s">
        <v>356</v>
      </c>
      <c r="B54" s="343" t="s">
        <v>464</v>
      </c>
      <c r="C54" s="334">
        <v>17500</v>
      </c>
    </row>
    <row r="55" spans="1:4" s="317" customFormat="1" ht="6" customHeight="1" x14ac:dyDescent="0.2">
      <c r="A55" s="329"/>
      <c r="B55" s="330"/>
      <c r="C55" s="331"/>
    </row>
    <row r="56" spans="1:4" s="317" customFormat="1" ht="29.25" customHeight="1" x14ac:dyDescent="0.2">
      <c r="A56" s="318" t="s">
        <v>465</v>
      </c>
      <c r="B56" s="319"/>
      <c r="C56" s="332">
        <v>190931</v>
      </c>
    </row>
    <row r="57" spans="1:4" s="317" customFormat="1" ht="6" customHeight="1" x14ac:dyDescent="0.2">
      <c r="A57" s="341"/>
      <c r="B57" s="330"/>
      <c r="C57" s="342"/>
    </row>
    <row r="58" spans="1:4" s="317" customFormat="1" ht="16.5" customHeight="1" thickBot="1" x14ac:dyDescent="0.25">
      <c r="A58" s="344" t="s">
        <v>466</v>
      </c>
      <c r="B58" s="345"/>
      <c r="C58" s="346">
        <f>C3+C9+C52+C56</f>
        <v>13143776</v>
      </c>
    </row>
    <row r="59" spans="1:4" x14ac:dyDescent="0.2">
      <c r="B59" s="347"/>
    </row>
  </sheetData>
  <mergeCells count="1">
    <mergeCell ref="A1:C1"/>
  </mergeCells>
  <printOptions horizontalCentered="1"/>
  <pageMargins left="0.39370078740157483" right="0.39370078740157483" top="0.98425196850393704" bottom="0.59055118110236227" header="0.51181102362204722" footer="0.31496062992125984"/>
  <pageSetup paperSize="9" firstPageNumber="25" fitToHeight="0" orientation="portrait" useFirstPageNumber="1" r:id="rId1"/>
  <headerFooter alignWithMargins="0">
    <oddHeader>&amp;L&amp;"Tahoma,Kurzíva"&amp;9Návrh rozpočtu na rok 2017
Příloha č. 10&amp;R&amp;"Tahoma,Kurzíva"&amp;9Přehled očekávaných účelových dotací v roce 2017</oddHeader>
    <oddFooter>&amp;C&amp;"Tahoma,Obyčejné"&amp;P</oddFooter>
  </headerFooter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R31"/>
  <sheetViews>
    <sheetView workbookViewId="0">
      <selection activeCell="N31" sqref="N31"/>
    </sheetView>
  </sheetViews>
  <sheetFormatPr defaultColWidth="10.28515625" defaultRowHeight="15.75" outlineLevelRow="1" x14ac:dyDescent="0.25"/>
  <cols>
    <col min="1" max="1" width="21" style="77" customWidth="1"/>
    <col min="2" max="3" width="10.28515625" style="78" hidden="1" customWidth="1"/>
    <col min="4" max="4" width="11.28515625" style="78" hidden="1" customWidth="1"/>
    <col min="5" max="5" width="13.28515625" style="78" hidden="1" customWidth="1"/>
    <col min="6" max="6" width="12.85546875" style="78" customWidth="1"/>
    <col min="7" max="8" width="11.28515625" style="78" bestFit="1" customWidth="1"/>
    <col min="9" max="10" width="11" style="77" customWidth="1"/>
    <col min="11" max="11" width="11.7109375" style="77" customWidth="1"/>
    <col min="12" max="18" width="12.5703125" style="77" customWidth="1"/>
    <col min="19" max="16384" width="10.28515625" style="77"/>
  </cols>
  <sheetData>
    <row r="2" spans="1:18" x14ac:dyDescent="0.25">
      <c r="A2" s="108" t="s">
        <v>157</v>
      </c>
    </row>
    <row r="3" spans="1:18" s="108" customFormat="1" ht="23.25" customHeight="1" x14ac:dyDescent="0.25">
      <c r="A3" s="103"/>
      <c r="B3" s="105">
        <v>2001</v>
      </c>
      <c r="C3" s="105">
        <v>2002</v>
      </c>
      <c r="D3" s="105">
        <v>2003</v>
      </c>
      <c r="E3" s="105" t="s">
        <v>155</v>
      </c>
      <c r="F3" s="105" t="s">
        <v>154</v>
      </c>
      <c r="G3" s="105"/>
      <c r="H3" s="105"/>
      <c r="I3" s="103"/>
      <c r="J3" s="93"/>
    </row>
    <row r="4" spans="1:18" ht="23.25" customHeight="1" x14ac:dyDescent="0.25">
      <c r="A4" s="103" t="s">
        <v>142</v>
      </c>
      <c r="B4" s="98">
        <v>84275</v>
      </c>
      <c r="C4" s="98">
        <v>3999376</v>
      </c>
      <c r="D4" s="98">
        <v>6078276</v>
      </c>
      <c r="E4" s="98">
        <v>2912785</v>
      </c>
      <c r="F4" s="98">
        <v>3466158</v>
      </c>
      <c r="G4" s="98"/>
      <c r="H4" s="98"/>
      <c r="I4" s="107"/>
      <c r="J4" s="106"/>
    </row>
    <row r="5" spans="1:18" ht="23.25" customHeight="1" x14ac:dyDescent="0.25">
      <c r="A5" s="103" t="s">
        <v>143</v>
      </c>
      <c r="B5" s="98">
        <v>84275</v>
      </c>
      <c r="C5" s="98">
        <v>3999376</v>
      </c>
      <c r="D5" s="98">
        <v>6078276</v>
      </c>
      <c r="E5" s="98"/>
      <c r="F5" s="98"/>
      <c r="G5" s="98"/>
      <c r="H5" s="98"/>
      <c r="I5" s="107"/>
      <c r="J5" s="106"/>
    </row>
    <row r="6" spans="1:18" x14ac:dyDescent="0.25">
      <c r="M6" s="89"/>
      <c r="N6" s="89"/>
      <c r="O6" s="77" t="s">
        <v>156</v>
      </c>
      <c r="Q6" s="77" t="s">
        <v>201</v>
      </c>
    </row>
    <row r="8" spans="1:18" ht="20.25" customHeight="1" x14ac:dyDescent="0.25">
      <c r="A8" s="103"/>
      <c r="B8" s="105">
        <v>2001</v>
      </c>
      <c r="C8" s="105">
        <v>2002</v>
      </c>
      <c r="D8" s="105">
        <v>2003</v>
      </c>
      <c r="E8" s="105" t="s">
        <v>155</v>
      </c>
      <c r="F8" s="105" t="s">
        <v>154</v>
      </c>
      <c r="G8" s="105">
        <v>2006</v>
      </c>
      <c r="H8" s="105" t="s">
        <v>153</v>
      </c>
      <c r="I8" s="105">
        <v>2008</v>
      </c>
      <c r="J8" s="105">
        <v>2009</v>
      </c>
      <c r="K8" s="105" t="s">
        <v>152</v>
      </c>
      <c r="L8" s="105" t="s">
        <v>151</v>
      </c>
      <c r="M8" s="105" t="s">
        <v>150</v>
      </c>
      <c r="N8" s="105" t="s">
        <v>149</v>
      </c>
      <c r="O8" s="105" t="s">
        <v>148</v>
      </c>
      <c r="P8" s="105" t="s">
        <v>147</v>
      </c>
      <c r="Q8" s="105" t="s">
        <v>146</v>
      </c>
      <c r="R8" s="105" t="s">
        <v>468</v>
      </c>
    </row>
    <row r="9" spans="1:18" ht="20.25" customHeight="1" x14ac:dyDescent="0.25">
      <c r="A9" s="103" t="s">
        <v>138</v>
      </c>
      <c r="B9" s="98">
        <v>84275</v>
      </c>
      <c r="C9" s="98">
        <v>3999376</v>
      </c>
      <c r="D9" s="98">
        <v>6078276</v>
      </c>
      <c r="E9" s="98">
        <v>2912785</v>
      </c>
      <c r="F9" s="98">
        <v>3466158</v>
      </c>
      <c r="G9" s="98">
        <v>5192836</v>
      </c>
      <c r="H9" s="98">
        <v>5317944</v>
      </c>
      <c r="I9" s="96">
        <v>7592570</v>
      </c>
      <c r="J9" s="96">
        <v>7540749</v>
      </c>
      <c r="K9" s="96">
        <v>7428164</v>
      </c>
      <c r="L9" s="96">
        <v>8304059</v>
      </c>
      <c r="M9" s="104">
        <v>9019403</v>
      </c>
      <c r="N9" s="104">
        <v>7609322</v>
      </c>
      <c r="O9" s="104">
        <v>8278538</v>
      </c>
      <c r="P9" s="104">
        <v>9696615</v>
      </c>
      <c r="Q9" s="104">
        <v>8053332</v>
      </c>
      <c r="R9" s="104">
        <v>7886430</v>
      </c>
    </row>
    <row r="10" spans="1:18" ht="20.25" customHeight="1" x14ac:dyDescent="0.25">
      <c r="A10" s="103" t="s">
        <v>137</v>
      </c>
      <c r="B10" s="98">
        <v>1725409</v>
      </c>
      <c r="C10" s="98">
        <v>359422</v>
      </c>
      <c r="D10" s="98">
        <v>5867132</v>
      </c>
      <c r="E10" s="98">
        <f>12367232-2912785</f>
        <v>9454447</v>
      </c>
      <c r="F10" s="98">
        <v>10982426.800000001</v>
      </c>
      <c r="G10" s="102">
        <v>11172923.619999999</v>
      </c>
      <c r="H10" s="101">
        <v>10466523.800000001</v>
      </c>
      <c r="I10" s="96">
        <v>10151456.390000001</v>
      </c>
      <c r="J10" s="96">
        <v>11166878</v>
      </c>
      <c r="K10" s="96">
        <v>10908903</v>
      </c>
      <c r="L10" s="95">
        <v>10288015</v>
      </c>
      <c r="M10" s="96">
        <v>9686464</v>
      </c>
      <c r="N10" s="96">
        <v>10919480</v>
      </c>
      <c r="O10" s="96">
        <v>11432941</v>
      </c>
      <c r="P10" s="96">
        <v>12535240</v>
      </c>
      <c r="Q10" s="100">
        <v>12177232</v>
      </c>
      <c r="R10" s="96"/>
    </row>
    <row r="11" spans="1:18" x14ac:dyDescent="0.25">
      <c r="A11" s="99" t="s">
        <v>470</v>
      </c>
      <c r="B11" s="98"/>
      <c r="C11" s="98"/>
      <c r="D11" s="98"/>
      <c r="E11" s="98"/>
      <c r="F11" s="98"/>
      <c r="G11" s="98"/>
      <c r="H11" s="97"/>
      <c r="I11" s="97"/>
      <c r="J11" s="97"/>
      <c r="K11" s="96"/>
      <c r="L11" s="96"/>
      <c r="M11" s="96"/>
      <c r="N11" s="96"/>
      <c r="O11" s="95"/>
      <c r="P11" s="95"/>
      <c r="Q11" s="95"/>
      <c r="R11" s="94">
        <v>13669430</v>
      </c>
    </row>
    <row r="12" spans="1:18" x14ac:dyDescent="0.25">
      <c r="A12" s="93" t="s">
        <v>145</v>
      </c>
      <c r="L12" s="92"/>
    </row>
    <row r="14" spans="1:18" x14ac:dyDescent="0.25">
      <c r="H14" s="91">
        <f>H9+H10</f>
        <v>15784467.800000001</v>
      </c>
      <c r="I14" s="91">
        <f>I9+I10</f>
        <v>17744026.390000001</v>
      </c>
      <c r="J14" s="91"/>
      <c r="K14" s="90"/>
      <c r="L14" s="89"/>
      <c r="M14" s="228" t="s">
        <v>202</v>
      </c>
      <c r="N14" s="89" t="s">
        <v>144</v>
      </c>
    </row>
    <row r="15" spans="1:18" x14ac:dyDescent="0.25">
      <c r="H15" s="88"/>
      <c r="N15" s="86">
        <v>1598446</v>
      </c>
      <c r="O15" s="87">
        <v>11960999</v>
      </c>
      <c r="P15" s="87">
        <v>17500</v>
      </c>
      <c r="Q15" s="87">
        <v>190931</v>
      </c>
      <c r="R15" s="87"/>
    </row>
    <row r="16" spans="1:18" ht="22.5" hidden="1" customHeight="1" outlineLevel="1" x14ac:dyDescent="0.25">
      <c r="A16" s="84" t="s">
        <v>141</v>
      </c>
      <c r="B16" s="79"/>
      <c r="C16" s="79"/>
      <c r="D16" s="79"/>
      <c r="E16" s="79"/>
      <c r="F16" s="79"/>
      <c r="G16" s="79"/>
      <c r="H16" s="79"/>
    </row>
    <row r="17" spans="1:8" ht="22.5" hidden="1" customHeight="1" outlineLevel="1" x14ac:dyDescent="0.25">
      <c r="A17" s="85"/>
      <c r="B17" s="83">
        <v>2001</v>
      </c>
      <c r="C17" s="83">
        <v>2002</v>
      </c>
      <c r="D17" s="83">
        <v>2003</v>
      </c>
      <c r="E17" s="83" t="s">
        <v>140</v>
      </c>
      <c r="F17" s="83" t="s">
        <v>139</v>
      </c>
      <c r="G17" s="83"/>
      <c r="H17" s="83"/>
    </row>
    <row r="18" spans="1:8" ht="21.75" hidden="1" customHeight="1" outlineLevel="1" x14ac:dyDescent="0.25">
      <c r="A18" s="82" t="s">
        <v>143</v>
      </c>
      <c r="B18" s="81">
        <v>1809684</v>
      </c>
      <c r="C18" s="81">
        <v>4349169</v>
      </c>
      <c r="D18" s="81">
        <v>10942261</v>
      </c>
      <c r="E18" s="81">
        <v>2908920</v>
      </c>
      <c r="F18" s="81">
        <v>4223860</v>
      </c>
      <c r="G18" s="81"/>
      <c r="H18" s="81"/>
    </row>
    <row r="19" spans="1:8" ht="21.75" hidden="1" customHeight="1" outlineLevel="1" x14ac:dyDescent="0.25">
      <c r="A19" s="82" t="s">
        <v>142</v>
      </c>
      <c r="B19" s="81">
        <v>1809684</v>
      </c>
      <c r="C19" s="81">
        <v>4358798</v>
      </c>
      <c r="D19" s="81">
        <v>11025324</v>
      </c>
      <c r="E19" s="81">
        <v>2908920</v>
      </c>
      <c r="F19" s="81">
        <v>4223860</v>
      </c>
      <c r="G19" s="81"/>
      <c r="H19" s="81"/>
    </row>
    <row r="20" spans="1:8" hidden="1" outlineLevel="1" x14ac:dyDescent="0.25">
      <c r="A20" s="84"/>
      <c r="B20" s="79"/>
      <c r="C20" s="79">
        <f>C18-C19</f>
        <v>-9629</v>
      </c>
      <c r="D20" s="79">
        <f>D18-D19</f>
        <v>-83063</v>
      </c>
      <c r="E20" s="79"/>
      <c r="F20" s="79"/>
      <c r="G20" s="79"/>
      <c r="H20" s="79"/>
    </row>
    <row r="21" spans="1:8" hidden="1" outlineLevel="1" x14ac:dyDescent="0.25">
      <c r="A21" s="84"/>
      <c r="B21" s="79"/>
      <c r="C21" s="79"/>
      <c r="D21" s="79"/>
      <c r="E21" s="79"/>
      <c r="F21" s="79"/>
      <c r="G21" s="79"/>
      <c r="H21" s="79"/>
    </row>
    <row r="22" spans="1:8" ht="24.75" hidden="1" customHeight="1" outlineLevel="1" x14ac:dyDescent="0.25">
      <c r="A22" s="82"/>
      <c r="B22" s="83">
        <v>2001</v>
      </c>
      <c r="C22" s="83">
        <v>2002</v>
      </c>
      <c r="D22" s="83">
        <v>2003</v>
      </c>
      <c r="E22" s="83" t="s">
        <v>140</v>
      </c>
      <c r="F22" s="83" t="s">
        <v>139</v>
      </c>
      <c r="G22" s="83"/>
      <c r="H22" s="83"/>
    </row>
    <row r="23" spans="1:8" ht="24.75" hidden="1" customHeight="1" outlineLevel="1" x14ac:dyDescent="0.25">
      <c r="A23" s="82" t="s">
        <v>138</v>
      </c>
      <c r="B23" s="81">
        <v>84275</v>
      </c>
      <c r="C23" s="81">
        <v>3999376</v>
      </c>
      <c r="D23" s="81">
        <v>6078276</v>
      </c>
      <c r="E23" s="81">
        <v>2911420</v>
      </c>
      <c r="F23" s="81">
        <v>4226360</v>
      </c>
      <c r="G23" s="81"/>
      <c r="H23" s="81"/>
    </row>
    <row r="24" spans="1:8" ht="24.75" hidden="1" customHeight="1" outlineLevel="1" x14ac:dyDescent="0.25">
      <c r="A24" s="82" t="s">
        <v>141</v>
      </c>
      <c r="B24" s="81">
        <v>1809684</v>
      </c>
      <c r="C24" s="81">
        <v>4358798</v>
      </c>
      <c r="D24" s="81">
        <v>11055594</v>
      </c>
      <c r="E24" s="81">
        <v>8367041</v>
      </c>
      <c r="F24" s="81">
        <v>7528049</v>
      </c>
      <c r="G24" s="81"/>
      <c r="H24" s="81"/>
    </row>
    <row r="25" spans="1:8" ht="21" hidden="1" customHeight="1" outlineLevel="1" x14ac:dyDescent="0.25">
      <c r="A25" s="82" t="s">
        <v>137</v>
      </c>
      <c r="B25" s="81">
        <f>B24-B23</f>
        <v>1725409</v>
      </c>
      <c r="C25" s="81">
        <f>C24-C23</f>
        <v>359422</v>
      </c>
      <c r="D25" s="81">
        <f>D24-D23</f>
        <v>4977318</v>
      </c>
      <c r="E25" s="81">
        <v>8367041</v>
      </c>
      <c r="F25" s="81">
        <v>7528049</v>
      </c>
      <c r="G25" s="81"/>
      <c r="H25" s="81"/>
    </row>
    <row r="26" spans="1:8" hidden="1" outlineLevel="1" x14ac:dyDescent="0.25">
      <c r="A26" s="84"/>
      <c r="B26" s="79"/>
      <c r="C26" s="79"/>
      <c r="D26" s="79"/>
      <c r="E26" s="79"/>
      <c r="F26" s="79"/>
      <c r="G26" s="79"/>
      <c r="H26" s="79"/>
    </row>
    <row r="27" spans="1:8" ht="25.5" hidden="1" customHeight="1" outlineLevel="1" x14ac:dyDescent="0.25">
      <c r="A27" s="82"/>
      <c r="B27" s="83">
        <v>2001</v>
      </c>
      <c r="C27" s="83">
        <v>2002</v>
      </c>
      <c r="D27" s="83">
        <v>2003</v>
      </c>
      <c r="E27" s="83" t="s">
        <v>140</v>
      </c>
      <c r="F27" s="83" t="s">
        <v>139</v>
      </c>
      <c r="G27" s="83"/>
      <c r="H27" s="83"/>
    </row>
    <row r="28" spans="1:8" ht="21" hidden="1" customHeight="1" outlineLevel="1" x14ac:dyDescent="0.25">
      <c r="A28" s="82" t="s">
        <v>138</v>
      </c>
      <c r="B28" s="81">
        <v>84275</v>
      </c>
      <c r="C28" s="81">
        <v>3999376</v>
      </c>
      <c r="D28" s="81">
        <v>6078276</v>
      </c>
      <c r="E28" s="81">
        <v>2911420</v>
      </c>
      <c r="F28" s="81">
        <v>4226360</v>
      </c>
      <c r="G28" s="81"/>
      <c r="H28" s="81"/>
    </row>
    <row r="29" spans="1:8" ht="23.25" hidden="1" customHeight="1" outlineLevel="1" x14ac:dyDescent="0.25">
      <c r="A29" s="82" t="s">
        <v>137</v>
      </c>
      <c r="B29" s="81">
        <v>1725409</v>
      </c>
      <c r="C29" s="81">
        <v>359422</v>
      </c>
      <c r="D29" s="81">
        <v>4977318</v>
      </c>
      <c r="E29" s="81">
        <v>8367041</v>
      </c>
      <c r="F29" s="81">
        <v>7528049</v>
      </c>
      <c r="G29" s="81"/>
      <c r="H29" s="81"/>
    </row>
    <row r="30" spans="1:8" hidden="1" outlineLevel="1" x14ac:dyDescent="0.25">
      <c r="A30" s="80" t="s">
        <v>136</v>
      </c>
      <c r="B30" s="79"/>
      <c r="C30" s="79"/>
      <c r="D30" s="79"/>
      <c r="E30" s="79"/>
      <c r="F30" s="79"/>
      <c r="G30" s="79"/>
      <c r="H30" s="79"/>
    </row>
    <row r="31" spans="1:8" collapsed="1" x14ac:dyDescent="0.25"/>
  </sheetData>
  <customSheetViews>
    <customSheetView guid="{8DF5934D-271D-4996-8FBD-8BBE47175559}" hiddenRows="1" hiddenColumns="1" state="hidden" topLeftCell="A2">
      <selection activeCell="O32" sqref="O32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R17"/>
  <sheetViews>
    <sheetView zoomScale="85" workbookViewId="0">
      <selection activeCell="R5" sqref="R5"/>
    </sheetView>
  </sheetViews>
  <sheetFormatPr defaultColWidth="10.28515625" defaultRowHeight="15.75" x14ac:dyDescent="0.25"/>
  <cols>
    <col min="1" max="1" width="25.140625" style="109" customWidth="1"/>
    <col min="2" max="2" width="11.42578125" style="109" hidden="1" customWidth="1"/>
    <col min="3" max="3" width="14.28515625" style="109" hidden="1" customWidth="1"/>
    <col min="4" max="4" width="13.42578125" style="109" hidden="1" customWidth="1"/>
    <col min="5" max="5" width="12.7109375" style="109" hidden="1" customWidth="1"/>
    <col min="6" max="6" width="13.140625" style="109" customWidth="1"/>
    <col min="7" max="7" width="13" style="109" customWidth="1"/>
    <col min="8" max="8" width="12.7109375" style="109" customWidth="1"/>
    <col min="9" max="10" width="15" style="109" customWidth="1"/>
    <col min="11" max="17" width="14.42578125" style="109" customWidth="1"/>
    <col min="18" max="18" width="14.7109375" style="109" customWidth="1"/>
    <col min="19" max="16384" width="10.28515625" style="109"/>
  </cols>
  <sheetData>
    <row r="1" spans="1:18" x14ac:dyDescent="0.25">
      <c r="A1" s="644" t="s">
        <v>157</v>
      </c>
      <c r="B1" s="644"/>
      <c r="C1" s="644"/>
      <c r="D1" s="644"/>
      <c r="E1" s="644"/>
      <c r="F1" s="644"/>
    </row>
    <row r="2" spans="1:18" ht="22.5" customHeight="1" x14ac:dyDescent="0.25">
      <c r="A2" s="131"/>
      <c r="B2" s="130">
        <v>2001</v>
      </c>
      <c r="C2" s="130">
        <v>2002</v>
      </c>
      <c r="D2" s="130">
        <v>2003</v>
      </c>
      <c r="E2" s="130">
        <v>2004</v>
      </c>
      <c r="F2" s="130">
        <v>2005</v>
      </c>
      <c r="G2" s="130">
        <v>2006</v>
      </c>
      <c r="H2" s="130">
        <v>2007</v>
      </c>
      <c r="I2" s="122">
        <v>2008</v>
      </c>
      <c r="J2" s="121">
        <v>2009</v>
      </c>
      <c r="K2" s="121">
        <v>2010</v>
      </c>
      <c r="L2" s="121">
        <v>2011</v>
      </c>
      <c r="M2" s="121">
        <v>2012</v>
      </c>
      <c r="N2" s="121">
        <v>2013</v>
      </c>
      <c r="O2" s="121">
        <v>2014</v>
      </c>
      <c r="P2" s="121">
        <v>2015</v>
      </c>
      <c r="Q2" s="121">
        <v>2016</v>
      </c>
      <c r="R2" s="121">
        <v>2017</v>
      </c>
    </row>
    <row r="3" spans="1:18" ht="22.5" customHeight="1" x14ac:dyDescent="0.25">
      <c r="A3" s="129" t="s">
        <v>165</v>
      </c>
      <c r="B3" s="128">
        <v>84275</v>
      </c>
      <c r="C3" s="127">
        <v>3960026</v>
      </c>
      <c r="D3" s="127">
        <v>5976481</v>
      </c>
      <c r="E3" s="127">
        <v>2622083</v>
      </c>
      <c r="F3" s="127">
        <v>2804755</v>
      </c>
      <c r="G3" s="127">
        <v>3835304</v>
      </c>
      <c r="H3" s="127">
        <v>3597607</v>
      </c>
      <c r="I3" s="96">
        <v>4148674</v>
      </c>
      <c r="J3" s="104">
        <v>4386633</v>
      </c>
      <c r="K3" s="104">
        <v>4426857</v>
      </c>
      <c r="L3" s="104">
        <v>4548788</v>
      </c>
      <c r="M3" s="104">
        <v>4787612</v>
      </c>
      <c r="N3" s="104">
        <v>4674368</v>
      </c>
      <c r="O3" s="104">
        <v>4749050</v>
      </c>
      <c r="P3" s="104">
        <v>5225653</v>
      </c>
      <c r="Q3" s="104">
        <v>5123867</v>
      </c>
      <c r="R3" s="104">
        <v>5704252</v>
      </c>
    </row>
    <row r="4" spans="1:18" ht="22.5" customHeight="1" x14ac:dyDescent="0.25">
      <c r="A4" s="129" t="s">
        <v>164</v>
      </c>
      <c r="B4" s="128">
        <v>0</v>
      </c>
      <c r="C4" s="127">
        <v>39350</v>
      </c>
      <c r="D4" s="127">
        <v>101795</v>
      </c>
      <c r="E4" s="127">
        <v>290702</v>
      </c>
      <c r="F4" s="127">
        <v>661403</v>
      </c>
      <c r="G4" s="127">
        <v>1357532</v>
      </c>
      <c r="H4" s="127">
        <v>1720337</v>
      </c>
      <c r="I4" s="96">
        <v>3443896</v>
      </c>
      <c r="J4" s="104">
        <v>3154116</v>
      </c>
      <c r="K4" s="104">
        <v>3001307</v>
      </c>
      <c r="L4" s="104">
        <v>3755271</v>
      </c>
      <c r="M4" s="104">
        <v>4231791</v>
      </c>
      <c r="N4" s="104">
        <v>2934954</v>
      </c>
      <c r="O4" s="104">
        <v>3529488</v>
      </c>
      <c r="P4" s="104">
        <v>4470962</v>
      </c>
      <c r="Q4" s="104">
        <v>1689119</v>
      </c>
      <c r="R4" s="104">
        <v>2182178</v>
      </c>
    </row>
    <row r="5" spans="1:18" ht="22.5" customHeight="1" x14ac:dyDescent="0.25">
      <c r="A5" s="126" t="s">
        <v>163</v>
      </c>
      <c r="B5" s="125">
        <f t="shared" ref="B5:Q5" si="0">SUM(B3:B4)</f>
        <v>84275</v>
      </c>
      <c r="C5" s="125">
        <f t="shared" si="0"/>
        <v>3999376</v>
      </c>
      <c r="D5" s="125">
        <f t="shared" si="0"/>
        <v>6078276</v>
      </c>
      <c r="E5" s="125">
        <f t="shared" si="0"/>
        <v>2912785</v>
      </c>
      <c r="F5" s="125">
        <f t="shared" si="0"/>
        <v>3466158</v>
      </c>
      <c r="G5" s="125">
        <f t="shared" si="0"/>
        <v>5192836</v>
      </c>
      <c r="H5" s="125">
        <f t="shared" si="0"/>
        <v>5317944</v>
      </c>
      <c r="I5" s="111">
        <f t="shared" si="0"/>
        <v>7592570</v>
      </c>
      <c r="J5" s="110">
        <f t="shared" si="0"/>
        <v>7540749</v>
      </c>
      <c r="K5" s="110">
        <f t="shared" si="0"/>
        <v>7428164</v>
      </c>
      <c r="L5" s="110">
        <f t="shared" si="0"/>
        <v>8304059</v>
      </c>
      <c r="M5" s="110">
        <f t="shared" si="0"/>
        <v>9019403</v>
      </c>
      <c r="N5" s="110">
        <f t="shared" si="0"/>
        <v>7609322</v>
      </c>
      <c r="O5" s="110">
        <f t="shared" si="0"/>
        <v>8278538</v>
      </c>
      <c r="P5" s="110">
        <f t="shared" si="0"/>
        <v>9696615</v>
      </c>
      <c r="Q5" s="110">
        <f t="shared" si="0"/>
        <v>6812986</v>
      </c>
      <c r="R5" s="110">
        <f t="shared" ref="R5" si="1">SUM(R3:R4)</f>
        <v>7886430</v>
      </c>
    </row>
    <row r="9" spans="1:18" x14ac:dyDescent="0.25">
      <c r="A9" s="124"/>
      <c r="B9" s="123">
        <v>2001</v>
      </c>
      <c r="C9" s="123">
        <v>2002</v>
      </c>
      <c r="D9" s="123">
        <v>2003</v>
      </c>
      <c r="E9" s="123">
        <v>2004</v>
      </c>
      <c r="F9" s="123">
        <v>2005</v>
      </c>
      <c r="G9" s="123">
        <v>2006</v>
      </c>
      <c r="H9" s="123">
        <v>2007</v>
      </c>
      <c r="I9" s="122">
        <v>2008</v>
      </c>
      <c r="J9" s="121">
        <v>2009</v>
      </c>
      <c r="K9" s="121">
        <v>2010</v>
      </c>
      <c r="L9" s="121">
        <v>2011</v>
      </c>
      <c r="M9" s="121">
        <v>2012</v>
      </c>
      <c r="N9" s="121">
        <v>2013</v>
      </c>
      <c r="O9" s="121">
        <v>2014</v>
      </c>
      <c r="P9" s="121">
        <v>2015</v>
      </c>
      <c r="Q9" s="121">
        <v>2016</v>
      </c>
      <c r="R9" s="121">
        <v>2017</v>
      </c>
    </row>
    <row r="10" spans="1:18" x14ac:dyDescent="0.25">
      <c r="A10" s="118" t="s">
        <v>162</v>
      </c>
      <c r="B10" s="117">
        <v>10</v>
      </c>
      <c r="C10" s="116">
        <v>1033100</v>
      </c>
      <c r="D10" s="115">
        <v>1139600</v>
      </c>
      <c r="E10" s="114">
        <v>1152642</v>
      </c>
      <c r="F10" s="114">
        <v>1245018</v>
      </c>
      <c r="G10" s="114">
        <v>3847124</v>
      </c>
      <c r="H10" s="114">
        <v>4045313</v>
      </c>
      <c r="I10" s="96">
        <v>4328690</v>
      </c>
      <c r="J10" s="104">
        <v>4532498</v>
      </c>
      <c r="K10" s="104">
        <v>4121475</v>
      </c>
      <c r="L10" s="104">
        <v>4416300</v>
      </c>
      <c r="M10" s="104">
        <v>4543700</v>
      </c>
      <c r="N10" s="104">
        <v>4302600</v>
      </c>
      <c r="O10" s="104">
        <v>4498900</v>
      </c>
      <c r="P10" s="104">
        <v>4776650</v>
      </c>
      <c r="Q10" s="104">
        <v>5330950</v>
      </c>
      <c r="R10" s="104">
        <v>5771300</v>
      </c>
    </row>
    <row r="11" spans="1:18" x14ac:dyDescent="0.25">
      <c r="A11" s="118" t="s">
        <v>161</v>
      </c>
      <c r="B11" s="117">
        <v>90</v>
      </c>
      <c r="C11" s="116">
        <v>5899</v>
      </c>
      <c r="D11" s="115">
        <v>36891</v>
      </c>
      <c r="E11" s="114">
        <v>45708</v>
      </c>
      <c r="F11" s="114">
        <v>85840</v>
      </c>
      <c r="G11" s="114">
        <v>131499</v>
      </c>
      <c r="H11" s="114">
        <v>208296</v>
      </c>
      <c r="I11" s="96">
        <v>97807</v>
      </c>
      <c r="J11" s="104">
        <v>183697</v>
      </c>
      <c r="K11" s="104">
        <v>169579</v>
      </c>
      <c r="L11" s="104">
        <v>291031</v>
      </c>
      <c r="M11" s="120">
        <v>169400</v>
      </c>
      <c r="N11" s="120">
        <v>184620</v>
      </c>
      <c r="O11" s="120">
        <v>191852</v>
      </c>
      <c r="P11" s="120">
        <v>162937</v>
      </c>
      <c r="Q11" s="120">
        <v>140391</v>
      </c>
      <c r="R11" s="120">
        <v>164820</v>
      </c>
    </row>
    <row r="12" spans="1:18" x14ac:dyDescent="0.25">
      <c r="A12" s="118" t="s">
        <v>160</v>
      </c>
      <c r="B12" s="117">
        <v>0</v>
      </c>
      <c r="C12" s="119">
        <v>0</v>
      </c>
      <c r="D12" s="115">
        <v>20000</v>
      </c>
      <c r="E12" s="114">
        <v>10000</v>
      </c>
      <c r="F12" s="114">
        <v>10300</v>
      </c>
      <c r="G12" s="114">
        <v>40000</v>
      </c>
      <c r="H12" s="114">
        <v>40000</v>
      </c>
      <c r="I12" s="96">
        <v>40500</v>
      </c>
      <c r="J12" s="104">
        <v>58500</v>
      </c>
      <c r="K12" s="104">
        <v>45730</v>
      </c>
      <c r="L12" s="104">
        <v>60230</v>
      </c>
      <c r="M12" s="104">
        <v>79409</v>
      </c>
      <c r="N12" s="104">
        <v>85980</v>
      </c>
      <c r="O12" s="104">
        <v>85980</v>
      </c>
      <c r="P12" s="104">
        <v>55980</v>
      </c>
      <c r="Q12" s="104">
        <v>40980</v>
      </c>
      <c r="R12" s="104">
        <v>55000</v>
      </c>
    </row>
    <row r="13" spans="1:18" x14ac:dyDescent="0.25">
      <c r="A13" s="118" t="s">
        <v>159</v>
      </c>
      <c r="B13" s="117">
        <v>84175</v>
      </c>
      <c r="C13" s="116">
        <v>2960377</v>
      </c>
      <c r="D13" s="115">
        <v>4881785</v>
      </c>
      <c r="E13" s="114">
        <v>1704435</v>
      </c>
      <c r="F13" s="114">
        <v>2089000</v>
      </c>
      <c r="G13" s="114">
        <v>680213</v>
      </c>
      <c r="H13" s="114">
        <v>774335</v>
      </c>
      <c r="I13" s="96">
        <v>1925572.7</v>
      </c>
      <c r="J13" s="104">
        <v>2098388</v>
      </c>
      <c r="K13" s="104">
        <v>1689276</v>
      </c>
      <c r="L13" s="104">
        <v>2313905</v>
      </c>
      <c r="M13" s="104">
        <v>2139590</v>
      </c>
      <c r="N13" s="104">
        <v>1706993</v>
      </c>
      <c r="O13" s="104">
        <v>2169460</v>
      </c>
      <c r="P13" s="104">
        <v>3565454</v>
      </c>
      <c r="Q13" s="104">
        <v>2541011</v>
      </c>
      <c r="R13" s="104">
        <v>974346</v>
      </c>
    </row>
    <row r="14" spans="1:18" ht="20.25" customHeight="1" x14ac:dyDescent="0.25">
      <c r="A14" s="113" t="s">
        <v>158</v>
      </c>
      <c r="B14" s="112">
        <f t="shared" ref="B14:Q14" si="2">SUM(B10:B13)</f>
        <v>84275</v>
      </c>
      <c r="C14" s="112">
        <f t="shared" si="2"/>
        <v>3999376</v>
      </c>
      <c r="D14" s="112">
        <f t="shared" si="2"/>
        <v>6078276</v>
      </c>
      <c r="E14" s="103">
        <f t="shared" si="2"/>
        <v>2912785</v>
      </c>
      <c r="F14" s="103">
        <f t="shared" si="2"/>
        <v>3430158</v>
      </c>
      <c r="G14" s="103">
        <f t="shared" si="2"/>
        <v>4698836</v>
      </c>
      <c r="H14" s="103">
        <f t="shared" si="2"/>
        <v>5067944</v>
      </c>
      <c r="I14" s="111">
        <f t="shared" si="2"/>
        <v>6392569.7000000002</v>
      </c>
      <c r="J14" s="110">
        <f t="shared" si="2"/>
        <v>6873083</v>
      </c>
      <c r="K14" s="110">
        <f t="shared" si="2"/>
        <v>6026060</v>
      </c>
      <c r="L14" s="110">
        <f t="shared" si="2"/>
        <v>7081466</v>
      </c>
      <c r="M14" s="110">
        <f t="shared" si="2"/>
        <v>6932099</v>
      </c>
      <c r="N14" s="110">
        <f t="shared" si="2"/>
        <v>6280193</v>
      </c>
      <c r="O14" s="110">
        <f t="shared" si="2"/>
        <v>6946192</v>
      </c>
      <c r="P14" s="110">
        <f t="shared" si="2"/>
        <v>8561021</v>
      </c>
      <c r="Q14" s="110">
        <f t="shared" si="2"/>
        <v>8053332</v>
      </c>
      <c r="R14" s="110">
        <f t="shared" ref="R14" si="3">SUM(R10:R13)</f>
        <v>6965466</v>
      </c>
    </row>
    <row r="17" spans="2:8" x14ac:dyDescent="0.25">
      <c r="B17" s="77">
        <f>B5-B14</f>
        <v>0</v>
      </c>
      <c r="C17" s="77">
        <f>C5-C14</f>
        <v>0</v>
      </c>
      <c r="D17" s="77">
        <f>D5-D14</f>
        <v>0</v>
      </c>
      <c r="E17" s="77">
        <f>E5-E14</f>
        <v>0</v>
      </c>
      <c r="F17" s="77">
        <f>F5-F14</f>
        <v>36000</v>
      </c>
      <c r="G17" s="77">
        <v>494000</v>
      </c>
      <c r="H17" s="77"/>
    </row>
  </sheetData>
  <customSheetViews>
    <customSheetView guid="{8DF5934D-271D-4996-8FBD-8BBE47175559}" scale="85" hiddenColumns="1" state="hidden">
      <selection activeCell="Q4" sqref="Q4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11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9</vt:i4>
      </vt:variant>
    </vt:vector>
  </HeadingPairs>
  <TitlesOfParts>
    <vt:vector size="26" baseType="lpstr">
      <vt:lpstr>OBSAH</vt:lpstr>
      <vt:lpstr>Dotační programy 2017</vt:lpstr>
      <vt:lpstr>Akce spolufin. z evr.fin.zdrojů</vt:lpstr>
      <vt:lpstr>Akce EU a jiné akce-úvěr ČSOB</vt:lpstr>
      <vt:lpstr>Ukazatele zadluženosti</vt:lpstr>
      <vt:lpstr>Přehled příjmů</vt:lpstr>
      <vt:lpstr>Očekávané dotace </vt:lpstr>
      <vt:lpstr>Zdrojová data I.s</vt:lpstr>
      <vt:lpstr>Zdrojová data II. a III. s</vt:lpstr>
      <vt:lpstr>Zdrojová data IV.</vt:lpstr>
      <vt:lpstr>Zdrojová data V.a VI.</vt:lpstr>
      <vt:lpstr>Graf 1. Rozpočet 2013 - 2017</vt:lpstr>
      <vt:lpstr>Graf 2. Příjmy 2013 - 2017</vt:lpstr>
      <vt:lpstr>Graf 3. Výdaje B+K 2013 - 2017</vt:lpstr>
      <vt:lpstr>Graf 4. Příjmy 2017</vt:lpstr>
      <vt:lpstr>Graf 5. Výdaje 2017</vt:lpstr>
      <vt:lpstr>Graf 6. Výdaje EU 2017</vt:lpstr>
      <vt:lpstr>'Akce EU a jiné akce-úvěr ČSOB'!Názvy_tisku</vt:lpstr>
      <vt:lpstr>'Akce spolufin. z evr.fin.zdrojů'!Názvy_tisku</vt:lpstr>
      <vt:lpstr>'Očekávané dotace '!Názvy_tisku</vt:lpstr>
      <vt:lpstr>'Přehled příjmů'!Názvy_tisku</vt:lpstr>
      <vt:lpstr>'Akce EU a jiné akce-úvěr ČSOB'!Oblast_tisku</vt:lpstr>
      <vt:lpstr>'Akce spolufin. z evr.fin.zdrojů'!Oblast_tisku</vt:lpstr>
      <vt:lpstr>'Dotační programy 2017'!Oblast_tisku</vt:lpstr>
      <vt:lpstr>'Přehled příjmů'!Oblast_tisku</vt:lpstr>
      <vt:lpstr>'Ukazatele zadluženosti'!Oblast_tisku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2016-12-05T10:36:34Z</cp:lastPrinted>
  <dcterms:created xsi:type="dcterms:W3CDTF">2015-10-30T13:31:48Z</dcterms:created>
  <dcterms:modified xsi:type="dcterms:W3CDTF">2016-12-06T15:28:15Z</dcterms:modified>
</cp:coreProperties>
</file>