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mskraj-my.sharepoint.com/personal/tomas_metelka_msk_cz/Documents/_N_FINANCE/ROZPOČET 2024/16-MAT do ZK/2-MAT do ZK-oprava výhledu-závazky EU/"/>
    </mc:Choice>
  </mc:AlternateContent>
  <xr:revisionPtr revIDLastSave="128" documentId="8_{7405526D-59E3-4C58-86FE-B4A549805AC7}" xr6:coauthVersionLast="47" xr6:coauthVersionMax="47" xr10:uidLastSave="{2EABED4C-D067-408F-8E33-93BFC454730F}"/>
  <bookViews>
    <workbookView xWindow="31395" yWindow="1920" windowWidth="21600" windowHeight="11265" tabRatio="730" xr2:uid="{54F4A12B-D903-4848-90E6-597CCB8B3524}"/>
  </bookViews>
  <sheets>
    <sheet name="seznam" sheetId="3" r:id="rId1"/>
    <sheet name="Tab. 1 " sheetId="46" r:id="rId2"/>
    <sheet name="Tab. 1 VÝDAJE" sheetId="47" r:id="rId3"/>
    <sheet name="Tab. 2 " sheetId="49" r:id="rId4"/>
    <sheet name="Tab. 3" sheetId="71" r:id="rId5"/>
    <sheet name="Tab. 4" sheetId="70" r:id="rId6"/>
    <sheet name="Tab. 5" sheetId="68" r:id="rId7"/>
    <sheet name="Tab. 6" sheetId="67" r:id="rId8"/>
    <sheet name="Tab. 7" sheetId="66" r:id="rId9"/>
    <sheet name="Tab. 8" sheetId="69" r:id="rId10"/>
  </sheets>
  <externalReferences>
    <externalReference r:id="rId11"/>
    <externalReference r:id="rId12"/>
  </externalReferences>
  <definedNames>
    <definedName name="_xlnm._FilterDatabase" localSheetId="3" hidden="1">'Tab. 2 '!$A$3:$D$50</definedName>
    <definedName name="_xlnm._FilterDatabase" localSheetId="4" hidden="1">'Tab. 3'!$A$1:$I$79</definedName>
    <definedName name="_xlnm._FilterDatabase" localSheetId="5" hidden="1">'Tab. 4'!$A$38:$L$38</definedName>
    <definedName name="DF_GRID_1" localSheetId="1">#REF!</definedName>
    <definedName name="DF_GRID_1" localSheetId="2">#REF!</definedName>
    <definedName name="DF_GRID_1" localSheetId="3">#REF!</definedName>
    <definedName name="DF_GRID_1" localSheetId="4">#REF!</definedName>
    <definedName name="DF_GRID_1" localSheetId="5">#REF!</definedName>
    <definedName name="DF_GRID_1" localSheetId="7">#REF!</definedName>
    <definedName name="DF_GRID_1" localSheetId="8">#REF!</definedName>
    <definedName name="DF_GRID_1" localSheetId="9">#REF!</definedName>
    <definedName name="DF_GRID_1">#REF!</definedName>
    <definedName name="DF_GRID_2" localSheetId="4">#REF!</definedName>
    <definedName name="DF_GRID_2" localSheetId="5">#REF!</definedName>
    <definedName name="DF_GRID_2" localSheetId="7">#REF!</definedName>
    <definedName name="DF_GRID_2" localSheetId="8">#REF!</definedName>
    <definedName name="DF_GRID_2" localSheetId="9">#REF!</definedName>
    <definedName name="DF_GRID_2">#REF!</definedName>
    <definedName name="DF_GRID_3" localSheetId="4">#REF!</definedName>
    <definedName name="DF_GRID_3" localSheetId="5">#REF!</definedName>
    <definedName name="DF_GRID_3" localSheetId="7">#REF!</definedName>
    <definedName name="DF_GRID_3" localSheetId="8">#REF!</definedName>
    <definedName name="DF_GRID_3" localSheetId="9">#REF!</definedName>
    <definedName name="DF_GRID_3">#REF!</definedName>
    <definedName name="kurz" localSheetId="1">[1]rozhodnutí!$N$31</definedName>
    <definedName name="kurz" localSheetId="2">[1]rozhodnutí!$N$31</definedName>
    <definedName name="kurz" localSheetId="3">[1]rozhodnutí!$N$31</definedName>
    <definedName name="kurz" localSheetId="4">[1]rozhodnutí!$N$31</definedName>
    <definedName name="kurz" localSheetId="5">[2]rozhodnutí!$N$31</definedName>
    <definedName name="kurz" localSheetId="7">[1]rozhodnutí!$N$31</definedName>
    <definedName name="kurz" localSheetId="8">[1]rozhodnutí!$N$31</definedName>
    <definedName name="kurz" localSheetId="9">[1]rozhodnutí!$N$31</definedName>
    <definedName name="kurz">[1]rozhodnutí!$N$31</definedName>
    <definedName name="_xlnm.Print_Titles" localSheetId="1">'Tab. 1 '!$5:$5</definedName>
    <definedName name="_xlnm.Print_Titles" localSheetId="2">'Tab. 1 VÝDAJE'!$2:$3</definedName>
    <definedName name="_xlnm.Print_Titles" localSheetId="3">'Tab. 2 '!$3:$4</definedName>
    <definedName name="_xlnm.Print_Titles" localSheetId="4">'Tab. 3'!$3:$5</definedName>
    <definedName name="_xlnm.Print_Titles" localSheetId="5">'Tab. 4'!$3:$5</definedName>
    <definedName name="_xlnm.Print_Titles" localSheetId="6">'Tab. 5'!$3:$5</definedName>
    <definedName name="_xlnm.Print_Titles" localSheetId="7">'Tab. 6'!$3:$5</definedName>
    <definedName name="_xlnm.Print_Area" localSheetId="1">'Tab. 1 '!$A$1:$H$59</definedName>
    <definedName name="_xlnm.Print_Area" localSheetId="3">'Tab. 2 '!$A$1:$F$88</definedName>
    <definedName name="_xlnm.Print_Area" localSheetId="4">'Tab. 3'!$A$1:$I$81</definedName>
    <definedName name="_xlnm.Print_Area" localSheetId="5">'Tab. 4'!$A$1:$H$92</definedName>
    <definedName name="_xlnm.Print_Area" localSheetId="6">'Tab. 5'!$A$1:$J$168</definedName>
    <definedName name="_xlnm.Print_Area" localSheetId="7">'Tab. 6'!$A$1:$J$83</definedName>
    <definedName name="_xlnm.Print_Area" localSheetId="9">'Tab. 8'!$A$1:$I$23</definedName>
    <definedName name="SAPBEXhrIndnt" hidden="1">"Wide"</definedName>
    <definedName name="SAPsysID" hidden="1">"708C5W7SBKP804JT78WJ0JNKI"</definedName>
    <definedName name="SAPwbID" hidden="1">"ARS"</definedName>
    <definedName name="Z_011A6C4B_2327_4720_A085_B414162D3D4F_.wvu.PrintTitles" localSheetId="3" hidden="1">'Tab. 2 '!$3:$3</definedName>
    <definedName name="Z_101071BA_2FA5_4A0F_9E83_07DE84746187_.wvu.PrintArea" localSheetId="1" hidden="1">'Tab. 1 '!$A$1:$H$56</definedName>
    <definedName name="Z_101071BA_2FA5_4A0F_9E83_07DE84746187_.wvu.PrintTitles" localSheetId="1" hidden="1">'Tab. 1 '!$5:$5</definedName>
    <definedName name="Z_101071BA_2FA5_4A0F_9E83_07DE84746187_.wvu.PrintTitles" localSheetId="2" hidden="1">'Tab. 1 VÝDAJE'!$2:$3</definedName>
    <definedName name="Z_101071BA_2FA5_4A0F_9E83_07DE84746187_.wvu.Rows" localSheetId="1" hidden="1">'Tab. 1 '!$25:$25</definedName>
    <definedName name="Z_101071BA_2FA5_4A0F_9E83_07DE84746187_.wvu.Rows" localSheetId="2" hidden="1">'Tab. 1 VÝDAJE'!#REF!</definedName>
    <definedName name="Z_49829188_FED5_46AD_A01B_AD023612A570_.wvu.Cols" localSheetId="1" hidden="1">'Tab. 1 '!#REF!</definedName>
    <definedName name="Z_49829188_FED5_46AD_A01B_AD023612A570_.wvu.Cols" localSheetId="2" hidden="1">'Tab. 1 VÝDAJE'!#REF!</definedName>
    <definedName name="Z_49829188_FED5_46AD_A01B_AD023612A570_.wvu.PrintArea" localSheetId="1" hidden="1">'Tab. 1 '!$A$5:$A$34</definedName>
    <definedName name="Z_49829188_FED5_46AD_A01B_AD023612A570_.wvu.PrintArea" localSheetId="2" hidden="1">'Tab. 1 VÝDAJE'!#REF!</definedName>
    <definedName name="Z_49829188_FED5_46AD_A01B_AD023612A570_.wvu.Rows" localSheetId="1" hidden="1">'Tab. 1 '!#REF!</definedName>
    <definedName name="Z_49829188_FED5_46AD_A01B_AD023612A570_.wvu.Rows" localSheetId="2" hidden="1">'Tab. 1 VÝDAJE'!#REF!</definedName>
    <definedName name="Z_6667F704_353F_485F_A09F_F23ECB85BB95_.wvu.Cols" localSheetId="7" hidden="1">'Tab. 6'!$B:$B,'Tab. 6'!$D:$D,'Tab.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6667F704_353F_485F_A09F_F23ECB85BB95_.wvu.PrintArea" localSheetId="7" hidden="1">'Tab. 6'!$A$2:$F$83</definedName>
    <definedName name="Z_6667F704_353F_485F_A09F_F23ECB85BB95_.wvu.PrintTitles" localSheetId="7" hidden="1">'Tab. 6'!$3:$5</definedName>
    <definedName name="Z_6773646E_4FE1_4144_9FDF_4FF97C20B4A9_.wvu.PrintArea" localSheetId="1" hidden="1">'Tab. 1 '!$A$5:$C$34</definedName>
    <definedName name="Z_6773646E_4FE1_4144_9FDF_4FF97C20B4A9_.wvu.PrintArea" localSheetId="2" hidden="1">'Tab. 1 VÝDAJE'!#REF!</definedName>
    <definedName name="Z_6773646E_4FE1_4144_9FDF_4FF97C20B4A9_.wvu.Rows" localSheetId="1" hidden="1">'Tab. 1 '!$25:$25</definedName>
    <definedName name="Z_6773646E_4FE1_4144_9FDF_4FF97C20B4A9_.wvu.Rows" localSheetId="2" hidden="1">'Tab. 1 VÝDAJE'!#REF!</definedName>
    <definedName name="Z_8DF5934D_271D_4996_8FBD_8BBE47175559_.wvu.Cols" localSheetId="7" hidden="1">'Tab. 6'!$B:$B,'Tab. 6'!$D:$D,'Tab.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8DF5934D_271D_4996_8FBD_8BBE47175559_.wvu.PrintArea" localSheetId="7" hidden="1">'Tab. 6'!$A$2:$F$83</definedName>
    <definedName name="Z_8DF5934D_271D_4996_8FBD_8BBE47175559_.wvu.PrintTitles" localSheetId="7" hidden="1">'Tab. 6'!$3:$5</definedName>
    <definedName name="Z_AF65B0D2_A89B_4D75_B4AE_5BFEE1615BA9_.wvu.Cols" localSheetId="7" hidden="1">'Tab.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AF65B0D2_A89B_4D75_B4AE_5BFEE1615BA9_.wvu.PrintTitles" localSheetId="7" hidden="1">'Tab. 6'!$3:$5</definedName>
    <definedName name="Z_BCCA6061_3DB5_4487_907E_7813A1F1537A_.wvu.PrintArea" localSheetId="1" hidden="1">'Tab. 1 '!$A$5:$C$34</definedName>
    <definedName name="Z_BCCA6061_3DB5_4487_907E_7813A1F1537A_.wvu.PrintArea" localSheetId="2" hidden="1">'Tab. 1 VÝDAJE'!#REF!</definedName>
    <definedName name="Z_BCCA6061_3DB5_4487_907E_7813A1F1537A_.wvu.Rows" localSheetId="1" hidden="1">'Tab. 1 '!$25:$25</definedName>
    <definedName name="Z_BCCA6061_3DB5_4487_907E_7813A1F1537A_.wvu.Rows" localSheetId="2" hidden="1">'Tab. 1 VÝDAJE'!#REF!</definedName>
    <definedName name="Z_E5D11231_1473_4685_9500_D27714D32333_.wvu.Cols" localSheetId="1" hidden="1">'Tab. 1 '!#REF!</definedName>
    <definedName name="Z_E5D11231_1473_4685_9500_D27714D32333_.wvu.Cols" localSheetId="2" hidden="1">'Tab. 1 VÝDAJE'!#REF!</definedName>
    <definedName name="Z_E5D11231_1473_4685_9500_D27714D32333_.wvu.Rows" localSheetId="1" hidden="1">'Tab. 1 '!#REF!</definedName>
    <definedName name="Z_E5D11231_1473_4685_9500_D27714D32333_.wvu.Rows" localSheetId="2" hidden="1">'Tab. 1 VÝDAJE'!#REF!</definedName>
    <definedName name="Z_FFF09864_B75B_45CC_8A23_7ED56E2D3858_.wvu.Cols" localSheetId="7" hidden="1">'Tab.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FFF09864_B75B_45CC_8A23_7ED56E2D3858_.wvu.PrintTitles" localSheetId="7" hidden="1">'Tab. 6'!$3:$5</definedName>
  </definedNames>
  <calcPr calcId="191029"/>
  <customWorkbookViews>
    <customWorkbookView name="Metelka Tomáš – osobní zobrazení" guid="{101071BA-2FA5-4A0F-9E83-07DE84746187}"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8" i="71" l="1"/>
  <c r="D77" i="71"/>
  <c r="D79" i="71" s="1"/>
  <c r="D76" i="71"/>
  <c r="D75" i="71"/>
  <c r="D72" i="71"/>
  <c r="D73" i="71" s="1"/>
  <c r="D69" i="71"/>
  <c r="D70" i="71" s="1"/>
  <c r="D66" i="71"/>
  <c r="D65" i="71"/>
  <c r="D64" i="71"/>
  <c r="D63" i="71"/>
  <c r="D62" i="71"/>
  <c r="D61" i="71"/>
  <c r="D67" i="71" s="1"/>
  <c r="D58" i="71"/>
  <c r="D57" i="71"/>
  <c r="D56" i="71"/>
  <c r="D55" i="71"/>
  <c r="D54" i="71"/>
  <c r="D53" i="71"/>
  <c r="D59" i="71" s="1"/>
  <c r="D52" i="71"/>
  <c r="D51" i="71"/>
  <c r="D50" i="71"/>
  <c r="D49" i="71"/>
  <c r="D48" i="71"/>
  <c r="D45" i="71"/>
  <c r="D44" i="71"/>
  <c r="D46" i="71" s="1"/>
  <c r="D41" i="71"/>
  <c r="D40" i="71"/>
  <c r="D39" i="71"/>
  <c r="D38" i="71"/>
  <c r="D42" i="71" s="1"/>
  <c r="D35" i="71"/>
  <c r="D34" i="71"/>
  <c r="D33" i="71"/>
  <c r="D36" i="71" s="1"/>
  <c r="D32" i="71"/>
  <c r="D31" i="71"/>
  <c r="D30" i="71"/>
  <c r="D29" i="71"/>
  <c r="D28" i="71"/>
  <c r="D27" i="71"/>
  <c r="D24" i="71"/>
  <c r="D25" i="71" s="1"/>
  <c r="D21" i="71"/>
  <c r="D20" i="71"/>
  <c r="D19" i="71"/>
  <c r="D22" i="71" s="1"/>
  <c r="D16" i="71"/>
  <c r="D15" i="71"/>
  <c r="D14" i="71"/>
  <c r="D13" i="71"/>
  <c r="D12" i="71"/>
  <c r="D11" i="71"/>
  <c r="D8" i="71"/>
  <c r="D9" i="71" s="1"/>
  <c r="D7" i="71"/>
  <c r="E81" i="71"/>
  <c r="F81" i="71"/>
  <c r="G81" i="71"/>
  <c r="H81" i="71"/>
  <c r="E79" i="71"/>
  <c r="F79" i="71"/>
  <c r="G79" i="71"/>
  <c r="H79" i="71"/>
  <c r="E73" i="71"/>
  <c r="F73" i="71"/>
  <c r="G73" i="71"/>
  <c r="H73" i="71"/>
  <c r="E70" i="71"/>
  <c r="F70" i="71"/>
  <c r="G70" i="71"/>
  <c r="H70" i="71"/>
  <c r="E67" i="71"/>
  <c r="F67" i="71"/>
  <c r="G67" i="71"/>
  <c r="H67" i="71"/>
  <c r="E59" i="71"/>
  <c r="F59" i="71"/>
  <c r="G59" i="71"/>
  <c r="H59" i="71"/>
  <c r="E46" i="71"/>
  <c r="F46" i="71"/>
  <c r="G46" i="71"/>
  <c r="H46" i="71"/>
  <c r="E42" i="71"/>
  <c r="F42" i="71"/>
  <c r="G42" i="71"/>
  <c r="H42" i="71"/>
  <c r="E36" i="71"/>
  <c r="F36" i="71"/>
  <c r="G36" i="71"/>
  <c r="H36" i="71"/>
  <c r="E25" i="71"/>
  <c r="F25" i="71"/>
  <c r="G25" i="71"/>
  <c r="H25" i="71"/>
  <c r="E22" i="71"/>
  <c r="F22" i="71"/>
  <c r="G22" i="71"/>
  <c r="H22" i="71"/>
  <c r="E17" i="71"/>
  <c r="F17" i="71"/>
  <c r="G17" i="71"/>
  <c r="H17" i="71"/>
  <c r="D17" i="71"/>
  <c r="E9" i="71"/>
  <c r="F9" i="71"/>
  <c r="G9" i="71"/>
  <c r="H9" i="71"/>
  <c r="C39" i="68"/>
  <c r="D81" i="71" l="1"/>
  <c r="D83" i="68"/>
  <c r="E83" i="68"/>
  <c r="F83" i="68"/>
  <c r="G83" i="68"/>
  <c r="C83" i="68"/>
  <c r="C82" i="68"/>
  <c r="C13" i="68"/>
  <c r="C14" i="68"/>
  <c r="C15" i="68"/>
  <c r="I9" i="69"/>
  <c r="H9" i="69"/>
  <c r="G9" i="69"/>
  <c r="F9" i="69"/>
  <c r="G90" i="70" l="1"/>
  <c r="F90" i="70"/>
  <c r="E90" i="70"/>
  <c r="D90" i="70"/>
  <c r="C89" i="70"/>
  <c r="C90" i="70" s="1"/>
  <c r="G87" i="70"/>
  <c r="F87" i="70"/>
  <c r="E87" i="70"/>
  <c r="D87" i="70"/>
  <c r="C86" i="70"/>
  <c r="C85" i="70"/>
  <c r="C84" i="70"/>
  <c r="C83" i="70"/>
  <c r="C82" i="70"/>
  <c r="C81" i="70"/>
  <c r="C80" i="70"/>
  <c r="C79" i="70"/>
  <c r="G77" i="70"/>
  <c r="F77" i="70"/>
  <c r="E77" i="70"/>
  <c r="D77" i="70"/>
  <c r="C76" i="70"/>
  <c r="C75" i="70"/>
  <c r="C74" i="70"/>
  <c r="C73" i="70"/>
  <c r="C72" i="70"/>
  <c r="C71" i="70"/>
  <c r="C70" i="70"/>
  <c r="C69" i="70"/>
  <c r="C68" i="70"/>
  <c r="C67" i="70"/>
  <c r="C66" i="70"/>
  <c r="C65" i="70"/>
  <c r="C64" i="70"/>
  <c r="C63" i="70"/>
  <c r="C62" i="70"/>
  <c r="C61" i="70"/>
  <c r="C60" i="70"/>
  <c r="C59" i="70"/>
  <c r="C58" i="70"/>
  <c r="C57" i="70"/>
  <c r="C56" i="70"/>
  <c r="C55" i="70"/>
  <c r="C54" i="70"/>
  <c r="C53" i="70"/>
  <c r="C52" i="70"/>
  <c r="C51" i="70"/>
  <c r="C50" i="70"/>
  <c r="C49" i="70"/>
  <c r="C48" i="70"/>
  <c r="C47" i="70"/>
  <c r="C46" i="70"/>
  <c r="C45" i="70"/>
  <c r="C44" i="70"/>
  <c r="C43" i="70"/>
  <c r="C42" i="70"/>
  <c r="C41" i="70"/>
  <c r="C40" i="70"/>
  <c r="G38" i="70"/>
  <c r="F38" i="70"/>
  <c r="E38" i="70"/>
  <c r="D38" i="70"/>
  <c r="C37" i="70"/>
  <c r="C36" i="70"/>
  <c r="C35" i="70"/>
  <c r="C34" i="70"/>
  <c r="C33" i="70"/>
  <c r="G31" i="70"/>
  <c r="F31" i="70"/>
  <c r="E31" i="70"/>
  <c r="D31" i="70"/>
  <c r="C30" i="70"/>
  <c r="C29" i="70"/>
  <c r="C28" i="70"/>
  <c r="C27" i="70"/>
  <c r="C26" i="70"/>
  <c r="C25" i="70"/>
  <c r="C24" i="70"/>
  <c r="G22" i="70"/>
  <c r="F22" i="70"/>
  <c r="E22" i="70"/>
  <c r="D22" i="70"/>
  <c r="C21" i="70"/>
  <c r="C22" i="70" s="1"/>
  <c r="G19" i="70"/>
  <c r="F19" i="70"/>
  <c r="E19" i="70"/>
  <c r="D19" i="70"/>
  <c r="C18" i="70"/>
  <c r="C17" i="70"/>
  <c r="C16" i="70"/>
  <c r="C15" i="70"/>
  <c r="C14" i="70"/>
  <c r="C13" i="70"/>
  <c r="C12" i="70"/>
  <c r="C11" i="70"/>
  <c r="C19" i="70"/>
  <c r="C10" i="70"/>
  <c r="G8" i="70"/>
  <c r="F8" i="70"/>
  <c r="E8" i="70"/>
  <c r="D8" i="70"/>
  <c r="C7" i="70"/>
  <c r="C8" i="70" s="1"/>
  <c r="C38" i="70" l="1"/>
  <c r="E92" i="70"/>
  <c r="G92" i="70"/>
  <c r="C31" i="70"/>
  <c r="C77" i="70"/>
  <c r="F92" i="70"/>
  <c r="D92" i="70"/>
  <c r="C87" i="70"/>
  <c r="C92" i="70" s="1"/>
  <c r="I20" i="69" l="1"/>
  <c r="H20" i="69"/>
  <c r="G20" i="69"/>
  <c r="F20" i="69"/>
  <c r="E20" i="69"/>
  <c r="D20" i="69"/>
  <c r="C20" i="69"/>
  <c r="B19" i="69"/>
  <c r="B20" i="69" s="1"/>
  <c r="B12" i="69"/>
  <c r="I10" i="69"/>
  <c r="I12" i="69" s="1"/>
  <c r="H10" i="69"/>
  <c r="H12" i="69" s="1"/>
  <c r="G10" i="69"/>
  <c r="G12" i="69" s="1"/>
  <c r="F10" i="69"/>
  <c r="F12" i="69" s="1"/>
  <c r="E10" i="69"/>
  <c r="E12" i="69" s="1"/>
  <c r="D10" i="69"/>
  <c r="D12" i="69" s="1"/>
  <c r="C10" i="69"/>
  <c r="C12" i="69" s="1"/>
  <c r="F67" i="68" l="1"/>
  <c r="G67" i="68"/>
  <c r="G166" i="68"/>
  <c r="F166" i="68"/>
  <c r="E166" i="68"/>
  <c r="D166" i="68"/>
  <c r="C165" i="68"/>
  <c r="C166" i="68" s="1"/>
  <c r="G160" i="68"/>
  <c r="F160" i="68"/>
  <c r="E160" i="68"/>
  <c r="D160" i="68"/>
  <c r="C159" i="68"/>
  <c r="C158" i="68"/>
  <c r="C157" i="68"/>
  <c r="C156" i="68"/>
  <c r="C155" i="68"/>
  <c r="G153" i="68"/>
  <c r="F153" i="68"/>
  <c r="E153" i="68"/>
  <c r="D153" i="68"/>
  <c r="C152" i="68"/>
  <c r="C151" i="68"/>
  <c r="C150" i="68"/>
  <c r="C149" i="68"/>
  <c r="C148" i="68"/>
  <c r="C147" i="68"/>
  <c r="C146" i="68"/>
  <c r="C145" i="68"/>
  <c r="C144" i="68"/>
  <c r="G142" i="68"/>
  <c r="F142" i="68"/>
  <c r="E142" i="68"/>
  <c r="D142" i="68"/>
  <c r="C141" i="68"/>
  <c r="C142" i="68" s="1"/>
  <c r="G139" i="68"/>
  <c r="F139" i="68"/>
  <c r="E139" i="68"/>
  <c r="D139" i="68"/>
  <c r="C138" i="68"/>
  <c r="C137" i="68"/>
  <c r="C136" i="68"/>
  <c r="C135" i="68"/>
  <c r="C134" i="68"/>
  <c r="C133" i="68"/>
  <c r="C132" i="68"/>
  <c r="C131" i="68"/>
  <c r="C139" i="68" s="1"/>
  <c r="G129" i="68"/>
  <c r="F129" i="68"/>
  <c r="E129" i="68"/>
  <c r="D129" i="68"/>
  <c r="C128" i="68"/>
  <c r="C127" i="68"/>
  <c r="G125" i="68"/>
  <c r="F125" i="68"/>
  <c r="E125" i="68"/>
  <c r="D125" i="68"/>
  <c r="C124" i="68"/>
  <c r="C123" i="68"/>
  <c r="C122" i="68"/>
  <c r="C121" i="68"/>
  <c r="C120" i="68"/>
  <c r="C119" i="68"/>
  <c r="C118" i="68"/>
  <c r="C117" i="68"/>
  <c r="C116" i="68"/>
  <c r="G114" i="68"/>
  <c r="F114" i="68"/>
  <c r="D114" i="68"/>
  <c r="C113" i="68"/>
  <c r="C112" i="68"/>
  <c r="C111" i="68"/>
  <c r="C110" i="68"/>
  <c r="C109" i="68"/>
  <c r="C108" i="68"/>
  <c r="C107" i="68"/>
  <c r="C106" i="68"/>
  <c r="C105" i="68"/>
  <c r="C104" i="68"/>
  <c r="C103" i="68"/>
  <c r="E102" i="68"/>
  <c r="C102" i="68" s="1"/>
  <c r="C101" i="68"/>
  <c r="C100" i="68"/>
  <c r="C99" i="68"/>
  <c r="C98" i="68"/>
  <c r="G96" i="68"/>
  <c r="F96" i="68"/>
  <c r="E96" i="68"/>
  <c r="D96" i="68"/>
  <c r="C96" i="68"/>
  <c r="C95" i="68"/>
  <c r="G93" i="68"/>
  <c r="F93" i="68"/>
  <c r="E93" i="68"/>
  <c r="D93" i="68"/>
  <c r="C92" i="68"/>
  <c r="C91" i="68"/>
  <c r="C90" i="68"/>
  <c r="C89" i="68"/>
  <c r="G87" i="68"/>
  <c r="F87" i="68"/>
  <c r="E87" i="68"/>
  <c r="D87" i="68"/>
  <c r="C86" i="68"/>
  <c r="C85" i="68"/>
  <c r="C87" i="68" s="1"/>
  <c r="C81" i="68"/>
  <c r="C80" i="68"/>
  <c r="C79" i="68"/>
  <c r="C78" i="68"/>
  <c r="C77" i="68"/>
  <c r="C76" i="68"/>
  <c r="C75" i="68"/>
  <c r="G72" i="68"/>
  <c r="F72" i="68"/>
  <c r="E72" i="68"/>
  <c r="D72" i="68"/>
  <c r="C71" i="68"/>
  <c r="C70" i="68"/>
  <c r="C69" i="68"/>
  <c r="C68" i="68"/>
  <c r="E67" i="68"/>
  <c r="D67" i="68"/>
  <c r="C66" i="68"/>
  <c r="C67" i="68" s="1"/>
  <c r="G65" i="68"/>
  <c r="F65" i="68"/>
  <c r="E64" i="68"/>
  <c r="E65" i="68" s="1"/>
  <c r="C64" i="68"/>
  <c r="D63" i="68"/>
  <c r="C63" i="68" s="1"/>
  <c r="C62" i="68"/>
  <c r="C61" i="68"/>
  <c r="C60" i="68"/>
  <c r="C59" i="68"/>
  <c r="C58" i="68"/>
  <c r="C57" i="68"/>
  <c r="C56" i="68"/>
  <c r="C55" i="68"/>
  <c r="C54" i="68"/>
  <c r="C53" i="68"/>
  <c r="C52" i="68"/>
  <c r="C51" i="68"/>
  <c r="C50" i="68"/>
  <c r="C49" i="68"/>
  <c r="C48" i="68"/>
  <c r="C47" i="68"/>
  <c r="C46" i="68"/>
  <c r="C45" i="68"/>
  <c r="C44" i="68"/>
  <c r="C43" i="68"/>
  <c r="D42" i="68"/>
  <c r="C42" i="68"/>
  <c r="C41" i="68"/>
  <c r="D40" i="68"/>
  <c r="C40" i="68" s="1"/>
  <c r="G39" i="68"/>
  <c r="C38" i="68"/>
  <c r="C37" i="68"/>
  <c r="D36" i="68"/>
  <c r="C36" i="68"/>
  <c r="D35" i="68"/>
  <c r="C35" i="68"/>
  <c r="C34" i="68"/>
  <c r="F33" i="68"/>
  <c r="C33" i="68" s="1"/>
  <c r="C32" i="68"/>
  <c r="C31" i="68"/>
  <c r="C30" i="68"/>
  <c r="F29" i="68"/>
  <c r="E29" i="68"/>
  <c r="E39" i="68" s="1"/>
  <c r="D29" i="68"/>
  <c r="D39" i="68" s="1"/>
  <c r="G27" i="68"/>
  <c r="F27" i="68"/>
  <c r="E27" i="68"/>
  <c r="C26" i="68"/>
  <c r="C25" i="68"/>
  <c r="C24" i="68"/>
  <c r="C23" i="68"/>
  <c r="C22" i="68"/>
  <c r="C21" i="68"/>
  <c r="C20" i="68"/>
  <c r="D19" i="68"/>
  <c r="C19" i="68" s="1"/>
  <c r="D18" i="68"/>
  <c r="C18" i="68"/>
  <c r="C17" i="68"/>
  <c r="D16" i="68"/>
  <c r="C16" i="68" s="1"/>
  <c r="G11" i="68"/>
  <c r="F11" i="68"/>
  <c r="E11" i="68"/>
  <c r="D11" i="68"/>
  <c r="C10" i="68"/>
  <c r="C9" i="68"/>
  <c r="C8" i="68"/>
  <c r="C7" i="68"/>
  <c r="C11" i="68" s="1"/>
  <c r="C160" i="68" l="1"/>
  <c r="G73" i="68"/>
  <c r="C93" i="68"/>
  <c r="C129" i="68"/>
  <c r="C72" i="68"/>
  <c r="C125" i="68"/>
  <c r="C29" i="68"/>
  <c r="C73" i="68" s="1"/>
  <c r="C65" i="68"/>
  <c r="G168" i="68"/>
  <c r="D27" i="68"/>
  <c r="F39" i="68"/>
  <c r="F73" i="68" s="1"/>
  <c r="F168" i="68" s="1"/>
  <c r="D65" i="68"/>
  <c r="C114" i="68"/>
  <c r="C153" i="68"/>
  <c r="C27" i="68"/>
  <c r="D73" i="68"/>
  <c r="D168" i="68" s="1"/>
  <c r="E73" i="68"/>
  <c r="E114" i="68"/>
  <c r="C168" i="68" l="1"/>
  <c r="E168" i="68"/>
  <c r="J81" i="67" l="1"/>
  <c r="J83" i="67" s="1"/>
  <c r="I81" i="67"/>
  <c r="I83" i="67" s="1"/>
  <c r="H81" i="67"/>
  <c r="H83" i="67" s="1"/>
  <c r="G81" i="67"/>
  <c r="G83" i="67" s="1"/>
  <c r="J71" i="67"/>
  <c r="I71" i="67"/>
  <c r="H71" i="67"/>
  <c r="G71" i="67"/>
  <c r="J68" i="67"/>
  <c r="H68" i="67"/>
  <c r="G68" i="67"/>
  <c r="J65" i="67"/>
  <c r="I65" i="67"/>
  <c r="H65" i="67"/>
  <c r="G65" i="67"/>
  <c r="J50" i="67"/>
  <c r="I50" i="67"/>
  <c r="H50" i="67"/>
  <c r="G50" i="67"/>
  <c r="J39" i="67"/>
  <c r="I39" i="67"/>
  <c r="H39" i="67"/>
  <c r="G39" i="67"/>
  <c r="J36" i="67"/>
  <c r="I36" i="67"/>
  <c r="H36" i="67"/>
  <c r="G36" i="67"/>
  <c r="J20" i="67"/>
  <c r="I20" i="67"/>
  <c r="H20" i="67"/>
  <c r="G20" i="67"/>
  <c r="J17" i="67"/>
  <c r="I17" i="67"/>
  <c r="H17" i="67"/>
  <c r="G17" i="67"/>
  <c r="J13" i="67"/>
  <c r="I13" i="67"/>
  <c r="H13" i="67"/>
  <c r="G13" i="67"/>
  <c r="J10" i="67"/>
  <c r="I10" i="67"/>
  <c r="H10" i="67"/>
  <c r="G10" i="67"/>
  <c r="S17" i="66" l="1"/>
  <c r="R17" i="66"/>
  <c r="S16" i="66"/>
  <c r="R16" i="66"/>
  <c r="S15" i="66"/>
  <c r="R15" i="66"/>
  <c r="S14" i="66"/>
  <c r="R14" i="66"/>
  <c r="S13" i="66"/>
  <c r="R13" i="66"/>
  <c r="S12" i="66"/>
  <c r="R12" i="66"/>
  <c r="S11" i="66"/>
  <c r="R11" i="66"/>
  <c r="S10" i="66"/>
  <c r="R10" i="66"/>
  <c r="S9" i="66"/>
  <c r="R9" i="66"/>
  <c r="S8" i="66"/>
  <c r="R8" i="66"/>
  <c r="E8" i="66"/>
  <c r="E9" i="66" s="1"/>
  <c r="S7" i="66"/>
  <c r="R7" i="66"/>
  <c r="H7" i="66"/>
  <c r="E7" i="66"/>
  <c r="B7" i="66"/>
  <c r="Q7" i="66" s="1"/>
  <c r="S6" i="66"/>
  <c r="R6" i="66"/>
  <c r="Q6" i="66"/>
  <c r="F74" i="49"/>
  <c r="E74" i="49"/>
  <c r="E88" i="49" s="1"/>
  <c r="D74" i="49"/>
  <c r="C74" i="49"/>
  <c r="C88" i="49" s="1"/>
  <c r="F7" i="49"/>
  <c r="E7" i="49"/>
  <c r="D7" i="49"/>
  <c r="C7" i="49"/>
  <c r="E10" i="66" l="1"/>
  <c r="Q9" i="66"/>
  <c r="Q8" i="66"/>
  <c r="E11" i="66" l="1"/>
  <c r="Q10" i="66"/>
  <c r="Q11" i="66" l="1"/>
  <c r="E12" i="66"/>
  <c r="E13" i="66" l="1"/>
  <c r="Q12" i="66"/>
  <c r="Q13" i="66" l="1"/>
  <c r="E14" i="66"/>
  <c r="E15" i="66" l="1"/>
  <c r="Q14" i="66"/>
  <c r="Q15" i="66" l="1"/>
  <c r="E16" i="66"/>
  <c r="E17" i="66" l="1"/>
  <c r="Q17" i="66" s="1"/>
  <c r="Q16" i="66"/>
  <c r="E39" i="47" l="1"/>
  <c r="D39" i="47"/>
  <c r="C39" i="47"/>
  <c r="F68" i="49" l="1"/>
  <c r="E68" i="49"/>
  <c r="D68" i="49"/>
  <c r="C68" i="49"/>
  <c r="F64" i="49"/>
  <c r="E64" i="49"/>
  <c r="D64" i="49"/>
  <c r="C64" i="49"/>
  <c r="F38" i="49"/>
  <c r="E38" i="49"/>
  <c r="D38" i="49"/>
  <c r="C38" i="49"/>
  <c r="F31" i="49"/>
  <c r="E31" i="49"/>
  <c r="D31" i="49"/>
  <c r="C31" i="49"/>
  <c r="D57" i="46"/>
  <c r="D52" i="47"/>
  <c r="D48" i="47"/>
  <c r="C52" i="47"/>
  <c r="C48" i="47"/>
  <c r="B72" i="47" l="1"/>
  <c r="B59" i="46"/>
  <c r="E41" i="47"/>
  <c r="E21" i="46" s="1"/>
  <c r="D41" i="47"/>
  <c r="D21" i="46" s="1"/>
  <c r="C41" i="47"/>
  <c r="C21" i="46" s="1"/>
  <c r="B41" i="47"/>
  <c r="B21" i="46" s="1"/>
  <c r="E49" i="47"/>
  <c r="D49" i="47"/>
  <c r="C49" i="47"/>
  <c r="E48" i="47"/>
  <c r="C47" i="47"/>
  <c r="D44" i="47"/>
  <c r="C44" i="47"/>
  <c r="H52" i="47"/>
  <c r="G52" i="47"/>
  <c r="B10" i="46"/>
  <c r="H57" i="46"/>
  <c r="G57" i="46"/>
  <c r="F43" i="47"/>
  <c r="G43" i="47"/>
  <c r="H43" i="47"/>
  <c r="F57" i="47"/>
  <c r="G57" i="47"/>
  <c r="H57" i="47"/>
  <c r="F58" i="47"/>
  <c r="G58" i="47"/>
  <c r="H58" i="47"/>
  <c r="F59" i="47"/>
  <c r="G59" i="47"/>
  <c r="H59" i="47"/>
  <c r="F60" i="47"/>
  <c r="G60" i="47"/>
  <c r="H60" i="47"/>
  <c r="F61" i="47"/>
  <c r="G61" i="47"/>
  <c r="H61" i="47"/>
  <c r="F62" i="47"/>
  <c r="G62" i="47"/>
  <c r="H62" i="47"/>
  <c r="F63" i="47"/>
  <c r="G63" i="47"/>
  <c r="H63" i="47"/>
  <c r="F64" i="47"/>
  <c r="G64" i="47"/>
  <c r="F65" i="47"/>
  <c r="G65" i="47"/>
  <c r="F66" i="47"/>
  <c r="G66" i="47"/>
  <c r="H66" i="47"/>
  <c r="F55" i="47"/>
  <c r="G55" i="47"/>
  <c r="G47" i="46"/>
  <c r="E32" i="47"/>
  <c r="D32" i="47"/>
  <c r="C32" i="47"/>
  <c r="B32" i="47"/>
  <c r="H36" i="47"/>
  <c r="G36" i="47"/>
  <c r="B39" i="47"/>
  <c r="D72" i="47" l="1"/>
  <c r="C72" i="47"/>
  <c r="D55" i="49" l="1"/>
  <c r="C55" i="49"/>
  <c r="F51" i="49"/>
  <c r="E51" i="49"/>
  <c r="D51" i="49"/>
  <c r="C51" i="49"/>
  <c r="F25" i="49" l="1"/>
  <c r="E25" i="49"/>
  <c r="D25" i="49"/>
  <c r="C25" i="49"/>
  <c r="H70" i="47" l="1"/>
  <c r="G70" i="47"/>
  <c r="F56" i="47"/>
  <c r="G56" i="47"/>
  <c r="H56" i="47"/>
  <c r="F44" i="47"/>
  <c r="G44" i="47"/>
  <c r="H44" i="47"/>
  <c r="F45" i="47"/>
  <c r="G45" i="47"/>
  <c r="H45" i="47"/>
  <c r="F46" i="47"/>
  <c r="G46" i="47"/>
  <c r="H46" i="47"/>
  <c r="F47" i="47"/>
  <c r="G47" i="47"/>
  <c r="H47" i="47"/>
  <c r="F48" i="47"/>
  <c r="G48" i="47"/>
  <c r="H48" i="47"/>
  <c r="F49" i="47"/>
  <c r="G49" i="47"/>
  <c r="H49" i="47"/>
  <c r="F50" i="47"/>
  <c r="G50" i="47"/>
  <c r="H50" i="47"/>
  <c r="F36" i="47"/>
  <c r="F37" i="47"/>
  <c r="G37" i="47"/>
  <c r="H37" i="47"/>
  <c r="C34" i="47" l="1"/>
  <c r="D34" i="47"/>
  <c r="E34" i="47"/>
  <c r="B34" i="47"/>
  <c r="D35" i="49" l="1"/>
  <c r="E35" i="49"/>
  <c r="F35" i="49"/>
  <c r="C35" i="49"/>
  <c r="C16" i="46" l="1"/>
  <c r="D16" i="46"/>
  <c r="E16" i="46"/>
  <c r="C23" i="46"/>
  <c r="D23" i="46"/>
  <c r="E23" i="46"/>
  <c r="C24" i="46"/>
  <c r="D24" i="46"/>
  <c r="E24" i="46"/>
  <c r="B24" i="46"/>
  <c r="B23" i="46"/>
  <c r="B16" i="46"/>
  <c r="F50" i="49" l="1"/>
  <c r="F29" i="49"/>
  <c r="E29" i="49"/>
  <c r="D29" i="49"/>
  <c r="C29" i="49"/>
  <c r="F14" i="49"/>
  <c r="E14" i="49"/>
  <c r="D14" i="49"/>
  <c r="C14" i="49"/>
  <c r="F27" i="49" l="1"/>
  <c r="F88" i="49" s="1"/>
  <c r="E50" i="49"/>
  <c r="E27" i="49" s="1"/>
  <c r="C50" i="49"/>
  <c r="C27" i="49" s="1"/>
  <c r="D50" i="49"/>
  <c r="D27" i="49" s="1"/>
  <c r="D88" i="49" s="1"/>
  <c r="H68" i="47" l="1"/>
  <c r="G68" i="47"/>
  <c r="F68" i="47"/>
  <c r="E54" i="47"/>
  <c r="D54" i="47"/>
  <c r="D22" i="46" s="1"/>
  <c r="C54" i="47"/>
  <c r="B54" i="47"/>
  <c r="B22" i="46" s="1"/>
  <c r="H42" i="47"/>
  <c r="G42" i="47"/>
  <c r="F42" i="47"/>
  <c r="H39" i="47"/>
  <c r="G39" i="47"/>
  <c r="F39" i="47"/>
  <c r="H35" i="47"/>
  <c r="G35" i="47"/>
  <c r="F35" i="47"/>
  <c r="E20" i="46"/>
  <c r="D20" i="46"/>
  <c r="B20" i="46"/>
  <c r="H33" i="47"/>
  <c r="G33" i="47"/>
  <c r="F33" i="47"/>
  <c r="H32" i="47"/>
  <c r="G32" i="47"/>
  <c r="F32" i="47"/>
  <c r="H31" i="47"/>
  <c r="G31" i="47"/>
  <c r="F31" i="47"/>
  <c r="H30" i="47"/>
  <c r="G30" i="47"/>
  <c r="F30" i="47"/>
  <c r="H29" i="47"/>
  <c r="G29" i="47"/>
  <c r="F29" i="47"/>
  <c r="H28" i="47"/>
  <c r="G28" i="47"/>
  <c r="F28" i="47"/>
  <c r="E27" i="47"/>
  <c r="E19" i="46" s="1"/>
  <c r="D27" i="47"/>
  <c r="D19" i="46" s="1"/>
  <c r="C27" i="47"/>
  <c r="B27" i="47"/>
  <c r="B19" i="46" s="1"/>
  <c r="H26" i="47"/>
  <c r="G26" i="47"/>
  <c r="F26" i="47"/>
  <c r="H25" i="47"/>
  <c r="G25" i="47"/>
  <c r="F25" i="47"/>
  <c r="H24" i="47"/>
  <c r="G24" i="47"/>
  <c r="F24" i="47"/>
  <c r="H23" i="47"/>
  <c r="G23" i="47"/>
  <c r="F23" i="47"/>
  <c r="H22" i="47"/>
  <c r="G22" i="47"/>
  <c r="F22" i="47"/>
  <c r="H21" i="47"/>
  <c r="G21" i="47"/>
  <c r="F21" i="47"/>
  <c r="H20" i="47"/>
  <c r="G20" i="47"/>
  <c r="F20" i="47"/>
  <c r="H19" i="47"/>
  <c r="G19" i="47"/>
  <c r="F19" i="47"/>
  <c r="H18" i="47"/>
  <c r="G18" i="47"/>
  <c r="F18" i="47"/>
  <c r="H17" i="47"/>
  <c r="G17" i="47"/>
  <c r="F17" i="47"/>
  <c r="H16" i="47"/>
  <c r="G16" i="47"/>
  <c r="F16" i="47"/>
  <c r="H15" i="47"/>
  <c r="G15" i="47"/>
  <c r="F15" i="47"/>
  <c r="H14" i="47"/>
  <c r="G14" i="47"/>
  <c r="F14" i="47"/>
  <c r="H13" i="47"/>
  <c r="G13" i="47"/>
  <c r="F13" i="47"/>
  <c r="E12" i="47"/>
  <c r="D12" i="47"/>
  <c r="D18" i="46" s="1"/>
  <c r="C12" i="47"/>
  <c r="C18" i="46" s="1"/>
  <c r="B12" i="47"/>
  <c r="B18" i="46" s="1"/>
  <c r="H11" i="47"/>
  <c r="G11" i="47"/>
  <c r="F11" i="47"/>
  <c r="H10" i="47"/>
  <c r="G10" i="47"/>
  <c r="F10" i="47"/>
  <c r="H9" i="47"/>
  <c r="G9" i="47"/>
  <c r="F9" i="47"/>
  <c r="H8" i="47"/>
  <c r="G8" i="47"/>
  <c r="F8" i="47"/>
  <c r="H7" i="47"/>
  <c r="G7" i="47"/>
  <c r="F7" i="47"/>
  <c r="H6" i="47"/>
  <c r="G6" i="47"/>
  <c r="F6" i="47"/>
  <c r="E5" i="47"/>
  <c r="D5" i="47"/>
  <c r="D17" i="46" s="1"/>
  <c r="C5" i="47"/>
  <c r="B5" i="47"/>
  <c r="B17" i="46" s="1"/>
  <c r="H4" i="47"/>
  <c r="G4" i="47"/>
  <c r="F4" i="47"/>
  <c r="H58" i="46"/>
  <c r="G58" i="46"/>
  <c r="F58" i="46"/>
  <c r="H56" i="46"/>
  <c r="G56" i="46"/>
  <c r="F56" i="46"/>
  <c r="H55" i="46"/>
  <c r="G55" i="46"/>
  <c r="F55" i="46"/>
  <c r="H54" i="46"/>
  <c r="G54" i="46"/>
  <c r="F54" i="46"/>
  <c r="H53" i="46"/>
  <c r="G53" i="46"/>
  <c r="F53" i="46"/>
  <c r="E52" i="46"/>
  <c r="D52" i="46"/>
  <c r="C52" i="46"/>
  <c r="B52" i="46"/>
  <c r="H51" i="46"/>
  <c r="G51" i="46"/>
  <c r="F51" i="46"/>
  <c r="H50" i="46"/>
  <c r="G50" i="46"/>
  <c r="F50" i="46"/>
  <c r="E49" i="46"/>
  <c r="E9" i="46" s="1"/>
  <c r="D49" i="46"/>
  <c r="C49" i="46"/>
  <c r="C9" i="46" s="1"/>
  <c r="B49" i="46"/>
  <c r="B9" i="46" s="1"/>
  <c r="H48" i="46"/>
  <c r="G48" i="46"/>
  <c r="F48" i="46"/>
  <c r="H46" i="46"/>
  <c r="G46" i="46"/>
  <c r="F46" i="46"/>
  <c r="H45" i="46"/>
  <c r="G45" i="46"/>
  <c r="F45" i="46"/>
  <c r="H44" i="46"/>
  <c r="G44" i="46"/>
  <c r="F44" i="46"/>
  <c r="H43" i="46"/>
  <c r="G43" i="46"/>
  <c r="F43" i="46"/>
  <c r="H42" i="46"/>
  <c r="G42" i="46"/>
  <c r="F42" i="46"/>
  <c r="H41" i="46"/>
  <c r="G41" i="46"/>
  <c r="F41" i="46"/>
  <c r="H40" i="46"/>
  <c r="G40" i="46"/>
  <c r="F40" i="46"/>
  <c r="H39" i="46"/>
  <c r="G39" i="46"/>
  <c r="F39" i="46"/>
  <c r="E38" i="46"/>
  <c r="E8" i="46" s="1"/>
  <c r="D38" i="46"/>
  <c r="D8" i="46" s="1"/>
  <c r="C38" i="46"/>
  <c r="C8" i="46" s="1"/>
  <c r="B38" i="46"/>
  <c r="B8" i="46" s="1"/>
  <c r="H37" i="46"/>
  <c r="G37" i="46"/>
  <c r="F37" i="46"/>
  <c r="H36" i="46"/>
  <c r="G36" i="46"/>
  <c r="F36" i="46"/>
  <c r="H35" i="46"/>
  <c r="G35" i="46"/>
  <c r="F35" i="46"/>
  <c r="H34" i="46"/>
  <c r="G34" i="46"/>
  <c r="F34" i="46"/>
  <c r="H33" i="46"/>
  <c r="G33" i="46"/>
  <c r="F33" i="46"/>
  <c r="E32" i="46"/>
  <c r="D32" i="46"/>
  <c r="C32" i="46"/>
  <c r="B32" i="46"/>
  <c r="E11" i="46"/>
  <c r="D11" i="46"/>
  <c r="C11" i="46"/>
  <c r="B11" i="46"/>
  <c r="E22" i="46" l="1"/>
  <c r="E72" i="47"/>
  <c r="E10" i="46"/>
  <c r="E59" i="46"/>
  <c r="C59" i="46"/>
  <c r="C10" i="46"/>
  <c r="D59" i="46"/>
  <c r="D10" i="46"/>
  <c r="D15" i="46"/>
  <c r="F27" i="47"/>
  <c r="C19" i="46"/>
  <c r="F5" i="47"/>
  <c r="C17" i="46"/>
  <c r="G49" i="46"/>
  <c r="H5" i="47"/>
  <c r="E17" i="46"/>
  <c r="F34" i="47"/>
  <c r="C20" i="46"/>
  <c r="H12" i="47"/>
  <c r="E18" i="46"/>
  <c r="B15" i="46"/>
  <c r="F54" i="47"/>
  <c r="C22" i="46"/>
  <c r="H54" i="47"/>
  <c r="C7" i="46"/>
  <c r="D9" i="46"/>
  <c r="F49" i="46"/>
  <c r="H41" i="47"/>
  <c r="B7" i="46"/>
  <c r="B6" i="46" s="1"/>
  <c r="H27" i="47"/>
  <c r="E7" i="46"/>
  <c r="E6" i="46" s="1"/>
  <c r="G38" i="46"/>
  <c r="F52" i="46"/>
  <c r="H38" i="46"/>
  <c r="D7" i="46"/>
  <c r="H52" i="46"/>
  <c r="F12" i="47"/>
  <c r="G27" i="47"/>
  <c r="G54" i="47"/>
  <c r="G12" i="47"/>
  <c r="G34" i="47"/>
  <c r="F41" i="47"/>
  <c r="G41" i="47"/>
  <c r="H34" i="47"/>
  <c r="G5" i="47"/>
  <c r="F38" i="46"/>
  <c r="H49" i="46"/>
  <c r="F32" i="46"/>
  <c r="H32" i="46"/>
  <c r="G52" i="46"/>
  <c r="G32" i="46"/>
  <c r="E15" i="46" l="1"/>
  <c r="E25" i="46" s="1"/>
  <c r="C15" i="46"/>
  <c r="G59" i="46"/>
  <c r="H59" i="46"/>
  <c r="F59" i="46"/>
  <c r="C6" i="46"/>
  <c r="B25" i="46"/>
  <c r="D6" i="46"/>
  <c r="D25" i="46" s="1"/>
  <c r="H72" i="47"/>
  <c r="F72" i="47"/>
  <c r="G72" i="47"/>
  <c r="C25" i="46" l="1"/>
  <c r="C5" i="49" l="1"/>
  <c r="F5" i="49"/>
  <c r="D5" i="49"/>
  <c r="E5" i="49"/>
</calcChain>
</file>

<file path=xl/sharedStrings.xml><?xml version="1.0" encoding="utf-8"?>
<sst xmlns="http://schemas.openxmlformats.org/spreadsheetml/2006/main" count="1386" uniqueCount="927">
  <si>
    <t>BILANCE v tis. Kč</t>
  </si>
  <si>
    <t xml:space="preserve">PŘÍJMY CELKEM </t>
  </si>
  <si>
    <t>Daňové příjmy</t>
  </si>
  <si>
    <t>Nedaňové příjmy</t>
  </si>
  <si>
    <t>Kapitálové příjmy</t>
  </si>
  <si>
    <t>FINANCOVÁNÍ CELKEM (další zdroje rozpočtu)</t>
  </si>
  <si>
    <t>x</t>
  </si>
  <si>
    <t>VÝDAJE CELKEM</t>
  </si>
  <si>
    <t>Běžné výdaje na zastupitelstvo kraje a krajský úřad</t>
  </si>
  <si>
    <t>Finance a správa majetku</t>
  </si>
  <si>
    <t>Příspěvek na provoz příspěvkovým organizacím</t>
  </si>
  <si>
    <t>SALDO ROZPOČTU CELKEM</t>
  </si>
  <si>
    <t>PŘÍJMY v tis. Kč</t>
  </si>
  <si>
    <t xml:space="preserve"> - příjmy ze sdílených daní celkem</t>
  </si>
  <si>
    <t xml:space="preserve"> - daň z příjmů právnických osob za kraj</t>
  </si>
  <si>
    <t xml:space="preserve"> - správní poplatky</t>
  </si>
  <si>
    <t xml:space="preserve"> - příjmy z úroků</t>
  </si>
  <si>
    <t xml:space="preserve"> - příspěvek od HMMC na zabezpečení úkolů jednotky požární ochrany </t>
  </si>
  <si>
    <t xml:space="preserve"> - poplatky za odběr podzemní vody</t>
  </si>
  <si>
    <t xml:space="preserve"> - příjmy za věcná břemena</t>
  </si>
  <si>
    <t xml:space="preserve"> - ostatní nedaňové příjmy</t>
  </si>
  <si>
    <t xml:space="preserve"> - příjmy z prodeje nemovitostí</t>
  </si>
  <si>
    <t>Přijaté transfery</t>
  </si>
  <si>
    <t>VÝDAJE v tis. Kč</t>
  </si>
  <si>
    <t xml:space="preserve"> - platby daní</t>
  </si>
  <si>
    <t xml:space="preserve"> - hrazené úroky z úvěrů</t>
  </si>
  <si>
    <t xml:space="preserve"> - pojištění majetku a odpovědnosti kraje</t>
  </si>
  <si>
    <t xml:space="preserve"> - rezerva na mimořádné akce a akce s nedořešeným financováním</t>
  </si>
  <si>
    <t xml:space="preserve"> - ostatní</t>
  </si>
  <si>
    <t xml:space="preserve"> - krizové řízení</t>
  </si>
  <si>
    <t xml:space="preserve"> - kultura</t>
  </si>
  <si>
    <t xml:space="preserve"> - prezentace kraje a ediční plán</t>
  </si>
  <si>
    <t xml:space="preserve"> - regionální rozvoj</t>
  </si>
  <si>
    <t xml:space="preserve"> - cestovní ruch</t>
  </si>
  <si>
    <t xml:space="preserve"> - sociální věci</t>
  </si>
  <si>
    <t xml:space="preserve"> - školství</t>
  </si>
  <si>
    <t xml:space="preserve"> - územní plánování a stavební řád</t>
  </si>
  <si>
    <t xml:space="preserve"> - zdravotnictví</t>
  </si>
  <si>
    <t xml:space="preserve"> - životní prostředí</t>
  </si>
  <si>
    <t xml:space="preserve">Reprodukce majetku kraje vyjma akcí spolufinancovaných z evr. fin. zdrojů </t>
  </si>
  <si>
    <t xml:space="preserve"> - finance a správa majetku</t>
  </si>
  <si>
    <t xml:space="preserve"> - dotace na akce spolufinancované z evropských fin. zdrojů</t>
  </si>
  <si>
    <t>PŘÍJMY CELKEM</t>
  </si>
  <si>
    <t>Výhled</t>
  </si>
  <si>
    <t>Čerpání úvěrů</t>
  </si>
  <si>
    <t>Splátky úvěrů</t>
  </si>
  <si>
    <t>Ostatní (zapojení zůstatku minulého roku, fondů)</t>
  </si>
  <si>
    <t>Tabulka č. 1</t>
  </si>
  <si>
    <t>Samosprávné a jiné činnosti zajišťované prostřednictvím KÚ</t>
  </si>
  <si>
    <t>Reprodukce majetku kraje vyjma akcí spolufinancovaných z evr.fin.zdrojů</t>
  </si>
  <si>
    <t>Výdaje na akce spolufinancované z evropských finančních zdrojů</t>
  </si>
  <si>
    <t>Návratné finanční výpomoci příspěvkovým organizacím</t>
  </si>
  <si>
    <t>Akce spolufinancované z evropských finančních zdrojů</t>
  </si>
  <si>
    <t xml:space="preserve"> - vrácené prostředky na základě operačních smluv s Fondy rozvoje měst</t>
  </si>
  <si>
    <t xml:space="preserve"> - krajský úřad a zastupitelstvo kraje</t>
  </si>
  <si>
    <t>Očekávané účelové dotace ze státního rozpočtu</t>
  </si>
  <si>
    <t>Střednědobý výhled rozpočtu Moravskoslezského kraje</t>
  </si>
  <si>
    <t>Tabulka č. 2</t>
  </si>
  <si>
    <t>Tabulka č. 3</t>
  </si>
  <si>
    <t>Tabulka č. 4</t>
  </si>
  <si>
    <t>Tabulka č. 5</t>
  </si>
  <si>
    <t>Tabulka č. 6</t>
  </si>
  <si>
    <t>Tabulka č. 7</t>
  </si>
  <si>
    <t>Tabulka č. 8</t>
  </si>
  <si>
    <t>TABULKOVÁ ČÁST</t>
  </si>
  <si>
    <t>Přehled splácení jistiny a úroků z úvěrů čerpaných Moravskoslezským krajem</t>
  </si>
  <si>
    <t>Ukazatel zadluženosti dle Moody´s Investors Service</t>
  </si>
  <si>
    <t>Fiskální pravidlo dle zákona č. 23/2017 Sb., o pravidlech rozpočtové odpovědnosti</t>
  </si>
  <si>
    <t>Účel dotace</t>
  </si>
  <si>
    <t>ÚZ</t>
  </si>
  <si>
    <t>Očekávaná výše dotace (v tis. Kč)</t>
  </si>
  <si>
    <t>Dotace zahrnuté do schvalovaných rozpočtů MSK celkem</t>
  </si>
  <si>
    <t xml:space="preserve"> - z toho:</t>
  </si>
  <si>
    <t>Podpora koordinátorů romských poradců</t>
  </si>
  <si>
    <t>ÚŘAD VLÁDY</t>
  </si>
  <si>
    <t>Připravenost poskytovatele ZZS na řešení mimořádných událostí a krizových situací</t>
  </si>
  <si>
    <t>Specializační vzdělávání zdravotnických pracovníků - rezidenční místa - neinvestice a Specializační vzdělávání nelékařů</t>
  </si>
  <si>
    <t>35015, 35019</t>
  </si>
  <si>
    <t>MINISTERSTVO ZDRAVOTNICTVÍ</t>
  </si>
  <si>
    <t>Program sociální prevence a prevence kriminality</t>
  </si>
  <si>
    <t>Projekty romské komunity</t>
  </si>
  <si>
    <t>Přímé náklady na vzdělávání - sportovní gymnázia</t>
  </si>
  <si>
    <t>Soutěže</t>
  </si>
  <si>
    <t>Spolupráce s francouzskými, vlámskými a španělskými školami</t>
  </si>
  <si>
    <t>Kulturní aktivity</t>
  </si>
  <si>
    <t>Veřejné informační služby knihoven</t>
  </si>
  <si>
    <t>34053, 34544</t>
  </si>
  <si>
    <t>Program restaurování movitých kulturních památek</t>
  </si>
  <si>
    <t>Program státní podpory profesionálních divadel a stálých profesionálních symfonických orchestrů a pěveckých sborů</t>
  </si>
  <si>
    <t>MINISTERSTVO KULTURY</t>
  </si>
  <si>
    <t xml:space="preserve">CELKEM </t>
  </si>
  <si>
    <t>PŘEHLED VÝDAJŮ NA ZAJIŠTĚNÍ UDRŽITELNOSTI AKCÍ SPOLUFINANCOVANÝCH Z EVROPSKÝCH FINANČNÍCH ZDROJŮ</t>
  </si>
  <si>
    <t>v tis. Kč</t>
  </si>
  <si>
    <t>Celkové výdaje na akci (způsobilé a nezpůsobilé)</t>
  </si>
  <si>
    <t>Výdaje na udržitelnost</t>
  </si>
  <si>
    <t>ODVĚTVÍ FINANCÍ A SPRÁVY MAJETKU:</t>
  </si>
  <si>
    <t>ODVĚTVÍ FINANCÍ A SPRÁVY MAJETKU CELKEM</t>
  </si>
  <si>
    <t>ODVĚTVÍ KULTURY:</t>
  </si>
  <si>
    <t>Muzeum automobilů TATRA</t>
  </si>
  <si>
    <t>Rekonstrukce výstavní budovy a nová expozice Muzea Těšínska</t>
  </si>
  <si>
    <t>Zámek Nová Horka - muzeum pro veřejnost</t>
  </si>
  <si>
    <t>ODVĚTVÍ KULTURY CELKEM</t>
  </si>
  <si>
    <t>ODVĚTVÍ CESTOVNÍHO RUCHU:</t>
  </si>
  <si>
    <t>ODVĚTVÍ CESTOVNÍHO RUCHU CELKEM</t>
  </si>
  <si>
    <t>ODVĚTVÍ REGIONÁLNÍHO ROZVOJE:</t>
  </si>
  <si>
    <t>ODVĚTVÍ REGIONÁLNÍHO ROZVOJE CELKEM</t>
  </si>
  <si>
    <t>ODVĚTVÍ SOCIÁLNÍCH VĚCÍ:</t>
  </si>
  <si>
    <t>Domov pro osoby se zdravotním postižením Harmonie, p. o.</t>
  </si>
  <si>
    <t>Domov pro osoby se zdravotním postižením organizace Sagapo v Bruntále</t>
  </si>
  <si>
    <t>Chráněné bydlení organizace Sagapo v Bruntále</t>
  </si>
  <si>
    <t>Sociálně terapeutické dílny a zázemí pro vedení organizace Sagapo v Bruntále</t>
  </si>
  <si>
    <t>Sociální služby pro osoby s duševním onemocněním v Suchdolu nad Odrou</t>
  </si>
  <si>
    <t>ODVĚTVÍ SOCIÁLNÍCH VĚCÍ CELKEM</t>
  </si>
  <si>
    <t>ODVĚTVÍ ŠKOLSTVÍ:</t>
  </si>
  <si>
    <t>ODVĚTVÍ ŠKOLSTVÍ CELKEM</t>
  </si>
  <si>
    <t>ODVĚTVÍ ZDRAVOTNICTVÍ:</t>
  </si>
  <si>
    <t>ODVĚTVÍ ZDRAVOTNICTVÍ CELKEM</t>
  </si>
  <si>
    <t>EVL Hukvaldy, tvorba biotopu páchníka hnědého</t>
  </si>
  <si>
    <t>EVL Paskov, tvorba biotopu páchníka hnědého</t>
  </si>
  <si>
    <t>EVL Šilheřovice, tvorba biotopu páchníka hnědého</t>
  </si>
  <si>
    <t>i-AIR REGION</t>
  </si>
  <si>
    <t>ODVĚTVÍ ŽIVOTNÍHO PROSTŘEDÍ CELKEM</t>
  </si>
  <si>
    <t>CELKEM</t>
  </si>
  <si>
    <t>Instituce</t>
  </si>
  <si>
    <t>Celkem</t>
  </si>
  <si>
    <t>rok</t>
  </si>
  <si>
    <t>dlužná částka
na konci roku</t>
  </si>
  <si>
    <t>splátka jistiny</t>
  </si>
  <si>
    <t>úrok</t>
  </si>
  <si>
    <t>dlužná částka na konci roku</t>
  </si>
  <si>
    <t>Název akce</t>
  </si>
  <si>
    <t>Číslo akce</t>
  </si>
  <si>
    <t>Závazky celkem</t>
  </si>
  <si>
    <t xml:space="preserve">Poznámka                                                    </t>
  </si>
  <si>
    <t>ODVĚTVÍ KRIZOVÉHO ŘÍZENÍ:</t>
  </si>
  <si>
    <t>ODVĚTVÍ KRIZOVÉHO ŘÍZENÍ CELKEM</t>
  </si>
  <si>
    <t>Nemocnice s poliklinikou v Novém Jičíně – reinvestiční část nájemného a opravy</t>
  </si>
  <si>
    <t xml:space="preserve">Poznámka                                                           </t>
  </si>
  <si>
    <t>ODVĚTVÍ VLASTNÍ SPRÁVNÍ ČINNOST KRAJE A ČINNOST ZASTUPITELSTVA KRAJE:</t>
  </si>
  <si>
    <t>ODVĚTVÍ VLASTNÍ SPRÁVNÍ ČINNOST KRAJE A ČINNOST ZASTUPITELSTVA KRAJE CELKEM</t>
  </si>
  <si>
    <t>Vybudování expozice muzea Těšínska v Jablunkově "Muzeum Trojmezí"</t>
  </si>
  <si>
    <t>ODVĚTVÍ ŽIVOTNÍHO PROSTŘEDÍ:</t>
  </si>
  <si>
    <t>Zpracovaní ratingu Moravskoslezského kraje</t>
  </si>
  <si>
    <t>Zajištění centrálního pojištění nemovitého, movitého majetku, vozidel a odpovědnosti Moravskoslezského kraje a jeho organizací</t>
  </si>
  <si>
    <t>Smlouva o financování projektu Moravia-Silesia Regional Infra II - úvěrový rámce od Evropské investiční banky II - splátky jistin</t>
  </si>
  <si>
    <t>Smlouva o financování projektu Moravia-Silesia Regional Infra II - úvěrový rámce od Evropské investiční banky II - platba úroků</t>
  </si>
  <si>
    <t>Zajištění dopravní obslužnosti linkovou dopravou - oblast Jablunkovsko - Třinecko</t>
  </si>
  <si>
    <t>Zajištění dopravní obslužnosti linkovou dopravou - oblast Českotěšínsko</t>
  </si>
  <si>
    <t>Smlouva o finanční spolupráci ve veřejné linkové dopravě mezi Moravskoslezským krajem a Olomouckým krajem</t>
  </si>
  <si>
    <t>Zajištění dopravní obslužnosti linkovou dopravou - oblast Karvinsko</t>
  </si>
  <si>
    <t>Zajištění dopravní obslužnosti linkovou dopravou - oblast Orlovsko</t>
  </si>
  <si>
    <t>Zajištění dopravní obslužnosti linkovou dopravou - oblast Frýdlantsko</t>
  </si>
  <si>
    <t>Zajištění dopravní obslužnosti linkovou dopravou - oblast Novojičínsko východ</t>
  </si>
  <si>
    <t>Zajištění dopravní obslužnosti linkovou dopravou - oblast Novojičínsko západ</t>
  </si>
  <si>
    <t>Zajištění dopravní obslužnosti linkovou dopravou - oblast Bílovecko</t>
  </si>
  <si>
    <t>Zajištění dopravní obslužnosti linkovou dopravou - oblast Hlučínsko</t>
  </si>
  <si>
    <t>Zajištění dopravní obslužnosti linkovou dopravou - oblast Krnovsko</t>
  </si>
  <si>
    <t>Zajištění dopravní obslužnosti linkovou dopravou - oblast Opavsko</t>
  </si>
  <si>
    <t>Zajištění dopravní obslužnosti linkovou dopravou - oblast Rýmařovsko</t>
  </si>
  <si>
    <t>Zajištění dopravní obslužnosti linkovou dopravou - oblast Vítkovsko</t>
  </si>
  <si>
    <t>Zajištění dopravní obslužnosti linkovou dopravou - oblast Bruntálsko</t>
  </si>
  <si>
    <t>Chráněné části přírody</t>
  </si>
  <si>
    <t>Požadavek na rozpočet kraje</t>
  </si>
  <si>
    <t>Zálohové platby u projektů spolufinancovaných zálohově
z evropských finančních zdrojů</t>
  </si>
  <si>
    <t>Výdaje financované z očekávaných účelových dotací ze státního rozpočtu mimo zálohové platby</t>
  </si>
  <si>
    <t>Členský příspěvek v Evropskému seskupení pro územní spolupráci TRITIA</t>
  </si>
  <si>
    <t>Členský příspěvek v zájmovém sdružení právnických osob Trojhalí Karolina</t>
  </si>
  <si>
    <t>Členský příspěvek v zájmovém sdružení právnických osob Evropská kulturní stezka sv. Cyrila a Metoděje</t>
  </si>
  <si>
    <t>PROVOZNÍ PŘÍJMY</t>
  </si>
  <si>
    <r>
      <t>DLUH</t>
    </r>
    <r>
      <rPr>
        <sz val="10"/>
        <rFont val="Tahoma"/>
        <family val="2"/>
        <charset val="238"/>
      </rPr>
      <t xml:space="preserve">, tj. zůstatky nesplacených úvěrů a návratných finančních výpomocí k rozvahovému dni 31.12.20xx </t>
    </r>
  </si>
  <si>
    <t>DLUH K PROVOZNÍM PŘÍJMŮM</t>
  </si>
  <si>
    <t>CELKOVÉ PŘÍJMY k 31.12.</t>
  </si>
  <si>
    <t>Průměr příjmů za poslední 4 roky</t>
  </si>
  <si>
    <t>DLUH k 31.12.</t>
  </si>
  <si>
    <t>PODÍL DLUHU K PRŮMĚRU PŘÍJMŮ</t>
  </si>
  <si>
    <t>Obsah:</t>
  </si>
  <si>
    <t>str.</t>
  </si>
  <si>
    <t>v mil. Kč</t>
  </si>
  <si>
    <t>Bankovní poplatky za vedení účtů a provedené bankovní operace u peněžních ústavů, které plynou z uzavřených smluv na dobu neurčitou a všeobecných platebních podmínek.</t>
  </si>
  <si>
    <t>RUČITELSKÉ ZÁVAZKY CELKEM</t>
  </si>
  <si>
    <t xml:space="preserve">Přehled závazků kraje u akcí reprodukce majetku kraje </t>
  </si>
  <si>
    <t>Přehled ostatních dlouhodobých závazků kraje</t>
  </si>
  <si>
    <t xml:space="preserve">PŘEHLED ZÁVAZKŮ KRAJE U AKCÍ SPOLUFINANCOVANÝCH Z EVROPSKÝCH FINANČNÍCH ZDROJŮ </t>
  </si>
  <si>
    <t>Přehled výdajů na zajištění udržitelnosti akcí spolufinancovaných z evropských finančních zdrojů</t>
  </si>
  <si>
    <t xml:space="preserve">Ukazatele zadluženosti </t>
  </si>
  <si>
    <t xml:space="preserve">PŘEHLED ZÁVAZKŮ KRAJE U AKCÍ REPRODUKCE MAJETKU KRAJE </t>
  </si>
  <si>
    <t xml:space="preserve">Přehled závazků kraje u akcí spolufinancovaných z evropských finančních zdrojů </t>
  </si>
  <si>
    <t xml:space="preserve"> - dotace ze státního rozpočtu</t>
  </si>
  <si>
    <t xml:space="preserve"> - dotace od obcí a krajů</t>
  </si>
  <si>
    <t>STÁTNÍ ROZPOČET</t>
  </si>
  <si>
    <t xml:space="preserve">Ministerstvo financí - příspěvek na výkon státní správy </t>
  </si>
  <si>
    <t>Ministerstvo dopravy - příspěvek na ztrátu dopravce z provozu veřejné osobní drážní dopravy</t>
  </si>
  <si>
    <t>Olomoucký a Zlínský kraj - příspěvek na dopravní obslužnost linkovou</t>
  </si>
  <si>
    <t xml:space="preserve">DOTACE NA AKCE SPOLUFINANCOVANÉ Z EVROPSKÝCH FINANČNÍCH ZDROJŮ  </t>
  </si>
  <si>
    <t xml:space="preserve">ISO D Preventivní ochrana před vlivy prostředí </t>
  </si>
  <si>
    <t xml:space="preserve">Záchrana architektonického dědictví - neinvestice </t>
  </si>
  <si>
    <t>Zálohové platby u projektů spolufinancovaných zálohově
z evropských finančních zdrojů celkem</t>
  </si>
  <si>
    <t xml:space="preserve">Památník J. A. Komenského ve Fulneku - živé muzeum </t>
  </si>
  <si>
    <t>Moderní metody pěstování rostlin</t>
  </si>
  <si>
    <t>Podpora technických a řemeslných oborů v MSK</t>
  </si>
  <si>
    <t>Přírodní vědy v technických oborech</t>
  </si>
  <si>
    <t>Revitalizace EVL Děhylovský potok - Štěpán</t>
  </si>
  <si>
    <t>Revitalizace přírodní památky Stará řeka</t>
  </si>
  <si>
    <t>Rekonstrukce objektu SŠ a domova mládeže (Střední škola společného stravování, Ostrava-Hrabůvka, příspěvková organizace)</t>
  </si>
  <si>
    <t>Členský příspěvek Asociaci krajů České republiky</t>
  </si>
  <si>
    <t xml:space="preserve">Vypořádání zůstatkové hodnoty technického zhodnocení majetku provedené na vlastní náklady Letiště Ostrava, a. s. </t>
  </si>
  <si>
    <t>Smlouva o poskytnutí finančního příspěvku na zajištění dopravní obslužnosti území Moravskoslezského kraje městskou hromadnou dopravou - Statutární město Frýdek-Místek</t>
  </si>
  <si>
    <t>Smlouva o poskytnutí finančního příspěvku na zajištění dopravní obslužnosti území Moravskoslezského kraje městskou hromadnou dopravou - Statutární město Opava</t>
  </si>
  <si>
    <t>Smlouva o finanční spolupráci ve veřejné linkové dopravě mezi Moravskoslezským krajem a Zlínským krajem</t>
  </si>
  <si>
    <t>Zajištění dopravní obslužnosti linkovou dopravou - oblast Frýdecko-Místecko</t>
  </si>
  <si>
    <t>Technická údržba, podpora a služby k software v odvětví zdravotnictví</t>
  </si>
  <si>
    <t>Obce MSK - příspěvek na dopravní obslužnost linkovou</t>
  </si>
  <si>
    <t>MINISTERSTVO PRO MÍSTNÍ ROZVOJ</t>
  </si>
  <si>
    <t>Zlepšenie dostupnosti ku kultúrnym pamiatkam na slovenskej a českej strane</t>
  </si>
  <si>
    <t>Modernizace škol a školských poradenských zařízení v rámci výzvy č. 86</t>
  </si>
  <si>
    <t>Subjekt (IČO)</t>
  </si>
  <si>
    <t>Číslo smlouvy</t>
  </si>
  <si>
    <t>0005</t>
  </si>
  <si>
    <t>0004, 0005</t>
  </si>
  <si>
    <t>01547/2006/KŘ</t>
  </si>
  <si>
    <t>Evropská investiční banka</t>
  </si>
  <si>
    <t>02432/2010/FIN</t>
  </si>
  <si>
    <t>02137/2019/FIN</t>
  </si>
  <si>
    <t>02128/2019/DSH</t>
  </si>
  <si>
    <t>02435/2019/DSH</t>
  </si>
  <si>
    <t xml:space="preserve">Provozování železniční dráhy </t>
  </si>
  <si>
    <t>00530/2014/KŘ</t>
  </si>
  <si>
    <t xml:space="preserve">Závazek Moravskoslezského kraje byl schválen usnesením zastupitelstva kraje č. 8/684 ze dne 27.2.2014. Jedná se o smlouvu na dobu neurčitou. </t>
  </si>
  <si>
    <t>0671/2004/POR</t>
  </si>
  <si>
    <t xml:space="preserve">Vypořádání zůstatkové hodnoty technického zhodnocení majetku realizovaného Letištěm Ostrava, a.s.,  z vlastních zdrojů se souhlasem Moravskoslezského kraje v případě realizace majetku. Vyčíslený závazek bude každoročně ponížen o hodnotu odpisů. </t>
  </si>
  <si>
    <t xml:space="preserve">Zajištění provozu leteckého spojení Ostrava – Varšava </t>
  </si>
  <si>
    <t>ČSAD Vsetín, a.s. (45192120)</t>
  </si>
  <si>
    <t>02071/2015/DSH</t>
  </si>
  <si>
    <t>ČSAD Havířov, a.s. (45192081)</t>
  </si>
  <si>
    <t>00865/2016/DSH</t>
  </si>
  <si>
    <t>03415/2017/DSH</t>
  </si>
  <si>
    <t>03411/2017/DSH</t>
  </si>
  <si>
    <t>06336/2018/DSH</t>
  </si>
  <si>
    <t>06337/2018/DSH</t>
  </si>
  <si>
    <t>06335/2018/DSH</t>
  </si>
  <si>
    <t>Transdev Morava s.r.o. (06738346)</t>
  </si>
  <si>
    <t>07928/2018/DSH</t>
  </si>
  <si>
    <t>07173/2018/DSH</t>
  </si>
  <si>
    <t>07174/2018/DSH</t>
  </si>
  <si>
    <t>06626/2018/DSH</t>
  </si>
  <si>
    <t>06334/2018/DSH</t>
  </si>
  <si>
    <t>06279/2018/DSH</t>
  </si>
  <si>
    <t>07172/2018/DSH</t>
  </si>
  <si>
    <t>06227/2019/DSH</t>
  </si>
  <si>
    <t>Statutární město Frýdek-Místek (00296643)</t>
  </si>
  <si>
    <t>08209/2018/DSH</t>
  </si>
  <si>
    <t>07602/2018/DSH</t>
  </si>
  <si>
    <t>00698/2017/DSH</t>
  </si>
  <si>
    <t>05491/2016/DSH</t>
  </si>
  <si>
    <t>0122</t>
  </si>
  <si>
    <t>Evropské seskupení pro územní spolupráci TRITIA</t>
  </si>
  <si>
    <t>Služby Moravskoslezského paktu zaměstnanosti, z.s.</t>
  </si>
  <si>
    <t xml:space="preserve">obce  </t>
  </si>
  <si>
    <t>více smluv</t>
  </si>
  <si>
    <t>upravovatelé LBT</t>
  </si>
  <si>
    <t>02262/2011/ZDR</t>
  </si>
  <si>
    <t>Smlouva o zajištění činnosti nezávislých odborných komisí a o úhradě nákladů spojených s jejich činností</t>
  </si>
  <si>
    <t>02135/2013/ZDR</t>
  </si>
  <si>
    <t>ODVĚTVÍ ÚZEMNÍHO PLÁNOVÁNÍ A STAVEBNÍHO ŘÁDU:</t>
  </si>
  <si>
    <t>VaK Bruntál, a.s.                                       (47675861)</t>
  </si>
  <si>
    <r>
      <t>2023</t>
    </r>
    <r>
      <rPr>
        <b/>
        <vertAlign val="superscript"/>
        <sz val="10"/>
        <rFont val="Tahoma"/>
        <family val="2"/>
        <charset val="238"/>
      </rPr>
      <t xml:space="preserve"> 1)</t>
    </r>
  </si>
  <si>
    <t>Podíl MSK  (pouze způsobilé výdaje)</t>
  </si>
  <si>
    <t>2025</t>
  </si>
  <si>
    <t>Geoportál MSK - část dopravní infrastruktura</t>
  </si>
  <si>
    <t>-</t>
  </si>
  <si>
    <t>Modernizace výuky přírodovědných předmětů I</t>
  </si>
  <si>
    <t>Odborné, kariérové a polytechnické vzdělávání v MSK II</t>
  </si>
  <si>
    <t>Specializované laboratoře na SPŠ chemické akad. Heyrovského v Ostravě</t>
  </si>
  <si>
    <t>River Continuum</t>
  </si>
  <si>
    <t>Digitální technická mapa Moravskoslezského kraje</t>
  </si>
  <si>
    <t>Asociace krajů ČR
(70933146)</t>
  </si>
  <si>
    <t>Ostatní výdaje související s nakládáním s majetkem</t>
  </si>
  <si>
    <t>Slezská univerzita v Opavě
(47813059)</t>
  </si>
  <si>
    <t>UniCredit Bank Czech Republic and Slovakia, a.s.
(64948242)</t>
  </si>
  <si>
    <t>08357/2020/FIN</t>
  </si>
  <si>
    <t>Zastupitelstvo kraje usnesením č. 2/20 ze dne 17. 12. 2020 rozhodlo o uzavření smlouvy o úvěru s Českou spořitelnou, a.s. ve výši 3 mld. Kč s úrokovou sazbou 6měsíční PRIBOR se zápornou odchylkou. Předmětem úvěrové smlouvy je financování investičních akcí realizovaných krajem a jeho příspěvkovými organizacemi v letech 2021 – 2024. Úvěr bude splácen v letech 2026 - 2035.</t>
  </si>
  <si>
    <t>ODVĚTVÍ DOPRAVY:</t>
  </si>
  <si>
    <t>Závazek Moravskoslezského kraje byl schválen usnesením zastupitelstva kraje č. 10/1068 v min. výši 64 mil. Kč ze dne 13.12.2018. Závazek trvá od prosince 2019 do prosince 2025.</t>
  </si>
  <si>
    <t>České dráhy, a.s.
(70994226)</t>
  </si>
  <si>
    <t>Závazek Moravskoslezského kraje byl schválen usnesením zastupitelstva kraje č. 12/1399 ze dne 13.6.2019 v max. výši 5,5 mil. Kč. Závazek trvá od července 2019 do prosince 2025.</t>
  </si>
  <si>
    <t>České dráhy, a.s.
(70994226),
Koordinátor ODIS, s.r.o. 
(64613895)</t>
  </si>
  <si>
    <t>Dopravní obslužnost - drážní doprava</t>
  </si>
  <si>
    <t>ČSAD Karviná, a.s.
(45192090)</t>
  </si>
  <si>
    <t>ČSAD Vsetín, a.s.
(45192120)</t>
  </si>
  <si>
    <t>ČSAD Havířov, a.s.
(45192081)</t>
  </si>
  <si>
    <t>Olomoucký kraj
(60609460)</t>
  </si>
  <si>
    <t>Zajištění dopravní obslužnosti linkovou dopravou - oblast Havířovsko 1</t>
  </si>
  <si>
    <t>01347/2020/DSH</t>
  </si>
  <si>
    <t>Dopravní obslužnost - linková doprava</t>
  </si>
  <si>
    <t>Polskie Linie Lotnicze "LOT" S.A.</t>
  </si>
  <si>
    <t>00617/2020/DSH</t>
  </si>
  <si>
    <t>Dopravní obslužnost - letecká doprava</t>
  </si>
  <si>
    <t>Doprava - ostatní</t>
  </si>
  <si>
    <t>ODVĚTVÍ CHYTRÉHO REGIONU:</t>
  </si>
  <si>
    <t>Moravskoslezský pakt zaměstnanosti, z.s.
(07864507)</t>
  </si>
  <si>
    <t>více subjektů</t>
  </si>
  <si>
    <t>Evropská kulturní stezka sv. Cyrila a Metoděje
(02057531)</t>
  </si>
  <si>
    <t>Statutární město Ostrava
(00845451),
ČSAD Ostrava, a.s.
(45192057), 
Spolek na podporu sportu, dětí a mládeže, z.s.
(06560750)</t>
  </si>
  <si>
    <t>01129/2020/ŠMS</t>
  </si>
  <si>
    <t>06454/2020/ŠMS</t>
  </si>
  <si>
    <t>Usnesením ZK č. 17/2118 ze dne 3.9.2020 byla schválena Dohoda o společném postupu při řešení převodu činnosti zabezpečované příspěvkovou organizací kraje Střední odborná škola waldorfská, Ostrava, příspěvková organizace, IČO 70947911. Součástí dohody je závazek kraje poskytnout částku 1,5 mil. Kč ročně po dobu 6 let za splnění podmínky, že bude převáděná činnost vykonávána od prvního ročníku střední školy.</t>
  </si>
  <si>
    <t>Zajištění ohledání těl zemřelých</t>
  </si>
  <si>
    <t>ODVĚTVÍ ÚZEMNÍHO PLÁNOVÁNÍ A STAVEBNÍHO ŘÁDU CELKEM</t>
  </si>
  <si>
    <t xml:space="preserve"> - </t>
  </si>
  <si>
    <t xml:space="preserve">Poznámka              </t>
  </si>
  <si>
    <t>ODVĚTVÍ CHYTRÉHO REGIONU CELKEM</t>
  </si>
  <si>
    <t>Silnice II/478 Nová Krmelínská Ostrava a Mostní II. etapa</t>
  </si>
  <si>
    <t>Využití objektu v Bílé (Vzdělávací a sportovní centrum, Bílá, příspěvková organizace)</t>
  </si>
  <si>
    <t>ODVĚTVÍ DOPRAVY CELKEM</t>
  </si>
  <si>
    <t>Výhled 2025</t>
  </si>
  <si>
    <t>Nespecifikované výdaje</t>
  </si>
  <si>
    <t xml:space="preserve"> - vrácené návratné finanční výpomoci od příspěvkových organizací</t>
  </si>
  <si>
    <t xml:space="preserve"> - vrácené návratné finanční výpomoci od jiných subjektů</t>
  </si>
  <si>
    <t xml:space="preserve"> - příjmy z pronájmu</t>
  </si>
  <si>
    <t xml:space="preserve"> - doprava - dopravní obslužnost drážní</t>
  </si>
  <si>
    <t xml:space="preserve"> - doprava - dopravní obslužnost linková</t>
  </si>
  <si>
    <t xml:space="preserve"> - doprava - ostatní</t>
  </si>
  <si>
    <t xml:space="preserve"> - chytrý region</t>
  </si>
  <si>
    <t xml:space="preserve"> - doprava</t>
  </si>
  <si>
    <t>Výdaje financované z očekávaných účelových dotací ze státního rozpočtu</t>
  </si>
  <si>
    <t>Výdaje financované ze zálohových plateb u projektů spolufinancovaných zálohově z evr. fin. zdrojů</t>
  </si>
  <si>
    <t>Rekonstrukce vzletové a přistávací dráhy a navazujících provozních ploch Letiště Leoše Janáčka Ostrava</t>
  </si>
  <si>
    <t>OBCE A KRAJE</t>
  </si>
  <si>
    <t>Podpora expozičních a výstavních projektů</t>
  </si>
  <si>
    <t>ISO II/D preventivní ochrana před nepříznivými vlivy prostředí - neinvestiční</t>
  </si>
  <si>
    <t>ISO II/A zabezpečení objektů - investiční</t>
  </si>
  <si>
    <t>Podpora standardizovaných veřejných služeb muzeí a galerií</t>
  </si>
  <si>
    <t>Akviziční fond – IV</t>
  </si>
  <si>
    <t>ISO C Výkupy předmětů kulturní hodnoty mimořádného významu – investiční</t>
  </si>
  <si>
    <r>
      <t>2024</t>
    </r>
    <r>
      <rPr>
        <b/>
        <vertAlign val="superscript"/>
        <sz val="10"/>
        <rFont val="Tahoma"/>
        <family val="2"/>
        <charset val="238"/>
      </rPr>
      <t xml:space="preserve"> 1)</t>
    </r>
  </si>
  <si>
    <r>
      <t>2025</t>
    </r>
    <r>
      <rPr>
        <b/>
        <vertAlign val="superscript"/>
        <sz val="10"/>
        <rFont val="Tahoma"/>
        <family val="2"/>
        <charset val="238"/>
      </rPr>
      <t xml:space="preserve"> 1)</t>
    </r>
  </si>
  <si>
    <t>PŘEHLED SPLÁCENÍ JISTINY A ÚROKŮ Z ÚVĚRŮ ČERPANÝCH MORAVSKOSLEZSKÝM KRAJEM</t>
  </si>
  <si>
    <t xml:space="preserve">Poznámka                                                         </t>
  </si>
  <si>
    <t>MINISTERSTVO ŠKOLSTVÍ, MLÁDEŽE A TĚLOVÝCHOVY</t>
  </si>
  <si>
    <t>IROP 2021 - 2027 - individuální projekty škol</t>
  </si>
  <si>
    <t>34070 + ORJ 13</t>
  </si>
  <si>
    <t>MŽP</t>
  </si>
  <si>
    <t>MPO</t>
  </si>
  <si>
    <t>Město Frenštát pod Radhoštěm - Novostavba sportovní haly a multifunkčního sportoviště (Gymnázium a Střední průmyslová škola elektrotechniky a informatiky, Frenštát pod Radhoštěm, příspěvková organizace)</t>
  </si>
  <si>
    <t>Ministerstvo životního prostředí - Podpora přípravy strategických projektů</t>
  </si>
  <si>
    <t>Ministerstvo průmyslu a obchodu - Podpora provozu venkovských prodejen v Moravskoslezském kraji</t>
  </si>
  <si>
    <t>Obce MSK - Kotlíkové dotace v Moravskoslezském kraji - 3. grantové schéma AMO</t>
  </si>
  <si>
    <t>Očekávaná skutečnost</t>
  </si>
  <si>
    <t>Rekonstrukce objektu (Základní škola, Hlučín, Gen. Svobody 8, příspěvková organizace)</t>
  </si>
  <si>
    <t>Modernizace Odborného léčebného ústavu Metylovice (Odborný léčebný ústav Metylovice - Moravskoslezské sanatorium, příspěvková organizace)</t>
  </si>
  <si>
    <t>Národní sportovní agentura - Novostavba sportovní haly a multifunkčního sportoviště (Gymnázium a Střední průmyslová škola elektrotechniky a informatiky, Frenštát pod Radhoštěm, příspěvková organizace)</t>
  </si>
  <si>
    <t>Multifunkční pavilon s možností izolačního režimu (Nemocnice ve Frýdku-Místku, příspěvková organizace)</t>
  </si>
  <si>
    <t>Zastupitelstvo kraje rozhodlo profinancovat a kofinancovat projekt dne 17. 3. 2021 usnesením č. 3/185. Projekt je financován formou záloh.</t>
  </si>
  <si>
    <t>Rekonstrukce budovy a spojovací chodby Máchova (Domov Duha, příspěvková organizace, Nový Jičín)</t>
  </si>
  <si>
    <t>Modernizace Školního statku v Opavě (Školní statek, Opava, příspěvková organizace)</t>
  </si>
  <si>
    <t>rok 2025</t>
  </si>
  <si>
    <t>ODVĚTVÍ  DOPRAVY:</t>
  </si>
  <si>
    <t>ORJ</t>
  </si>
  <si>
    <t xml:space="preserve">Operativní leasing osobních automobilů II. </t>
  </si>
  <si>
    <t>ARVAL CZ s.r.o. (26726998)</t>
  </si>
  <si>
    <t>04013/2021/KŘ</t>
  </si>
  <si>
    <t>Zastupitelstvo kraje usnesením č. 2/128 ze dne 17.12.2020 rozhodlo zařadit finanční prostředky na zajištění financování operativního leasingu do rozpočtu kraje roku 2022, 2023, 2024, 2025. Rada kraje usnesením č. 22/1401 ze dne 19.7.2021 rozhodla o uzavření smlouvy s ARVAL CZ s.r.o.</t>
  </si>
  <si>
    <t>2, 7</t>
  </si>
  <si>
    <t>Zpracování dat a zajištění služeb souvisejících s informačními a komunikačními technologiemi</t>
  </si>
  <si>
    <t xml:space="preserve">Kooperativa pojišťovna, a.s., Vienna Insurance Group
(47116617),
 Generali Česká pojišťovna, a.s.
(45272956)      </t>
  </si>
  <si>
    <t>7</t>
  </si>
  <si>
    <t>Moody's Investors Service EMEA Limited
(03093859)</t>
  </si>
  <si>
    <t>GW TRAIN REGIO, a.s.
(28664116)</t>
  </si>
  <si>
    <t xml:space="preserve">Závazek Moravskoslezského kraje byl v min. výši 240,24 mil. Kč schválen usnesením zastupitelstva kraje č. 4/289 ze dne 17.6.2021. Závazek trvá od prosince 2023 do prosince 2027 na základě uzavřené Smlouvy o veřejných službách v přepravě cestujících k zajištění dopravní obslužnosti kraje veřejnou drážní osobní dopravou. </t>
  </si>
  <si>
    <t>MBM rail s.r.o., Jaroměř
(25277171)</t>
  </si>
  <si>
    <t>Dohoda o zapojení a podmínkách integrace vlaků dopravce do Integrovaného dopravního systému ODIS</t>
  </si>
  <si>
    <t>RegioJet a.s.,
(28333187)</t>
  </si>
  <si>
    <t>01059/2021/DSH</t>
  </si>
  <si>
    <t>Transdev Morava s.r.o.
(06738346)</t>
  </si>
  <si>
    <t>Zajištění dopravní obslužnosti linkovou dopravou - oblast Opavsko (Ostrava - Šumperk)</t>
  </si>
  <si>
    <t>Statutární město Opava
(00300535)</t>
  </si>
  <si>
    <t>Statutární město Ostrava
(00845451)</t>
  </si>
  <si>
    <t>Zlínský kraj
(70891320)</t>
  </si>
  <si>
    <t>Letiště Ostrava, a.s.
(26827719)</t>
  </si>
  <si>
    <t>Centrum veřejných energetiků (Moravskoslezské energetické centrum, příspěvková organizace, Ostrava)</t>
  </si>
  <si>
    <t>Certifikace ISO 50001 (certifikovaný systém hospodaření s energií), včetně dozorových auditů</t>
  </si>
  <si>
    <t>ODVĚTVÍ PREZENTACE KRAJE A EDIČNÍ PLÁN:</t>
  </si>
  <si>
    <t>Ostrava !!! EFEKT (architektonicky významné stavby města Ostravy ve sběrném dokumentu České televize)</t>
  </si>
  <si>
    <t>0104</t>
  </si>
  <si>
    <t>ČESKÁ TELEVIZE
(00027383)</t>
  </si>
  <si>
    <t xml:space="preserve">04813/2021/KH </t>
  </si>
  <si>
    <t>Smlouva o spolupráci č. 04813/2021/KH uzavřená mezi Moravskoslezským krajem, statutárním městem Ostrava a Českou televizí Ostrava při výrobě unikátního televizního časosběrného dokumentu, který  by mapoval přípravu a výstavbu významných architektonických staveb v Ostravě.</t>
  </si>
  <si>
    <t>ODVĚTVÍ PREZENTACE KRAJE A EDIČNÍ PLÁN CELKEM</t>
  </si>
  <si>
    <t>Trojhalí Karolina
(72089237)</t>
  </si>
  <si>
    <t>Moravskoslezské inovační centrum Ostrava, a.s.
(25379631)</t>
  </si>
  <si>
    <t>VŠB-TUO
(61989100),
Slezská univerzita v Opavě
(47813059),
Ostravská univerzita
(61988987)</t>
  </si>
  <si>
    <t>Dotační program – Úprava lyžařských běžeckých tras v Moravskoslezském kraji 2022/2023, 2023/2024 a 2024/2025</t>
  </si>
  <si>
    <t>Částečná kompenzace nákladů spojených s převodem činnosti Střední odborné školy waldorfská, Ostrava, příspěvková organizace</t>
  </si>
  <si>
    <t>Fakultní nemocnice Ostrava
(00843989)</t>
  </si>
  <si>
    <t>8503</t>
  </si>
  <si>
    <t>Osazení a správa pachových ohradníků na vybraných úsecích silnic II. a III. tříd v Moravskoslezském kraji (Správa silnic Moravskoslezského kraje, příspěvková organizace, Ostrava)</t>
  </si>
  <si>
    <t>Financování akce bylo schváleno usnesením zastupitelstva kraje č. 4/291 ze 17. 6. 2021.</t>
  </si>
  <si>
    <t>Dynamický systém rezervace parkovacích míst u budov KÚ MSK</t>
  </si>
  <si>
    <t>Rekonstrukce sportovní haly včetně zázemí (Střední průmyslová škola, Obchodní akademie a Jazyková škola s právem státní jazykové zkoušky, Frýdek-Místek, příspěvková organizace)</t>
  </si>
  <si>
    <t>I/56 Ostrava – prodloužená Místecká, III. stavba</t>
  </si>
  <si>
    <t>Novostavba Dětského centra (Dětské centrum Pluto, příspěvková organizace, Havířov)</t>
  </si>
  <si>
    <t>Česká spořitelna, a.s.
(45244782)</t>
  </si>
  <si>
    <t>Přístavba Domu umění - Galerie 21. století (Galerie výtvarného umění v Ostravě, příspěvková organizace)</t>
  </si>
  <si>
    <t>Olomoucký a Zlínský kraj - příspěvek na dopravní obslužnost drážní</t>
  </si>
  <si>
    <t>Programy přeshraniční spolupráce - individuální projekty škol</t>
  </si>
  <si>
    <t>ORG</t>
  </si>
  <si>
    <t>ZÁLOHOVÝ</t>
  </si>
  <si>
    <t>2026</t>
  </si>
  <si>
    <t>POHO Park Gabriela</t>
  </si>
  <si>
    <t>Černá kostka – Centrum digitalizace, vědy a inovací</t>
  </si>
  <si>
    <t>Zastupitelstvo kraje rozhodlo profinancovat a kofinancovat projekt dne 15. 9. 2022 usnesením č. 9/886.</t>
  </si>
  <si>
    <t>Digitalizace kulturního dědictví Moravskoslezského kraje</t>
  </si>
  <si>
    <t xml:space="preserve">Zastupitelstvo kraje rozhodlo profinancovat a kofinancovat projekt dne 15. 9. 2022 usnesením č. 9/884.  </t>
  </si>
  <si>
    <t>Nová Horka - centrum tradic a zážitků</t>
  </si>
  <si>
    <t>Novostavba depozitáře Muzeum v Bruntále</t>
  </si>
  <si>
    <t>Rekonstrukce depozitáře Muzea Beskyd Frýdek-Místek</t>
  </si>
  <si>
    <t xml:space="preserve">Těšínské divadelní a kulturní centrum </t>
  </si>
  <si>
    <t>Žerotínský zámek – centrum relaxace a poznání</t>
  </si>
  <si>
    <t xml:space="preserve">Zastupitelstvo kraje rozhodlo o profinancování a kofinancování projektu dne 15.9.2022 usnesením č. 9/877.  </t>
  </si>
  <si>
    <t>Smart akcelerátor MSK</t>
  </si>
  <si>
    <t>ANO</t>
  </si>
  <si>
    <t>Chráněné bydlení Okrajová</t>
  </si>
  <si>
    <t>Podpora (Ne)formální péče v Moravskoslezském kraji</t>
  </si>
  <si>
    <t>Zastupitelstvo kraje rozhodlo o profinancování a kofinancování projektu dne 15. 9. 2022 usnesením č. 9/875. Projekt bude financován formou záloh.</t>
  </si>
  <si>
    <t>Podpora komunitní práce v MSK III</t>
  </si>
  <si>
    <t>Podpora návazných aktivit sociálních služeb v MSK</t>
  </si>
  <si>
    <t>Podpora procesu plánování sociálních služeb na území MSK</t>
  </si>
  <si>
    <t>Profesionalizace systému péče o ohrožené děti v Moravskoslezském kraji</t>
  </si>
  <si>
    <t>Žít normálně II</t>
  </si>
  <si>
    <t>Rozšíření a modernizace výukových prostor na JG PT Ostrava-Poruba</t>
  </si>
  <si>
    <t>TPA – Inovační centrum pro transformaci vzdělávání</t>
  </si>
  <si>
    <t>Výstavba výjezdového stanoviště Nový Jičín</t>
  </si>
  <si>
    <t>IP LIFE for Coal Mining Landscape Adaptation (IP LIFE pro adaptaci pohornické krajiny)</t>
  </si>
  <si>
    <t>PŘEHLED OSTATNÍCH DLOUHODOBÝCH ZÁVAZKŮ KRAJE</t>
  </si>
  <si>
    <t>07785/2020/IM, 07781/2020/IM, 07782/2020/IM, 07784/2020/IM</t>
  </si>
  <si>
    <t xml:space="preserve">Závazek Moravskoslezského kraje byl schválen usnesením zastupitelstva kraje č. 16/1926 ze dne 4. 6.2020 ve výši 260 mil. Kč na období od 1.7.2021-30.6.2026. S ohledem na vysoutěženou cenu byl usnesením zastupitelstva č. 17/2063 ze dne 3.9.2020 navýšen na částku 295 mil. Kč. </t>
  </si>
  <si>
    <t>Závazek na zpracování ratingu Moravskoslezského kraje vyplývá z uzavřených smluv s EIB na základě usnesení zastupitelstva č. 5/209 ze dne 23.6.2005 a č. 15/1270 ze dne 10.11.2010. O uzavření smlouvy s Moody´s rozhodla rada kraje usnesením č. 80/2952 ze dne 2.8.2006, smlouva sjednána na dobu neurčitou. Ve výhledu je počítáno s navýšením o inflace.  Jelikož ratingové hodnocení kraje je významné mimo jiné při získávání úvěrových zdrojů, je vhodné realizovat ratingové hodnocení i v dalších letech.</t>
  </si>
  <si>
    <t>Operace spojené s bankovními produkty (pouze část akce týkající se poplatků z bankovních účtů)</t>
  </si>
  <si>
    <t>ČNB, Česká spořitelna,
J &amp; T Banka, 
Komerční banka, 
Oberbank AG, 
Raiffeisenbank, 
 UniCredit Bank</t>
  </si>
  <si>
    <t xml:space="preserve">O uzavření smlouvy o financování projektu "Moravia-Silesia Regional Infra II (CZ)" ve výši 2.000 mil. Kč,  rozhodlo zastupitelstvo kraje svým usnesením č. 15/1270 ze dne 10.11.2010. Novou smlouvou o úvěru s UniCredit Bank Czech Republic and Slovakia, a. s. došlo ke splacení podstatné části jistiny úvěru od EIB (předčasné splacení 2., 3. a 4. tranše) ve výši 1.178 mil. Kč a rozpočet kraje dále počítá s pravidelnou splátkou zbývajících 2 tranší (1. a 5. tranše) ve výši 76,7 mil. Kč. </t>
  </si>
  <si>
    <t>Smlouva o poskytnutí úvěrového rámce ve výši 1.009.700 tis. Kč mezi UniCredit Bank Czech Republic and Slovakia, a. s. a Moravskoslezským krajem II - refinancování úvěru EIB - splátky jistin</t>
  </si>
  <si>
    <t>O uzavření smlouvy o úvěru s UniCredit Bank Czech Republic and Slovakia, a.s. ve výši 1.009.700 tis. Kč rozhodlo zastupitelstvo kraje svým usnesením č. 12/1411 ze dne 13.6.2019. Předmětem úvěrové smlouvy je refinancování vybraných tranší (2., 3. a 4. tranše) úvěrového rámce od EIB, kdy cílem předčasného splacení je snížení úrokových nákladů placených krajem. Úvěr od UniCredit Bank bude splácen v letech 2020 – 2025.</t>
  </si>
  <si>
    <t>Smlouva o poskytnutí úvěrového rámce ve výši 1.009.700 tis. Kč mezi UniCredit Bank Czech Republic and Slovakia, a. s. a Moravskoslezským krajem II - refinancování úvěru EIB - platba úroků</t>
  </si>
  <si>
    <t>Smlouva o poskytnutí úvěrového rámce ve výši 3 mld. Kč mezi Českou spořitelnou, a. s. a Moravskoslezským krajem - splátky jistin</t>
  </si>
  <si>
    <t>Smlouva o poskytnutí úvěrového rámce ve výši 3 mld. Kč mezi Českou spořitelnou, a. s. a Moravskoslezským krajem - platba úroků</t>
  </si>
  <si>
    <t xml:space="preserve">Zajištění dopravní obslužnosti v Moravskoslezském kraji veřejnou drážní osobní dopravou na vybraných traťových linkách a úsecích v Moravskoslezském kraji – provozní soubor Ostravsko na území Moravskoslezského kraje s přesahem do Olomouckého, Zlínského a Žilinského kraje (SK) a Slezského vojvodství (PL), od prosince 2023 do prosince 2033 </t>
  </si>
  <si>
    <t xml:space="preserve">Závazek Moravskoslezského kraje byl schválen usnesením zastupitelstva kraje č. 3/167 ze dne 17. 3. 2021 v max. výši 810 mil. Kč  a usnesením č. 6/496 ze dne 16. 12. 2021 byl tento závazek změněn na max. výši 903 mil. Kč. Závazek bude trvat v období od prosince 2023 do prosince 2027. </t>
  </si>
  <si>
    <t>04650/2021/DSH</t>
  </si>
  <si>
    <t>ČSAD Frýdek-Místek, a.s. 
(45192073)</t>
  </si>
  <si>
    <t>Usnesením zastupitelstva kraje č. 12/1408 ze dne 13.6.2019 byl schválen závazek kraje v max. výši 274.393.324 Kč na zajištění dopravní obslužnosti Moravskoslezského kraje v relaci Ostrava – Šumperk, a to na období 8,5 let od data zahájení poskytování veřejných služeb v přepravě cestujících veřejnou linkovou osobní dopravou v dané oblasti. Pro tuto oblast byla využita opce v rámci již uzavřené smlouvy na oblast Opavsko.</t>
  </si>
  <si>
    <t>Správa železniční dopravní cesty, státní organizace 
(70994234)</t>
  </si>
  <si>
    <t>02438/2022/DSH</t>
  </si>
  <si>
    <t>Technická údržba, podpora a služby k software v odvětví územního plánování a stavebního řádu</t>
  </si>
  <si>
    <t>0513</t>
  </si>
  <si>
    <t>Moravskoslezský Vodíkový Klastr
(17464781)</t>
  </si>
  <si>
    <t xml:space="preserve">Členství Moravskoslezského kraje v zájmovém spolku na dobu neurčitou schválilo zastupitelstvo kraje usnesením č. 8/722 ze dne 16.6.2022. </t>
  </si>
  <si>
    <t xml:space="preserve">Výstavba nového koncertního sálu jako přístavba Domu kultury města Ostravy </t>
  </si>
  <si>
    <t>04849/2018/KPP
02452/2022/KPP</t>
  </si>
  <si>
    <t>Závazek Moravskoslezského kraje č. 8/729 ze dne 16.6.2022,  realizuje statutární město Ostrava, a to z rozpočtu kraje na rok 2023 ve výši 100 mil. Kč, na rok 2024 ve výši 100 mil. Kč a na rok 2026 ve výši 100 mil. Kč.</t>
  </si>
  <si>
    <t>05088/2021/RRC</t>
  </si>
  <si>
    <t>Usnesením zastupitelstva kraje č. 6/535 ze dne 16.12.2021 bylo rozhodnuto o pověření poskytování služeb obecného hospodářského zájmu a závazku dofinancovat činnosti vymezené ve smlouvě v jednotlivých letech.</t>
  </si>
  <si>
    <t>Rozšířené zájmové území Mošnov (pozemky)</t>
  </si>
  <si>
    <t>Zastupitelstvo kraje svým usnesením č. 17/2054 ze dne 3. 9. 2020 (materiál č. 7/2) souhlasilo s pokračováním dalších aktivit směřujících k rozšíření zájmového území Mošnov v souladu s Rozvojovou studií rozšířeného zájmového území Mošnov (tzv. Velký Mošnov).</t>
  </si>
  <si>
    <t>Oddíl lyžování Budišov nad Budišovkou, z.s. (26614782)</t>
  </si>
  <si>
    <t>04768/2022/RRC</t>
  </si>
  <si>
    <t>Usnesením zastupitelstva kraje č. 9/903 ze dne 15.9.2022 bylo rozhodnuto o poskytnutí dotace a závazku dofinancovat výplatu dalších splátek dotací v jednotlivých zimních sezónách.</t>
  </si>
  <si>
    <t>Usnesením zastupitelstva kraje č. 8/758 ze dne 16.6.2022 bylo rozhodnuto o poskytnutí dotací v rámci dotačního programu závazku dofinancovat výplatu dalších splátek dotací v jednotlivých zimních sezónách.</t>
  </si>
  <si>
    <t>Dotační program – Podpora kempování v Moravskoslezském kraji</t>
  </si>
  <si>
    <t>Členský příspěvek Asociaci poskytovatelů sociálních služeb České republiky</t>
  </si>
  <si>
    <t>Asociace poskytovatelů sociálních služeb České republiky, z.s. (60445831)</t>
  </si>
  <si>
    <t>Členství Moravskoslezského kraje v Asociaci poskytovatelů sociálních služeb České republiky na dobu neurčitou schválilo zastupitelstvo kraje usnesení č. 8/809 ze dne 16.6.2022.</t>
  </si>
  <si>
    <t>Moravskoslezská Technologická Akademie, z. s. (17445191)</t>
  </si>
  <si>
    <t>Usnesením ZK č. 8/821 ze dne 16. 6. 2022 bylo rozhodnuto o závazku Moravskoslezského kraje ve výši celkem 8.500 tis. Kč na období let 2023 - 2025 a od roku 2026 ve výši 4.000 tis. Kč ročně za účelem úhrady příspěvku Hlavního zakladatele spolku Moravskoslezská Technologická Akademie, z. s. (na dobu neurčitou).</t>
  </si>
  <si>
    <t>Usnesením ZK č. 15/1879 ze dne 5.3.2020 byl schválen závazek kraje v maximální výši 80 mil. Kč k zajištění podpory k vybudování Multifunkční sportovní haly v Ostravě na ulici U Stadiónu v Ostravě - Moravské Ostravě, a to na období let 2021 - 2023. Usnesením ZK č. 4/357 ze dne 17.6.2021 bylo rozhodnuto o změně období schváleného závazku, a to na období let 2022-2025. Usnesením ZK č. 9/928 ze dne 15.9.2022 bylo rozhodnuto vypustit v usnesení období schváleného závazku (Memorandum o vzájemné spolupráci a finanční podpoře).</t>
  </si>
  <si>
    <t>Statutární město Ostrava- městský obvod Poruba
(00845451)</t>
  </si>
  <si>
    <t>0514</t>
  </si>
  <si>
    <t>SoftwareONE Czech Republic s.r.o. (24207519)</t>
  </si>
  <si>
    <t>04898/2022/ŠMS</t>
  </si>
  <si>
    <t>Usnesením zastupitelstva kraje č. 8/817 ze dne 16.6.2022 bylo rozhodnuto o závazku kraje ve výši 24,9 mil. Kč na zajištění užívacích práv (licencí) pro využívání produktů společnosti Microsoft Corporation a souvisejících služeb v letech 2023 – 2025 pro organizace zřizované krajem v odvětví školství (předpokládané výdaje v jednotlivých letech 8,3 mil. Kč). Usnesením rady kraje č. 54/3814 ze dne 10.10.2022 bylo rozhodnuto uzavřít smlouvu za cenu nejvýše přípustnou 42,64 EUR bez DPH za poskytnutí jedné licence.</t>
  </si>
  <si>
    <t xml:space="preserve">Usnesením zastupitelstva kraje č. 7/689 ze dne 16.3.2022 byl schválen závazek kraje ve výši maximálně 30 mil. Kč na období let 2024 - 2025 vyvolaný podáním kandidatury na pořádání zimní olympiády dětí a mládeže v roce 2025 v Moravskoslezském kraji. </t>
  </si>
  <si>
    <t>0520</t>
  </si>
  <si>
    <t>ICZ a.s.
(25145444)</t>
  </si>
  <si>
    <t>00736/2022/INF</t>
  </si>
  <si>
    <t>Zastupitelstvo kraje usnesením č. 2/55 ze dne  17.12.2020 rozhodlo zajistit udržitelnost projektu  Digitální technická mapa Moravskoslezského kraje financovaného z Operačního programu Podnikání a inovace pro konkurenceschopnost v letech 2024 - 2028.</t>
  </si>
  <si>
    <t>Nemocnice Nový Jičín a.s.
(25886207)</t>
  </si>
  <si>
    <t>Smlouva na  zajištění činnosti nezávislých odborných komisí a o úhradě nákladů spojených s jejich činností je uzavřena na dobu neurčitou.</t>
  </si>
  <si>
    <t xml:space="preserve">Moravskoslezské datové centrum, p. o.
(06839517)
příspěvkové organizace v odvětví zdravotnictví </t>
  </si>
  <si>
    <t>Zajištění lékařské pohotovostní služby</t>
  </si>
  <si>
    <t>919</t>
  </si>
  <si>
    <t>Městská nemocnice Ostrava, příspěvková organizace
(00635162)
AJNA dental clinic s.r.o. 
(0671493)</t>
  </si>
  <si>
    <t>02023/2020/ZDR, 00542/2020/ZDR, 00543/2020/ZDR</t>
  </si>
  <si>
    <t>Usnesením č. 7/621 ze dne 16. 3. 2022 rozhodlo zastupitelstvo kraje o závazku kraje ve výši 12.000.000 Kč ročně k zajištění lékařské pohotovostní služby a pohotovostní služby v oboru zubní lékařství na území okresu Ostrava-město.</t>
  </si>
  <si>
    <t>Memorandum o spolupráci se Slezskou univerzitou v Opavě, Fakultou veřejných politik</t>
  </si>
  <si>
    <t>8103</t>
  </si>
  <si>
    <t>02041/2022/ZDR</t>
  </si>
  <si>
    <t xml:space="preserve">Moravskoslezský kraj zajišťuje údržbu chráněných části přírody na území kraje vyplývající z obecně právních předpisů. V návaznosti na to jsou uzavřené dlouhodobé smlouvy nebo smlouvy na dobu neurčitou s jednotlivými subjekty na tyto činnosti. Závazek Moravskoslezského kraje byl schválen usnesením zasedání zastupitelstva kraje č. 6/520 dne 14.12.2017 a byl upraven na jednání zastupitelstva kraje č. 6/475 dne 16.12.2021.                                                                   </t>
  </si>
  <si>
    <t xml:space="preserve"> více subjektů </t>
  </si>
  <si>
    <t>Ochrana druhů a stanovišť</t>
  </si>
  <si>
    <t>Pronájem pozemků a staveb</t>
  </si>
  <si>
    <t>Ochrana zálohovaných dat krajské korporace proti škodlivému kódu</t>
  </si>
  <si>
    <t>Otevřený úřad – otevřené rozhraní pro přístup k datům</t>
  </si>
  <si>
    <t>Realizace bezpečnostních opatření podle zákona o kybernetické bezpečnosti II</t>
  </si>
  <si>
    <t>Statutární město Ostrava - dotace na spolufinancování projektu Černá kostka - centrum digitalizace, vědy a inovací</t>
  </si>
  <si>
    <t>RUČITELSKÉ ZÁVAZKY:</t>
  </si>
  <si>
    <t xml:space="preserve"> 2026</t>
  </si>
  <si>
    <t xml:space="preserve">Financování akce bylo schváleno usnesením zastupitelstva kraje č. 6/475 ze dne 16. 12. 2021. </t>
  </si>
  <si>
    <t>Příprava výstavby tramvajové tratě Ostrava – Orlová – Karviná (Správa silnic Moravskoslezského kraje)</t>
  </si>
  <si>
    <t>Silnice II/470, příprava stavby „Komunikace – Severní spoj“ v Ostravě (Správa silnic Moravskoslezského kraje)</t>
  </si>
  <si>
    <t>Vysokorychlostní datová síť (Moravskoslezské datové centrum, příspěvková organizace, Ostrava)</t>
  </si>
  <si>
    <t xml:space="preserve">Financování realizace akce bylo schváleno na jednání zastupitelstva kraje usnesením č. 6/520 ze dne 14. 12. 2017. Memorandum o spolupráci při přípravě a realizaci projektu s ČR - Ministerstvem kultury (300 mil. Kč) a statutárním městem Ostrava (150 mil. Kč) bylo uzavřeno dne 25. 4. 2018. Poslední úprava závazku provedena usnesením č. 5/440 ze dne 16. 9. 2021. </t>
  </si>
  <si>
    <t xml:space="preserve">Podpora rozvoje muzejnictví v Moravskoslezském kraji - příspěvkové organizace MSK </t>
  </si>
  <si>
    <t>Revitalizace Slezského gymnázia (Slezské gymnázium, Opava, příspěvková organizace)</t>
  </si>
  <si>
    <t>Rekonstrukce elektroinstalace (Obchodní akademie, Český Těšín, příspěvková organizace)</t>
  </si>
  <si>
    <t>Rekonstrukce elektroinstalace (Gymnázium Josefa Kainara, Hlučín, příspěvková organizace)</t>
  </si>
  <si>
    <t>Modernizace koncertního sálu (Janáčkova konzervatoř v Ostravě, příspěvková organizace)</t>
  </si>
  <si>
    <t>Optimalizace využívaných prostor SŠP Krnov (Střední škola průmyslová, Krnov, příspěvková organizace)</t>
  </si>
  <si>
    <t>Výstavba sportovního plaveckého bazénu při Sportovním gymnáziu Dany a Emila Zátopkových v Ostravě (Sportovní gymnázium Dany a Emila Zátopkových, Ostrava, příspěvková organizace)</t>
  </si>
  <si>
    <t>Kybernetická bezpečnost</t>
  </si>
  <si>
    <t>Závazek vznikl uzavřením Smlouvy o dílo a servisní smlouvy č. 03749/2020/ŽPZ na zhotovení aplikace pro webovou prezentaci a správu Plánu rozvoje vodovodů a kanalizací Moravskoslezského kraje.</t>
  </si>
  <si>
    <t>vysoké školy</t>
  </si>
  <si>
    <t>Dotační program - Program na podporu přípravy projektové dokumentace 2023</t>
  </si>
  <si>
    <t>Dotační program - Podpora vědy a výzkumu v Moravskoslezském kraji 2022</t>
  </si>
  <si>
    <t>Dotační program - Podpora vědy a výzkumu v Moravskoslezském kraji 2023</t>
  </si>
  <si>
    <t>%
Výhled 26 / Výhled 25</t>
  </si>
  <si>
    <t xml:space="preserve"> - operace spojené s bankovními produkty</t>
  </si>
  <si>
    <t>×</t>
  </si>
  <si>
    <t xml:space="preserve"> - poplatky za znečišťování ovzduší</t>
  </si>
  <si>
    <r>
      <t>2026</t>
    </r>
    <r>
      <rPr>
        <b/>
        <vertAlign val="superscript"/>
        <sz val="10"/>
        <rFont val="Tahoma"/>
        <family val="2"/>
        <charset val="238"/>
      </rPr>
      <t xml:space="preserve"> 1)</t>
    </r>
  </si>
  <si>
    <t>Název akce - projekt</t>
  </si>
  <si>
    <t>číslo projektu</t>
  </si>
  <si>
    <t>od</t>
  </si>
  <si>
    <t>do</t>
  </si>
  <si>
    <t>rok 2026</t>
  </si>
  <si>
    <t>Otevřený úřad - otevřené rozhraní pro přístup k datům</t>
  </si>
  <si>
    <t>Černá kostka - Centrum digitalizace, vědy a inovací</t>
  </si>
  <si>
    <t>Těšínské divadelní a kulturní centrum</t>
  </si>
  <si>
    <t>Gastro vybavení Domova Březiny v Petřvaldě</t>
  </si>
  <si>
    <t>TPA - Inovační centrum pro transformaci vzdělávání</t>
  </si>
  <si>
    <t>NKP Zámek Bruntál - Revitalizace objektu "saly terreny"</t>
  </si>
  <si>
    <t>Výhled 2026</t>
  </si>
  <si>
    <t>Období realizace
akce v letech</t>
  </si>
  <si>
    <t>na léta 2025-2027</t>
  </si>
  <si>
    <t xml:space="preserve">Bilance příjmů a výdajů v letech 2025-2027 </t>
  </si>
  <si>
    <t>Přehled očekávaných účelových dotací v letech 2025-2027</t>
  </si>
  <si>
    <t>PŘEHLED OČEKÁVANÝCH ÚČELOVÝCH DOTACÍ V LETECH 2025-2027</t>
  </si>
  <si>
    <t>Výstavba administrativní budovy (Fontána, příspěvková organizace, Hlučín)</t>
  </si>
  <si>
    <t>Vybudování hřiště (Střední škola prof. Zdeňka Matějčka, Ostrava-Poruba, příspěvková organizace)</t>
  </si>
  <si>
    <t>Ministerstvo práce a sociálních věcí - Rekonstrukce budovy a spojovací chodby Máchova (Domov Duha, příspěvková organizace, Nový Jičín)</t>
  </si>
  <si>
    <t>Obce MSK - Kotlíkové dotace v Moravskoslezském kraji - 3. grantové schéma</t>
  </si>
  <si>
    <t>Obce MSK - Kotlíkové dotace v Moravskoslezském kraji - 4. grantové schéma</t>
  </si>
  <si>
    <t>Obce MSK - Kotlíkové dotace v Moravskoslezském kraji - 5. grantové schéma</t>
  </si>
  <si>
    <t>OP JAK - individuální projekty škol</t>
  </si>
  <si>
    <t>NPO - podpora škol s nadprůměrným zastoupením sociálně znevýhodněných žáků</t>
  </si>
  <si>
    <t>Financování ukrajinských asistentů pedagoga</t>
  </si>
  <si>
    <t>NOP - EU - Národní plán obnovy - pořízení mobilních digitálních technologií pro znevýhodněné žáky</t>
  </si>
  <si>
    <t>NPO - neinvestice</t>
  </si>
  <si>
    <t>OP Spravedlivá transformace - individuální projekty škol</t>
  </si>
  <si>
    <t>34033 + ORJ 13</t>
  </si>
  <si>
    <t>%
Výhled 25 / 
Oček.skut. 24</t>
  </si>
  <si>
    <t>%
Výhled 27 / Výhled 26</t>
  </si>
  <si>
    <t>Očekávaná skutečnost 2024</t>
  </si>
  <si>
    <t>Výhled 2027</t>
  </si>
  <si>
    <t xml:space="preserve"> - splátky jistin půjčených prostředků od obcí v rámci programu Jessica</t>
  </si>
  <si>
    <t xml:space="preserve"> - příspěvek od společnosti Industrial Center CR 10 s.r.o. - spolufinancování silničního připojení areálu Panattoni Park Ostrava Airport</t>
  </si>
  <si>
    <t>BILANCE PŘÍJMŮ A VÝDAJŮ V LETECH 2025-2027</t>
  </si>
  <si>
    <t>Očekávané účelové dotace ze státního rozpočtu u akcí reprodukce majetku kraje</t>
  </si>
  <si>
    <t>Výdaje financované z očekávaných účelových dotací ze státního rozpočtu u akcí reprodukce majetku kraje</t>
  </si>
  <si>
    <t>MINISTERSTVO PRÁCE A SOCIÁLNÍCH VĚCÍ</t>
  </si>
  <si>
    <t>Příspěvek na výkon sociální práce (s výjimkou sociálně-právní ochrany dětí)</t>
  </si>
  <si>
    <t>Neinvestiční nedávkové transfery podle zákona č. 108/2006 Sb., o sociálních službách (§ 101, § 102 a § 103)</t>
  </si>
  <si>
    <t>Transfery na státní příspěvek zřizovatelům zařízení pro děti vyžadující okamžitou pomoc</t>
  </si>
  <si>
    <t>Dotace pro soukromé školy</t>
  </si>
  <si>
    <t>Přímé náklady na vzdělávání</t>
  </si>
  <si>
    <t>VŠEOBECNÁ POKLADNÍ SPRÁVA</t>
  </si>
  <si>
    <t>Účelové dotace na výdaje spojené se společnými volbami do Senátu a zastupitelstev krajů</t>
  </si>
  <si>
    <t>Účelové dotace na výdaje spojené s přípravou a konáním voleb do Evropského Parlamentu</t>
  </si>
  <si>
    <t>Účelové dotace na výdaje spojené s volbami do Parlamentu České republiky</t>
  </si>
  <si>
    <t>Účelové dotace na výdaje spojené se společnými volbami do Parlamentu ČR a zastupitelstev v obcích</t>
  </si>
  <si>
    <t>Výstavba sportovního plaveckého bazénu při Sportovním gymnáziu Dany a Emila Zátopkových v Ostravě</t>
  </si>
  <si>
    <r>
      <t xml:space="preserve">EIB
</t>
    </r>
    <r>
      <rPr>
        <sz val="10"/>
        <rFont val="Tahoma"/>
        <family val="2"/>
        <charset val="238"/>
      </rPr>
      <t xml:space="preserve">smlouva z r. 2010 
na poskytnutí úvěrového rámce </t>
    </r>
    <r>
      <rPr>
        <b/>
        <sz val="10"/>
        <rFont val="Tahoma"/>
        <family val="2"/>
        <charset val="238"/>
      </rPr>
      <t xml:space="preserve">
ve výši 2 mld. Kč</t>
    </r>
  </si>
  <si>
    <r>
      <t xml:space="preserve">ČS
</t>
    </r>
    <r>
      <rPr>
        <sz val="10"/>
        <rFont val="Tahoma"/>
        <family val="2"/>
        <charset val="238"/>
      </rPr>
      <t xml:space="preserve">smlouva o úvěru 
</t>
    </r>
    <r>
      <rPr>
        <b/>
        <sz val="10"/>
        <rFont val="Tahoma"/>
        <family val="2"/>
        <charset val="238"/>
      </rPr>
      <t>ve výši 3 mld. Kč</t>
    </r>
  </si>
  <si>
    <r>
      <t xml:space="preserve">UCB II
</t>
    </r>
    <r>
      <rPr>
        <sz val="10"/>
        <rFont val="Tahoma"/>
        <family val="2"/>
        <charset val="238"/>
      </rPr>
      <t xml:space="preserve">smlouva o úvěru 
</t>
    </r>
    <r>
      <rPr>
        <b/>
        <sz val="10"/>
        <rFont val="Tahoma"/>
        <family val="2"/>
        <charset val="238"/>
      </rPr>
      <t xml:space="preserve">ve výši 1,0097 mld. Kč
</t>
    </r>
    <r>
      <rPr>
        <sz val="10"/>
        <rFont val="Tahoma"/>
        <family val="2"/>
        <charset val="238"/>
      </rPr>
      <t>úvěr na refinancovaní 3 vybraných úvěrových tranší načerpaných 
od EIB</t>
    </r>
  </si>
  <si>
    <r>
      <t xml:space="preserve">UCB I
</t>
    </r>
    <r>
      <rPr>
        <sz val="10"/>
        <rFont val="Tahoma"/>
        <family val="2"/>
        <charset val="238"/>
      </rPr>
      <t xml:space="preserve">smlouva o úvěru  
</t>
    </r>
    <r>
      <rPr>
        <b/>
        <sz val="10"/>
        <rFont val="Tahoma"/>
        <family val="2"/>
        <charset val="238"/>
      </rPr>
      <t xml:space="preserve">ve výši 1,0 mld. Kč
</t>
    </r>
    <r>
      <rPr>
        <sz val="10"/>
        <rFont val="Tahoma"/>
        <family val="2"/>
        <charset val="238"/>
      </rPr>
      <t xml:space="preserve">úvěr na předfinancování 
projektů EU </t>
    </r>
  </si>
  <si>
    <r>
      <t xml:space="preserve">UCB nový
</t>
    </r>
    <r>
      <rPr>
        <sz val="10"/>
        <rFont val="Tahoma"/>
        <family val="2"/>
        <charset val="238"/>
      </rPr>
      <t>smlouva o úvěru z r. 2023</t>
    </r>
    <r>
      <rPr>
        <b/>
        <sz val="10"/>
        <rFont val="Tahoma"/>
        <family val="2"/>
        <charset val="238"/>
      </rPr>
      <t xml:space="preserve">
ve výši 1,5 mld. Kč
</t>
    </r>
    <r>
      <rPr>
        <sz val="10"/>
        <rFont val="Tahoma"/>
        <family val="2"/>
        <charset val="238"/>
      </rPr>
      <t>úvěr na</t>
    </r>
    <r>
      <rPr>
        <b/>
        <sz val="10"/>
        <rFont val="Tahoma"/>
        <family val="2"/>
        <charset val="238"/>
      </rPr>
      <t xml:space="preserve"> </t>
    </r>
    <r>
      <rPr>
        <sz val="10"/>
        <rFont val="Tahoma"/>
        <family val="2"/>
        <charset val="238"/>
      </rPr>
      <t xml:space="preserve">předfinancování 
projektů EU </t>
    </r>
  </si>
  <si>
    <t>rok 2027</t>
  </si>
  <si>
    <t>po r. 2027</t>
  </si>
  <si>
    <t>Centrum veřejných energetiků</t>
  </si>
  <si>
    <t>Městečko bezpečí</t>
  </si>
  <si>
    <t>ODVĚTVÍ KRIZOVÉHO ŘÍZENÍ CELKEM:</t>
  </si>
  <si>
    <t>Rekonstrukce a výstavba objektů ve Skotnici</t>
  </si>
  <si>
    <t>Výstavba domků pro osoby s atypickými potřebami (Náš svět, Pržno)</t>
  </si>
  <si>
    <t>Modernizace Školního statku Opava III</t>
  </si>
  <si>
    <t>Modernizace zázemí pro výuku zemědělských a polygrafických oborů na Albrechtově SŠ Český Těšín</t>
  </si>
  <si>
    <t>Novostavba a přístavba objektu dílen a učeben praktického vyučování ve Středním odborném učilišti stavebním Opava</t>
  </si>
  <si>
    <t>Rozšíření a modernizace výukových prostor na jazykovém gymnáziu Pavla Tigrida Ostrava-Poruba</t>
  </si>
  <si>
    <t>Zřízení nového gastrocentra</t>
  </si>
  <si>
    <t>Modelová péče o lesní stanoviště a druhy vázané na lesní stanoviště a stromy</t>
  </si>
  <si>
    <t>IP LIFE for Coal Mining Landscape Adaptation</t>
  </si>
  <si>
    <t>Název akce/projektu</t>
  </si>
  <si>
    <t>2027</t>
  </si>
  <si>
    <t>Závazek kraje vyplývající z členství Moravskoslezského kraje v Asociaci krajů České republiky (AKČR). Členství bylo schváleno usnesením zastupitelstva kraje č. 47/M1 ze dne 12.2.2001 a to na dobu neurčitou. Rada AKČR usnesením č. 164 ze dne 8.3.2023 schválila navýšení příspěvku člena AKČR pro rok 2023 a roky následující na 1.000 tis. Kč /rok. Zastupitelstvo kraje usnesením č. 12/1197 ze dne 8.6.2023 rozhodlo poskytnout AKČR členský příspěvek ve výši 1.000 tis. Kč pro rok 2023 a roky následující. Od roku 2024 činí členský příspěvek 1.200 tis. Kč.</t>
  </si>
  <si>
    <t>Zajištění služeb souvisejících s provozem a činností krajského úřadu a zastupitelstva kraje</t>
  </si>
  <si>
    <t xml:space="preserve">Závazek kraje vyplývající z dodavatelských smluv uzavřených krajem na dobu neurčitou. Jedná se o smlouvy na zajištění dodávek tepla, TUV, energie, vodné a stočné, telekomunikační služby, odvoz odpadu, úklid a ostraha budov, revize výtahů, EZS, EPS, nákup kolků apod. v rámci činnosti krajského úřadu. </t>
  </si>
  <si>
    <t xml:space="preserve">Závazek kraje vyplývající z dodavatelských smluv uzavřených krajem na dobu neurčitou. Jedná se o smlouvy na technickou a zákaznickou podporu (maintenance), na aktualizace a obnovu dat, služby k IT systémům a softwarové zpracování výstupů IT, apod. v rámci činnosti krajského úřadu. V roce 2022 byla uzavřena smlouva na poskytování servisní a technické podpory SW produktů Microsoft. </t>
  </si>
  <si>
    <t>01329/2012/IM, 01471/2011/IM, 02465/2013/IM, 03511/2016/IM, 08063/2018/IM, 07969/2020/IM, 04978/2022/IM</t>
  </si>
  <si>
    <r>
      <t>Pronájem pozemků vyplývající z uzavřených smluv (01329/2012/IM, 01471/2011/IM, 02465/2013/IM, 03511/2016/IM,</t>
    </r>
    <r>
      <rPr>
        <b/>
        <sz val="8"/>
        <rFont val="Tahoma"/>
        <family val="2"/>
        <charset val="238"/>
      </rPr>
      <t xml:space="preserve"> </t>
    </r>
    <r>
      <rPr>
        <sz val="8"/>
        <rFont val="Tahoma"/>
        <family val="2"/>
        <charset val="238"/>
      </rPr>
      <t xml:space="preserve">08063/2018/IM), pronájem nebytových prostor pro příspěvkovou organizaci Moravskoslezské energetické centrum dle nájemní smlouvy č. 07969/2020/IM a pronájem skladovacích prostor v Ostravě Kunčičkách dle smlouvy č. 04978/2022/IM. Jedná se o smlouvy na dobu určitou i neurčitou. </t>
    </r>
  </si>
  <si>
    <t>703 (157)</t>
  </si>
  <si>
    <t>Smart Innovation Center, s.r.o.
(65409574),
Veolia Energie ČR a.s.
(45193410), 
OVaK a.s.
(45193673)
Pražská plynárenská, a.s.
(60193432)</t>
  </si>
  <si>
    <t>07969/2020/IM, 04978/2022/IM, 0102/2001/LP/4, 04987/2021/IM, 04989/2021/IM, 04990/2021/IM,
03244/2023/IM</t>
  </si>
  <si>
    <t>Moravskoslezský kraj uzavřel smlouvu č. 07969/2020/IM na služby spojené s pronájmem prostor pro příspěvkovou organizaci Moravskoslezské energetické centrum ve výši 1.277 tis. Kč ročně, smlouvu č. 04978/2022/IM na pronájem skladovacích prostor v Ostravě Kunčičkách ve výši  97 tis. Kč ročně a smlouvy 0102/2001/LP/4, 04987/2021/IM, 04989/2021/IM, 04990/2021/IM a 03244/2023/IM na služby a energie v prostorách Dr. Malého ve výši 2.500 tis. Kč ročně.</t>
  </si>
  <si>
    <t>O uzavření smlouvy o poskytnutí úvěrového rámce a vzniku závazku mezi bankou a Moravskoslezským krajem ve výši 1.500 mil. Kč rozhodne zastupitelstvo kraje na svém zasedání dne 7.12.2023.</t>
  </si>
  <si>
    <t xml:space="preserve">Závazek kraje vyplývající z dodavatelských smluv uzavřených krajem na dobu neurčitou. Jedná se zejména o smlouvy na technickou a zákaznickou podporu (maintenance), na servisní podporu aplikačního prostředlů modlu FAMA, včetně rozvoje, na servisní podporu modulu MAJ FAMA, na servisní podporu a rozvoj datových skladů  v rámci činnosti krajského úřadu. </t>
  </si>
  <si>
    <t>01310/2023/DSH
 02197/2023/DSH</t>
  </si>
  <si>
    <t>Závazek Moravskoslezského kraje byl schválen usnesením zastupitelstva kraje č. 10/984 ze dne 15.12.2022 v max. výši 17.905.707.000 Kč. Závazek bude trvat od prosince 2023 do prosince 2033.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inflace/deflace).</t>
  </si>
  <si>
    <t>Zajištění dopravní obslužnosti v Moravskoslezském kraji veřejnou drážní osobní dopravou na úseku linky S1, tratě 321.</t>
  </si>
  <si>
    <t>dosud neuzavřeno</t>
  </si>
  <si>
    <t>Zajištění dopravní obslužnosti v Moravskoslezském kraji veřejnou drážní osobní dopravou s na vybraných traťových linkách a úsecích v Moravskoslezském kraji - provozní soubor Osoblaha od prosince 2023 do prosince 2033.</t>
  </si>
  <si>
    <t xml:space="preserve">České dráhy, a.s.
(70994226)
</t>
  </si>
  <si>
    <t>00607/2019/DSH/10
 02197/2023/DSH</t>
  </si>
  <si>
    <t>Zajištění dopravní obslužnosti v Moravskoslezském kraji veřejnou drážní osobní dopravou s na vybraných traťových linkách a úsecích v Moravskoslezském kraji tzv. Zbytkovsko, od prosince 2023 do prosince 2025.</t>
  </si>
  <si>
    <t>00607/2019/DSH/9
 02197/2023/DSH</t>
  </si>
  <si>
    <t>Závazek Moravskoslezského kraje byl schválen usnesením zastupitelstva kraje č. 10/984 ze dne 15.12.2022 v max. výši 257.716.318 Kč. Závazek bude trvat od prosince 2023 do prosince 2025 na základě uzavřeného dodatku ke smlouvě o veřejných službách v přepravě cestujících k zajištění dopravní obslužnosti kraje veřejnou drážní osobní dopravou.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t>
  </si>
  <si>
    <t>Zajištění dopravní obslužnosti v Moravskoslezském kraji veřejnou drážní osobní dopravou s na vybraných traťových linkách a úsecích v Moravskoslezském kraji - provozní soubor Bruntálsko od prosince 2025 do prosince 2031.</t>
  </si>
  <si>
    <t>České dráhy, a.s.
(70994226)
ČR-Ministerstvo dopravy
(66003008)</t>
  </si>
  <si>
    <t>Závazek Moravskoslezského kraje byl schválen usnesením zastupitelstva kraje č. 11/1112 ze dne 10.3.2023 v max. výši 899.719.920 Kč. Závazek bude trvat od prosince 2025 do prosince 2031.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inflace/deflace, dotace). Usnesením zastupitelstva kraje č. 12/1222 ze dne 8.6.2023 byl závazek navýšen na částku 1.559.719.920 Kč  za předpokladu spolufinancování výkonů na lince R 27 Ostrava-Opava-Krnov-Olomouc v plné výši ze strany MD ČR na období  12/2027-12/2031. 
Usnesením rady kraje č. 69/5211 ze dne 5.6.2023 bylo rozhodnuto uzavřít Memorandum o spolupráci při budoucím zajištění dopravních služeb veřejné drážní osobní dopravy stávající linky R27 Ostrava – Opava – Krnov – Olomouc se společností Česká republika – Ministerstvo dopravy.</t>
  </si>
  <si>
    <t>Zajištění dopravní obslužnosti v Moravskoslezském kraji veřejnou drážní osobní dopravou vybraných vlaků na lince S6 Ostrava hl. n. – Frýdek-Místek – Frenštát pod Radhoštěm město na trati 323 Ostrava – Valašské Meziříčí od prosince roku 2023 do prosince roku 2027.</t>
  </si>
  <si>
    <t xml:space="preserve">02191/2022/DSH
 02197/2023/DSH
</t>
  </si>
  <si>
    <t>Zajištění dopravní obslužnosti v Moravskoslezském kraji veřejnou drážní osobní dopravou na trati 313 Milotice nad Opavou – Vrbno pod Pradědem v Moravskoslezském kraji, od prosince 2019 do prosince 2025.</t>
  </si>
  <si>
    <t>Zajištění dopravní obslužnosti v Moravskoslezském kraji veřejnou drážní osobní dopravou na trati 312 Bruntál - Malá Morávka, „Prázdninový provoz“ na území Moravskoslezského kraje od července 2019 do prosince 2025.</t>
  </si>
  <si>
    <t>Závazek Moravskoslezského kraje byl schválen usnesením zastupitelstva kraje č. 3/169 ze dne 17.3.2021 v max. výši 30 mil. Kč k úhradě protarifovací ztráty na základě Dohody o zapojení a podmínkách integrace vlaků dopravce do Integrovaného dopravního systému ODIS. Tento závazek byl  usnesení zastupitelstva kraje č. 10/979 ze dne 15.12.2022 navýšen o 5 mil. Kč na období 2023-2027.</t>
  </si>
  <si>
    <t>Závazek Moravskoslezského kraje byl schválen usnesením zastupitelstva kraje č. 15/1485 ze dne 25.6.2015 v min. výši 556.283.000 Kč. Finanční prostředky na zajištění financování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Zastupitelstvo kraje usnesením č. 16/1914 ze dne 4.6.2020 rozhodlo postupovat vůči dopravci ČSAD Havířov a.s. dle varianty C ve věci úpravě mezd řidičů, vyvolané změnou příslušné právní úpravy. Navýšení závazku Moravskoslezského kraje v celkové výši 28.110.704 Kč (z toho 2020: 1.756.919 Kč, 2021-2025: 26.353.785 Kč).</t>
  </si>
  <si>
    <t>Zajištění dopravní obslužnosti linkovou dopravou - oblast Jablunkovsko - Třinecko II.</t>
  </si>
  <si>
    <t>Veřejná zakázka</t>
  </si>
  <si>
    <t xml:space="preserve">Závazek Moravskoslezského kraje byl schválen usnesením zastupitelstva kraje č. 13/1350 ze dne 7.9.2023 v max. výši 1.430.615.000 Kč.  Závazek bude trvat po dobu 10 let od zahájení služeb.  Finanční prostředky na zajištění financování konkrétní smlouvy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V současné době se připravuje požadavek na uskutečnění nadlimitní veřejné zakázky. </t>
  </si>
  <si>
    <t>Závazek Moravskoslezského kraje byl schválen usnesením zastupitelstva kraje č. 16/1564 ze dne 25.9.2015 v min. výši 894.289.000 Kč. Závazek trvá do roku 2026. Finanční prostředky na zajištění financování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Zastupitelstvo kraje usnesením č. 16/1914 ze dne 4.6.2020 rozhodlo postupovat vůči dopravci ČSAD Havířov a.s. dle varianty C ve věci úpravě mezd řidičů, vyvolané změnou příslušné právní úpravy. Navýšení závazku Moravskoslezského kraje v celkové výši 50.459.782 Kč  (z toho 2020: 2.655.778 Kč, 2021-2026: 47.804.004 Kč).</t>
  </si>
  <si>
    <t xml:space="preserve">Závazek Moravskoslezského kraje byl schválen usnesením zastupitelstva kraje č. 3/132 ze dne 16.3.2017 v min. výši 766.976.184 Kč. Závazek trvá do června 2028. Finanční prostředky na zajištění financování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t>
  </si>
  <si>
    <t>Závazek Moravskoslezského kraje byl schválen usnesením zastupitelstva kraje č.  3/132 ze dne 16.3.2017 v min. výši 1.051.495.848 Kč. Závazek trvá do června 2028. Finanční prostředky na zajištění financování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2028.</t>
  </si>
  <si>
    <t xml:space="preserve">Závazek Moravskoslezského kraje byl schválen usnesením zastupitelstva kraje č. 3/132 ze dne 16.3.2017 v min. výši 335.673.000 Kč, který byl následně změněn usnesením zastupitelstva kraje č. 6/542 ze dne 14.12.2017 na min. výši 412.490.000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t>
  </si>
  <si>
    <t xml:space="preserve">Závazek Moravskoslezského kraje byl schválen usnesením zastupitelstva kraje č. 3/132 ze dne 16.3.2017 v min. výši 1.825.200.000 Kč, který byl následně změněn usnesením zastupitelstva kraje č. 6/542 ze dne 14.12.2017 na min. výši 1.945.866.000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t>
  </si>
  <si>
    <t>Závazek Moravskoslezského kraje byl schválen usnesením zastupitelstva kraje č. 3/132 ze dne 16.3.2017 v min. výši 1.357.200.000 Kč, který byl následně změněn usnesením zastupitelstva kraje č. 6/542 ze dne 14.12.2017 na min. výši 1.543.256.000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2028.</t>
  </si>
  <si>
    <t>Závazek Moravskoslezského kraje byl schválen usnesením zastupitelstva kraje č. 4/253 ze dne 15.6.2017 v min. výši 1.076.400.000 Kč, který byl následně změněn usnesením zastupitelstva kraje č. 6/542 ze dne 14.12.2017 na min. výši 1.215.734.000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2029.</t>
  </si>
  <si>
    <t>Závazek Moravskoslezského kraje byl schválen usnesením zastupitelstva kraje č. 4/253 ze dne 15.6.2017 v min. výši 702.000.000 Kč, který byl následně změněn usnesením zastupitelstva kraje č. 6/542 ze dne 14.12.2017 na min. výši 731.120.000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t>
  </si>
  <si>
    <t>Závazek Moravskoslezského kraje byl schválen usnesením zastupitelstva kraje č. 4/253 ze dne 15.6.2017 v min. výši 1.638.000.000 Kč, který byl následně změněn usnesením zastupitelstva kraje č. 6/542 ze dne 14.12.2017 na min. výši 1.729.000.000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2029.</t>
  </si>
  <si>
    <t>Závazek Moravskoslezského kraje byl schválen usnesením zastupitelstva kraje č. 5/420 ze dne 14.9.2017 v min. výši 538.200.000 Kč, který byl následně změněn usnesením zastupitelstva kraje č. 6/542 ze dne 14.12.2017 na min. výši 568.100.000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2028.</t>
  </si>
  <si>
    <t>Závazek Moravskoslezského kraje byl schválen usnesením zastupitelstva kraje č. 5/420 ze dne 14.9.2017 v min. výši 959.400.000 Kč, který byl následně změněn usnesením zastupitelstva kraje č. 6/542 ze dne 14.12.2017 na min. výši 1.012.700.000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2028.</t>
  </si>
  <si>
    <t>Závazek Moravskoslezského kraje byl schválen usnesením zastupitelstva kraje č. 5/420 ze dne 14.9.2017 v min. výši 678.600.000 Kč, který byl následně změněn usnesením zastupitelstva kraje č. 6/542 ze dne 14.12.2017 na min. výši 716.300.000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2028.</t>
  </si>
  <si>
    <t>Závazek Moravskoslezského kraje byl schválen usnesením zastupitelstva kraje č. 6/553 ze dne 14.12.2017 v min. výši 1.050.244.000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2029.</t>
  </si>
  <si>
    <r>
      <t>Závazek Moravskoslezského kraje byl schválen usnesením zastupitelstva kraje č. 4/253 ze dne 15.6.2017 (min. výše 1.123.200.000 Kč), č. 6/542 ze dne 14.12.2017 (min. výše 1.185.600.000 Kč) , který byl následně změněn usnesením zastupitelstva kraje č. 11/1228 ze dne 13.3.2019 na minimální výši 1.310.400.000 Kč.</t>
    </r>
    <r>
      <rPr>
        <b/>
        <sz val="8"/>
        <rFont val="Tahoma"/>
        <family val="2"/>
        <charset val="238"/>
      </rPr>
      <t xml:space="preserve"> </t>
    </r>
    <r>
      <rPr>
        <sz val="8"/>
        <rFont val="Tahoma"/>
        <family val="2"/>
        <charset val="238"/>
      </rPr>
      <t>Závazek trvá do roku 2030. Finanční prostředky na zajištění financování konkrétních smluv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Závazek bude trvat do roku 2030.</t>
    </r>
  </si>
  <si>
    <t xml:space="preserve">Závazek Moravskoslezského kraje byl schválen usnesením zastupitelstva kraje č.9/966 ze dne 13.9.2018 v min. výši 202.190.000 Kč. Závazek trvá od roku 2019 do roku 2028. Závazek trvá do roku 2030. Finanční prostředky na zajištění financování konkrétní smlouvy v případě jednotlivých let tak budou nárokovány v rámci návrhu rozpočtu Moravskoslezského kraje pro jednotlivé roky, na základě schváleného usnesení zastupitelstvem kraje, avšak vždy upraveny o předpokládanou inflaci/deflaci. </t>
  </si>
  <si>
    <t xml:space="preserve">Závazek Moravskoslezského kraje byl schválen usnesením zastupitelstva kraje č. 9/966 ze dne 13.9.2018 v min. výši 19.782.500 Kč. Závazek trvá od roku 2019 do roku 2028. Finanční prostředky na zajištění financování budou nárokovány v rámci návrhu rozpočtu Moravskoslezského kraje pro jednotlivé roky, na základě schváleného usnesení zastupitelstvem kraje, avšak vždy upraveny o předpokládanou inflaci/deflaci. </t>
  </si>
  <si>
    <t>Smlouva o poskytnutí finančního příspěvku na zajištění dopravní obslužnosti území Moravskoslezského kraje městskou hromadnou dopravou - Obec Horní Bludovice</t>
  </si>
  <si>
    <t>Obec Horní Bludovice (00296686)</t>
  </si>
  <si>
    <t xml:space="preserve">Závazek Moravskoslezského kraje bude předložen na zasedání zastupitelstva kraje dne 7.12.2023. Závazek trvá od roku 2024 do roku 2033. Finanční prostředky na zajištění financování budou nárokovány v rámci návrhu rozpočtu Moravskoslezského kraje pro jednotlivé roky, na základě schváleného usnesení zastupitelstvem kraje, avšak vždy upraveny o předpokládanou inflaci/deflaci. </t>
  </si>
  <si>
    <t>Smlouva o poskytnutí finančního příspěvku na zajištění dopravní obslužnosti území Moravskoslezského kraje městskou hromadnou dopravou - Město Šenov</t>
  </si>
  <si>
    <t>Město Šenov
(00297291)</t>
  </si>
  <si>
    <t xml:space="preserve">Zastupitelstvo kraje svým usnesením č. 3/131 ze dne 16.3.2017 rozhodlo o uzavření smlouvy o finanční spolupráci ve veřejné linkové osobní dopravě mezi Moravskoslezským krajem a Olomouckým krajem. Usnesením zastupitelstva kraje č. 6/541 ze dne 14.12.2017 byl schválen závazek v min. výši 56 mil. Kč.   Dále usnesením zastupitelstva kraje č. 14/1675 ze dne 12.12.2019 byl schválný závazek navýšen na částku 72 mil. Kč. Závazek trvá od 1.1.2018 do 31.12.2027. Finanční prostředky na zajištění financování budou nárokovány v rámci návrhu rozpočtu Moravskoslezského kraje pro jednotlivé roky, na základě schváleného usnesení zastupitelstvem kraje, avšak vždy upraveny o předpokládanou inflaci/deflaci. </t>
  </si>
  <si>
    <t xml:space="preserve">Zastupitelstvo kraje svým usnesením č. 21/2211 ze dne 22.9.2016 rozhodlo o uzavření smlouvy o finanční spolupráci ve veřejné linkové osobní dopravě mezi Moravskoslezským krajem a Zlínským krajem. Dále usnesením zastupitelstva kraje č. 10/1083 ze dne 13.12.2018 byl schválen závazek v min. výši 24 mil. Kč. Závazek trvá od 9.12.2018 do 31.12.2028. Finanční prostředky na zajištění financování budou nárokovány v rámci návrhu rozpočtu Moravskoslezského kraje pro jednotlivé roky, na základě schváleného usnesení zastupitelstvem kraje, avšak vždy upraveny o předpokládanou inflaci/deflaci. </t>
  </si>
  <si>
    <t>Závazek Moravskoslezského kraje byl schválen usnesením zastupitelstva kraje č. 12/1405 ze dne 13.6.2019  v max. výši 1.947.322.000 Kč pro oblast Havířovsko 1 + Havířovsko 2. Závazek bude trvat do roku 2030. Finanční prostředky na zajištění financování konkrétní smlouvy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t>
  </si>
  <si>
    <t xml:space="preserve">Zajištění dopravní obslužnosti linkovou dopravou - oblast Havířovsko </t>
  </si>
  <si>
    <t xml:space="preserve">Závazek Moravskoslezského kraje byl schválen usnesením zastupitelstva kraje č. 17/2041 ze dne 3.9.2020 v max. výši 1.039.486.500 Kč. Závazek bude trvat po dobu 10 let od zahájení služeb.  Finanční prostředky na zajištění financování konkrétní smlouvy v případě jednotlivých let tak budou nárokovány v rámci návrhu rozpočtu Moravskoslezského kraje pro jednotlivé roky, na základě schváleného usnesení zastupitelstvem kraje, avšak vždy upraveny o předpokládané ovlivňující další faktory (výše tržeb, příspěvek obcí, inflace/deflace). V současné době se připravuje požadavek na uskutečnění nadlimitní veřejné zakázky. </t>
  </si>
  <si>
    <t>Závazek Moravskoslezského kraje byl schválen usnesením zastupitelstva kraje č. 12/1400 ze dne 13.6.2019 a usnesením č. 14/1674 ze dne 12.12.2019 byla schválena jeho aktualizace. Aktualizovaný závazek byl schválen v max. výši 800 tis. EUR/ rok na dobu 5 let od zahájení  leteckého spojení. Rada kraje usnesením č.  12/692 ze dne 15.3.2021 a 25/1691 ze dne 13.9.2021 projednala přerušení smlouvy vždy na období cca 1/2 roku, čímž došlo k prodloužení trvání smlouvy.</t>
  </si>
  <si>
    <t>ID - Podpora aktivit obcí (Modernizace ulice Na Karolině - Most ul. Na Karolině)</t>
  </si>
  <si>
    <t>Závazek Moravskoslezského kraje byl schválen usnesením zastupitelstva kraje č. 8/734 ze dne 16.6.2022 v maximální výši 140 mil. Kč z rozpočtu kraje v letech 2023-2024. V návaznosti na to bylo uzavřeno Memorandum o spolupráci při podpoře přípravy a realizace záměru souboru dopravních staveb „Modernizace ulice Na Karolině". Zastupitelstvu kraje bude předložen na zasedání dne 7.12.2023 ke schválení návrh na poskytnutí  dotace statutárnímu městu Ostrava ve výši 140 mil. Kč na realizaci projektu "Modernizace ulice Na Karolině - Most ul. Na Karolině" s financováním v letech 2023-2025.</t>
  </si>
  <si>
    <t>Technická údržba, podpora a služby k software v odvětví dopravy</t>
  </si>
  <si>
    <t>Zastupitelstvo kraje usnesením č. 5/455 ze dne  14.9.2017 rozhodlo zajistit udržitelnost projektu Geoportál MSK - část dopravní infrastruktura financovaného z Integrovaného regionálního operačního programu v letech 2022 - 2026. 
Další závazky kraje vyplývající z dodavatelských smluv uzavřených krajem na dobu neurčitou. Jedná se zejména o smlouvy na technickou a zákaznickou podporu (maintenance), údržba a provoz KDS, NEWPS.cz, spisová služba.</t>
  </si>
  <si>
    <t>CERT-ACO
(25606310)</t>
  </si>
  <si>
    <t>03698/2023/EPCH</t>
  </si>
  <si>
    <t xml:space="preserve">Povinnost zpracování Energetických auditů, případně povinnost zavedení certifikovaného systému hospodaření s energií dle normy ČSN EN ISO 50001:2019, a to na základě zákona č. 406/2000 Sb., o hospodaření energií. Na zavedení výše uvedeného certifikovaného systému je uzavřena smlouva č. 03698/2023/EPCH. Jedná se o mandatorní výdaj. </t>
  </si>
  <si>
    <t>Členský příspěvek v zapsaném spolu POHOPARK</t>
  </si>
  <si>
    <t xml:space="preserve">Členství Moravskoslezského kraje v zájmovém spolku na dobu neurčitou schválilo zastupitelstvo kraje usnesením č. 13/1342 ze dne 7.9.2023. </t>
  </si>
  <si>
    <t>Inteligentní parkovací systém v okolí Krajského úřadu Moravskoslezského kraje</t>
  </si>
  <si>
    <t>MASTER IT Technologies, a. s.,
(27851931)</t>
  </si>
  <si>
    <t>02108/2019/KŘ</t>
  </si>
  <si>
    <t xml:space="preserve">Usnesením rady kraje č. 64/5787 ze dne 11.6.2019 bylo rozhodnuto uzavřít smlouvu na realizaci projektu Inteligentní parkovací systém v okolí Krajského úřadu Moravskoslezského kraje. Následně usnesením rady kraje č. 77/5688 ze dne 4.9.2023 bylo rozhodnuto o zajištění servisní služby na dobu neurčitou. </t>
  </si>
  <si>
    <t>ELTODO, a.s.
(45274517)</t>
  </si>
  <si>
    <t>01735/2021/EPCH</t>
  </si>
  <si>
    <t xml:space="preserve">Usnesením rady kraje č. 15/907 ze dne 26.4.2021 bylo rozhodnuto o uzavření smlouvy o dílo na realizaci projektu Dynamický systém rezervace parkovacích míst u budov KU MSK včetně servisní smlouvy na dobu neurčitou. </t>
  </si>
  <si>
    <t>Členský příspěvek v zapsaném spolku Moravskoslezský Vodíkový Klastr</t>
  </si>
  <si>
    <t xml:space="preserve">Členský příspěvek Mezinárodní neziskové asociaci Hydrogen Europe  </t>
  </si>
  <si>
    <t>Mezinárodní nezisková asociace Hydrogen Europe</t>
  </si>
  <si>
    <t xml:space="preserve">Členství Moravskoslezského kraje v partnerské asociaci vodíkových technologií Hydrogen Europe na dobu neurčitou schválilo zastupitelstvo kraje usnesením č. 11/1092 ze dne 10.3.2023. </t>
  </si>
  <si>
    <t>Technická údržba, podpora a služby k software v odvětví chytrého regionu</t>
  </si>
  <si>
    <t>Závazky kraje vyplývající z dodavatelských smluv uzavřených krajem na dobu neurčitou. Jedná se zejména o smlouvy na technickou a zákaznickou podporu (maintenance), údržba a provoz KDS, NEWPS.cz, spisová služba.</t>
  </si>
  <si>
    <t>Technická údržba, podpora a služby k software v odvětví krizového řízení</t>
  </si>
  <si>
    <t>Závazky kraje vyplývající z dodavatelských smluv uzavřených krajem na dobu neurčitou. Jedná se zejména o smlouvu na poskytování datových služeb a uživatelské podpoře a systémové podpoře softwarových produktů.</t>
  </si>
  <si>
    <t>0155</t>
  </si>
  <si>
    <t>Závazek dofinancovat vyrovnávací platbu v následujících letech je vyvolán zařazením akce do rozpočtu kraje na rok 2024. Současně dojde k uzavření smlouvy o závazku veřejné služby a vyrovnávací platbě za jeho výkon.</t>
  </si>
  <si>
    <t xml:space="preserve">Podpora provozu divadla </t>
  </si>
  <si>
    <t>Slezské divadlo Opava, příspěvková organizace (00100552)</t>
  </si>
  <si>
    <t>02040/2023/KPP</t>
  </si>
  <si>
    <t xml:space="preserve">Usnesením zastupitelstva kraje č 11/1097 ze dne 10.03.2023 bylo rozhodnuto dofinancovat realizaci projektu „Podpora provozu divadla" (mzdy zaměstnanců) z rozpočtu kraje na rok 2024  ve výši 3 mil. Kč a v roce 2025  ve výši 3 mil. Kč. </t>
  </si>
  <si>
    <t>Podpora provozu divadla</t>
  </si>
  <si>
    <t>Národní divadlo moravskoslezské, příspěvková organizace, Ostrava (00100528)</t>
  </si>
  <si>
    <t>02042/2023/KPP</t>
  </si>
  <si>
    <t xml:space="preserve">Usnesením zastupitelstva kraje č 11/1097 ze dne 10.03.2023 bylo rozhodnuto dofinancovat realizaci projektu „Podpora provozu divadla" (mzdy zaměstnanců) z rozpočtu kraje na rok 2024  ve výši 7 mil. Kč a v roce 2025  ve výši 7 mil. Kč. </t>
  </si>
  <si>
    <t>Technická údržba, podpora a služby k software v odvětví kultury</t>
  </si>
  <si>
    <t>Členství Moravskoslezského kraje v zájmovém sdružení na dobu neurčitou schválilo zastupitelstvo kraje usnesením č. 18/1535 ze dne 23.3.2011.</t>
  </si>
  <si>
    <t>Členství na dobu neurčitou schválilo zastupitelstvo kraje usnesením č. 11/946 ze dne 21.4.2010. Usnesením zastupitelstva kraje č. 10/1018 ze dne 15.12.2022 byl navýšen členský příspěvek na 50 tis. EUR s platností od roku 2023.</t>
  </si>
  <si>
    <t>Členství Moravskoslezského kraje v zájmovém sdružení na dobu neurčitou schválilo zastupitelstvo kraje usnesením č. 10/1116 ze dne 13.12.2018. Usnesením zastupitelstva kraje č. 10/1017 ze dne 15.12.2022Z byl navýšen členský příspěvek na 4.400 tis. Kč s platností od roku 2023 .</t>
  </si>
  <si>
    <t>Usnesením zastupitelstva kraje č. 7/641 ze dne 16.3.2022 bylo rozhodnuto o poskytnutí dotace na realizaci projektu „Podpora vzniku nového studijního programu Zubní lékařství na Ostravské univerzitě (MSK) a závazku dofinancovat výplatu druhé splátky dotace ve výši 1.936 tis. Kč po předložení závěrečného vyúčtování. 
Usnesením zastupitelstva kraje č. 10/1013 ze dne 15.12.2022 bylo rozhodnuto o poskytnutí dotace Vysoké škole báňské - Technické univerzitě Ostrava na realizaci projektu "Experimental and theoretical studies of near-infrared-emitting and chiral carbon dot luminophores a závazku dofinancovat výplatu druhé splátky dotace z rozpočtu kraje na rok 2026.
Usnesením zastupitelstva kraje č. 12/1262 ze dne 8.6.2023 bylo rozhodnuto o poskytnutí dotace Ostravské univerzitě na realizaci projektu "Telemedicína v akviziční a rehabilitační fázi II." a závazku dofinancovat výplatu druhé splátky dotace ve výši 1.200 tis. Kč z rozpočtu kraje na rok 2025.
Usnesením zastupitelstva kraje č. 13/1381 ze dne 07.09.2023 bylo rozhodnuto o dofinancování druhé splátky dotace ve výši 3.000 tis. Kč z rozpočtu kraje na rok 2026.</t>
  </si>
  <si>
    <t>Dotační program – Podpora obnovy a rozvoje venkova Moravskoslezského kraje 2024</t>
  </si>
  <si>
    <t>Závazek dofinancovat výplatu druhých splátek dotací po předložení závěrečných vyúčtování v roce 2025 je vyvolán zařazením dotačního programu do rozpočtu kraje na rok 2024.</t>
  </si>
  <si>
    <t>Dotační program - Program na podporu přípravy projektové dokumentace 2021</t>
  </si>
  <si>
    <t>Usnesením zastupitelstva kraje č. 11/1135 ze dne 10.3.2023 bylo rozhodnuto o dofinancování druhých splátek dotací z rozpočtu kraje na rok 2024. Usnesením  zastupitelstva kraje č. 12/1260 ze dne 8.6.2023 bylo rozhodnuto o změně výše dofinancování výplaty druhých splátek dotací.</t>
  </si>
  <si>
    <t xml:space="preserve">Usnesením zastupitelstva kraje č. 3/1390 ze dne 07.09.2023 bylo rozhodnuto o dofinancování druhých splátek dotací z rozpočtu kraje na rok 2025. </t>
  </si>
  <si>
    <t>Dotační program - Program na podporu přípravy projektové dokumentace 2024</t>
  </si>
  <si>
    <t>Závazek dofinancovat výplatu druhých splátek dotací po předložení závěrečných vyúčtování v roce 2026 je vyvolán zařazením dotačního programu do rozpočtu kraje na rok 2024.</t>
  </si>
  <si>
    <t>Usnesením zastupitelstva kraje č. 10/012 ze dne 15.12.2022 bylo rozhodnuto o poskytnutí dotací v rámci dotačního programu a závazku dofinancovat výplatu druhých splátek dotací po předložení závěrečných vyúčtování.</t>
  </si>
  <si>
    <t>Závazek dofinancovat výplatu druhých splátek dotací po předložení závěrečných vyúčtování v roce 2026 je vyvolán zařazením dotačního programu do rozpočtu kraje na rok 2023.</t>
  </si>
  <si>
    <t>Dotační program - Podpora vědy a výzkumu v Moravskoslezském kraji 2024</t>
  </si>
  <si>
    <t>Závazek dofinancovat výplatu druhých splátek dotací po předložení závěrečných vyúčtování v roce 2027 je vyvolán zařazením dotačního programu do rozpočtu kraje na rok 2024.</t>
  </si>
  <si>
    <t>Dotační program – Program na podporu stáží žáků a studentů ve firmách 2024</t>
  </si>
  <si>
    <t>Dotační program – Program na podporu financování akcí s podporou EU</t>
  </si>
  <si>
    <t>obec Píšť
(300560)</t>
  </si>
  <si>
    <t>00404/2019/RRC</t>
  </si>
  <si>
    <t>Usnesením zastupitelstva kraje č. 12/1258 ze dne 08.06.2023 bylo rozhodnuto o závazku dofinancovat výplatu druhé splátky dotace z rozpočtu kraje na rok 2025.</t>
  </si>
  <si>
    <t>Dotační program – Podpora znevýhodněných oblastí Moravskoslezského kraje 2024</t>
  </si>
  <si>
    <t>vlastníci pozemků, Armáda České republiky</t>
  </si>
  <si>
    <t>Členství Moravskoslezského kraje v zájmovém sdružení právnických osob Evropská kulturní stezka sv. Cyrila a Metoděje na dobu neurčitou schválilo zastupitelstvo kraje usnesením č. 12/1085 ze dne 11.12.2014. Závazek Moravskoslezského kraje byl schválen usnesením zastupitelstva kraje č. 6/520 ze dne 14.12.2017. Usnesením zastupitelstva kraje č. 11/1144 ze dne 10.3.2023 bylo rozhodnuto o navýšení členského příspěvku.</t>
  </si>
  <si>
    <t>Propagace Moravskoslezského kraje a statutárního města Ostrava prostřednictvím marketingových služeb leteckého dopravce</t>
  </si>
  <si>
    <t>02192/2023/DSH</t>
  </si>
  <si>
    <t>Usnesením rady kraje č. 64/4739 ze dne 20.3.2023 byla uzavřena smlouva na propagaci Moravskoslezského kraje a statutárního města Ostrava prostřednictvím marketingových služeb leteckého dopravce, Polskie Linie Lotnicze "LOT" S.A. s 1/2 roční výpovědní lhůtou.</t>
  </si>
  <si>
    <t>Ski klub RD Rýmařov</t>
  </si>
  <si>
    <t>O závazku dofinancovat výplatu druhé splátky dotace zimní sezóny 2024/2025 rozhodlo zastupitelstvo kraje usnesením č. 13/1389 ze dne 07.09.2023.</t>
  </si>
  <si>
    <t>Obec Prostřední Bečva</t>
  </si>
  <si>
    <t>00247/2020/RRC</t>
  </si>
  <si>
    <t>Usnesením zastupitelstva kraje č. 14/1727 ze dne  12.12.2019 bylo rozhodnuto o uzavření Memoranda o spolupráci mezi Moravskoslezským krajem, Zlínským krajem, obcí Trojanovice a obcí Prostřední Bečva týkajícího se zvelebování lokality hřebene Pustevny - Radhošť. Finanční prostředky jsou určeny jako příspěvek do Fondu Pustevny, a to na základě žádosti obce Prostřední Bečva.</t>
  </si>
  <si>
    <t>Dotační program – Podpora infrastruktury a propagace cestovního ruchu v Moravskoslezském kraji 2024</t>
  </si>
  <si>
    <t>Dotační program – Podpora systému destinačního managementu turistických oblastí 2024-2025</t>
  </si>
  <si>
    <t>Technická údržba, podpora a služby k software v odvětví sociálních věcí</t>
  </si>
  <si>
    <t>Prevence rizikového chování</t>
  </si>
  <si>
    <t>Kraj Vysočina (70890749)</t>
  </si>
  <si>
    <t>Usnesením ZK č. 13/1437 ze dne 7. 9. 2023 bylo rozhodnuto schválit závazek Moravskoslezského kraje za účelem úhrady nákladů spojených s realizací a koordinací projektu Kraje pro bezpečný internet, a to ve výši 60 tis. Kč ročně s platností od roku 2024 (Smlouva o spolupráci při zajištění realizace projektu Kraje pro bezpečný internet na dobu neurčitou).</t>
  </si>
  <si>
    <t>Statutární město Ostrava 
(00845451),
Český florbal s.r.o. (27945383),
Český florbal (61387991)</t>
  </si>
  <si>
    <t>Usnesením ZK č. 13/1419 ze dne 7. 9. 2023 bylo rozhodnuto o závazku kraje ve výši 3 mil. Kč k zajištění finanční podpory Mistrovství světa IFF ve florbalu žen 2025, a to na období let 2024 - 2025 (Memorandum o vzájemné spolupráci a finanční podpoře).</t>
  </si>
  <si>
    <t xml:space="preserve">Moravskoslezská Technologická Akademie, z.s. (MTA) </t>
  </si>
  <si>
    <t xml:space="preserve">Technická údržba, podpora a služby k software v odvětví školství  </t>
  </si>
  <si>
    <t>1306/1906</t>
  </si>
  <si>
    <t>ODVĚTVÍ ÚZEMNÍHO PLÁNOVÁNÍ:</t>
  </si>
  <si>
    <t>Smlouva o nájmu podniku Nemocnice Nový Jičín</t>
  </si>
  <si>
    <t xml:space="preserve"> </t>
  </si>
  <si>
    <t>Kybernetická bezpečnost – příspěvkové organizace kraje</t>
  </si>
  <si>
    <t xml:space="preserve">Závazek Moravskoslezského kraje byl schválen usnesením zastupitelstva kraje č. 8/738 ze dne 16.6.2022 ve výši 42 mil. Kč ročně k zajištění kybernetické bezpečnosti nemocnic zřizovaných a založených krajem, a to na období 2023-2026, včetně reprodukce majetku kraje. Z důvodu opožděného zahájení plnění z uzavřené smlouvy je navrhováno prodloužení závazku do roku 2027. </t>
  </si>
  <si>
    <t>Usnesením č. 10/948 ze dne 15.12.2022 - Dle § 110 odst. 1 zákona č. 372/2011 Sb., o zdravotních službách a podmínkách jejich poskytování, ve znění pozdějších předpisů, odpovídá kraj za organizaci a zajištění prohlídek těl zemřelých mimo zdravotnické zařízení na svém území.</t>
  </si>
  <si>
    <t>Protialkoholní záchytná stanice</t>
  </si>
  <si>
    <t>901</t>
  </si>
  <si>
    <t>Usnesením č. 11/1118 ze dne 10. 3. 2023 rozhodlo zastupitelstvo kraje o závazku kraje v předpokládané výši 11.000 tis. Kč ročně k zajištění protialkoholní a protitoxikomanické záchytné služby na území statutárního města Ostravy, a to na období 2024-2026.</t>
  </si>
  <si>
    <t>Závazek byl schválen zastupitelstvem kraje usnesením č. 8/737 ze dne 16. 6. 2022 k zajištění financování celoživotního vzdělávání všeobecných sester v letech 2024–2026 ve výši 2.400 tis. Kč ročně. Závazek je nutné prodloužit z důvodu výplaty školného za rok 2026/2027 za letní semestr až v 2027.</t>
  </si>
  <si>
    <t>Stabilizace zdravotnického personálu a vzdělávání</t>
  </si>
  <si>
    <t>903</t>
  </si>
  <si>
    <t>Ostravská univerzita (61988987)</t>
  </si>
  <si>
    <t>04071/2023/ZDR</t>
  </si>
  <si>
    <t>Usnesením č. 13/1353 ze dne 7.9.2023 rozhodlo zastupitelstvo kraje o závazku kraje ve výši 350 tis. Kč ročně k navýšení počtu studentů prvních ročníků studijních programů vyučovaných na Lékařské fakultě Ostravské univerzity</t>
  </si>
  <si>
    <t>516</t>
  </si>
  <si>
    <t>X</t>
  </si>
  <si>
    <t>Závazky kraje vyplývající z dodavatelských smluv uzavřených krajem na dobu neurčitou. Jedná se zejména o smlouvy na technickou a zákaznickou podporu (maintenance), údržba a provoz KDS, NEWPS.cz, spisová služba, MIS pro oblast zdravotnictví a nemocnice, identitní brána.</t>
  </si>
  <si>
    <t>Povodňový plán Moravskoslezského kraje</t>
  </si>
  <si>
    <t>VÍTKOVICE IT SOLUTIONS a.s.</t>
  </si>
  <si>
    <t>03967/2023/ŽPZ</t>
  </si>
  <si>
    <t>Smlouva o poskytnutí pozáruční servisní podpory Digitálnímu povodňovému plánu Moravskoslezského kraje uzavíraná Moravskoslezským krajem č. 03967/2023/ŽPZ na období 36 měsíců - 530.464 Kč.</t>
  </si>
  <si>
    <t>Závazek na období od 2023 - 2025 ve výši 744,15 tis. Kč byl projednán zastupitelstvem kraje dne 10/948 ze dne 15.12.2022. Účelově určené prostředky na provádění záchranného přenosu zvláště chráněných živočichů - obojživelníků na území Moravskoslezského kraje v letech 2023 – 2025. Jedná se o lokality HRADEC NAD MORAVICÍ (Kajlovec), TŘINEC (Lyžbice), FRÝDEK – MÍSTEK (Lysůvky), HÁJ VE SLEZSKU (Chabičov), MĚSTO ALBRECHTICE na základě následně uzavřených smluv o dílo.  Jedná se o výkon státní správy v přenesené působnosti, a to konkrétně zajištění obecné péče volně žijících živočichů a zvláštní ochrany těch druhů, které jsou vzácné či ohrožené. Zákon č. 114/1992 Sb., o ochraně přírody a krajiny, ve znění pozdějších předpisů.</t>
  </si>
  <si>
    <t>Technická údržba, podpora a služby k software v odvětví životního prostředí</t>
  </si>
  <si>
    <t>HYDROSOFT Veleslavín s.r.o.
(61061557)</t>
  </si>
  <si>
    <t>03749/2020/ŽPZ</t>
  </si>
  <si>
    <t>Usnesením rady kraje č. 92/7993 ze dne 20.7.2020 byla uzavřena smlouva na pořízení aplikace pro webovou prezentaci a správu Plánu rozvoje vodovodů a kanalizací, včetně technické a servisní podpory.</t>
  </si>
  <si>
    <t>Digitální povodňový plán Moravskoslezského kraje</t>
  </si>
  <si>
    <t>VÍTKOVICE IT SOLUTIONS a.s.
(28606582)</t>
  </si>
  <si>
    <t>Závazek vyplývající z uzavřené smlouvy o poskytnutí pozáruční servisní podpory Digitálnímu povodňovému plánu Moravskoslezského kraje uzavřená na období 36 měsíců.</t>
  </si>
  <si>
    <t>20227</t>
  </si>
  <si>
    <t>Ručitelský závazek MSK za závazky společnosti VaK Bruntál, a.s. - stav k 31.12.2022</t>
  </si>
  <si>
    <t>V souvislosti s žádostí společnosti VaK Bruntál, a. s. a na základě usnesení č. 5/277 ze dne 17.6.2009 rozhodlo zastupitelstvo kraje o převzetí ručitelského závazku za všechny dluhy obchodní společnosti VaK Bruntál a. s., a vydání prohlášení ručitele ve smyslu § 546 zákona č. 40/1964 Sb., občanský zákoník, ve znění pozdějších předpisů. Moravskoslezský kraj převzal ručení s ohledem na ust. § 143 odst. 4 insolvenčního zákona, když takový krok vyššího územního samosprávného celku je zákonným důvodem pro zamítnutí insolvenčního návrhu podaného věřitelem. Ve věci zajištění ručitelského závazku Moravskoslezského kraje je uzavřena smlouva o budoucí smlouvě zástavní se společností VaK Bruntál, a. s. týkajících se údajných pohledávek společnosti FOCUS METAL, s.r.o., ke kterému probíhalo v letech 2011 až 2022 soudní řízení, které bylo zatím ukončeno rozsudkem KS v Ostravě, který 20. 12.2022 potvrdil rozhodnutí ve věci FOCUS METAL, s.r.o. a dlužník již žalovanou částku uhradil. Závazky vůči této společnosti byly vyřešeny a je možno o ně snížit ručení.  Ručitelský závazek je aktualizován ročně podle údajů z účetnictví společnosti VaK Bruntál, a. s. 
Zachování majetkové účasti Moravskoslezského kraje ve společnosti VaK Bruntál, a. s., a ručitelského závazku je účelné až do doby dořešení všech sporů.</t>
  </si>
  <si>
    <t>Závazek Moravskoslezského kraje byl schválen usnesením zastupitelstva kraje č. 11/1112 ze dne 10.3.2023 v max. výši 132.000.000 Kč. Závazek bude trvat od prosince 2023 do prosince 2033.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inflace/deflace).</t>
  </si>
  <si>
    <t>Individuální dotace - Příspěvek na zabezpečení úkolů jednotek požární ochrany v rámci veřejné služby</t>
  </si>
  <si>
    <t>Individuální dotace - Spolufinancování provozu Moravskoslezského inovačního centra Ostrava, a.s.</t>
  </si>
  <si>
    <t>Individuální dotace - Podpora odborného vzdělávání na vysokých školách v Moravskoslezském kraji</t>
  </si>
  <si>
    <t>Individuální dotace - Údržba LBT Rýmařov</t>
  </si>
  <si>
    <t>Individuální dotace - Podpora významných akcí cestovního ruchu - ÚPRAVA LYŽAŘSKÝCH BĚŽECKÝCH TRAS V MORAVSKOSLEZSKÉM KRAJI V ZIMNÍCH SEZÓNÁCH 2022/2023, 2023/2024 A 2024/2025</t>
  </si>
  <si>
    <t>Individuální dotace - Fond Pustevny</t>
  </si>
  <si>
    <t>Individuální dotace - Podpora sportu a pohybových aktivit občanů Moravskoslezského kraje</t>
  </si>
  <si>
    <t>Individuální dotace - Multifunkční sportovní hala v Ostravě</t>
  </si>
  <si>
    <t>Hry "Olympiády dětí a mládeže"
Individuální dotace - Hry "Olympiády dětí a mládeže"</t>
  </si>
  <si>
    <r>
      <t>2027</t>
    </r>
    <r>
      <rPr>
        <b/>
        <vertAlign val="superscript"/>
        <sz val="10"/>
        <rFont val="Tahoma"/>
        <family val="2"/>
        <charset val="238"/>
      </rPr>
      <t xml:space="preserve"> 1)</t>
    </r>
  </si>
  <si>
    <t>1) Pro léta 2023 až 2027 se jedná o očekávanou skutečnost k 31.12.</t>
  </si>
  <si>
    <t>UKAZATELE ZADLUŽENOSTI</t>
  </si>
  <si>
    <t xml:space="preserve"> 2027</t>
  </si>
  <si>
    <t>Zajištění přípravy, realizace a havárie v rámci akcí reprodukce majetku kraje</t>
  </si>
  <si>
    <t xml:space="preserve">Financování akce bylo schváleno usnesením zastupitelstva kraje č. 13/1409 ze dne 7. 9. 2023. </t>
  </si>
  <si>
    <t xml:space="preserve">Financování akce bylo schváleno usnesením zastupitelstva kraje č. 6/475 ze dne 16. 12. 2021 a aktualizováno usn. č. 10/948 ze dne 15.12.2022 . </t>
  </si>
  <si>
    <t xml:space="preserve">Financování akce bylo schváleno usnesením zastupitelstva kraje č. 10/948 ze dne 15.12.2022. </t>
  </si>
  <si>
    <t>Přeložka silnice II/467 Štítina – obchvat a napojení na silnici I/11 (Správa silnic Moravskoslezského kraje, příspěvková organizace, Ostrava)</t>
  </si>
  <si>
    <t>Financování akce bude předloženo ke schválení na jednání zastupitelstva kraje dne 7. 12. 2023 v rámci schvalování rozpočtu kraje na rok 2023.</t>
  </si>
  <si>
    <t>HUB Mošnov, výstavba okružní křižovatky na sil. I/58, a úprava křižovatek na sil. II/464 pro nadměrnou dopravu (Správa silnic Moravskoslezského kraje, příspěvková organizace, Ostrava)</t>
  </si>
  <si>
    <t>Závazek financovat akci byl schválen usnesením zastupitelstva kraje č. 12/1225 ze dne 8. 6. 2023.</t>
  </si>
  <si>
    <t xml:space="preserve">Financování akce bylo schváleno usnesením zastupitelstva kraje č. 4/338 ze dne 17. 6. 2021 a poslední úprava závazku  provedena usnesením 8/793 ze dne 16. 6. 2022. </t>
  </si>
  <si>
    <t>Novostavba garáží a dílen v areálu CM Frýdek (Správa silnic Moravskoslezského kraje, příspěvková organizace, Ostrava)</t>
  </si>
  <si>
    <t>Rekonstrukce budovy CM Hlučín, středisko Opava (Správa silnic Moravskoslezského kraje, příspěvková organizace, Ostrava)</t>
  </si>
  <si>
    <t>Financování akce bylo schváleno usnesením zastupitelstva kraje č. 2/21 ze dne 17. 12. 2020 a poslední úprava závazku  provedena usnesením 10/948 ze dne 15. 12. 2022.</t>
  </si>
  <si>
    <t>Zámek Bruntál - revitalizace objektu (Muzeum v Bruntále, příspěvková organizace)</t>
  </si>
  <si>
    <t xml:space="preserve">Financování akce bylo schváleno usnesením zastupitelstva kraje č. 14/1652 ze dne 12.12.2019, usnesením zastupitelstva kraje č. 10/991 ze dne 15.12.2022bylo schváleno financování z vlastních zdrojů v letech 2022 - 2027 a závzek bude předložen ke schválení na jednání zastupitelstva kraje dne 7. 12. 2023 v rámci schvalování rozpočtu kraje na rok 2023. </t>
  </si>
  <si>
    <t>Revitalizace frýdeckého zámku (Muzeum Beskyd Frýdek-Místek, příspěvková organizace)</t>
  </si>
  <si>
    <t>Financování akce bude předloženo ke schválení na jednání zastupitelstva kraje dne 7. 12. 2023 v rámci schvalování rozpočtu kraje na rok 2024.</t>
  </si>
  <si>
    <t>Zámek Bruntál - revitalizace objektu II (Muzeum v Bruntále, příspěvková organizace)</t>
  </si>
  <si>
    <t>Oprava střechy Žerotínského zámku (Muzeum Novojičínska, příspěvková organizace)</t>
  </si>
  <si>
    <t>Financování akce bylo schváleno usnesením zastupitelstva kraje č. 10/1083 ze dne 13. 12. 2018 a poslední úprava závazku provedena usnesením č. 10/948 ze dne 15.12.2022.</t>
  </si>
  <si>
    <t>Nová expozice Technického muzea Tatra v Kopřivnici - muzeum osobních vozidel</t>
  </si>
  <si>
    <t>Výstavba nového objektu v Bruntále (Centrum psychologické pomoci, příspěvková organizace, Karviná)</t>
  </si>
  <si>
    <t>Závazek financovat akci byl schválen usnesením zastupitelstva kraje č. 13/1409 ze dne 7. 9. 2023.</t>
  </si>
  <si>
    <t>Stavební úpravy objektu poradny (Centrum psychologické pomoci, příspěvková organizace, Karviná)</t>
  </si>
  <si>
    <t>Rekonstrukce objektu Na Pomezí (Sírius, příspěvková organizace, Opava)</t>
  </si>
  <si>
    <t>Financování akce bylo schváleno usnesením zastupitelstva kraje č. 6/520 ze dne 14. 12. 2017 a poslední úprava závazku  provedena usnesením č. 13/1362 ze dne 7. 9. 2023.</t>
  </si>
  <si>
    <t xml:space="preserve">Financování akce bylo schváleno usnesením zastupitelstva kraje č. 10/948 ze dne 15. 12. 2022. </t>
  </si>
  <si>
    <t>Financování akce bylo schváleno usnesením zastupitelstva kraje č. 10/1083 ze dne 13. 12. 2018 a poslední úprava závazku  provedena usnesením 10/948 ze dne 15. 12. 2022.</t>
  </si>
  <si>
    <t>Financování akce bylo schváleno usnesením zastupitelstva kraje č. 10/1083 ze dne 13. 12. 2018  a poslední úprava závazku provedena usnesením č. 12/1277 ze dne 8. 6. 2023.</t>
  </si>
  <si>
    <t xml:space="preserve">Financování akce bylo schváleno usnesením zastupitelstva kraje č. 6/475 ze dne 16. 12. 2021.  </t>
  </si>
  <si>
    <t>Využití objektu v Bílé (Vzdělávací a sportovní centrum Bílá, příspěvková organizace)</t>
  </si>
  <si>
    <t xml:space="preserve">Financování akce bylo schváleno usnesením zastupitelstva kraje č. 2/28 ze dne 22. 12. 2016 a poslední úprava závazku provedena usnesením č. 13/1409 ze dne 7. 9. 2023. </t>
  </si>
  <si>
    <t>Financování akce bylo schváleno usnesením zastupitelstva kraje č. 8/794 ze dne 16. 6. 2022 a poslední úprava závazku  provedena usnesením 10/948 ze dne 15. 12. 2022.</t>
  </si>
  <si>
    <t>Výstavba ředitelství včetně spojovacích chodeb (Střední škola technická a dopravní, Ostrava-Vítkovice, příspěvková organizace)</t>
  </si>
  <si>
    <t>Závazek financovat akci schválen usnesením zastupitelstva kraje č. 13/1409 ze dne 7. 9. 2023.</t>
  </si>
  <si>
    <t>Rekonstrukce elektroinstalace (Gymnázium, Krnov, příspěvková organizace)</t>
  </si>
  <si>
    <t>Rekonstrukce bazénu a sprch (Střední škola řemesel, Frýdek-Místek, příspěvková organizace)</t>
  </si>
  <si>
    <t>Rekonstrukce elektroinstalace (Základní škola, Ostrava-Slezská Ostrava, Na Vizině 28, příspěvková organizace)</t>
  </si>
  <si>
    <t>Rekonstrukce vnitřní elektroinstalace (Odborné učiliště a Praktická škola, Nový Jičín, příspěvková organizace)</t>
  </si>
  <si>
    <t>Rekonstrukce elektroinstalace (Matiční gymnázium, Ostrava, příspěvková organizace)</t>
  </si>
  <si>
    <t>Rekonstrukce elektroinstalace a hygienických zařízení (Základní škola a Mateřská škola pro sluchově postižené a vady řeči, Ostrava-Poruba, příspěvková organizace)</t>
  </si>
  <si>
    <t>Rekonstrukce školní jídelny (Základní škola a Mateřská škola pro sluchově postižené a vady řeči, Ostrava-Poruba, příspěvková organizace)</t>
  </si>
  <si>
    <t>Rekonstrukce elektroinstalace (Gymnázium Hladnov a Jazyková škola s právem státní jazykové zkoušky, Ostrava, příspěvková organizace)</t>
  </si>
  <si>
    <t>Výměna oken (Dětský domov a Školní jídelna, Radkov-Dubová 141, příspěvková organizace)</t>
  </si>
  <si>
    <t>Rekonstrukce sociálního zařízení (Základní škola, Ostrava-Slezská Ostrava, Na Vizině 28, příspěvková organizace)</t>
  </si>
  <si>
    <t>Rekonstrukce elektroinstalace (Obchodní akademie a Vyšší odborná škola sociální, Ostrava-Mariánské Hory, příspěvková organizace)</t>
  </si>
  <si>
    <t>Rekonstrukce elektroinstalace budovy A1 (Střední škola a Základní škola, Havířov-Šumbark, příspěvková organizace)</t>
  </si>
  <si>
    <t>Oprava střechy a fasády tělocvičny (Obchodní akademie, Český Těšín, příspěvková organizace)</t>
  </si>
  <si>
    <t>Rekonstrukce nevyužitých budov obchodní akademie pro ZUŠ Orlová (Základní umělecká škola J. R. Míši, Orlová, příspěvková organizace)</t>
  </si>
  <si>
    <t>Rekultivace sportovního areálu Gymnázia a SOŠ (Gymnázium Cihelní, Frýdek-Místek, příspěvková organizace)</t>
  </si>
  <si>
    <t>Přístavba tělocvičny Sportovního gymnázia Dany a Emila Zátopkových (Sportovní gymnázium Dany a Emila Zátopkových, Ostrava, příspěvková organizace)</t>
  </si>
  <si>
    <t>Sportovní areál na ul. Komenského, Opava (Mendelovo gymnázium, Opava, příspěvková organizace)</t>
  </si>
  <si>
    <t>Novostavba výukových prostor včetně venkovních úprav (Střední škola teleinformatiky, Ostrava-Poruba, příspěvková organizace)</t>
  </si>
  <si>
    <t>Novostavba školních dílen (Střední škola, Bohumín, příspěvková organizace)</t>
  </si>
  <si>
    <t>Stavební úpravy objektu domova mládeže pro potřeby VOŠ (Obchodní akademie a Vyšší odborná škola sociální, Ostrava-Mariánské Hory, příspěvková organizace)</t>
  </si>
  <si>
    <t>Vybudování učeben pro CLS (Gymnázium a Střední průmyslová škola elektrotechniky a informatiky, Frenštát pod Radhoštěm, příspěvková organizace)</t>
  </si>
  <si>
    <t>Optimalizace výukových prostor ve městě Vítkov (Základní škola, Vítkov, nám. J. Zajíce č. 1, příspěvková organizace)</t>
  </si>
  <si>
    <t>Rekonstrukce venkovního hřiště (Gymnázium Petra Bezruče, Frýdek-Místek, příspěvková organizace)</t>
  </si>
  <si>
    <t>Rekonstrukce kuchyně a jídelny (Střední škola a Vyšší odborná škola, Kopřivnice, příspěvková organizace)</t>
  </si>
  <si>
    <t>Stavební úpravy na Divadelní ulici (Základní umělecká škola, Rýmařov, Čapkova 6, příspěvková organizace)</t>
  </si>
  <si>
    <t>Rekonstrukce školní kuchyně a jídelny (Gymnázium, Nový Jičín, příspěvková organizace)</t>
  </si>
  <si>
    <t xml:space="preserve">Závazek Moravskoslezského kraje vznikl na základě Smlouvy o nájmu podniku č. 02262/2011/ZDR, vč. dodatků. Závazek trvá do roku 2032. Poslední úprava závazku  provedena usnesením 10/948 ze dne 15. 12. 2022.  </t>
  </si>
  <si>
    <t>Zřízení LDN pro pacienty se zvýšeným hygienickým režimem a přesun očního centra (Nemocnice Karviná-Ráj, příspěvková organizace)</t>
  </si>
  <si>
    <t>Rekonstrukce dětského oddělení vč. DIP (Nemocnice ve Frýdku-Místku, příspěvková organizace)</t>
  </si>
  <si>
    <t>Přístavba centrálního urgentního příjmu (Nemocnice ve Frýdku-Místku, příspěvková organizace)</t>
  </si>
  <si>
    <t>Rekonstrukce operačních sálů č. 6 a 7 (Nemocnice Třinec, příspěvková organizace)</t>
  </si>
  <si>
    <t>Hospital Cloud</t>
  </si>
  <si>
    <t>Plán rozvoje vodovodů a kanalizací Moravskoslezského kraje - webová aplikace</t>
  </si>
  <si>
    <t xml:space="preserve">Závazek Moravskoslezského kraje k datu řádného ukončení smlouvy o nájmu podniku k 31.12.2031. Jedná se o výši neodpsaného majetku z technického zhodnocení staveb pořízených ze zdrojů Nemocnice Nový Jičín v průběhu nájemní smlouvy. </t>
  </si>
  <si>
    <t>Provozní dotace</t>
  </si>
  <si>
    <t>Zastupitelstvo kraje rozhodlo profinancovat a kofinancovat projekt dne 15.12.2022 usnesením č. 10/1009.</t>
  </si>
  <si>
    <t>Zastupitelstvo kraje rozhodlo o profinancování a kofinancování projektu dne 16.03.2022 usnesením č. 7/634.</t>
  </si>
  <si>
    <t>Rekonstrukce silnice II/445 Vrbno p. Pradědem – Heřmanovice</t>
  </si>
  <si>
    <t xml:space="preserve">Zastupitelstvo kraje rozhodlo o profinancování a kofinancování projektu dne 8.6.2023 usnesením č. 12/1238. </t>
  </si>
  <si>
    <t>Silnice II/442 Bohdanovice - Hořejší Kunčice</t>
  </si>
  <si>
    <t>Silnice II/442 Kerhartice - VD Kružberk</t>
  </si>
  <si>
    <t>Silnice II/483 průtah Frenštát p. R. – hr. okresu FM</t>
  </si>
  <si>
    <t>Zastupitelstvo kraje rozhodlo o profinancování a kofinancování projektu 16.6.2022 usnesením č. 8/749.</t>
  </si>
  <si>
    <t>Silnice III/01129 Opava - Pilszcz</t>
  </si>
  <si>
    <t>Zastupitelstvo kraje rozhodlo o profinancování a kofinancování projektu dne 8.6.2023 usnesením č. 12/1241.</t>
  </si>
  <si>
    <t>Návrh na rozhodnutí o profinancování a kofinancování projektu bude zastupitelstvu kraje předložen na zasedání dne 7.12.2023.</t>
  </si>
  <si>
    <t>Zastupitelstvo kraje rozhodlo o profinancování a kofinancování projektu 15.9.2022 usnesením č. 9/888.</t>
  </si>
  <si>
    <t>UNIFHY-Unifying policies to support the uptake of green hydrogen to decarbonize Europe“-„UNIFHY- Sjednocení politik na podporu zavádění zeleného vodíku k dekarbonizaci Evropy</t>
  </si>
  <si>
    <t>Zastupitelstvo kraje rozhodlo o profinancování a kofinancování projektu dne 7.9.2023 usnesením č. 13/1357.</t>
  </si>
  <si>
    <t>Zastupitelstvo kraje rozhodlo profinancovat a kofinancovat projekt dne 7. 9. 2023 usnesením č. 13/1366.</t>
  </si>
  <si>
    <t xml:space="preserve">Juraj a Ondráš – zbojnické legendy </t>
  </si>
  <si>
    <t>Zastupitelstvo kraje rozhodlo o profinancování a kofinancování projektu dne 08. 06. 2023 usnesením č. 12/1245.</t>
  </si>
  <si>
    <t>Zastupitelstvo kraje rozhodlo profinancovat a kofinancovat projekt dne 16. 3. 2022 usnesením č. 7/635  ve znění usnesení č. 8/743 ze dne 16.6.2022.</t>
  </si>
  <si>
    <t>Zastupitelstvo kraje rozhodlo profinancovat a kofinancovat projekt dne 15.9.2022 usnesením č. 9/877 ve znění usnesení č. 10/991 ze dne 15.12.2022.</t>
  </si>
  <si>
    <t>Objevování česko-polského příhraničí</t>
  </si>
  <si>
    <t>Zastupitelstvo kraje rozhodlo o profinancování a kofinancování projektu dne 10. 03. 2023 usnesením č. 11/1123 ve znění usnesení č. 12/1233 ze dne 8. 6. 2023.</t>
  </si>
  <si>
    <t xml:space="preserve">Restaurování kulturního dědictví Moravskoslezského kraje </t>
  </si>
  <si>
    <t>Zastupitelstvo kraje rozhodlo o profinancování a kofinancování projektu usnesením č. 11/1122 dne 10. 3. 2022.</t>
  </si>
  <si>
    <t>Zastupitelstvo kraje rozhodlo o profinancování a kofinancování projektu usnesením č. 7/635 dne 16.3.2022 ve znění usnesení č. 8/743 ze dne 16.6.2022 a usnesení č. 13/1364 ze dne 7. 9. 2023.</t>
  </si>
  <si>
    <t>Smart akcelerátor Moravskoslezského kraje</t>
  </si>
  <si>
    <t>Zastupitelstvo kraje rozhodlo o profinancování a kofinancování projektu dne 15.12.2022 usnesením č. 10/997. Projekt je financován formou záloh.</t>
  </si>
  <si>
    <t>Projekt technické pomoci - Operační program Spravedlivá transformace</t>
  </si>
  <si>
    <t>Zastupitelstvo kraje rozhodlo o profinancování a kofinancování projektu dne 8.6.2023 usnesením č. 12/1249.</t>
  </si>
  <si>
    <t>Podpora činnosti sekretariátu a zajištění chodu Regionální stálé konference Moravskoslezského kraje V</t>
  </si>
  <si>
    <t>Zastupitelstvo kraje rozhodlo o profinancování a kofinancování projektu dne 7.9.2023 usnesením č. 13/1386.</t>
  </si>
  <si>
    <t>Technická pomoc - Podpora aktivit v rámci Programu Interreg Česko – Polsko 2021–2027</t>
  </si>
  <si>
    <t>Zastupitelstvo kraje rozhodlo o profinancování a kofinancování projektu dne 7. 9. 2023 usnesením č. 13/1379.</t>
  </si>
  <si>
    <t>Cyrilometodějská stezka - produkt udržitelného cestovního ruchu</t>
  </si>
  <si>
    <t>Zastupitelstvo kraje rozhodlo o profinancování a kofinancování projektu dne 7. 9. 2023 usnesením č. 13/1384.</t>
  </si>
  <si>
    <t>Cyrilometodějská stezka - putování po stopách Jana Pavla II.</t>
  </si>
  <si>
    <t xml:space="preserve">Zastupitelstvo kraje rozhodlo o profinancování a kofinancování projektu dne 7. 9. 2023 usnesením č. 13/1384.  </t>
  </si>
  <si>
    <t>Zastupitelstvo kraje rozhodlo o profinancování a kofinancování projektu dne 15. 9. 2022 usnesením č. 9/878 ve znění usnesení č. 12/1239 ze dne 8.6.2023.</t>
  </si>
  <si>
    <t>Podpora duše III</t>
  </si>
  <si>
    <t>Zastupitelstvo kraje rozhodlo o profinancování a kofinancování projektu dne 16. 6. 2022 usnesením č. 8/771. Projekt je financován formou záloh.</t>
  </si>
  <si>
    <t>Zastupitelstvo kraje rozhodlo o profinancování a kofinancování projektu dne 16. 6. 2022 usnesením č. 8/771, ve znění usnesení č. 9/887 ze dne 15. 9. 2022. Projekt bude financován formou záloh.</t>
  </si>
  <si>
    <t>Zastupitelstvo kraje rozhodlo o profinancování a kofinancování projektu dne 15. 9. 2022 usnesením č. 9/875, ve znění usnesení č. 10/998 z 15. 12. 2022. Projekt bude financován formou záloh.</t>
  </si>
  <si>
    <t xml:space="preserve">Zastupitelstvo kraje rozhodlo o profinancování a kofinancování projektu dne 16. 6. 2022 usnesením č. 8/771, ve znění usnesení č. 9/887 ze dne 15. 9. 2022. Projekt je financován formou záloh. </t>
  </si>
  <si>
    <t xml:space="preserve">Zastupitelstvo kraje rozhodlo o profinancování a kofinancování projektu dne 15. 9. 2022 usnesením č. 9/887. Projekt je financován formou záloh.  </t>
  </si>
  <si>
    <t>Zastupitelstvo kraje rozhodlo profinancování a kofinancování projektu dne 7. 9. 2023 usnesením č. 13/1362.</t>
  </si>
  <si>
    <t>Zastupitelstvo kraje rozhodlo o profinancování a kofinancování projektu dne 10. 3. 2023 usnesením č. 11/1127.</t>
  </si>
  <si>
    <t>Výstavba domova se zvláštním režimem (Domov Hortenzie, Frenštát)</t>
  </si>
  <si>
    <t>Zastupitelstvo kraje rozhodlo o profinancování a kofinancování projektu dne 16. 6. 2022 usnesením č. 8/771, ve znění usnesení č. 9/875 ze dne 15. 9. 2022. Projekt je financován formou záloh.</t>
  </si>
  <si>
    <t>Implementace Dlouhodobého záměru Moravskoslezského kraje</t>
  </si>
  <si>
    <t>Zastupitelstvo kraje rozhodlo o profinancování a kofinancování projektu dne 07.09.2023 usnesením č. 13/1371. Projekt bude financován formou záloh.</t>
  </si>
  <si>
    <t>Zastupitelstvo kraje rozhodlo o profinancování a kofinancování dne 07. 09. 2023 usnesením č. 13/1372.</t>
  </si>
  <si>
    <t>Potravinová pomoc dětem v sociální nouzi z prostředků OPZ+ v Moravskoslezském kraji</t>
  </si>
  <si>
    <t>Zastupitelstvo kraje rozhodlo o profinancování a kofinancování projektu dne 8. 6. 2023 usnesením č. 12/1234. Projekt je financován formou záloh.</t>
  </si>
  <si>
    <t>Zastupitelstvo kraje rozhodlo o profinancování a kofinancování projektu 15. 9. 2022 usnesením č. 9/874 ve znění usnesení č. 12/1242 ze dne 8. 6. 2023.</t>
  </si>
  <si>
    <t>Digitální technická mapa Moravskoslezského kraje II</t>
  </si>
  <si>
    <t>Zastupitelstvo kraje rozhodlo o profinancování a kofinancování projektu dne 7. 9. 2023 usnesením č. 13/1367.</t>
  </si>
  <si>
    <t>Zastupitelstvo kraje rozhodlo o profinancování a kofinancování projektu dne 22. 9. 2016 usnesením č. 21/2254 ve znění usnesení č. 7/638 ze dne 16. 3. 2022 a usnesení č. 13/1369 ze dne 7.9.2023.</t>
  </si>
  <si>
    <t xml:space="preserve">Zastupitelstvo kraje rozhodlo profinancovat a kofinancovat projekt dne 13. 6. 2019 usnesením č. 12/1435. Projekt je financován formou záloh. </t>
  </si>
  <si>
    <t>Zastupitelstvo kraje rozhodlo o profinancování a kofinancování projektu dne 7. 9. 2023 usnesením č. 13/1370. Projekt bude financování formou záloh.</t>
  </si>
  <si>
    <t xml:space="preserve">Kotlíkové dotace v Moravskoslezském kraji  </t>
  </si>
  <si>
    <t>NUTSHELL-Strengthening public transport to enhance accessibility in rural central Europe – NUTSHELL-Posílení veřejné dopravy pro zlepšení dostupnosti ve venkovských oblastech střední Evropy  venkovských a okrajových oblastí střední Evropy</t>
  </si>
  <si>
    <t>Moravskoslezské energetické centrum, příspěvková organizace, Ostrava
(03103820)</t>
  </si>
  <si>
    <t>Návratná finanční výpomoc příspěvkovým organizacím v odvětví chytrého regionu</t>
  </si>
  <si>
    <t>Zastupitelstvo kraje rozhodlo usnesením č. 10/968 ze dne 15.12.2022 poskytnout návratnou finanční výpomoc příspěvkové organizaci Moravskoslezské energetické centrum na období 2023-2027 k zajištění profinancování projektu "Centrum veřejných energetiků".</t>
  </si>
  <si>
    <t>Závazek Moravskoslezského kraje byl schválen usnesením zastupitelstva kraje č. 5/399 ze dne 16.9.2021 v max. výši 1,2 mil. Kč k úhradě protarifovací ztráty na základě Dohody o zapojení a podmínkách integrace vlaků dopravce do Integrovaného dopravního systému ODIS. Usnesením zastupitelstva kraje č. 12/1223 ze dne 8.6.2023 byl závazek navýšen na 2,5 mil. Kč na období  2023-2027. Návrh na navýšení závazku na 9 mil. Kč na období 2023-2027 bude předložen zastupitelstvu kraje na zasedání dne 7.12.2023.</t>
  </si>
  <si>
    <t>Statutární město Ostrava - spoluúčast na zajištění propagace Moravskoslezského kraje a statutárního města Ostrava formou letecké reklamy</t>
  </si>
  <si>
    <t>Očekávané účelové dotace ze státního rozpočtu celkem</t>
  </si>
  <si>
    <t>Očekávané účelové dotace ze státního rozpočtu u akcí reprodukce majetku kraje celkem</t>
  </si>
  <si>
    <t>Smlouva o poskytnutí nového úvěrového rámce mezi UniCredit Bank Czech Republic and Slovakia, a. s. a Moravskoslezským krajem - platba úroků</t>
  </si>
  <si>
    <t>Smlouva o poskytnutí nového úvěrového rámce mezi UniCredit Bank Czech Republic and Slovakia, a. s. a Moravskoslezským krajem - splátky jistin</t>
  </si>
  <si>
    <t>Název</t>
  </si>
  <si>
    <t>Zastupitelstvo kraje 6/562 ze dne 16.12.2021 rozhodlo zajistit financování závazku kraje na období 2022 – 2027 ve výši 7.500 Kč všem konečným uživatelům v dotačních programech zaměřených na výměnu zdrojů tepla na území Moravskoslezského kraje financovaných z Operačního programu Životní prostředí 2021 – 2027, tj. maximálně 61 mil. Kč. 
Zastupitelstvo kraje usnesením č.  6/475 ze dne 16.12.2021 schválilo předfinancování příspěvků obcí v celkové výši 40.000 tis. Kč v letech 2022-2026.  Prostředky na EU podíl kraj obdrží formou záloh.</t>
  </si>
  <si>
    <t>Zastupitelstvo kraje rozhodlo o profinancování a kofinancování projektu dne 15.12.2022 usnesením č. 10/968.</t>
  </si>
  <si>
    <t xml:space="preserve">Zastupitelstvo kraje rozhodlo o profinancování a kofinancování projektu dne 15. 9. 2022 usnesením č. 9/892.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</si>
</sst>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_K_č"/>
    <numFmt numFmtId="166" formatCode="#,##0\ _K_č;\-#,##0\_\K_č"/>
    <numFmt numFmtId="167" formatCode="0000"/>
  </numFmts>
  <fonts count="88"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Tahoma"/>
      <family val="2"/>
      <charset val="238"/>
    </font>
    <font>
      <b/>
      <sz val="12"/>
      <name val="Tahoma"/>
      <family val="2"/>
      <charset val="238"/>
    </font>
    <font>
      <sz val="10"/>
      <name val="Tahoma"/>
      <family val="2"/>
      <charset val="238"/>
    </font>
    <font>
      <i/>
      <sz val="10"/>
      <name val="Tahoma"/>
      <family val="2"/>
      <charset val="238"/>
    </font>
    <font>
      <b/>
      <sz val="10"/>
      <name val="Tahoma"/>
      <family val="2"/>
      <charset val="238"/>
    </font>
    <font>
      <b/>
      <sz val="12"/>
      <color indexed="60"/>
      <name val="Tahoma"/>
      <family val="2"/>
      <charset val="238"/>
    </font>
    <font>
      <i/>
      <sz val="8"/>
      <name val="Tahoma"/>
      <family val="2"/>
      <charset val="238"/>
    </font>
    <font>
      <b/>
      <i/>
      <sz val="10"/>
      <name val="Tahoma"/>
      <family val="2"/>
      <charset val="238"/>
    </font>
    <font>
      <i/>
      <sz val="12"/>
      <name val="Tahoma"/>
      <family val="2"/>
      <charset val="238"/>
    </font>
    <font>
      <b/>
      <sz val="12"/>
      <color indexed="10"/>
      <name val="Tahoma"/>
      <family val="2"/>
      <charset val="238"/>
    </font>
    <font>
      <b/>
      <i/>
      <sz val="12"/>
      <color indexed="10"/>
      <name val="Tahoma"/>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sz val="11"/>
      <color indexed="60"/>
      <name val="Calibri"/>
      <family val="2"/>
      <charset val="238"/>
    </font>
    <font>
      <sz val="10"/>
      <color theme="1"/>
      <name val="Arial"/>
      <family val="2"/>
      <charset val="238"/>
    </font>
    <font>
      <sz val="10"/>
      <name val="Arial CE"/>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i/>
      <sz val="11"/>
      <color indexed="23"/>
      <name val="Calibri"/>
      <family val="2"/>
      <charset val="238"/>
    </font>
    <font>
      <sz val="11"/>
      <color indexed="20"/>
      <name val="Calibri"/>
      <family val="2"/>
      <charset val="238"/>
    </font>
    <font>
      <b/>
      <sz val="10"/>
      <name val="Tahoma"/>
      <family val="2"/>
    </font>
    <font>
      <sz val="10"/>
      <name val="Tahoma"/>
      <family val="2"/>
    </font>
    <font>
      <sz val="12"/>
      <name val="Times New Roman"/>
      <family val="1"/>
    </font>
    <font>
      <sz val="10"/>
      <name val="Times New Roman"/>
      <family val="1"/>
    </font>
    <font>
      <b/>
      <sz val="14"/>
      <name val="Tahoma"/>
      <family val="2"/>
    </font>
    <font>
      <b/>
      <sz val="12"/>
      <name val="Tahoma"/>
      <family val="2"/>
    </font>
    <font>
      <b/>
      <sz val="9"/>
      <name val="Tahoma"/>
      <family val="2"/>
    </font>
    <font>
      <sz val="9"/>
      <name val="Tahoma"/>
      <family val="2"/>
    </font>
    <font>
      <b/>
      <sz val="9"/>
      <name val="Tahoma"/>
      <family val="2"/>
      <charset val="238"/>
    </font>
    <font>
      <sz val="9"/>
      <name val="Tahoma"/>
      <family val="2"/>
      <charset val="238"/>
    </font>
    <font>
      <b/>
      <sz val="8"/>
      <name val="Tahoma"/>
      <family val="2"/>
      <charset val="238"/>
    </font>
    <font>
      <sz val="8"/>
      <name val="Tahoma"/>
      <family val="2"/>
      <charset val="238"/>
    </font>
    <font>
      <b/>
      <sz val="10"/>
      <name val="Arial CE"/>
      <charset val="238"/>
    </font>
    <font>
      <sz val="8"/>
      <name val="Arial"/>
      <family val="2"/>
      <charset val="238"/>
    </font>
    <font>
      <sz val="11"/>
      <name val="Calibri"/>
      <family val="2"/>
      <charset val="238"/>
      <scheme val="minor"/>
    </font>
    <font>
      <sz val="8"/>
      <color rgb="FFFF0000"/>
      <name val="Tahoma"/>
      <family val="2"/>
      <charset val="238"/>
    </font>
    <font>
      <b/>
      <sz val="11"/>
      <name val="Tahoma"/>
      <family val="2"/>
      <charset val="238"/>
    </font>
    <font>
      <b/>
      <vertAlign val="superscript"/>
      <sz val="10"/>
      <name val="Tahoma"/>
      <family val="2"/>
      <charset val="238"/>
    </font>
    <font>
      <b/>
      <sz val="10"/>
      <name val="Arial"/>
      <family val="2"/>
      <charset val="238"/>
    </font>
    <font>
      <sz val="12"/>
      <color indexed="10"/>
      <name val="Tahoma"/>
      <family val="2"/>
      <charset val="238"/>
    </font>
    <font>
      <b/>
      <sz val="10"/>
      <color rgb="FFFF0000"/>
      <name val="Tahoma"/>
      <family val="2"/>
      <charset val="238"/>
    </font>
    <font>
      <sz val="10"/>
      <color rgb="FFFF0000"/>
      <name val="Tahoma"/>
      <family val="2"/>
      <charset val="238"/>
    </font>
    <font>
      <sz val="10"/>
      <color rgb="FFFF0000"/>
      <name val="Arial"/>
      <family val="2"/>
      <charset val="238"/>
    </font>
    <font>
      <sz val="9"/>
      <color rgb="FF0070C0"/>
      <name val="Tahoma"/>
      <family val="2"/>
      <charset val="238"/>
    </font>
    <font>
      <b/>
      <sz val="9"/>
      <color rgb="FF0070C0"/>
      <name val="Tahoma"/>
      <family val="2"/>
      <charset val="238"/>
    </font>
    <font>
      <i/>
      <sz val="8"/>
      <color rgb="FF0070C0"/>
      <name val="Tahoma"/>
      <family val="2"/>
      <charset val="238"/>
    </font>
    <font>
      <b/>
      <sz val="8"/>
      <name val="Arial"/>
      <family val="2"/>
      <charset val="238"/>
    </font>
    <font>
      <b/>
      <sz val="11"/>
      <name val="Calibri"/>
      <family val="2"/>
      <charset val="238"/>
      <scheme val="minor"/>
    </font>
    <font>
      <sz val="8"/>
      <color rgb="FFFF0000"/>
      <name val="Arial"/>
      <family val="2"/>
      <charset val="238"/>
    </font>
    <font>
      <sz val="10"/>
      <name val="Times New Roman CE"/>
      <family val="1"/>
      <charset val="238"/>
    </font>
    <font>
      <b/>
      <sz val="9"/>
      <color rgb="FFFF0000"/>
      <name val="Tahoma"/>
      <family val="2"/>
    </font>
    <font>
      <sz val="9"/>
      <color rgb="FFFF0000"/>
      <name val="Tahoma"/>
      <family val="2"/>
    </font>
    <font>
      <sz val="9"/>
      <color theme="1"/>
      <name val="Tahoma"/>
      <family val="2"/>
    </font>
    <font>
      <b/>
      <sz val="9"/>
      <color theme="1"/>
      <name val="Tahoma"/>
      <family val="2"/>
    </font>
    <font>
      <sz val="11"/>
      <color rgb="FFFF0000"/>
      <name val="Calibri"/>
      <family val="2"/>
      <charset val="238"/>
      <scheme val="minor"/>
    </font>
    <font>
      <b/>
      <sz val="14"/>
      <color rgb="FFFF0000"/>
      <name val="Tahoma"/>
      <family val="2"/>
      <charset val="238"/>
    </font>
    <font>
      <b/>
      <sz val="8"/>
      <color theme="3" tint="0.39997558519241921"/>
      <name val="Tahoma"/>
      <family val="2"/>
      <charset val="238"/>
    </font>
    <font>
      <sz val="9"/>
      <color theme="3" tint="0.39997558519241921"/>
      <name val="Tahoma"/>
      <family val="2"/>
      <charset val="238"/>
    </font>
    <font>
      <sz val="12"/>
      <color rgb="FFFF0000"/>
      <name val="Tahoma"/>
      <family val="2"/>
      <charset val="238"/>
    </font>
    <font>
      <sz val="9"/>
      <color theme="1"/>
      <name val="Tahoma"/>
      <family val="2"/>
      <charset val="238"/>
    </font>
    <font>
      <sz val="10"/>
      <color rgb="FF00B0F0"/>
      <name val="Tahoma"/>
      <family val="2"/>
      <charset val="238"/>
    </font>
    <font>
      <sz val="11"/>
      <name val="Tahoma"/>
      <family val="2"/>
      <charset val="238"/>
    </font>
    <font>
      <sz val="8"/>
      <name val="Cambria"/>
      <family val="1"/>
      <charset val="238"/>
    </font>
    <font>
      <strike/>
      <sz val="8"/>
      <name val="Cambria"/>
      <family val="1"/>
      <charset val="238"/>
    </font>
    <font>
      <sz val="8"/>
      <color rgb="FFFF0000"/>
      <name val="Cambria"/>
      <family val="1"/>
      <charset val="238"/>
    </font>
    <font>
      <sz val="10"/>
      <color theme="1"/>
      <name val="Tahoma"/>
      <family val="2"/>
      <charset val="238"/>
    </font>
  </fonts>
  <fills count="2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51"/>
      </patternFill>
    </fill>
    <fill>
      <patternFill patternType="solid">
        <fgColor indexed="36"/>
      </patternFill>
    </fill>
    <fill>
      <patternFill patternType="solid">
        <fgColor indexed="52"/>
      </patternFill>
    </fill>
    <fill>
      <patternFill patternType="solid">
        <fgColor indexed="30"/>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s>
  <borders count="95">
    <border>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right style="medium">
        <color indexed="64"/>
      </right>
      <top style="thin">
        <color rgb="FF000000"/>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indexed="8"/>
      </left>
      <right style="medium">
        <color indexed="64"/>
      </right>
      <top style="medium">
        <color indexed="8"/>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88">
    <xf numFmtId="0" fontId="0" fillId="0" borderId="0"/>
    <xf numFmtId="0" fontId="17"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5" borderId="0" applyNumberFormat="0" applyBorder="0" applyAlignment="0" applyProtection="0"/>
    <xf numFmtId="0" fontId="31" fillId="6" borderId="0" applyNumberFormat="0" applyBorder="0" applyAlignment="0" applyProtection="0"/>
    <xf numFmtId="0" fontId="32" fillId="18" borderId="27" applyNumberFormat="0" applyAlignment="0" applyProtection="0"/>
    <xf numFmtId="0" fontId="33" fillId="19" borderId="0" applyNumberFormat="0" applyBorder="0" applyAlignment="0" applyProtection="0"/>
    <xf numFmtId="0" fontId="17" fillId="0" borderId="0"/>
    <xf numFmtId="0" fontId="17" fillId="0" borderId="0"/>
    <xf numFmtId="0" fontId="17" fillId="0" borderId="0"/>
    <xf numFmtId="0" fontId="17" fillId="0" borderId="0"/>
    <xf numFmtId="0" fontId="34" fillId="0" borderId="0"/>
    <xf numFmtId="0" fontId="17" fillId="0" borderId="0"/>
    <xf numFmtId="0" fontId="35" fillId="0" borderId="0"/>
    <xf numFmtId="0" fontId="29" fillId="20" borderId="28" applyNumberFormat="0" applyFont="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24" borderId="0" applyNumberFormat="0" applyBorder="0" applyAlignment="0" applyProtection="0"/>
    <xf numFmtId="0" fontId="17" fillId="0" borderId="0"/>
    <xf numFmtId="0" fontId="17" fillId="0" borderId="0"/>
    <xf numFmtId="0" fontId="16" fillId="0" borderId="0"/>
    <xf numFmtId="0" fontId="17" fillId="0" borderId="0"/>
    <xf numFmtId="9" fontId="17" fillId="0" borderId="0" applyFont="0" applyFill="0" applyBorder="0" applyAlignment="0" applyProtection="0"/>
    <xf numFmtId="0" fontId="29" fillId="0" borderId="0"/>
    <xf numFmtId="0" fontId="15"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9" fillId="0" borderId="0"/>
    <xf numFmtId="0" fontId="9" fillId="0" borderId="0"/>
    <xf numFmtId="0" fontId="8" fillId="0" borderId="0"/>
    <xf numFmtId="0" fontId="7" fillId="0" borderId="0"/>
    <xf numFmtId="0" fontId="17" fillId="0" borderId="0">
      <alignment wrapText="1"/>
    </xf>
    <xf numFmtId="0" fontId="6" fillId="0" borderId="0"/>
    <xf numFmtId="0" fontId="34" fillId="0" borderId="0"/>
    <xf numFmtId="0" fontId="6" fillId="0" borderId="0"/>
    <xf numFmtId="0" fontId="6" fillId="0" borderId="0"/>
    <xf numFmtId="0" fontId="3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35" fillId="0" borderId="0"/>
  </cellStyleXfs>
  <cellXfs count="659">
    <xf numFmtId="0" fontId="0" fillId="0" borderId="0" xfId="0"/>
    <xf numFmtId="0" fontId="18" fillId="0" borderId="0" xfId="1" applyFont="1" applyAlignment="1">
      <alignment vertical="center"/>
    </xf>
    <xf numFmtId="0" fontId="20" fillId="0" borderId="0" xfId="1" applyFont="1" applyAlignment="1">
      <alignment vertical="center"/>
    </xf>
    <xf numFmtId="0" fontId="19" fillId="0" borderId="0" xfId="1" applyFont="1" applyAlignment="1">
      <alignment vertical="center"/>
    </xf>
    <xf numFmtId="0" fontId="23" fillId="2" borderId="0" xfId="1" applyFont="1" applyFill="1" applyAlignment="1">
      <alignment vertical="center"/>
    </xf>
    <xf numFmtId="0" fontId="19" fillId="0" borderId="0" xfId="1" applyFont="1" applyAlignment="1">
      <alignment horizontal="center" vertical="center" wrapText="1"/>
    </xf>
    <xf numFmtId="164" fontId="20" fillId="0" borderId="0" xfId="1" applyNumberFormat="1" applyFont="1" applyAlignment="1">
      <alignment vertical="center"/>
    </xf>
    <xf numFmtId="4" fontId="20" fillId="0" borderId="0" xfId="1" applyNumberFormat="1" applyFont="1" applyAlignment="1">
      <alignment vertical="center"/>
    </xf>
    <xf numFmtId="0" fontId="19" fillId="0" borderId="0" xfId="1" applyFont="1" applyAlignment="1">
      <alignment vertical="center" wrapText="1"/>
    </xf>
    <xf numFmtId="0" fontId="27" fillId="0" borderId="0" xfId="1" applyFont="1" applyAlignment="1">
      <alignment vertical="center"/>
    </xf>
    <xf numFmtId="0" fontId="28" fillId="0" borderId="0" xfId="1" applyFont="1" applyAlignment="1">
      <alignment vertical="center"/>
    </xf>
    <xf numFmtId="1" fontId="42" fillId="25" borderId="17" xfId="1" applyNumberFormat="1" applyFont="1" applyFill="1" applyBorder="1" applyAlignment="1">
      <alignment horizontal="center" vertical="center" wrapText="1"/>
    </xf>
    <xf numFmtId="1" fontId="42" fillId="25" borderId="16" xfId="1" applyNumberFormat="1" applyFont="1" applyFill="1" applyBorder="1" applyAlignment="1">
      <alignment horizontal="center" vertical="center" wrapText="1"/>
    </xf>
    <xf numFmtId="0" fontId="42" fillId="25" borderId="25" xfId="1" applyFont="1" applyFill="1" applyBorder="1" applyAlignment="1">
      <alignment horizontal="center" vertical="center" wrapText="1"/>
    </xf>
    <xf numFmtId="0" fontId="42" fillId="25" borderId="24" xfId="1" applyFont="1" applyFill="1" applyBorder="1" applyAlignment="1">
      <alignment horizontal="center" vertical="center" wrapText="1"/>
    </xf>
    <xf numFmtId="0" fontId="42" fillId="25" borderId="23" xfId="1" applyFont="1" applyFill="1" applyBorder="1" applyAlignment="1">
      <alignment horizontal="center" vertical="center" wrapText="1"/>
    </xf>
    <xf numFmtId="0" fontId="42" fillId="25" borderId="22" xfId="1" applyFont="1" applyFill="1" applyBorder="1" applyAlignment="1">
      <alignment horizontal="center" vertical="center" wrapText="1"/>
    </xf>
    <xf numFmtId="3" fontId="25" fillId="3" borderId="4" xfId="1" applyNumberFormat="1" applyFont="1" applyFill="1" applyBorder="1" applyAlignment="1">
      <alignment horizontal="right"/>
    </xf>
    <xf numFmtId="49" fontId="22" fillId="3" borderId="19" xfId="1" applyNumberFormat="1" applyFont="1" applyFill="1" applyBorder="1" applyAlignment="1">
      <alignment vertical="center"/>
    </xf>
    <xf numFmtId="3" fontId="22" fillId="3" borderId="22" xfId="1" applyNumberFormat="1" applyFont="1" applyFill="1" applyBorder="1" applyAlignment="1">
      <alignment horizontal="right" vertical="center"/>
    </xf>
    <xf numFmtId="3" fontId="25" fillId="3" borderId="5" xfId="1" applyNumberFormat="1" applyFont="1" applyFill="1" applyBorder="1" applyAlignment="1">
      <alignment horizontal="right"/>
    </xf>
    <xf numFmtId="0" fontId="20" fillId="0" borderId="0" xfId="1" applyFont="1"/>
    <xf numFmtId="0" fontId="17" fillId="0" borderId="0" xfId="1"/>
    <xf numFmtId="164" fontId="17" fillId="0" borderId="0" xfId="1" applyNumberFormat="1"/>
    <xf numFmtId="3" fontId="17" fillId="0" borderId="0" xfId="1" applyNumberFormat="1"/>
    <xf numFmtId="49" fontId="20" fillId="0" borderId="0" xfId="1" applyNumberFormat="1" applyFont="1"/>
    <xf numFmtId="0" fontId="44" fillId="0" borderId="0" xfId="1" applyFont="1"/>
    <xf numFmtId="164" fontId="44" fillId="0" borderId="0" xfId="1" applyNumberFormat="1" applyFont="1"/>
    <xf numFmtId="3" fontId="45" fillId="0" borderId="0" xfId="1" applyNumberFormat="1" applyFont="1"/>
    <xf numFmtId="0" fontId="45" fillId="0" borderId="0" xfId="1" applyFont="1"/>
    <xf numFmtId="164" fontId="46" fillId="0" borderId="0" xfId="1" applyNumberFormat="1" applyFont="1" applyAlignment="1">
      <alignment horizontal="center" vertical="center" wrapText="1"/>
    </xf>
    <xf numFmtId="3" fontId="46" fillId="0" borderId="0" xfId="1" applyNumberFormat="1" applyFont="1" applyAlignment="1">
      <alignment horizontal="center" vertical="center" wrapText="1"/>
    </xf>
    <xf numFmtId="0" fontId="18" fillId="0" borderId="0" xfId="0" applyFont="1"/>
    <xf numFmtId="0" fontId="18" fillId="0" borderId="0" xfId="0" applyFont="1" applyAlignment="1">
      <alignment wrapText="1"/>
    </xf>
    <xf numFmtId="0" fontId="18" fillId="0" borderId="0" xfId="0" applyFont="1" applyAlignment="1">
      <alignment horizontal="justify" vertical="center" wrapText="1"/>
    </xf>
    <xf numFmtId="0" fontId="18" fillId="0" borderId="0" xfId="0" applyFont="1" applyAlignment="1">
      <alignment vertical="top"/>
    </xf>
    <xf numFmtId="0" fontId="19" fillId="0" borderId="0" xfId="0" applyFont="1" applyAlignment="1">
      <alignment vertical="center"/>
    </xf>
    <xf numFmtId="0" fontId="17" fillId="0" borderId="0" xfId="51"/>
    <xf numFmtId="0" fontId="17" fillId="0" borderId="0" xfId="51" applyAlignment="1">
      <alignment vertical="center"/>
    </xf>
    <xf numFmtId="0" fontId="50" fillId="25" borderId="3" xfId="34" applyFont="1" applyFill="1" applyBorder="1" applyAlignment="1">
      <alignment horizontal="left" vertical="center" wrapText="1"/>
    </xf>
    <xf numFmtId="0" fontId="50" fillId="25" borderId="4" xfId="34" applyFont="1" applyFill="1" applyBorder="1" applyAlignment="1">
      <alignment horizontal="left" vertical="center" wrapText="1"/>
    </xf>
    <xf numFmtId="0" fontId="50" fillId="25" borderId="14" xfId="34" applyFont="1" applyFill="1" applyBorder="1" applyAlignment="1">
      <alignment horizontal="left" vertical="center" wrapText="1"/>
    </xf>
    <xf numFmtId="0" fontId="50" fillId="25" borderId="42" xfId="34" applyFont="1" applyFill="1" applyBorder="1" applyAlignment="1">
      <alignment horizontal="left" vertical="center" wrapText="1"/>
    </xf>
    <xf numFmtId="0" fontId="20" fillId="0" borderId="0" xfId="37" applyFont="1"/>
    <xf numFmtId="166" fontId="20" fillId="0" borderId="0" xfId="37" applyNumberFormat="1" applyFont="1" applyAlignment="1">
      <alignment horizontal="right"/>
    </xf>
    <xf numFmtId="0" fontId="20" fillId="0" borderId="0" xfId="37" applyFont="1" applyAlignment="1">
      <alignment horizontal="right"/>
    </xf>
    <xf numFmtId="0" fontId="20" fillId="0" borderId="3" xfId="37" applyFont="1" applyBorder="1" applyAlignment="1">
      <alignment horizontal="center" vertical="center" wrapText="1"/>
    </xf>
    <xf numFmtId="0" fontId="20" fillId="0" borderId="3" xfId="37" applyFont="1" applyBorder="1" applyAlignment="1">
      <alignment horizontal="center" vertical="center"/>
    </xf>
    <xf numFmtId="3" fontId="20" fillId="0" borderId="4" xfId="37" applyNumberFormat="1" applyFont="1" applyBorder="1" applyAlignment="1">
      <alignment vertical="center"/>
    </xf>
    <xf numFmtId="3" fontId="20" fillId="0" borderId="2" xfId="37" applyNumberFormat="1" applyFont="1" applyBorder="1" applyAlignment="1">
      <alignment vertical="center"/>
    </xf>
    <xf numFmtId="3" fontId="20" fillId="0" borderId="49" xfId="37" applyNumberFormat="1" applyFont="1" applyBorder="1" applyAlignment="1">
      <alignment vertical="center"/>
    </xf>
    <xf numFmtId="3" fontId="20" fillId="0" borderId="5" xfId="37" applyNumberFormat="1" applyFont="1" applyBorder="1" applyAlignment="1">
      <alignment vertical="center"/>
    </xf>
    <xf numFmtId="3" fontId="20" fillId="0" borderId="42" xfId="37" applyNumberFormat="1" applyFont="1" applyBorder="1" applyAlignment="1">
      <alignment vertical="center"/>
    </xf>
    <xf numFmtId="3" fontId="20" fillId="0" borderId="58" xfId="37" applyNumberFormat="1" applyFont="1" applyBorder="1" applyAlignment="1">
      <alignment vertical="center"/>
    </xf>
    <xf numFmtId="3" fontId="20" fillId="0" borderId="43" xfId="37" applyNumberFormat="1" applyFont="1" applyBorder="1" applyAlignment="1">
      <alignment vertical="center"/>
    </xf>
    <xf numFmtId="49" fontId="52" fillId="25" borderId="42" xfId="55" applyNumberFormat="1" applyFont="1" applyFill="1" applyBorder="1" applyAlignment="1">
      <alignment horizontal="center" vertical="center" wrapText="1"/>
    </xf>
    <xf numFmtId="0" fontId="20" fillId="0" borderId="0" xfId="52" applyFont="1" applyAlignment="1">
      <alignment vertical="center"/>
    </xf>
    <xf numFmtId="0" fontId="52" fillId="0" borderId="0" xfId="52" applyFont="1" applyAlignment="1">
      <alignment vertical="center" wrapText="1"/>
    </xf>
    <xf numFmtId="4" fontId="52" fillId="0" borderId="0" xfId="52" applyNumberFormat="1" applyFont="1" applyAlignment="1">
      <alignment horizontal="right" vertical="center"/>
    </xf>
    <xf numFmtId="0" fontId="53" fillId="0" borderId="0" xfId="52" applyFont="1" applyAlignment="1">
      <alignment vertical="center"/>
    </xf>
    <xf numFmtId="0" fontId="52" fillId="25" borderId="15" xfId="52" applyFont="1" applyFill="1" applyBorder="1" applyAlignment="1">
      <alignment vertical="center" wrapText="1"/>
    </xf>
    <xf numFmtId="3" fontId="52" fillId="25" borderId="18" xfId="52" applyNumberFormat="1" applyFont="1" applyFill="1" applyBorder="1" applyAlignment="1">
      <alignment vertical="center" wrapText="1"/>
    </xf>
    <xf numFmtId="0" fontId="53" fillId="25" borderId="16" xfId="52" applyFont="1" applyFill="1" applyBorder="1" applyAlignment="1">
      <alignment horizontal="justify" vertical="center"/>
    </xf>
    <xf numFmtId="0" fontId="52" fillId="25" borderId="55" xfId="52" applyFont="1" applyFill="1" applyBorder="1" applyAlignment="1">
      <alignment vertical="center" wrapText="1"/>
    </xf>
    <xf numFmtId="0" fontId="52" fillId="25" borderId="16" xfId="52" applyFont="1" applyFill="1" applyBorder="1" applyAlignment="1">
      <alignment horizontal="justify" vertical="center"/>
    </xf>
    <xf numFmtId="3" fontId="52" fillId="25" borderId="18" xfId="52" applyNumberFormat="1" applyFont="1" applyFill="1" applyBorder="1" applyAlignment="1">
      <alignment horizontal="right" vertical="center" wrapText="1"/>
    </xf>
    <xf numFmtId="0" fontId="52" fillId="25" borderId="55" xfId="52" applyFont="1" applyFill="1" applyBorder="1" applyAlignment="1">
      <alignment horizontal="left" vertical="center" wrapText="1"/>
    </xf>
    <xf numFmtId="49" fontId="53" fillId="25" borderId="16" xfId="52" applyNumberFormat="1" applyFont="1" applyFill="1" applyBorder="1" applyAlignment="1">
      <alignment horizontal="justify" vertical="center"/>
    </xf>
    <xf numFmtId="0" fontId="19" fillId="0" borderId="0" xfId="0" applyFont="1" applyAlignment="1">
      <alignment horizontal="center"/>
    </xf>
    <xf numFmtId="0" fontId="52" fillId="0" borderId="0" xfId="51" applyFont="1" applyAlignment="1">
      <alignment horizontal="right"/>
    </xf>
    <xf numFmtId="0" fontId="22" fillId="0" borderId="18" xfId="51" applyFont="1" applyBorder="1" applyAlignment="1">
      <alignment horizontal="center" vertical="center" wrapText="1"/>
    </xf>
    <xf numFmtId="0" fontId="22" fillId="0" borderId="16" xfId="51" applyFont="1" applyBorder="1" applyAlignment="1">
      <alignment horizontal="center" vertical="center" wrapText="1"/>
    </xf>
    <xf numFmtId="4" fontId="20" fillId="0" borderId="10" xfId="51" applyNumberFormat="1" applyFont="1" applyBorder="1" applyAlignment="1">
      <alignment horizontal="right" vertical="center"/>
    </xf>
    <xf numFmtId="4" fontId="20" fillId="0" borderId="4" xfId="51" applyNumberFormat="1" applyFont="1" applyBorder="1" applyAlignment="1">
      <alignment horizontal="right" vertical="center"/>
    </xf>
    <xf numFmtId="4" fontId="20" fillId="0" borderId="5" xfId="51" applyNumberFormat="1" applyFont="1" applyBorder="1" applyAlignment="1">
      <alignment horizontal="right" vertical="center"/>
    </xf>
    <xf numFmtId="4" fontId="22" fillId="0" borderId="4" xfId="51" applyNumberFormat="1" applyFont="1" applyBorder="1" applyAlignment="1">
      <alignment vertical="center"/>
    </xf>
    <xf numFmtId="4" fontId="22" fillId="0" borderId="5" xfId="51" applyNumberFormat="1" applyFont="1" applyBorder="1" applyAlignment="1">
      <alignment vertical="center"/>
    </xf>
    <xf numFmtId="10" fontId="22" fillId="25" borderId="18" xfId="51" applyNumberFormat="1" applyFont="1" applyFill="1" applyBorder="1" applyAlignment="1">
      <alignment vertical="center"/>
    </xf>
    <xf numFmtId="10" fontId="22" fillId="25" borderId="16" xfId="51" applyNumberFormat="1" applyFont="1" applyFill="1" applyBorder="1" applyAlignment="1">
      <alignment vertical="center"/>
    </xf>
    <xf numFmtId="0" fontId="51" fillId="0" borderId="0" xfId="51" applyFont="1" applyAlignment="1">
      <alignment horizontal="right"/>
    </xf>
    <xf numFmtId="4" fontId="20" fillId="0" borderId="36" xfId="51" applyNumberFormat="1" applyFont="1" applyBorder="1" applyAlignment="1">
      <alignment horizontal="right" vertical="center"/>
    </xf>
    <xf numFmtId="0" fontId="53" fillId="0" borderId="0" xfId="51" applyFont="1" applyAlignment="1">
      <alignment horizontal="left"/>
    </xf>
    <xf numFmtId="0" fontId="18" fillId="0" borderId="0" xfId="34" applyFont="1"/>
    <xf numFmtId="0" fontId="51" fillId="0" borderId="0" xfId="34" applyFont="1"/>
    <xf numFmtId="0" fontId="44" fillId="0" borderId="0" xfId="34" applyFont="1"/>
    <xf numFmtId="0" fontId="53" fillId="0" borderId="39" xfId="52" applyFont="1" applyBorder="1" applyAlignment="1">
      <alignment vertical="center" wrapText="1"/>
    </xf>
    <xf numFmtId="0" fontId="20" fillId="0" borderId="0" xfId="0" applyFont="1"/>
    <xf numFmtId="0" fontId="20" fillId="27" borderId="4" xfId="37" applyFont="1" applyFill="1" applyBorder="1" applyAlignment="1">
      <alignment horizontal="center" vertical="center" wrapText="1"/>
    </xf>
    <xf numFmtId="0" fontId="20" fillId="27" borderId="2" xfId="37" applyFont="1" applyFill="1" applyBorder="1" applyAlignment="1">
      <alignment horizontal="center" vertical="center" wrapText="1"/>
    </xf>
    <xf numFmtId="0" fontId="20" fillId="27" borderId="49" xfId="37" applyFont="1" applyFill="1" applyBorder="1" applyAlignment="1">
      <alignment horizontal="center" vertical="center" wrapText="1"/>
    </xf>
    <xf numFmtId="0" fontId="20" fillId="27" borderId="5" xfId="37" applyFont="1" applyFill="1" applyBorder="1" applyAlignment="1">
      <alignment horizontal="center" vertical="center" wrapText="1"/>
    </xf>
    <xf numFmtId="3" fontId="17" fillId="0" borderId="0" xfId="51" applyNumberFormat="1" applyAlignment="1">
      <alignment vertical="center"/>
    </xf>
    <xf numFmtId="49" fontId="52" fillId="0" borderId="0" xfId="52" applyNumberFormat="1" applyFont="1" applyAlignment="1">
      <alignment vertical="center"/>
    </xf>
    <xf numFmtId="0" fontId="64" fillId="0" borderId="0" xfId="51" applyFont="1" applyAlignment="1">
      <alignment vertical="center"/>
    </xf>
    <xf numFmtId="0" fontId="52" fillId="25" borderId="75" xfId="52" applyFont="1" applyFill="1" applyBorder="1" applyAlignment="1">
      <alignment horizontal="center" vertical="center" wrapText="1"/>
    </xf>
    <xf numFmtId="0" fontId="52" fillId="25" borderId="76" xfId="52" applyFont="1" applyFill="1" applyBorder="1" applyAlignment="1">
      <alignment horizontal="center" vertical="center" wrapText="1"/>
    </xf>
    <xf numFmtId="0" fontId="52" fillId="25" borderId="54" xfId="52" applyFont="1" applyFill="1" applyBorder="1" applyAlignment="1">
      <alignment vertical="center" wrapText="1"/>
    </xf>
    <xf numFmtId="3" fontId="53" fillId="0" borderId="8" xfId="52" applyNumberFormat="1" applyFont="1" applyBorder="1" applyAlignment="1">
      <alignment vertical="center"/>
    </xf>
    <xf numFmtId="3" fontId="52" fillId="25" borderId="18" xfId="52" applyNumberFormat="1" applyFont="1" applyFill="1" applyBorder="1" applyAlignment="1">
      <alignment horizontal="center" vertical="center" wrapText="1"/>
    </xf>
    <xf numFmtId="3" fontId="53" fillId="0" borderId="4" xfId="52" applyNumberFormat="1" applyFont="1" applyBorder="1" applyAlignment="1">
      <alignment vertical="center"/>
    </xf>
    <xf numFmtId="3" fontId="53" fillId="0" borderId="5" xfId="52" applyNumberFormat="1" applyFont="1" applyBorder="1" applyAlignment="1">
      <alignment vertical="center"/>
    </xf>
    <xf numFmtId="0" fontId="52" fillId="25" borderId="18" xfId="52" applyFont="1" applyFill="1" applyBorder="1" applyAlignment="1">
      <alignment vertical="center" wrapText="1"/>
    </xf>
    <xf numFmtId="0" fontId="52" fillId="26" borderId="37" xfId="52" applyFont="1" applyFill="1" applyBorder="1" applyAlignment="1">
      <alignment vertical="center" wrapText="1"/>
    </xf>
    <xf numFmtId="0" fontId="53" fillId="26" borderId="70" xfId="52" applyFont="1" applyFill="1" applyBorder="1" applyAlignment="1">
      <alignment horizontal="justify" vertical="center"/>
    </xf>
    <xf numFmtId="49" fontId="53" fillId="0" borderId="4" xfId="52" applyNumberFormat="1" applyFont="1" applyBorder="1" applyAlignment="1">
      <alignment horizontal="center" vertical="center" wrapText="1"/>
    </xf>
    <xf numFmtId="3" fontId="53" fillId="0" borderId="4" xfId="52" applyNumberFormat="1" applyFont="1" applyBorder="1" applyAlignment="1">
      <alignment horizontal="right" vertical="center"/>
    </xf>
    <xf numFmtId="3" fontId="53" fillId="0" borderId="4" xfId="52" applyNumberFormat="1" applyFont="1" applyBorder="1" applyAlignment="1">
      <alignment horizontal="center" vertical="center" wrapText="1"/>
    </xf>
    <xf numFmtId="3" fontId="53" fillId="0" borderId="4" xfId="52" applyNumberFormat="1" applyFont="1" applyBorder="1" applyAlignment="1">
      <alignment horizontal="center" vertical="center"/>
    </xf>
    <xf numFmtId="0" fontId="53" fillId="0" borderId="45" xfId="52" applyFont="1" applyBorder="1" applyAlignment="1">
      <alignment horizontal="justify" vertical="center" wrapText="1"/>
    </xf>
    <xf numFmtId="0" fontId="53" fillId="0" borderId="0" xfId="52" applyFont="1" applyAlignment="1">
      <alignment horizontal="center" vertical="center" wrapText="1"/>
    </xf>
    <xf numFmtId="3" fontId="53" fillId="0" borderId="8" xfId="52" applyNumberFormat="1" applyFont="1" applyBorder="1" applyAlignment="1">
      <alignment horizontal="right" vertical="center"/>
    </xf>
    <xf numFmtId="0" fontId="53" fillId="0" borderId="46" xfId="52" applyFont="1" applyBorder="1" applyAlignment="1">
      <alignment horizontal="justify" vertical="center" wrapText="1"/>
    </xf>
    <xf numFmtId="3" fontId="52" fillId="25" borderId="17" xfId="52" applyNumberFormat="1" applyFont="1" applyFill="1" applyBorder="1" applyAlignment="1">
      <alignment horizontal="center" vertical="center" wrapText="1"/>
    </xf>
    <xf numFmtId="0" fontId="53" fillId="0" borderId="4" xfId="52" applyFont="1" applyBorder="1" applyAlignment="1">
      <alignment horizontal="center" vertical="center" wrapText="1"/>
    </xf>
    <xf numFmtId="3" fontId="53" fillId="0" borderId="4" xfId="52" applyNumberFormat="1" applyFont="1" applyBorder="1" applyAlignment="1">
      <alignment horizontal="right" vertical="center" wrapText="1"/>
    </xf>
    <xf numFmtId="0" fontId="53" fillId="0" borderId="49" xfId="52" applyFont="1" applyBorder="1" applyAlignment="1">
      <alignment horizontal="left" vertical="center" wrapText="1"/>
    </xf>
    <xf numFmtId="3" fontId="53" fillId="0" borderId="2" xfId="52" applyNumberFormat="1" applyFont="1" applyBorder="1" applyAlignment="1">
      <alignment horizontal="center" vertical="center" wrapText="1"/>
    </xf>
    <xf numFmtId="0" fontId="53" fillId="0" borderId="4" xfId="52" applyFont="1" applyBorder="1" applyAlignment="1" applyProtection="1">
      <alignment horizontal="center" vertical="center" wrapText="1"/>
      <protection locked="0"/>
    </xf>
    <xf numFmtId="3" fontId="53" fillId="0" borderId="4" xfId="52" applyNumberFormat="1" applyFont="1" applyBorder="1" applyAlignment="1" applyProtection="1">
      <alignment horizontal="right" vertical="center" wrapText="1"/>
      <protection locked="0"/>
    </xf>
    <xf numFmtId="0" fontId="53" fillId="0" borderId="5" xfId="52" applyFont="1" applyBorder="1" applyAlignment="1" applyProtection="1">
      <alignment horizontal="justify" vertical="center" wrapText="1"/>
      <protection locked="0"/>
    </xf>
    <xf numFmtId="3" fontId="53" fillId="0" borderId="7" xfId="52" applyNumberFormat="1" applyFont="1" applyBorder="1" applyAlignment="1">
      <alignment horizontal="center" vertical="center" wrapText="1"/>
    </xf>
    <xf numFmtId="0" fontId="52" fillId="27" borderId="4" xfId="52" applyFont="1" applyFill="1" applyBorder="1" applyAlignment="1">
      <alignment horizontal="center" vertical="center" wrapText="1"/>
    </xf>
    <xf numFmtId="3" fontId="52" fillId="27" borderId="4" xfId="52" applyNumberFormat="1" applyFont="1" applyFill="1" applyBorder="1" applyAlignment="1">
      <alignment vertical="center" wrapText="1"/>
    </xf>
    <xf numFmtId="4" fontId="53" fillId="0" borderId="45" xfId="54" applyNumberFormat="1" applyFont="1" applyBorder="1" applyAlignment="1">
      <alignment horizontal="justify" vertical="center" wrapText="1"/>
    </xf>
    <xf numFmtId="0" fontId="53" fillId="0" borderId="72" xfId="52" applyFont="1" applyBorder="1" applyAlignment="1">
      <alignment horizontal="justify" vertical="center" wrapText="1"/>
    </xf>
    <xf numFmtId="0" fontId="53" fillId="0" borderId="8" xfId="52" applyFont="1" applyBorder="1" applyAlignment="1">
      <alignment horizontal="center" vertical="center" wrapText="1"/>
    </xf>
    <xf numFmtId="0" fontId="53" fillId="0" borderId="38" xfId="52" applyFont="1" applyBorder="1" applyAlignment="1">
      <alignment horizontal="justify" vertical="center" wrapText="1"/>
    </xf>
    <xf numFmtId="0" fontId="53" fillId="0" borderId="5" xfId="52" applyFont="1" applyBorder="1" applyAlignment="1">
      <alignment horizontal="justify" vertical="center" wrapText="1"/>
    </xf>
    <xf numFmtId="0" fontId="53" fillId="0" borderId="8" xfId="52" applyFont="1" applyBorder="1" applyAlignment="1">
      <alignment horizontal="center" vertical="center"/>
    </xf>
    <xf numFmtId="3" fontId="53" fillId="0" borderId="8" xfId="52" applyNumberFormat="1" applyFont="1" applyBorder="1" applyAlignment="1">
      <alignment horizontal="right" vertical="center" wrapText="1"/>
    </xf>
    <xf numFmtId="0" fontId="53" fillId="0" borderId="4" xfId="52" applyFont="1" applyBorder="1" applyAlignment="1">
      <alignment horizontal="center" vertical="center"/>
    </xf>
    <xf numFmtId="0" fontId="53" fillId="0" borderId="3" xfId="52" applyFont="1" applyBorder="1" applyAlignment="1">
      <alignment horizontal="justify" vertical="center" wrapText="1"/>
    </xf>
    <xf numFmtId="3" fontId="53" fillId="0" borderId="10" xfId="52" applyNumberFormat="1" applyFont="1" applyBorder="1" applyAlignment="1">
      <alignment horizontal="center" vertical="center" wrapText="1"/>
    </xf>
    <xf numFmtId="0" fontId="53" fillId="0" borderId="49" xfId="52" applyFont="1" applyBorder="1" applyAlignment="1">
      <alignment vertical="center" wrapText="1"/>
    </xf>
    <xf numFmtId="0" fontId="53" fillId="0" borderId="50" xfId="52" applyFont="1" applyBorder="1" applyAlignment="1">
      <alignment horizontal="center" vertical="center" wrapText="1"/>
    </xf>
    <xf numFmtId="3" fontId="53" fillId="0" borderId="2" xfId="52" applyNumberFormat="1" applyFont="1" applyBorder="1" applyAlignment="1">
      <alignment horizontal="right" vertical="center" wrapText="1"/>
    </xf>
    <xf numFmtId="3" fontId="53" fillId="0" borderId="12" xfId="52" applyNumberFormat="1" applyFont="1" applyBorder="1" applyAlignment="1">
      <alignment horizontal="right" vertical="center" wrapText="1"/>
    </xf>
    <xf numFmtId="0" fontId="53" fillId="0" borderId="19" xfId="52" applyFont="1" applyBorder="1" applyAlignment="1">
      <alignment vertical="center" wrapText="1"/>
    </xf>
    <xf numFmtId="3" fontId="52" fillId="0" borderId="39" xfId="52" applyNumberFormat="1" applyFont="1" applyBorder="1" applyAlignment="1">
      <alignment vertical="center" wrapText="1"/>
    </xf>
    <xf numFmtId="0" fontId="53" fillId="0" borderId="39" xfId="52" applyFont="1" applyBorder="1" applyAlignment="1">
      <alignment horizontal="center" vertical="center" wrapText="1"/>
    </xf>
    <xf numFmtId="49" fontId="53" fillId="0" borderId="74" xfId="52" applyNumberFormat="1" applyFont="1" applyBorder="1" applyAlignment="1">
      <alignment horizontal="justify" vertical="center"/>
    </xf>
    <xf numFmtId="0" fontId="52" fillId="0" borderId="0" xfId="0" applyFont="1" applyAlignment="1">
      <alignment horizontal="right"/>
    </xf>
    <xf numFmtId="3" fontId="53" fillId="0" borderId="42" xfId="52" applyNumberFormat="1" applyFont="1" applyBorder="1" applyAlignment="1">
      <alignment horizontal="center" vertical="center"/>
    </xf>
    <xf numFmtId="49" fontId="53" fillId="0" borderId="42" xfId="52" applyNumberFormat="1" applyFont="1" applyBorder="1" applyAlignment="1">
      <alignment horizontal="center" vertical="center" wrapText="1"/>
    </xf>
    <xf numFmtId="3" fontId="53" fillId="0" borderId="42" xfId="52" applyNumberFormat="1" applyFont="1" applyBorder="1" applyAlignment="1">
      <alignment horizontal="right" vertical="center"/>
    </xf>
    <xf numFmtId="10" fontId="20" fillId="0" borderId="0" xfId="52" applyNumberFormat="1" applyFont="1" applyAlignment="1">
      <alignment vertical="center"/>
    </xf>
    <xf numFmtId="3" fontId="52" fillId="25" borderId="16" xfId="52" applyNumberFormat="1" applyFont="1" applyFill="1" applyBorder="1" applyAlignment="1">
      <alignment vertical="center" wrapText="1"/>
    </xf>
    <xf numFmtId="10" fontId="52" fillId="25" borderId="18" xfId="52" applyNumberFormat="1" applyFont="1" applyFill="1" applyBorder="1" applyAlignment="1">
      <alignment horizontal="center" vertical="center" wrapText="1"/>
    </xf>
    <xf numFmtId="0" fontId="65" fillId="0" borderId="0" xfId="54" applyFont="1" applyAlignment="1">
      <alignment horizontal="center" vertical="center"/>
    </xf>
    <xf numFmtId="0" fontId="65" fillId="0" borderId="0" xfId="54" applyFont="1" applyAlignment="1">
      <alignment vertical="center"/>
    </xf>
    <xf numFmtId="0" fontId="65" fillId="0" borderId="0" xfId="54" applyFont="1" applyAlignment="1">
      <alignment horizontal="justify" vertical="justify"/>
    </xf>
    <xf numFmtId="0" fontId="66" fillId="0" borderId="0" xfId="54" applyFont="1" applyAlignment="1">
      <alignment vertical="center"/>
    </xf>
    <xf numFmtId="0" fontId="46" fillId="0" borderId="0" xfId="1" applyFont="1" applyAlignment="1">
      <alignment horizontal="center" vertical="center" wrapText="1"/>
    </xf>
    <xf numFmtId="0" fontId="51" fillId="0" borderId="0" xfId="54" applyFont="1" applyAlignment="1">
      <alignment vertical="center"/>
    </xf>
    <xf numFmtId="0" fontId="52" fillId="25" borderId="62" xfId="54" applyFont="1" applyFill="1" applyBorder="1" applyAlignment="1">
      <alignment vertical="center" wrapText="1"/>
    </xf>
    <xf numFmtId="0" fontId="52" fillId="25" borderId="63" xfId="54" applyFont="1" applyFill="1" applyBorder="1" applyAlignment="1">
      <alignment horizontal="center" vertical="center"/>
    </xf>
    <xf numFmtId="3" fontId="52" fillId="25" borderId="63" xfId="54" applyNumberFormat="1" applyFont="1" applyFill="1" applyBorder="1" applyAlignment="1">
      <alignment vertical="center"/>
    </xf>
    <xf numFmtId="3" fontId="52" fillId="25" borderId="65" xfId="54" applyNumberFormat="1" applyFont="1" applyFill="1" applyBorder="1" applyAlignment="1">
      <alignment horizontal="justify" vertical="justify"/>
    </xf>
    <xf numFmtId="0" fontId="52" fillId="25" borderId="62" xfId="54" applyFont="1" applyFill="1" applyBorder="1" applyAlignment="1">
      <alignment vertical="center"/>
    </xf>
    <xf numFmtId="3" fontId="52" fillId="25" borderId="66" xfId="54" applyNumberFormat="1" applyFont="1" applyFill="1" applyBorder="1" applyAlignment="1">
      <alignment horizontal="justify" vertical="justify"/>
    </xf>
    <xf numFmtId="3" fontId="52" fillId="25" borderId="64" xfId="54" applyNumberFormat="1" applyFont="1" applyFill="1" applyBorder="1" applyAlignment="1">
      <alignment vertical="center"/>
    </xf>
    <xf numFmtId="0" fontId="42" fillId="0" borderId="15" xfId="1" applyFont="1" applyBorder="1" applyAlignment="1">
      <alignment horizontal="center" vertical="center" wrapText="1"/>
    </xf>
    <xf numFmtId="49" fontId="25" fillId="3" borderId="3" xfId="1" applyNumberFormat="1" applyFont="1" applyFill="1" applyBorder="1"/>
    <xf numFmtId="0" fontId="26" fillId="0" borderId="0" xfId="1" applyFont="1"/>
    <xf numFmtId="49" fontId="20" fillId="0" borderId="3" xfId="1" applyNumberFormat="1" applyFont="1" applyBorder="1" applyAlignment="1">
      <alignment horizontal="left"/>
    </xf>
    <xf numFmtId="3" fontId="43" fillId="25" borderId="9" xfId="1" applyNumberFormat="1" applyFont="1" applyFill="1" applyBorder="1"/>
    <xf numFmtId="3" fontId="43" fillId="25" borderId="13" xfId="1" applyNumberFormat="1" applyFont="1" applyFill="1" applyBorder="1"/>
    <xf numFmtId="49" fontId="20" fillId="0" borderId="3" xfId="1" applyNumberFormat="1" applyFont="1" applyBorder="1" applyAlignment="1">
      <alignment horizontal="left" wrapText="1"/>
    </xf>
    <xf numFmtId="3" fontId="43" fillId="25" borderId="2" xfId="1" applyNumberFormat="1" applyFont="1" applyFill="1" applyBorder="1"/>
    <xf numFmtId="3" fontId="43" fillId="25" borderId="5" xfId="1" applyNumberFormat="1" applyFont="1" applyFill="1" applyBorder="1"/>
    <xf numFmtId="49" fontId="20" fillId="0" borderId="19" xfId="1" applyNumberFormat="1" applyFont="1" applyBorder="1" applyAlignment="1">
      <alignment horizontal="left" wrapText="1"/>
    </xf>
    <xf numFmtId="3" fontId="43" fillId="25" borderId="23" xfId="1" applyNumberFormat="1" applyFont="1" applyFill="1" applyBorder="1"/>
    <xf numFmtId="3" fontId="43" fillId="25" borderId="21" xfId="1" applyNumberFormat="1" applyFont="1" applyFill="1" applyBorder="1"/>
    <xf numFmtId="49" fontId="24" fillId="0" borderId="0" xfId="1" applyNumberFormat="1" applyFont="1" applyAlignment="1">
      <alignment horizontal="left" vertical="center"/>
    </xf>
    <xf numFmtId="164" fontId="20" fillId="0" borderId="0" xfId="1" applyNumberFormat="1" applyFont="1" applyAlignment="1">
      <alignment horizontal="center" vertical="center"/>
    </xf>
    <xf numFmtId="4" fontId="21" fillId="0" borderId="0" xfId="1" applyNumberFormat="1" applyFont="1" applyAlignment="1">
      <alignment horizontal="center" vertical="center"/>
    </xf>
    <xf numFmtId="4" fontId="20" fillId="0" borderId="0" xfId="1" applyNumberFormat="1" applyFont="1" applyAlignment="1">
      <alignment horizontal="center" vertical="center"/>
    </xf>
    <xf numFmtId="49" fontId="22" fillId="0" borderId="1" xfId="1" applyNumberFormat="1" applyFont="1" applyBorder="1"/>
    <xf numFmtId="3" fontId="22" fillId="25" borderId="2" xfId="1" applyNumberFormat="1" applyFont="1" applyFill="1" applyBorder="1"/>
    <xf numFmtId="3" fontId="42" fillId="0" borderId="10" xfId="1" applyNumberFormat="1" applyFont="1" applyBorder="1"/>
    <xf numFmtId="3" fontId="42" fillId="0" borderId="9" xfId="1" applyNumberFormat="1" applyFont="1" applyBorder="1"/>
    <xf numFmtId="3" fontId="42" fillId="0" borderId="13" xfId="1" applyNumberFormat="1" applyFont="1" applyBorder="1"/>
    <xf numFmtId="49" fontId="25" fillId="0" borderId="3" xfId="1" applyNumberFormat="1" applyFont="1" applyBorder="1" applyAlignment="1">
      <alignment horizontal="left"/>
    </xf>
    <xf numFmtId="3" fontId="25" fillId="25" borderId="2" xfId="1" applyNumberFormat="1" applyFont="1" applyFill="1" applyBorder="1"/>
    <xf numFmtId="3" fontId="20" fillId="25" borderId="10" xfId="1" applyNumberFormat="1" applyFont="1" applyFill="1" applyBorder="1"/>
    <xf numFmtId="3" fontId="20" fillId="0" borderId="10" xfId="1" applyNumberFormat="1" applyFont="1" applyBorder="1"/>
    <xf numFmtId="3" fontId="20" fillId="0" borderId="9" xfId="1" applyNumberFormat="1" applyFont="1" applyBorder="1"/>
    <xf numFmtId="3" fontId="20" fillId="0" borderId="13" xfId="1" applyNumberFormat="1" applyFont="1" applyBorder="1"/>
    <xf numFmtId="49" fontId="20" fillId="0" borderId="3" xfId="1" applyNumberFormat="1" applyFont="1" applyBorder="1"/>
    <xf numFmtId="49" fontId="22" fillId="0" borderId="3" xfId="1" applyNumberFormat="1" applyFont="1" applyBorder="1"/>
    <xf numFmtId="49" fontId="22" fillId="0" borderId="3" xfId="1" applyNumberFormat="1" applyFont="1" applyBorder="1" applyAlignment="1">
      <alignment horizontal="left"/>
    </xf>
    <xf numFmtId="3" fontId="20" fillId="0" borderId="9" xfId="1" applyNumberFormat="1" applyFont="1" applyBorder="1" applyAlignment="1">
      <alignment horizontal="right"/>
    </xf>
    <xf numFmtId="3" fontId="20" fillId="0" borderId="13" xfId="1" applyNumberFormat="1" applyFont="1" applyBorder="1" applyAlignment="1">
      <alignment horizontal="right"/>
    </xf>
    <xf numFmtId="49" fontId="20" fillId="0" borderId="6" xfId="1" applyNumberFormat="1" applyFont="1" applyBorder="1"/>
    <xf numFmtId="49" fontId="22" fillId="0" borderId="6" xfId="1" applyNumberFormat="1" applyFont="1" applyBorder="1" applyAlignment="1">
      <alignment horizontal="left" wrapText="1"/>
    </xf>
    <xf numFmtId="3" fontId="22" fillId="25" borderId="7" xfId="1" applyNumberFormat="1" applyFont="1" applyFill="1" applyBorder="1"/>
    <xf numFmtId="3" fontId="42" fillId="0" borderId="12" xfId="1" applyNumberFormat="1" applyFont="1" applyBorder="1"/>
    <xf numFmtId="3" fontId="42" fillId="0" borderId="26" xfId="1" applyNumberFormat="1" applyFont="1" applyBorder="1"/>
    <xf numFmtId="3" fontId="42" fillId="0" borderId="11" xfId="1" applyNumberFormat="1" applyFont="1" applyBorder="1"/>
    <xf numFmtId="49" fontId="22" fillId="0" borderId="15" xfId="1" applyNumberFormat="1" applyFont="1" applyBorder="1"/>
    <xf numFmtId="3" fontId="22" fillId="25" borderId="17" xfId="1" applyNumberFormat="1" applyFont="1" applyFill="1" applyBorder="1"/>
    <xf numFmtId="3" fontId="42" fillId="0" borderId="18" xfId="1" applyNumberFormat="1" applyFont="1" applyBorder="1"/>
    <xf numFmtId="3" fontId="42" fillId="0" borderId="17" xfId="1" applyNumberFormat="1" applyFont="1" applyBorder="1"/>
    <xf numFmtId="3" fontId="42" fillId="0" borderId="16" xfId="1" applyNumberFormat="1" applyFont="1" applyBorder="1"/>
    <xf numFmtId="0" fontId="22" fillId="0" borderId="3" xfId="1" applyFont="1" applyBorder="1" applyAlignment="1">
      <alignment horizontal="left"/>
    </xf>
    <xf numFmtId="3" fontId="22" fillId="0" borderId="24" xfId="1" applyNumberFormat="1" applyFont="1" applyBorder="1"/>
    <xf numFmtId="3" fontId="22" fillId="0" borderId="25" xfId="1" applyNumberFormat="1" applyFont="1" applyBorder="1"/>
    <xf numFmtId="3" fontId="22" fillId="0" borderId="36" xfId="1" applyNumberFormat="1" applyFont="1" applyBorder="1"/>
    <xf numFmtId="3" fontId="22" fillId="0" borderId="4" xfId="1" applyNumberFormat="1" applyFont="1" applyBorder="1"/>
    <xf numFmtId="3" fontId="22" fillId="0" borderId="5" xfId="1" applyNumberFormat="1" applyFont="1" applyBorder="1"/>
    <xf numFmtId="0" fontId="20" fillId="0" borderId="3" xfId="1" applyFont="1" applyBorder="1" applyAlignment="1">
      <alignment horizontal="left" wrapText="1"/>
    </xf>
    <xf numFmtId="3" fontId="20" fillId="0" borderId="4" xfId="1" applyNumberFormat="1" applyFont="1" applyBorder="1"/>
    <xf numFmtId="3" fontId="20" fillId="0" borderId="5" xfId="1" applyNumberFormat="1" applyFont="1" applyBorder="1"/>
    <xf numFmtId="0" fontId="20" fillId="0" borderId="3" xfId="1" applyFont="1" applyBorder="1" applyAlignment="1">
      <alignment horizontal="left"/>
    </xf>
    <xf numFmtId="0" fontId="22" fillId="0" borderId="3" xfId="1" applyFont="1" applyBorder="1" applyAlignment="1">
      <alignment horizontal="left" wrapText="1"/>
    </xf>
    <xf numFmtId="3" fontId="20" fillId="0" borderId="5" xfId="1" applyNumberFormat="1" applyFont="1" applyBorder="1" applyAlignment="1">
      <alignment horizontal="right"/>
    </xf>
    <xf numFmtId="0" fontId="20" fillId="0" borderId="37" xfId="1" applyFont="1" applyBorder="1" applyAlignment="1">
      <alignment horizontal="left"/>
    </xf>
    <xf numFmtId="0" fontId="19" fillId="0" borderId="4" xfId="1" applyFont="1" applyBorder="1" applyAlignment="1">
      <alignment vertical="center"/>
    </xf>
    <xf numFmtId="0" fontId="19" fillId="0" borderId="5" xfId="1" applyFont="1" applyBorder="1" applyAlignment="1">
      <alignment vertical="center"/>
    </xf>
    <xf numFmtId="0" fontId="22" fillId="0" borderId="37" xfId="1" applyFont="1" applyBorder="1" applyAlignment="1">
      <alignment horizontal="left" wrapText="1"/>
    </xf>
    <xf numFmtId="3" fontId="62" fillId="25" borderId="2" xfId="1" applyNumberFormat="1" applyFont="1" applyFill="1" applyBorder="1"/>
    <xf numFmtId="3" fontId="20" fillId="25" borderId="4" xfId="1" applyNumberFormat="1" applyFont="1" applyFill="1" applyBorder="1"/>
    <xf numFmtId="0" fontId="20" fillId="0" borderId="1" xfId="1" applyFont="1" applyBorder="1" applyAlignment="1">
      <alignment horizontal="left"/>
    </xf>
    <xf numFmtId="0" fontId="22" fillId="0" borderId="1" xfId="1" applyFont="1" applyBorder="1" applyAlignment="1">
      <alignment horizontal="left"/>
    </xf>
    <xf numFmtId="3" fontId="63" fillId="25" borderId="10" xfId="1" applyNumberFormat="1" applyFont="1" applyFill="1" applyBorder="1"/>
    <xf numFmtId="0" fontId="24" fillId="0" borderId="6" xfId="0" applyFont="1" applyBorder="1" applyAlignment="1">
      <alignment horizontal="left" wrapText="1"/>
    </xf>
    <xf numFmtId="0" fontId="28" fillId="0" borderId="8" xfId="1" applyFont="1" applyBorder="1" applyAlignment="1">
      <alignment vertical="center"/>
    </xf>
    <xf numFmtId="0" fontId="28" fillId="0" borderId="38" xfId="1" applyFont="1" applyBorder="1" applyAlignment="1">
      <alignment vertical="center"/>
    </xf>
    <xf numFmtId="0" fontId="22" fillId="0" borderId="15" xfId="1" applyFont="1" applyBorder="1" applyAlignment="1">
      <alignment horizontal="left"/>
    </xf>
    <xf numFmtId="3" fontId="22" fillId="0" borderId="18" xfId="1" applyNumberFormat="1" applyFont="1" applyBorder="1"/>
    <xf numFmtId="3" fontId="22" fillId="0" borderId="16" xfId="1" applyNumberFormat="1" applyFont="1" applyBorder="1"/>
    <xf numFmtId="0" fontId="51" fillId="0" borderId="3" xfId="51" applyFont="1" applyBorder="1" applyAlignment="1">
      <alignment horizontal="justify" vertical="center" wrapText="1"/>
    </xf>
    <xf numFmtId="0" fontId="51" fillId="0" borderId="4" xfId="51" applyFont="1" applyBorder="1" applyAlignment="1">
      <alignment horizontal="center" vertical="center"/>
    </xf>
    <xf numFmtId="0" fontId="50" fillId="0" borderId="3" xfId="51" applyFont="1" applyBorder="1" applyAlignment="1">
      <alignment vertical="center" wrapText="1"/>
    </xf>
    <xf numFmtId="0" fontId="51" fillId="0" borderId="3" xfId="51" applyFont="1" applyBorder="1" applyAlignment="1">
      <alignment vertical="center" wrapText="1"/>
    </xf>
    <xf numFmtId="0" fontId="51" fillId="0" borderId="8" xfId="51" applyFont="1" applyBorder="1" applyAlignment="1">
      <alignment horizontal="center" vertical="center"/>
    </xf>
    <xf numFmtId="0" fontId="51" fillId="0" borderId="6" xfId="51" applyFont="1" applyBorder="1" applyAlignment="1">
      <alignment horizontal="justify" vertical="center" wrapText="1"/>
    </xf>
    <xf numFmtId="0" fontId="50" fillId="0" borderId="6" xfId="51" applyFont="1" applyBorder="1" applyAlignment="1">
      <alignment vertical="center" wrapText="1"/>
    </xf>
    <xf numFmtId="0" fontId="50" fillId="0" borderId="0" xfId="54" applyFont="1" applyAlignment="1">
      <alignment horizontal="center" vertical="center"/>
    </xf>
    <xf numFmtId="0" fontId="50" fillId="0" borderId="0" xfId="54" applyFont="1" applyAlignment="1">
      <alignment vertical="center"/>
    </xf>
    <xf numFmtId="3" fontId="20" fillId="0" borderId="50" xfId="37" applyNumberFormat="1" applyFont="1" applyBorder="1" applyAlignment="1">
      <alignment vertical="center"/>
    </xf>
    <xf numFmtId="4" fontId="20" fillId="0" borderId="8" xfId="51" applyNumberFormat="1" applyFont="1" applyBorder="1" applyAlignment="1">
      <alignment vertical="center"/>
    </xf>
    <xf numFmtId="3" fontId="53" fillId="0" borderId="12" xfId="52" applyNumberFormat="1" applyFont="1" applyBorder="1" applyAlignment="1">
      <alignment vertical="center"/>
    </xf>
    <xf numFmtId="0" fontId="53" fillId="0" borderId="4" xfId="54" applyFont="1" applyBorder="1" applyAlignment="1">
      <alignment horizontal="center" vertical="center" wrapText="1"/>
    </xf>
    <xf numFmtId="0" fontId="20" fillId="0" borderId="14" xfId="37" applyFont="1" applyBorder="1" applyAlignment="1">
      <alignment horizontal="center" vertical="center"/>
    </xf>
    <xf numFmtId="3" fontId="20" fillId="0" borderId="57" xfId="37" applyNumberFormat="1" applyFont="1" applyBorder="1" applyAlignment="1">
      <alignment vertical="center"/>
    </xf>
    <xf numFmtId="0" fontId="20" fillId="27" borderId="50" xfId="37" applyFont="1" applyFill="1" applyBorder="1" applyAlignment="1">
      <alignment horizontal="center" vertical="center" wrapText="1"/>
    </xf>
    <xf numFmtId="3" fontId="20" fillId="0" borderId="73" xfId="37" applyNumberFormat="1" applyFont="1" applyBorder="1" applyAlignment="1">
      <alignment vertical="center"/>
    </xf>
    <xf numFmtId="4" fontId="20" fillId="0" borderId="8" xfId="51" applyNumberFormat="1" applyFont="1" applyBorder="1" applyAlignment="1">
      <alignment horizontal="right" vertical="center"/>
    </xf>
    <xf numFmtId="0" fontId="48" fillId="0" borderId="57" xfId="51" applyFont="1" applyBorder="1" applyAlignment="1">
      <alignment horizontal="center" vertical="center" wrapText="1"/>
    </xf>
    <xf numFmtId="0" fontId="48" fillId="0" borderId="43" xfId="51" applyFont="1" applyBorder="1" applyAlignment="1">
      <alignment horizontal="center" vertical="center" wrapText="1"/>
    </xf>
    <xf numFmtId="0" fontId="52" fillId="0" borderId="0" xfId="54" applyFont="1" applyAlignment="1">
      <alignment horizontal="right" vertical="center"/>
    </xf>
    <xf numFmtId="0" fontId="61" fillId="0" borderId="0" xfId="34" applyFont="1"/>
    <xf numFmtId="0" fontId="49" fillId="0" borderId="4" xfId="51" applyFont="1" applyBorder="1" applyAlignment="1">
      <alignment horizontal="center" vertical="center"/>
    </xf>
    <xf numFmtId="49" fontId="49" fillId="0" borderId="3" xfId="1" applyNumberFormat="1" applyFont="1" applyBorder="1" applyAlignment="1">
      <alignment horizontal="justify" vertical="center"/>
    </xf>
    <xf numFmtId="0" fontId="48" fillId="25" borderId="44" xfId="34" applyFont="1" applyFill="1" applyBorder="1" applyAlignment="1">
      <alignment horizontal="left" vertical="center" wrapText="1"/>
    </xf>
    <xf numFmtId="0" fontId="48" fillId="25" borderId="10" xfId="34" applyFont="1" applyFill="1" applyBorder="1" applyAlignment="1">
      <alignment horizontal="left" vertical="center" wrapText="1"/>
    </xf>
    <xf numFmtId="3" fontId="48" fillId="25" borderId="10" xfId="34" applyNumberFormat="1" applyFont="1" applyFill="1" applyBorder="1" applyAlignment="1">
      <alignment horizontal="right" vertical="center" wrapText="1"/>
    </xf>
    <xf numFmtId="3" fontId="48" fillId="25" borderId="13" xfId="34" applyNumberFormat="1" applyFont="1" applyFill="1" applyBorder="1" applyAlignment="1">
      <alignment horizontal="right" vertical="center" wrapText="1"/>
    </xf>
    <xf numFmtId="1" fontId="42" fillId="28" borderId="17" xfId="1" applyNumberFormat="1" applyFont="1" applyFill="1" applyBorder="1" applyAlignment="1">
      <alignment horizontal="center" vertical="center" wrapText="1"/>
    </xf>
    <xf numFmtId="3" fontId="43" fillId="28" borderId="9" xfId="1" applyNumberFormat="1" applyFont="1" applyFill="1" applyBorder="1"/>
    <xf numFmtId="3" fontId="43" fillId="28" borderId="2" xfId="1" applyNumberFormat="1" applyFont="1" applyFill="1" applyBorder="1"/>
    <xf numFmtId="3" fontId="43" fillId="28" borderId="23" xfId="1" applyNumberFormat="1" applyFont="1" applyFill="1" applyBorder="1"/>
    <xf numFmtId="0" fontId="42" fillId="28" borderId="25" xfId="1" applyFont="1" applyFill="1" applyBorder="1" applyAlignment="1">
      <alignment horizontal="center" vertical="center" wrapText="1"/>
    </xf>
    <xf numFmtId="0" fontId="42" fillId="28" borderId="23" xfId="1" applyFont="1" applyFill="1" applyBorder="1" applyAlignment="1">
      <alignment horizontal="center" vertical="center" wrapText="1"/>
    </xf>
    <xf numFmtId="3" fontId="22" fillId="28" borderId="2" xfId="1" applyNumberFormat="1" applyFont="1" applyFill="1" applyBorder="1"/>
    <xf numFmtId="3" fontId="25" fillId="28" borderId="2" xfId="1" applyNumberFormat="1" applyFont="1" applyFill="1" applyBorder="1"/>
    <xf numFmtId="3" fontId="20" fillId="28" borderId="10" xfId="1" applyNumberFormat="1" applyFont="1" applyFill="1" applyBorder="1"/>
    <xf numFmtId="3" fontId="22" fillId="28" borderId="7" xfId="1" applyNumberFormat="1" applyFont="1" applyFill="1" applyBorder="1"/>
    <xf numFmtId="3" fontId="22" fillId="28" borderId="17" xfId="1" applyNumberFormat="1" applyFont="1" applyFill="1" applyBorder="1"/>
    <xf numFmtId="3" fontId="62" fillId="28" borderId="2" xfId="1" applyNumberFormat="1" applyFont="1" applyFill="1" applyBorder="1"/>
    <xf numFmtId="3" fontId="20" fillId="28" borderId="4" xfId="1" applyNumberFormat="1" applyFont="1" applyFill="1" applyBorder="1"/>
    <xf numFmtId="3" fontId="63" fillId="28" borderId="10" xfId="1" applyNumberFormat="1" applyFont="1" applyFill="1" applyBorder="1"/>
    <xf numFmtId="0" fontId="48" fillId="0" borderId="3" xfId="51" applyFont="1" applyBorder="1" applyAlignment="1">
      <alignment vertical="center" wrapText="1"/>
    </xf>
    <xf numFmtId="3" fontId="22" fillId="0" borderId="4" xfId="1" applyNumberFormat="1" applyFont="1" applyBorder="1" applyAlignment="1">
      <alignment horizontal="right"/>
    </xf>
    <xf numFmtId="3" fontId="53" fillId="0" borderId="42" xfId="52" applyNumberFormat="1" applyFont="1" applyBorder="1" applyAlignment="1">
      <alignment horizontal="right" vertical="center" wrapText="1"/>
    </xf>
    <xf numFmtId="49" fontId="53" fillId="0" borderId="49" xfId="52" applyNumberFormat="1" applyFont="1" applyBorder="1" applyAlignment="1">
      <alignment horizontal="left" vertical="center" wrapText="1"/>
    </xf>
    <xf numFmtId="0" fontId="53" fillId="0" borderId="4" xfId="52" applyFont="1" applyBorder="1" applyAlignment="1">
      <alignment horizontal="left" vertical="center" wrapText="1"/>
    </xf>
    <xf numFmtId="4" fontId="53" fillId="0" borderId="5" xfId="52" applyNumberFormat="1" applyFont="1" applyBorder="1" applyAlignment="1">
      <alignment horizontal="justify" vertical="center" wrapText="1"/>
    </xf>
    <xf numFmtId="0" fontId="53" fillId="0" borderId="51" xfId="52" applyFont="1" applyBorder="1" applyAlignment="1">
      <alignment horizontal="left" vertical="center" wrapText="1"/>
    </xf>
    <xf numFmtId="0" fontId="52" fillId="25" borderId="18" xfId="52" applyFont="1" applyFill="1" applyBorder="1" applyAlignment="1">
      <alignment horizontal="left" vertical="center" wrapText="1"/>
    </xf>
    <xf numFmtId="4" fontId="53" fillId="0" borderId="38" xfId="52" applyNumberFormat="1" applyFont="1" applyBorder="1" applyAlignment="1">
      <alignment horizontal="justify" vertical="center" wrapText="1"/>
    </xf>
    <xf numFmtId="0" fontId="20" fillId="0" borderId="56" xfId="37" applyFont="1" applyBorder="1" applyAlignment="1">
      <alignment horizontal="center" vertical="center" wrapText="1"/>
    </xf>
    <xf numFmtId="4" fontId="52" fillId="25" borderId="42" xfId="34" applyNumberFormat="1" applyFont="1" applyFill="1" applyBorder="1" applyAlignment="1" applyProtection="1">
      <alignment horizontal="center" vertical="center"/>
      <protection locked="0"/>
    </xf>
    <xf numFmtId="4" fontId="52" fillId="25" borderId="43" xfId="34" applyNumberFormat="1" applyFont="1" applyFill="1" applyBorder="1" applyAlignment="1" applyProtection="1">
      <alignment horizontal="center" vertical="center"/>
      <protection locked="0"/>
    </xf>
    <xf numFmtId="9" fontId="53" fillId="0" borderId="8" xfId="52" applyNumberFormat="1" applyFont="1" applyBorder="1" applyAlignment="1">
      <alignment horizontal="center" vertical="center"/>
    </xf>
    <xf numFmtId="9" fontId="53" fillId="0" borderId="4" xfId="52" applyNumberFormat="1" applyFont="1" applyBorder="1" applyAlignment="1">
      <alignment horizontal="center" vertical="center"/>
    </xf>
    <xf numFmtId="3" fontId="20" fillId="0" borderId="0" xfId="52" applyNumberFormat="1" applyFont="1" applyAlignment="1">
      <alignment vertical="center"/>
    </xf>
    <xf numFmtId="4" fontId="53" fillId="0" borderId="0" xfId="52" applyNumberFormat="1" applyFont="1" applyAlignment="1">
      <alignment vertical="center"/>
    </xf>
    <xf numFmtId="0" fontId="20" fillId="0" borderId="0" xfId="52" applyFont="1" applyAlignment="1">
      <alignment horizontal="center" vertical="center"/>
    </xf>
    <xf numFmtId="0" fontId="53" fillId="0" borderId="0" xfId="52" applyFont="1" applyAlignment="1">
      <alignment horizontal="center" vertical="center"/>
    </xf>
    <xf numFmtId="49" fontId="53" fillId="0" borderId="0" xfId="52" applyNumberFormat="1" applyFont="1" applyAlignment="1">
      <alignment horizontal="center" vertical="center"/>
    </xf>
    <xf numFmtId="0" fontId="57" fillId="0" borderId="0" xfId="52" applyFont="1" applyAlignment="1">
      <alignment horizontal="center" vertical="center"/>
    </xf>
    <xf numFmtId="0" fontId="53" fillId="0" borderId="0" xfId="52" applyFont="1" applyAlignment="1" applyProtection="1">
      <alignment horizontal="center" vertical="center" wrapText="1"/>
      <protection locked="0"/>
    </xf>
    <xf numFmtId="0" fontId="52" fillId="0" borderId="0" xfId="52" applyFont="1" applyAlignment="1">
      <alignment horizontal="center" vertical="center"/>
    </xf>
    <xf numFmtId="0" fontId="53" fillId="0" borderId="49" xfId="52" applyFont="1" applyBorder="1" applyAlignment="1">
      <alignment horizontal="justify" vertical="center" wrapText="1"/>
    </xf>
    <xf numFmtId="3" fontId="53" fillId="0" borderId="0" xfId="52" applyNumberFormat="1" applyFont="1" applyAlignment="1">
      <alignment horizontal="center" vertical="center"/>
    </xf>
    <xf numFmtId="0" fontId="53" fillId="0" borderId="3" xfId="52" applyFont="1" applyBorder="1" applyAlignment="1">
      <alignment vertical="center" wrapText="1"/>
    </xf>
    <xf numFmtId="0" fontId="53" fillId="26" borderId="0" xfId="52" applyFont="1" applyFill="1" applyAlignment="1">
      <alignment horizontal="center" vertical="center"/>
    </xf>
    <xf numFmtId="3" fontId="53" fillId="0" borderId="8" xfId="54" applyNumberFormat="1" applyFont="1" applyBorder="1" applyAlignment="1">
      <alignment vertical="center"/>
    </xf>
    <xf numFmtId="3" fontId="53" fillId="0" borderId="5" xfId="54" applyNumberFormat="1" applyFont="1" applyBorder="1" applyAlignment="1">
      <alignment horizontal="justify" vertical="center" wrapText="1"/>
    </xf>
    <xf numFmtId="0" fontId="53" fillId="0" borderId="49" xfId="54" applyFont="1" applyBorder="1" applyAlignment="1">
      <alignment horizontal="left" vertical="center" wrapText="1"/>
    </xf>
    <xf numFmtId="3" fontId="53" fillId="0" borderId="4" xfId="54" applyNumberFormat="1" applyFont="1" applyBorder="1" applyAlignment="1">
      <alignment vertical="center"/>
    </xf>
    <xf numFmtId="0" fontId="53" fillId="0" borderId="61" xfId="54" applyFont="1" applyBorder="1" applyAlignment="1">
      <alignment horizontal="left" vertical="center" wrapText="1"/>
    </xf>
    <xf numFmtId="3" fontId="53" fillId="0" borderId="38" xfId="54" applyNumberFormat="1" applyFont="1" applyBorder="1" applyAlignment="1">
      <alignment horizontal="justify" vertical="center" wrapText="1"/>
    </xf>
    <xf numFmtId="167" fontId="71" fillId="0" borderId="4" xfId="75" applyNumberFormat="1" applyFont="1" applyBorder="1" applyAlignment="1">
      <alignment horizontal="center" vertical="center" wrapText="1"/>
    </xf>
    <xf numFmtId="3" fontId="53" fillId="0" borderId="4" xfId="54" applyNumberFormat="1" applyFont="1" applyBorder="1" applyAlignment="1">
      <alignment horizontal="right" vertical="center"/>
    </xf>
    <xf numFmtId="3" fontId="53" fillId="0" borderId="67" xfId="54" applyNumberFormat="1" applyFont="1" applyBorder="1" applyAlignment="1">
      <alignment horizontal="right" vertical="center"/>
    </xf>
    <xf numFmtId="3" fontId="53" fillId="0" borderId="68" xfId="54" applyNumberFormat="1" applyFont="1" applyBorder="1" applyAlignment="1">
      <alignment horizontal="right" vertical="center"/>
    </xf>
    <xf numFmtId="0" fontId="53" fillId="0" borderId="50" xfId="54" applyFont="1" applyBorder="1" applyAlignment="1">
      <alignment horizontal="center" vertical="center" wrapText="1"/>
    </xf>
    <xf numFmtId="3" fontId="53" fillId="0" borderId="69" xfId="54" applyNumberFormat="1" applyFont="1" applyBorder="1" applyAlignment="1">
      <alignment horizontal="right" vertical="center"/>
    </xf>
    <xf numFmtId="3" fontId="53" fillId="0" borderId="8" xfId="54" applyNumberFormat="1" applyFont="1" applyBorder="1" applyAlignment="1">
      <alignment horizontal="right" vertical="center"/>
    </xf>
    <xf numFmtId="0" fontId="19" fillId="0" borderId="0" xfId="34" applyFont="1"/>
    <xf numFmtId="0" fontId="18" fillId="0" borderId="0" xfId="34" applyFont="1" applyAlignment="1">
      <alignment horizontal="right"/>
    </xf>
    <xf numFmtId="3" fontId="72" fillId="0" borderId="4" xfId="51" applyNumberFormat="1" applyFont="1" applyBorder="1" applyAlignment="1">
      <alignment horizontal="right" vertical="center" wrapText="1"/>
    </xf>
    <xf numFmtId="3" fontId="72" fillId="0" borderId="5" xfId="51" applyNumberFormat="1" applyFont="1" applyBorder="1" applyAlignment="1">
      <alignment horizontal="right" vertical="center" wrapText="1"/>
    </xf>
    <xf numFmtId="3" fontId="72" fillId="0" borderId="2" xfId="51" applyNumberFormat="1" applyFont="1" applyBorder="1" applyAlignment="1">
      <alignment horizontal="right" vertical="center" wrapText="1"/>
    </xf>
    <xf numFmtId="3" fontId="73" fillId="0" borderId="8" xfId="51" applyNumberFormat="1" applyFont="1" applyBorder="1" applyAlignment="1">
      <alignment horizontal="right" vertical="center" wrapText="1"/>
    </xf>
    <xf numFmtId="3" fontId="73" fillId="0" borderId="7" xfId="51" applyNumberFormat="1" applyFont="1" applyBorder="1" applyAlignment="1">
      <alignment horizontal="right" vertical="center" wrapText="1"/>
    </xf>
    <xf numFmtId="3" fontId="73" fillId="0" borderId="38" xfId="51" applyNumberFormat="1" applyFont="1" applyBorder="1" applyAlignment="1">
      <alignment horizontal="right" vertical="center" wrapText="1"/>
    </xf>
    <xf numFmtId="3" fontId="72" fillId="0" borderId="8" xfId="51" applyNumberFormat="1" applyFont="1" applyBorder="1" applyAlignment="1">
      <alignment horizontal="right" vertical="center" wrapText="1"/>
    </xf>
    <xf numFmtId="3" fontId="72" fillId="0" borderId="7" xfId="51" applyNumberFormat="1" applyFont="1" applyBorder="1" applyAlignment="1">
      <alignment horizontal="right" vertical="center" wrapText="1"/>
    </xf>
    <xf numFmtId="3" fontId="72" fillId="0" borderId="38" xfId="51" applyNumberFormat="1" applyFont="1" applyBorder="1" applyAlignment="1">
      <alignment horizontal="right" vertical="center" wrapText="1"/>
    </xf>
    <xf numFmtId="0" fontId="74" fillId="0" borderId="3" xfId="51" applyFont="1" applyBorder="1" applyAlignment="1">
      <alignment horizontal="justify" vertical="center" wrapText="1"/>
    </xf>
    <xf numFmtId="0" fontId="74" fillId="0" borderId="4" xfId="51" applyFont="1" applyBorder="1" applyAlignment="1">
      <alignment horizontal="center" vertical="center"/>
    </xf>
    <xf numFmtId="3" fontId="75" fillId="0" borderId="4" xfId="51" applyNumberFormat="1" applyFont="1" applyBorder="1" applyAlignment="1">
      <alignment horizontal="right" vertical="center" wrapText="1"/>
    </xf>
    <xf numFmtId="3" fontId="75" fillId="0" borderId="45" xfId="51" applyNumberFormat="1" applyFont="1" applyBorder="1" applyAlignment="1">
      <alignment horizontal="right" vertical="center" wrapText="1"/>
    </xf>
    <xf numFmtId="0" fontId="75" fillId="0" borderId="3" xfId="51" applyFont="1" applyBorder="1" applyAlignment="1">
      <alignment vertical="center" wrapText="1"/>
    </xf>
    <xf numFmtId="49" fontId="74" fillId="0" borderId="3" xfId="1" applyNumberFormat="1" applyFont="1" applyBorder="1" applyAlignment="1">
      <alignment horizontal="justify" vertical="center"/>
    </xf>
    <xf numFmtId="3" fontId="74" fillId="0" borderId="4" xfId="1" applyNumberFormat="1" applyFont="1" applyBorder="1" applyAlignment="1">
      <alignment vertical="center"/>
    </xf>
    <xf numFmtId="3" fontId="74" fillId="0" borderId="5" xfId="1" applyNumberFormat="1" applyFont="1" applyBorder="1" applyAlignment="1">
      <alignment vertical="center"/>
    </xf>
    <xf numFmtId="3" fontId="74" fillId="0" borderId="45" xfId="1" applyNumberFormat="1" applyFont="1" applyBorder="1" applyAlignment="1">
      <alignment vertical="center"/>
    </xf>
    <xf numFmtId="3" fontId="75" fillId="0" borderId="5" xfId="51" applyNumberFormat="1" applyFont="1" applyBorder="1" applyAlignment="1">
      <alignment horizontal="right" vertical="center" wrapText="1"/>
    </xf>
    <xf numFmtId="3" fontId="49" fillId="0" borderId="4" xfId="51" applyNumberFormat="1" applyFont="1" applyBorder="1" applyAlignment="1">
      <alignment horizontal="right" vertical="center" wrapText="1"/>
    </xf>
    <xf numFmtId="3" fontId="49" fillId="0" borderId="2" xfId="51" applyNumberFormat="1" applyFont="1" applyBorder="1" applyAlignment="1">
      <alignment horizontal="right" vertical="center" wrapText="1"/>
    </xf>
    <xf numFmtId="3" fontId="49" fillId="0" borderId="5" xfId="51" applyNumberFormat="1" applyFont="1" applyBorder="1" applyAlignment="1">
      <alignment horizontal="right" vertical="center" wrapText="1"/>
    </xf>
    <xf numFmtId="3" fontId="48" fillId="0" borderId="4" xfId="51" applyNumberFormat="1" applyFont="1" applyBorder="1" applyAlignment="1">
      <alignment horizontal="right" vertical="center" wrapText="1"/>
    </xf>
    <xf numFmtId="3" fontId="48" fillId="0" borderId="5" xfId="51" applyNumberFormat="1" applyFont="1" applyBorder="1" applyAlignment="1">
      <alignment horizontal="right" vertical="center" wrapText="1"/>
    </xf>
    <xf numFmtId="3" fontId="48" fillId="0" borderId="2" xfId="51" applyNumberFormat="1" applyFont="1" applyBorder="1" applyAlignment="1">
      <alignment horizontal="right" vertical="center" wrapText="1"/>
    </xf>
    <xf numFmtId="3" fontId="48" fillId="25" borderId="4" xfId="34" applyNumberFormat="1" applyFont="1" applyFill="1" applyBorder="1" applyAlignment="1">
      <alignment horizontal="right" vertical="center" wrapText="1"/>
    </xf>
    <xf numFmtId="3" fontId="48" fillId="27" borderId="2" xfId="34" applyNumberFormat="1" applyFont="1" applyFill="1" applyBorder="1" applyAlignment="1">
      <alignment horizontal="right" vertical="center" wrapText="1"/>
    </xf>
    <xf numFmtId="3" fontId="48" fillId="25" borderId="2" xfId="34" applyNumberFormat="1" applyFont="1" applyFill="1" applyBorder="1" applyAlignment="1">
      <alignment horizontal="right" vertical="center" wrapText="1"/>
    </xf>
    <xf numFmtId="3" fontId="48" fillId="25" borderId="5" xfId="34" applyNumberFormat="1" applyFont="1" applyFill="1" applyBorder="1" applyAlignment="1">
      <alignment horizontal="right" vertical="center" wrapText="1"/>
    </xf>
    <xf numFmtId="3" fontId="49" fillId="0" borderId="4" xfId="1" applyNumberFormat="1" applyFont="1" applyBorder="1" applyAlignment="1">
      <alignment vertical="center"/>
    </xf>
    <xf numFmtId="3" fontId="49" fillId="0" borderId="45" xfId="1" applyNumberFormat="1" applyFont="1" applyBorder="1" applyAlignment="1">
      <alignment vertical="center"/>
    </xf>
    <xf numFmtId="0" fontId="52" fillId="0" borderId="0" xfId="52" applyFont="1" applyAlignment="1">
      <alignment vertical="center"/>
    </xf>
    <xf numFmtId="0" fontId="53" fillId="0" borderId="43" xfId="52" applyFont="1" applyBorder="1" applyAlignment="1">
      <alignment horizontal="justify" vertical="center" wrapText="1"/>
    </xf>
    <xf numFmtId="0" fontId="20" fillId="0" borderId="0" xfId="76" applyFont="1"/>
    <xf numFmtId="49" fontId="52" fillId="25" borderId="22" xfId="55" applyNumberFormat="1" applyFont="1" applyFill="1" applyBorder="1" applyAlignment="1">
      <alignment horizontal="center" vertical="center" wrapText="1"/>
    </xf>
    <xf numFmtId="0" fontId="53" fillId="0" borderId="5" xfId="52" applyFont="1" applyBorder="1" applyAlignment="1">
      <alignment horizontal="justify" vertical="center"/>
    </xf>
    <xf numFmtId="3" fontId="53" fillId="0" borderId="42" xfId="52" applyNumberFormat="1" applyFont="1" applyBorder="1" applyAlignment="1">
      <alignment horizontal="center" vertical="center" wrapText="1"/>
    </xf>
    <xf numFmtId="49" fontId="52" fillId="25" borderId="57" xfId="55" applyNumberFormat="1" applyFont="1" applyFill="1" applyBorder="1" applyAlignment="1">
      <alignment horizontal="center" vertical="center" wrapText="1"/>
    </xf>
    <xf numFmtId="3" fontId="53" fillId="0" borderId="42" xfId="52" applyNumberFormat="1" applyFont="1" applyBorder="1" applyAlignment="1">
      <alignment vertical="center"/>
    </xf>
    <xf numFmtId="3" fontId="48" fillId="25" borderId="42" xfId="34" applyNumberFormat="1" applyFont="1" applyFill="1" applyBorder="1" applyAlignment="1">
      <alignment horizontal="right" vertical="center" wrapText="1"/>
    </xf>
    <xf numFmtId="3" fontId="48" fillId="25" borderId="57" xfId="34" applyNumberFormat="1" applyFont="1" applyFill="1" applyBorder="1" applyAlignment="1">
      <alignment horizontal="right" vertical="center" wrapText="1"/>
    </xf>
    <xf numFmtId="3" fontId="48" fillId="25" borderId="43" xfId="34" applyNumberFormat="1" applyFont="1" applyFill="1" applyBorder="1" applyAlignment="1">
      <alignment horizontal="right" vertical="center" wrapText="1"/>
    </xf>
    <xf numFmtId="4" fontId="53" fillId="0" borderId="0" xfId="52" applyNumberFormat="1" applyFont="1" applyAlignment="1">
      <alignment horizontal="justify" vertical="center" wrapText="1"/>
    </xf>
    <xf numFmtId="0" fontId="52" fillId="27" borderId="12" xfId="52" applyFont="1" applyFill="1" applyBorder="1" applyAlignment="1">
      <alignment horizontal="center" vertical="center" wrapText="1"/>
    </xf>
    <xf numFmtId="3" fontId="52" fillId="27" borderId="8" xfId="52" applyNumberFormat="1" applyFont="1" applyFill="1" applyBorder="1" applyAlignment="1">
      <alignment vertical="center" wrapText="1"/>
    </xf>
    <xf numFmtId="0" fontId="53" fillId="0" borderId="8" xfId="54" applyFont="1" applyBorder="1" applyAlignment="1">
      <alignment horizontal="center" vertical="center" wrapText="1"/>
    </xf>
    <xf numFmtId="0" fontId="78" fillId="25" borderId="63" xfId="54" applyFont="1" applyFill="1" applyBorder="1" applyAlignment="1">
      <alignment horizontal="center" vertical="center"/>
    </xf>
    <xf numFmtId="3" fontId="78" fillId="25" borderId="65" xfId="54" applyNumberFormat="1" applyFont="1" applyFill="1" applyBorder="1" applyAlignment="1">
      <alignment horizontal="justify" vertical="justify"/>
    </xf>
    <xf numFmtId="3" fontId="78" fillId="25" borderId="66" xfId="54" applyNumberFormat="1" applyFont="1" applyFill="1" applyBorder="1" applyAlignment="1">
      <alignment horizontal="justify" vertical="justify"/>
    </xf>
    <xf numFmtId="0" fontId="79" fillId="0" borderId="37" xfId="54" applyFont="1" applyBorder="1" applyAlignment="1">
      <alignment vertical="center"/>
    </xf>
    <xf numFmtId="0" fontId="79" fillId="0" borderId="70" xfId="54" applyFont="1" applyBorder="1" applyAlignment="1">
      <alignment horizontal="justify" vertical="justify"/>
    </xf>
    <xf numFmtId="3" fontId="65" fillId="0" borderId="0" xfId="54" applyNumberFormat="1" applyFont="1" applyAlignment="1">
      <alignment vertical="center"/>
    </xf>
    <xf numFmtId="0" fontId="53" fillId="0" borderId="0" xfId="51" applyFont="1"/>
    <xf numFmtId="4" fontId="52" fillId="27" borderId="42" xfId="34" applyNumberFormat="1" applyFont="1" applyFill="1" applyBorder="1" applyAlignment="1" applyProtection="1">
      <alignment horizontal="center" vertical="center" wrapText="1"/>
      <protection locked="0"/>
    </xf>
    <xf numFmtId="3" fontId="62" fillId="28" borderId="7" xfId="1" applyNumberFormat="1" applyFont="1" applyFill="1" applyBorder="1"/>
    <xf numFmtId="3" fontId="62" fillId="25" borderId="7" xfId="1" applyNumberFormat="1" applyFont="1" applyFill="1" applyBorder="1"/>
    <xf numFmtId="0" fontId="80" fillId="0" borderId="0" xfId="34" applyFont="1"/>
    <xf numFmtId="3" fontId="20" fillId="26" borderId="49" xfId="37" applyNumberFormat="1" applyFont="1" applyFill="1" applyBorder="1" applyAlignment="1">
      <alignment vertical="center"/>
    </xf>
    <xf numFmtId="3" fontId="20" fillId="26" borderId="4" xfId="37" applyNumberFormat="1" applyFont="1" applyFill="1" applyBorder="1" applyAlignment="1">
      <alignment vertical="center"/>
    </xf>
    <xf numFmtId="3" fontId="20" fillId="26" borderId="50" xfId="37" applyNumberFormat="1" applyFont="1" applyFill="1" applyBorder="1" applyAlignment="1">
      <alignment vertical="center"/>
    </xf>
    <xf numFmtId="3" fontId="20" fillId="26" borderId="2" xfId="37" applyNumberFormat="1" applyFont="1" applyFill="1" applyBorder="1" applyAlignment="1">
      <alignment vertical="center"/>
    </xf>
    <xf numFmtId="4" fontId="52" fillId="25" borderId="57" xfId="34" applyNumberFormat="1" applyFont="1" applyFill="1" applyBorder="1" applyAlignment="1" applyProtection="1">
      <alignment horizontal="center" vertical="center"/>
      <protection locked="0"/>
    </xf>
    <xf numFmtId="49" fontId="53" fillId="0" borderId="4" xfId="52" applyNumberFormat="1" applyFont="1" applyBorder="1" applyAlignment="1">
      <alignment horizontal="center" vertical="center"/>
    </xf>
    <xf numFmtId="3" fontId="53" fillId="0" borderId="2" xfId="52" applyNumberFormat="1" applyFont="1" applyBorder="1" applyAlignment="1">
      <alignment vertical="center"/>
    </xf>
    <xf numFmtId="49" fontId="52" fillId="25" borderId="18" xfId="52" applyNumberFormat="1" applyFont="1" applyFill="1" applyBorder="1" applyAlignment="1">
      <alignment horizontal="center" vertical="center" wrapText="1"/>
    </xf>
    <xf numFmtId="3" fontId="42" fillId="0" borderId="2" xfId="1" applyNumberFormat="1" applyFont="1" applyBorder="1"/>
    <xf numFmtId="3" fontId="42" fillId="0" borderId="5" xfId="1" applyNumberFormat="1" applyFont="1" applyBorder="1"/>
    <xf numFmtId="3" fontId="42" fillId="0" borderId="4" xfId="1" applyNumberFormat="1" applyFont="1" applyBorder="1" applyAlignment="1">
      <alignment horizontal="right"/>
    </xf>
    <xf numFmtId="0" fontId="19" fillId="0" borderId="10" xfId="1" applyFont="1" applyBorder="1" applyAlignment="1">
      <alignment vertical="center"/>
    </xf>
    <xf numFmtId="0" fontId="63" fillId="0" borderId="0" xfId="1" applyFont="1" applyAlignment="1">
      <alignment vertical="center"/>
    </xf>
    <xf numFmtId="0" fontId="0" fillId="0" borderId="0" xfId="51" applyFont="1" applyAlignment="1">
      <alignment vertical="center"/>
    </xf>
    <xf numFmtId="0" fontId="82" fillId="0" borderId="0" xfId="37" applyFont="1" applyAlignment="1">
      <alignment vertical="center" wrapText="1"/>
    </xf>
    <xf numFmtId="3" fontId="82" fillId="0" borderId="0" xfId="37" applyNumberFormat="1" applyFont="1"/>
    <xf numFmtId="3" fontId="53" fillId="0" borderId="0" xfId="52" applyNumberFormat="1" applyFont="1" applyAlignment="1">
      <alignment vertical="center"/>
    </xf>
    <xf numFmtId="49" fontId="53" fillId="0" borderId="80" xfId="52" applyNumberFormat="1" applyFont="1" applyBorder="1" applyAlignment="1">
      <alignment horizontal="left" vertical="center" wrapText="1"/>
    </xf>
    <xf numFmtId="0" fontId="53" fillId="0" borderId="12" xfId="52" applyFont="1" applyBorder="1" applyAlignment="1">
      <alignment horizontal="center" vertical="center" wrapText="1"/>
    </xf>
    <xf numFmtId="3" fontId="53" fillId="0" borderId="12" xfId="52" applyNumberFormat="1" applyFont="1" applyBorder="1" applyAlignment="1">
      <alignment horizontal="right" vertical="center"/>
    </xf>
    <xf numFmtId="0" fontId="53" fillId="0" borderId="12" xfId="52" applyFont="1" applyBorder="1" applyAlignment="1">
      <alignment horizontal="center" vertical="center"/>
    </xf>
    <xf numFmtId="3" fontId="53" fillId="0" borderId="26" xfId="52" applyNumberFormat="1" applyFont="1" applyBorder="1" applyAlignment="1">
      <alignment vertical="center"/>
    </xf>
    <xf numFmtId="3" fontId="53" fillId="0" borderId="11" xfId="52" applyNumberFormat="1" applyFont="1" applyBorder="1" applyAlignment="1">
      <alignment vertical="center"/>
    </xf>
    <xf numFmtId="3" fontId="52" fillId="25" borderId="17" xfId="52" applyNumberFormat="1" applyFont="1" applyFill="1" applyBorder="1" applyAlignment="1">
      <alignment vertical="center" wrapText="1"/>
    </xf>
    <xf numFmtId="4" fontId="20" fillId="0" borderId="0" xfId="52" applyNumberFormat="1" applyFont="1" applyAlignment="1">
      <alignment vertical="center"/>
    </xf>
    <xf numFmtId="0" fontId="83" fillId="0" borderId="0" xfId="56" applyFont="1"/>
    <xf numFmtId="0" fontId="20" fillId="0" borderId="0" xfId="84" applyFont="1"/>
    <xf numFmtId="0" fontId="53" fillId="0" borderId="0" xfId="84" applyFont="1" applyAlignment="1">
      <alignment horizontal="center" vertical="center" wrapText="1"/>
    </xf>
    <xf numFmtId="0" fontId="20" fillId="0" borderId="0" xfId="84" applyFont="1" applyAlignment="1">
      <alignment horizontal="right"/>
    </xf>
    <xf numFmtId="0" fontId="55" fillId="0" borderId="0" xfId="84" applyFont="1" applyAlignment="1">
      <alignment horizontal="center" vertical="center" wrapText="1"/>
    </xf>
    <xf numFmtId="0" fontId="56" fillId="0" borderId="0" xfId="84" applyFont="1"/>
    <xf numFmtId="0" fontId="70" fillId="0" borderId="0" xfId="84" applyFont="1" applyAlignment="1">
      <alignment horizontal="center" vertical="center" wrapText="1"/>
    </xf>
    <xf numFmtId="0" fontId="17" fillId="0" borderId="0" xfId="84" applyFont="1"/>
    <xf numFmtId="0" fontId="53" fillId="0" borderId="49" xfId="85" applyFont="1" applyBorder="1" applyAlignment="1">
      <alignment vertical="center" wrapText="1"/>
    </xf>
    <xf numFmtId="0" fontId="53" fillId="0" borderId="61" xfId="85" applyFont="1" applyBorder="1" applyAlignment="1">
      <alignment vertical="center" wrapText="1"/>
    </xf>
    <xf numFmtId="3" fontId="53" fillId="0" borderId="4" xfId="85" applyNumberFormat="1" applyFont="1" applyBorder="1" applyAlignment="1">
      <alignment vertical="center"/>
    </xf>
    <xf numFmtId="0" fontId="53" fillId="0" borderId="45" xfId="85" applyFont="1" applyBorder="1" applyAlignment="1">
      <alignment horizontal="justify" vertical="center" wrapText="1"/>
    </xf>
    <xf numFmtId="0" fontId="53" fillId="0" borderId="5" xfId="85" applyFont="1" applyBorder="1" applyAlignment="1">
      <alignment horizontal="justify" vertical="center" wrapText="1"/>
    </xf>
    <xf numFmtId="0" fontId="53" fillId="0" borderId="58" xfId="85" applyFont="1" applyBorder="1" applyAlignment="1">
      <alignment vertical="center" wrapText="1"/>
    </xf>
    <xf numFmtId="0" fontId="53" fillId="0" borderId="42" xfId="52" applyFont="1" applyBorder="1" applyAlignment="1">
      <alignment horizontal="center" vertical="center" wrapText="1"/>
    </xf>
    <xf numFmtId="3" fontId="53" fillId="0" borderId="42" xfId="52" applyNumberFormat="1" applyFont="1" applyBorder="1" applyAlignment="1" applyProtection="1">
      <alignment horizontal="right" vertical="center" wrapText="1"/>
      <protection locked="0"/>
    </xf>
    <xf numFmtId="3" fontId="53" fillId="0" borderId="22" xfId="52" applyNumberFormat="1" applyFont="1" applyBorder="1" applyAlignment="1">
      <alignment horizontal="center" vertical="center" wrapText="1"/>
    </xf>
    <xf numFmtId="3" fontId="53" fillId="0" borderId="9" xfId="85" applyNumberFormat="1" applyFont="1" applyBorder="1" applyAlignment="1">
      <alignment vertical="center"/>
    </xf>
    <xf numFmtId="3" fontId="53" fillId="0" borderId="2" xfId="85" applyNumberFormat="1" applyFont="1" applyBorder="1" applyAlignment="1">
      <alignment vertical="center"/>
    </xf>
    <xf numFmtId="3" fontId="53" fillId="0" borderId="4" xfId="85" applyNumberFormat="1" applyFont="1" applyBorder="1" applyAlignment="1">
      <alignment horizontal="center" vertical="center" wrapText="1"/>
    </xf>
    <xf numFmtId="3" fontId="70" fillId="0" borderId="0" xfId="84" applyNumberFormat="1" applyFont="1" applyAlignment="1">
      <alignment horizontal="center" vertical="center" wrapText="1"/>
    </xf>
    <xf numFmtId="3" fontId="53" fillId="0" borderId="9" xfId="84" applyNumberFormat="1" applyFont="1" applyBorder="1" applyAlignment="1">
      <alignment vertical="center"/>
    </xf>
    <xf numFmtId="3" fontId="53" fillId="0" borderId="4" xfId="85" applyNumberFormat="1" applyFont="1" applyBorder="1" applyAlignment="1">
      <alignment horizontal="center" vertical="center"/>
    </xf>
    <xf numFmtId="0" fontId="76" fillId="0" borderId="0" xfId="84" applyFont="1"/>
    <xf numFmtId="0" fontId="57" fillId="0" borderId="0" xfId="85" applyFont="1" applyAlignment="1">
      <alignment horizontal="justify" vertical="center" wrapText="1"/>
    </xf>
    <xf numFmtId="0" fontId="76" fillId="0" borderId="0" xfId="84" applyFont="1" applyAlignment="1">
      <alignment horizontal="center" vertical="center"/>
    </xf>
    <xf numFmtId="3" fontId="53" fillId="0" borderId="9" xfId="85" applyNumberFormat="1" applyFont="1" applyBorder="1" applyAlignment="1">
      <alignment horizontal="center" vertical="center" wrapText="1"/>
    </xf>
    <xf numFmtId="0" fontId="64" fillId="0" borderId="0" xfId="84" applyFont="1"/>
    <xf numFmtId="3" fontId="53" fillId="0" borderId="7" xfId="85" applyNumberFormat="1" applyFont="1" applyBorder="1" applyAlignment="1">
      <alignment vertical="center"/>
    </xf>
    <xf numFmtId="0" fontId="52" fillId="27" borderId="49" xfId="85" applyFont="1" applyFill="1" applyBorder="1" applyAlignment="1">
      <alignment vertical="center" wrapText="1"/>
    </xf>
    <xf numFmtId="3" fontId="52" fillId="27" borderId="4" xfId="85" applyNumberFormat="1" applyFont="1" applyFill="1" applyBorder="1" applyAlignment="1">
      <alignment horizontal="center" vertical="center" wrapText="1"/>
    </xf>
    <xf numFmtId="3" fontId="52" fillId="27" borderId="4" xfId="85" applyNumberFormat="1" applyFont="1" applyFill="1" applyBorder="1" applyAlignment="1">
      <alignment horizontal="center" vertical="center"/>
    </xf>
    <xf numFmtId="0" fontId="52" fillId="27" borderId="72" xfId="85" applyFont="1" applyFill="1" applyBorder="1" applyAlignment="1">
      <alignment horizontal="justify" vertical="center" wrapText="1"/>
    </xf>
    <xf numFmtId="3" fontId="53" fillId="0" borderId="10" xfId="85" applyNumberFormat="1" applyFont="1" applyBorder="1" applyAlignment="1">
      <alignment vertical="center"/>
    </xf>
    <xf numFmtId="3" fontId="53" fillId="0" borderId="8" xfId="85" applyNumberFormat="1" applyFont="1" applyBorder="1" applyAlignment="1">
      <alignment horizontal="center" vertical="center" wrapText="1"/>
    </xf>
    <xf numFmtId="3" fontId="53" fillId="0" borderId="10" xfId="85" applyNumberFormat="1" applyFont="1" applyBorder="1" applyAlignment="1">
      <alignment horizontal="center" vertical="center" wrapText="1"/>
    </xf>
    <xf numFmtId="3" fontId="53" fillId="0" borderId="4" xfId="84" applyNumberFormat="1" applyFont="1" applyBorder="1" applyAlignment="1">
      <alignment vertical="center"/>
    </xf>
    <xf numFmtId="3" fontId="53" fillId="0" borderId="26" xfId="85" applyNumberFormat="1" applyFont="1" applyBorder="1" applyAlignment="1">
      <alignment vertical="center"/>
    </xf>
    <xf numFmtId="3" fontId="53" fillId="0" borderId="9" xfId="85" applyNumberFormat="1" applyFont="1" applyBorder="1" applyAlignment="1">
      <alignment horizontal="right" vertical="center"/>
    </xf>
    <xf numFmtId="0" fontId="53" fillId="0" borderId="72" xfId="85" applyFont="1" applyBorder="1" applyAlignment="1">
      <alignment horizontal="justify" vertical="center" wrapText="1"/>
    </xf>
    <xf numFmtId="3" fontId="53" fillId="0" borderId="7" xfId="85" applyNumberFormat="1" applyFont="1" applyBorder="1" applyAlignment="1">
      <alignment horizontal="right" vertical="center"/>
    </xf>
    <xf numFmtId="3" fontId="53" fillId="0" borderId="12" xfId="52" applyNumberFormat="1" applyFont="1" applyBorder="1" applyAlignment="1">
      <alignment horizontal="center" vertical="center" wrapText="1"/>
    </xf>
    <xf numFmtId="0" fontId="52" fillId="27" borderId="61" xfId="85" applyFont="1" applyFill="1" applyBorder="1" applyAlignment="1">
      <alignment vertical="center" wrapText="1"/>
    </xf>
    <xf numFmtId="3" fontId="52" fillId="27" borderId="8" xfId="85" applyNumberFormat="1" applyFont="1" applyFill="1" applyBorder="1" applyAlignment="1">
      <alignment horizontal="center" vertical="center" wrapText="1"/>
    </xf>
    <xf numFmtId="3" fontId="52" fillId="27" borderId="8" xfId="85" applyNumberFormat="1" applyFont="1" applyFill="1" applyBorder="1" applyAlignment="1">
      <alignment horizontal="center" vertical="center"/>
    </xf>
    <xf numFmtId="0" fontId="52" fillId="27" borderId="38" xfId="85" applyFont="1" applyFill="1" applyBorder="1" applyAlignment="1">
      <alignment horizontal="justify" vertical="center" wrapText="1"/>
    </xf>
    <xf numFmtId="3" fontId="53" fillId="0" borderId="8" xfId="85" applyNumberFormat="1" applyFont="1" applyBorder="1" applyAlignment="1">
      <alignment vertical="center"/>
    </xf>
    <xf numFmtId="3" fontId="53" fillId="0" borderId="8" xfId="85" applyNumberFormat="1" applyFont="1" applyBorder="1" applyAlignment="1">
      <alignment horizontal="center" vertical="center"/>
    </xf>
    <xf numFmtId="3" fontId="53" fillId="0" borderId="8" xfId="85" applyNumberFormat="1" applyFont="1" applyBorder="1" applyAlignment="1">
      <alignment horizontal="right" vertical="center"/>
    </xf>
    <xf numFmtId="3" fontId="53" fillId="0" borderId="4" xfId="85" applyNumberFormat="1" applyFont="1" applyBorder="1" applyAlignment="1">
      <alignment horizontal="right" vertical="center"/>
    </xf>
    <xf numFmtId="0" fontId="53" fillId="0" borderId="81" xfId="52" applyFont="1" applyBorder="1" applyAlignment="1">
      <alignment horizontal="center" vertical="center" wrapText="1"/>
    </xf>
    <xf numFmtId="17" fontId="55" fillId="0" borderId="0" xfId="84" applyNumberFormat="1" applyFont="1" applyAlignment="1">
      <alignment horizontal="center" vertical="center" wrapText="1"/>
    </xf>
    <xf numFmtId="17" fontId="70" fillId="0" borderId="0" xfId="84" applyNumberFormat="1" applyFont="1" applyAlignment="1">
      <alignment horizontal="center" vertical="center" wrapText="1"/>
    </xf>
    <xf numFmtId="0" fontId="53" fillId="0" borderId="20" xfId="52" applyFont="1" applyBorder="1" applyAlignment="1">
      <alignment vertical="center" wrapText="1"/>
    </xf>
    <xf numFmtId="0" fontId="53" fillId="0" borderId="22" xfId="52" applyFont="1" applyBorder="1" applyAlignment="1">
      <alignment horizontal="center" vertical="center" wrapText="1"/>
    </xf>
    <xf numFmtId="3" fontId="53" fillId="0" borderId="22" xfId="52" applyNumberFormat="1" applyFont="1" applyBorder="1" applyAlignment="1">
      <alignment horizontal="right" vertical="center" wrapText="1"/>
    </xf>
    <xf numFmtId="0" fontId="53" fillId="0" borderId="44" xfId="85" applyFont="1" applyBorder="1" applyAlignment="1">
      <alignment vertical="center" wrapText="1"/>
    </xf>
    <xf numFmtId="0" fontId="53" fillId="0" borderId="10" xfId="52" applyFont="1" applyBorder="1" applyAlignment="1">
      <alignment horizontal="center" vertical="center"/>
    </xf>
    <xf numFmtId="3" fontId="53" fillId="0" borderId="10" xfId="52" applyNumberFormat="1" applyFont="1" applyBorder="1" applyAlignment="1">
      <alignment vertical="center"/>
    </xf>
    <xf numFmtId="3" fontId="53" fillId="0" borderId="10" xfId="52" applyNumberFormat="1" applyFont="1" applyBorder="1" applyAlignment="1">
      <alignment horizontal="right" vertical="center"/>
    </xf>
    <xf numFmtId="3" fontId="53" fillId="0" borderId="10" xfId="52" applyNumberFormat="1" applyFont="1" applyBorder="1" applyAlignment="1">
      <alignment horizontal="center" vertical="center"/>
    </xf>
    <xf numFmtId="0" fontId="53" fillId="0" borderId="3" xfId="85" applyFont="1" applyBorder="1" applyAlignment="1">
      <alignment vertical="center" wrapText="1"/>
    </xf>
    <xf numFmtId="0" fontId="53" fillId="0" borderId="37" xfId="52" applyFont="1" applyBorder="1" applyAlignment="1">
      <alignment horizontal="justify" vertical="center" wrapText="1"/>
    </xf>
    <xf numFmtId="0" fontId="53" fillId="0" borderId="84" xfId="52" applyFont="1" applyBorder="1" applyAlignment="1">
      <alignment horizontal="justify" vertical="center" wrapText="1"/>
    </xf>
    <xf numFmtId="0" fontId="53" fillId="0" borderId="85" xfId="52" applyFont="1" applyBorder="1" applyAlignment="1">
      <alignment horizontal="center" vertical="center" wrapText="1"/>
    </xf>
    <xf numFmtId="3" fontId="53" fillId="0" borderId="86" xfId="52" applyNumberFormat="1" applyFont="1" applyBorder="1" applyAlignment="1">
      <alignment horizontal="right" vertical="center" wrapText="1"/>
    </xf>
    <xf numFmtId="3" fontId="53" fillId="0" borderId="86" xfId="52" applyNumberFormat="1" applyFont="1" applyBorder="1" applyAlignment="1">
      <alignment vertical="center"/>
    </xf>
    <xf numFmtId="3" fontId="53" fillId="0" borderId="85" xfId="52" applyNumberFormat="1" applyFont="1" applyBorder="1" applyAlignment="1">
      <alignment horizontal="right" vertical="center"/>
    </xf>
    <xf numFmtId="3" fontId="53" fillId="0" borderId="85" xfId="52" applyNumberFormat="1" applyFont="1" applyBorder="1" applyAlignment="1">
      <alignment horizontal="center" vertical="center" wrapText="1"/>
    </xf>
    <xf numFmtId="0" fontId="53" fillId="0" borderId="87" xfId="52" applyFont="1" applyBorder="1" applyAlignment="1">
      <alignment horizontal="justify" vertical="center" wrapText="1"/>
    </xf>
    <xf numFmtId="0" fontId="53" fillId="0" borderId="88" xfId="52" applyFont="1" applyBorder="1" applyAlignment="1">
      <alignment horizontal="center" vertical="center" wrapText="1"/>
    </xf>
    <xf numFmtId="0" fontId="17" fillId="0" borderId="0" xfId="84" applyFont="1" applyAlignment="1">
      <alignment horizontal="center" vertical="center"/>
    </xf>
    <xf numFmtId="3" fontId="57" fillId="0" borderId="0" xfId="52" applyNumberFormat="1" applyFont="1" applyAlignment="1">
      <alignment horizontal="right" vertical="center" wrapText="1"/>
    </xf>
    <xf numFmtId="0" fontId="53" fillId="0" borderId="89" xfId="52" applyFont="1" applyBorder="1" applyAlignment="1">
      <alignment horizontal="center" vertical="center" wrapText="1"/>
    </xf>
    <xf numFmtId="3" fontId="53" fillId="0" borderId="89" xfId="52" applyNumberFormat="1" applyFont="1" applyBorder="1" applyAlignment="1">
      <alignment horizontal="right" vertical="center" wrapText="1"/>
    </xf>
    <xf numFmtId="3" fontId="53" fillId="0" borderId="89" xfId="52" applyNumberFormat="1" applyFont="1" applyBorder="1" applyAlignment="1">
      <alignment horizontal="center" vertical="center" wrapText="1"/>
    </xf>
    <xf numFmtId="3" fontId="53" fillId="0" borderId="4" xfId="52" applyNumberFormat="1" applyFont="1" applyBorder="1" applyAlignment="1">
      <alignment vertical="center" wrapText="1"/>
    </xf>
    <xf numFmtId="0" fontId="53" fillId="0" borderId="37" xfId="52" applyFont="1" applyBorder="1" applyAlignment="1">
      <alignment horizontal="left" vertical="center" wrapText="1"/>
    </xf>
    <xf numFmtId="3" fontId="53" fillId="0" borderId="12" xfId="52" applyNumberFormat="1" applyFont="1" applyBorder="1" applyAlignment="1">
      <alignment vertical="center" wrapText="1"/>
    </xf>
    <xf numFmtId="0" fontId="53" fillId="0" borderId="11" xfId="52" applyFont="1" applyBorder="1" applyAlignment="1">
      <alignment horizontal="justify" vertical="center" wrapText="1"/>
    </xf>
    <xf numFmtId="0" fontId="53" fillId="0" borderId="4" xfId="84" applyFont="1" applyBorder="1" applyAlignment="1">
      <alignment horizontal="center" vertical="center" wrapText="1"/>
    </xf>
    <xf numFmtId="49" fontId="84" fillId="0" borderId="4" xfId="52" applyNumberFormat="1" applyFont="1" applyBorder="1" applyAlignment="1">
      <alignment horizontal="center" vertical="center" wrapText="1"/>
    </xf>
    <xf numFmtId="3" fontId="84" fillId="0" borderId="7" xfId="52" applyNumberFormat="1" applyFont="1" applyBorder="1" applyAlignment="1">
      <alignment horizontal="center" vertical="center" wrapText="1"/>
    </xf>
    <xf numFmtId="0" fontId="85" fillId="0" borderId="0" xfId="52" applyFont="1" applyAlignment="1">
      <alignment horizontal="center" vertical="center"/>
    </xf>
    <xf numFmtId="0" fontId="86" fillId="0" borderId="0" xfId="84" applyFont="1" applyAlignment="1">
      <alignment horizontal="center" vertical="center"/>
    </xf>
    <xf numFmtId="0" fontId="53" fillId="0" borderId="37" xfId="85" applyFont="1" applyBorder="1" applyAlignment="1">
      <alignment vertical="center" wrapText="1"/>
    </xf>
    <xf numFmtId="49" fontId="53" fillId="0" borderId="12" xfId="52" applyNumberFormat="1" applyFont="1" applyBorder="1" applyAlignment="1">
      <alignment horizontal="center" vertical="center" wrapText="1"/>
    </xf>
    <xf numFmtId="3" fontId="53" fillId="0" borderId="26" xfId="52" applyNumberFormat="1" applyFont="1" applyBorder="1" applyAlignment="1">
      <alignment horizontal="right" vertical="center" wrapText="1"/>
    </xf>
    <xf numFmtId="0" fontId="53" fillId="0" borderId="80" xfId="52" applyFont="1" applyBorder="1" applyAlignment="1">
      <alignment horizontal="left" vertical="center" wrapText="1"/>
    </xf>
    <xf numFmtId="3" fontId="53" fillId="0" borderId="10" xfId="52" applyNumberFormat="1" applyFont="1" applyBorder="1" applyAlignment="1">
      <alignment horizontal="right" vertical="center" wrapText="1"/>
    </xf>
    <xf numFmtId="3" fontId="53" fillId="0" borderId="26" xfId="52" applyNumberFormat="1" applyFont="1" applyBorder="1" applyAlignment="1">
      <alignment horizontal="center" vertical="center" wrapText="1"/>
    </xf>
    <xf numFmtId="3" fontId="53" fillId="0" borderId="2" xfId="52" applyNumberFormat="1" applyFont="1" applyBorder="1" applyAlignment="1">
      <alignment horizontal="center" vertical="center"/>
    </xf>
    <xf numFmtId="0" fontId="24" fillId="0" borderId="0" xfId="84" applyFont="1"/>
    <xf numFmtId="0" fontId="53" fillId="0" borderId="10" xfId="52" applyFont="1" applyBorder="1" applyAlignment="1">
      <alignment horizontal="center" vertical="center" wrapText="1"/>
    </xf>
    <xf numFmtId="0" fontId="53" fillId="0" borderId="90" xfId="84" applyFont="1" applyBorder="1" applyAlignment="1">
      <alignment vertical="center" wrapText="1"/>
    </xf>
    <xf numFmtId="4" fontId="20" fillId="0" borderId="13" xfId="51" applyNumberFormat="1" applyFont="1" applyBorder="1" applyAlignment="1">
      <alignment horizontal="right" vertical="center"/>
    </xf>
    <xf numFmtId="0" fontId="51" fillId="0" borderId="0" xfId="54" applyFont="1" applyAlignment="1">
      <alignment horizontal="justify" vertical="justify"/>
    </xf>
    <xf numFmtId="0" fontId="53" fillId="0" borderId="91" xfId="54" applyFont="1" applyBorder="1" applyAlignment="1">
      <alignment horizontal="center" vertical="center"/>
    </xf>
    <xf numFmtId="3" fontId="53" fillId="0" borderId="8" xfId="87" applyNumberFormat="1" applyFont="1" applyBorder="1" applyAlignment="1">
      <alignment horizontal="right" vertical="center" wrapText="1"/>
    </xf>
    <xf numFmtId="0" fontId="87" fillId="0" borderId="0" xfId="0" applyFont="1"/>
    <xf numFmtId="0" fontId="51" fillId="0" borderId="4" xfId="54" applyFont="1" applyBorder="1" applyAlignment="1">
      <alignment vertical="center"/>
    </xf>
    <xf numFmtId="0" fontId="52" fillId="0" borderId="37" xfId="54" applyFont="1" applyBorder="1" applyAlignment="1">
      <alignment vertical="center" wrapText="1"/>
    </xf>
    <xf numFmtId="0" fontId="52" fillId="0" borderId="0" xfId="54" applyFont="1" applyAlignment="1">
      <alignment vertical="center" wrapText="1"/>
    </xf>
    <xf numFmtId="0" fontId="52" fillId="0" borderId="35" xfId="54" applyFont="1" applyBorder="1" applyAlignment="1">
      <alignment vertical="center" wrapText="1"/>
    </xf>
    <xf numFmtId="0" fontId="52" fillId="0" borderId="59" xfId="54" applyFont="1" applyBorder="1" applyAlignment="1">
      <alignment vertical="center" wrapText="1"/>
    </xf>
    <xf numFmtId="0" fontId="52" fillId="0" borderId="60" xfId="54" applyFont="1" applyBorder="1" applyAlignment="1">
      <alignment vertical="center" wrapText="1"/>
    </xf>
    <xf numFmtId="0" fontId="52" fillId="0" borderId="56" xfId="54" applyFont="1" applyBorder="1" applyAlignment="1">
      <alignment vertical="center" wrapText="1"/>
    </xf>
    <xf numFmtId="0" fontId="52" fillId="0" borderId="40" xfId="54" applyFont="1" applyBorder="1" applyAlignment="1">
      <alignment vertical="center" wrapText="1"/>
    </xf>
    <xf numFmtId="0" fontId="52" fillId="0" borderId="41" xfId="54" applyFont="1" applyBorder="1" applyAlignment="1">
      <alignment vertical="center" wrapText="1"/>
    </xf>
    <xf numFmtId="0" fontId="52" fillId="0" borderId="70" xfId="54" applyFont="1" applyBorder="1" applyAlignment="1">
      <alignment vertical="center" wrapText="1"/>
    </xf>
    <xf numFmtId="3" fontId="52" fillId="25" borderId="62" xfId="54" applyNumberFormat="1" applyFont="1" applyFill="1" applyBorder="1" applyAlignment="1">
      <alignment vertical="center"/>
    </xf>
    <xf numFmtId="3" fontId="52" fillId="25" borderId="92" xfId="54" applyNumberFormat="1" applyFont="1" applyFill="1" applyBorder="1" applyAlignment="1">
      <alignment vertical="center"/>
    </xf>
    <xf numFmtId="0" fontId="79" fillId="0" borderId="0" xfId="54" applyFont="1" applyAlignment="1">
      <alignment horizontal="center" vertical="center"/>
    </xf>
    <xf numFmtId="0" fontId="79" fillId="0" borderId="0" xfId="54" applyFont="1" applyAlignment="1">
      <alignment vertical="center"/>
    </xf>
    <xf numFmtId="3" fontId="53" fillId="0" borderId="4" xfId="87" applyNumberFormat="1" applyFont="1" applyBorder="1" applyAlignment="1">
      <alignment horizontal="right" vertical="center" wrapText="1"/>
    </xf>
    <xf numFmtId="0" fontId="53" fillId="0" borderId="15" xfId="52" applyFont="1" applyBorder="1" applyAlignment="1">
      <alignment vertical="center" wrapText="1"/>
    </xf>
    <xf numFmtId="0" fontId="53" fillId="0" borderId="53" xfId="52" applyFont="1" applyBorder="1" applyAlignment="1">
      <alignment vertical="center" wrapText="1"/>
    </xf>
    <xf numFmtId="3" fontId="53" fillId="0" borderId="53" xfId="52" applyNumberFormat="1" applyFont="1" applyBorder="1" applyAlignment="1">
      <alignment vertical="center" wrapText="1"/>
    </xf>
    <xf numFmtId="49" fontId="53" fillId="0" borderId="65" xfId="52" applyNumberFormat="1" applyFont="1" applyBorder="1" applyAlignment="1">
      <alignment horizontal="justify" vertical="center"/>
    </xf>
    <xf numFmtId="3" fontId="53" fillId="0" borderId="51" xfId="52" applyNumberFormat="1" applyFont="1" applyBorder="1" applyAlignment="1">
      <alignment vertical="center"/>
    </xf>
    <xf numFmtId="3" fontId="53" fillId="0" borderId="52" xfId="52" applyNumberFormat="1" applyFont="1" applyBorder="1" applyAlignment="1">
      <alignment vertical="center"/>
    </xf>
    <xf numFmtId="0" fontId="52" fillId="0" borderId="1" xfId="52" applyFont="1" applyBorder="1" applyAlignment="1">
      <alignment vertical="center" wrapText="1"/>
    </xf>
    <xf numFmtId="0" fontId="52" fillId="0" borderId="71" xfId="52" applyFont="1" applyBorder="1" applyAlignment="1">
      <alignment vertical="center" wrapText="1"/>
    </xf>
    <xf numFmtId="0" fontId="52" fillId="0" borderId="72" xfId="52" applyFont="1" applyBorder="1" applyAlignment="1">
      <alignment vertical="center" wrapText="1"/>
    </xf>
    <xf numFmtId="0" fontId="52" fillId="0" borderId="1" xfId="52" applyFont="1" applyBorder="1" applyAlignment="1">
      <alignment vertical="center"/>
    </xf>
    <xf numFmtId="49" fontId="53" fillId="0" borderId="61" xfId="52" applyNumberFormat="1" applyFont="1" applyBorder="1" applyAlignment="1">
      <alignment horizontal="left" vertical="center" wrapText="1"/>
    </xf>
    <xf numFmtId="0" fontId="53" fillId="0" borderId="8" xfId="52" applyFont="1" applyBorder="1" applyAlignment="1">
      <alignment horizontal="left" vertical="center" wrapText="1"/>
    </xf>
    <xf numFmtId="0" fontId="52" fillId="0" borderId="71" xfId="52" applyFont="1" applyBorder="1" applyAlignment="1">
      <alignment vertical="center"/>
    </xf>
    <xf numFmtId="0" fontId="52" fillId="0" borderId="72" xfId="52" applyFont="1" applyBorder="1" applyAlignment="1">
      <alignment vertical="center"/>
    </xf>
    <xf numFmtId="3" fontId="48" fillId="0" borderId="4" xfId="1" applyNumberFormat="1" applyFont="1" applyBorder="1" applyAlignment="1">
      <alignment vertical="center"/>
    </xf>
    <xf numFmtId="3" fontId="48" fillId="0" borderId="45" xfId="1" applyNumberFormat="1" applyFont="1" applyBorder="1" applyAlignment="1">
      <alignment vertical="center"/>
    </xf>
    <xf numFmtId="3" fontId="51" fillId="0" borderId="4" xfId="51" applyNumberFormat="1" applyFont="1" applyBorder="1" applyAlignment="1">
      <alignment horizontal="right" vertical="center" wrapText="1"/>
    </xf>
    <xf numFmtId="3" fontId="51" fillId="0" borderId="5" xfId="51" applyNumberFormat="1" applyFont="1" applyBorder="1" applyAlignment="1">
      <alignment horizontal="right" vertical="center" wrapText="1"/>
    </xf>
    <xf numFmtId="0" fontId="50" fillId="0" borderId="1" xfId="51" applyFont="1" applyBorder="1" applyAlignment="1">
      <alignment vertical="center" wrapText="1"/>
    </xf>
    <xf numFmtId="0" fontId="51" fillId="0" borderId="10" xfId="51" applyFont="1" applyBorder="1" applyAlignment="1">
      <alignment horizontal="center" vertical="center"/>
    </xf>
    <xf numFmtId="0" fontId="51" fillId="0" borderId="1" xfId="51" applyFont="1" applyBorder="1" applyAlignment="1">
      <alignment vertical="center" wrapText="1"/>
    </xf>
    <xf numFmtId="3" fontId="49" fillId="0" borderId="4" xfId="51" applyNumberFormat="1" applyFont="1" applyBorder="1" applyAlignment="1">
      <alignment horizontal="right" vertical="center"/>
    </xf>
    <xf numFmtId="3" fontId="49" fillId="0" borderId="2" xfId="51" applyNumberFormat="1" applyFont="1" applyBorder="1" applyAlignment="1">
      <alignment horizontal="right" vertical="center"/>
    </xf>
    <xf numFmtId="3" fontId="49" fillId="0" borderId="5" xfId="51" applyNumberFormat="1" applyFont="1" applyBorder="1" applyAlignment="1">
      <alignment horizontal="right" vertical="center"/>
    </xf>
    <xf numFmtId="0" fontId="51" fillId="0" borderId="37" xfId="51" applyFont="1" applyBorder="1" applyAlignment="1">
      <alignment vertical="center"/>
    </xf>
    <xf numFmtId="0" fontId="51" fillId="0" borderId="6" xfId="51" applyFont="1" applyBorder="1" applyAlignment="1">
      <alignment vertical="center" wrapText="1"/>
    </xf>
    <xf numFmtId="3" fontId="49" fillId="0" borderId="8" xfId="51" applyNumberFormat="1" applyFont="1" applyBorder="1" applyAlignment="1">
      <alignment horizontal="right" vertical="center" wrapText="1"/>
    </xf>
    <xf numFmtId="3" fontId="49" fillId="0" borderId="7" xfId="51" applyNumberFormat="1" applyFont="1" applyBorder="1" applyAlignment="1">
      <alignment horizontal="right" vertical="center" wrapText="1"/>
    </xf>
    <xf numFmtId="3" fontId="49" fillId="0" borderId="38" xfId="51" applyNumberFormat="1" applyFont="1" applyBorder="1" applyAlignment="1">
      <alignment horizontal="right" vertical="center" wrapText="1"/>
    </xf>
    <xf numFmtId="0" fontId="81" fillId="0" borderId="3" xfId="51" applyFont="1" applyBorder="1" applyAlignment="1">
      <alignment vertical="center" wrapText="1"/>
    </xf>
    <xf numFmtId="0" fontId="49" fillId="0" borderId="3" xfId="51" applyFont="1" applyBorder="1" applyAlignment="1">
      <alignment vertical="center" wrapText="1"/>
    </xf>
    <xf numFmtId="0" fontId="53" fillId="0" borderId="93" xfId="84" applyFont="1" applyBorder="1" applyAlignment="1">
      <alignment wrapText="1"/>
    </xf>
    <xf numFmtId="0" fontId="53" fillId="0" borderId="94" xfId="52" applyFont="1" applyBorder="1" applyAlignment="1">
      <alignment horizontal="center" vertical="center" wrapText="1"/>
    </xf>
    <xf numFmtId="3" fontId="53" fillId="0" borderId="94" xfId="52" applyNumberFormat="1" applyFont="1" applyBorder="1" applyAlignment="1">
      <alignment horizontal="right" vertical="center" wrapText="1"/>
    </xf>
    <xf numFmtId="3" fontId="53" fillId="0" borderId="94" xfId="52" applyNumberFormat="1" applyFont="1" applyBorder="1" applyAlignment="1">
      <alignment horizontal="center" vertical="center" wrapText="1"/>
    </xf>
    <xf numFmtId="0" fontId="52" fillId="26" borderId="0" xfId="52" applyFont="1" applyFill="1" applyAlignment="1">
      <alignment vertical="center" wrapText="1"/>
    </xf>
    <xf numFmtId="3" fontId="52" fillId="26" borderId="0" xfId="52" applyNumberFormat="1" applyFont="1" applyFill="1" applyAlignment="1">
      <alignment vertical="center" wrapText="1"/>
    </xf>
    <xf numFmtId="3" fontId="52" fillId="26" borderId="0" xfId="52" applyNumberFormat="1" applyFont="1" applyFill="1" applyAlignment="1">
      <alignment horizontal="center" vertical="center" wrapText="1"/>
    </xf>
    <xf numFmtId="0" fontId="22" fillId="0" borderId="49" xfId="51" applyFont="1" applyBorder="1" applyAlignment="1">
      <alignment vertical="center"/>
    </xf>
    <xf numFmtId="0" fontId="22" fillId="0" borderId="61" xfId="51" applyFont="1" applyBorder="1" applyAlignment="1">
      <alignment horizontal="left" vertical="center" wrapText="1"/>
    </xf>
    <xf numFmtId="0" fontId="22" fillId="25" borderId="55" xfId="51" applyFont="1" applyFill="1" applyBorder="1" applyAlignment="1">
      <alignment vertical="center" wrapText="1"/>
    </xf>
    <xf numFmtId="0" fontId="20" fillId="0" borderId="55" xfId="51" applyFont="1" applyBorder="1" applyAlignment="1">
      <alignment horizontal="center" vertical="center"/>
    </xf>
    <xf numFmtId="0" fontId="20" fillId="0" borderId="44" xfId="51" applyFont="1" applyBorder="1" applyAlignment="1">
      <alignment vertical="center"/>
    </xf>
    <xf numFmtId="0" fontId="20" fillId="0" borderId="49" xfId="51" applyFont="1" applyBorder="1" applyAlignment="1">
      <alignment vertical="center"/>
    </xf>
    <xf numFmtId="0" fontId="20" fillId="0" borderId="49" xfId="51" applyFont="1" applyBorder="1" applyAlignment="1">
      <alignment horizontal="left" vertical="center" wrapText="1"/>
    </xf>
    <xf numFmtId="0" fontId="22" fillId="0" borderId="44" xfId="51" applyFont="1" applyBorder="1" applyAlignment="1">
      <alignment vertical="center" wrapText="1"/>
    </xf>
    <xf numFmtId="0" fontId="22" fillId="0" borderId="61" xfId="51" applyFont="1" applyBorder="1" applyAlignment="1">
      <alignment vertical="center" wrapText="1"/>
    </xf>
    <xf numFmtId="0" fontId="19" fillId="0" borderId="0" xfId="0" applyFont="1" applyAlignment="1">
      <alignment horizontal="center" vertical="center"/>
    </xf>
    <xf numFmtId="0" fontId="19" fillId="0" borderId="0" xfId="0" applyFont="1" applyAlignment="1">
      <alignment horizontal="center"/>
    </xf>
    <xf numFmtId="0" fontId="46" fillId="0" borderId="0" xfId="1" applyFont="1" applyAlignment="1">
      <alignment horizontal="center" vertical="center" wrapText="1"/>
    </xf>
    <xf numFmtId="49" fontId="42" fillId="0" borderId="35" xfId="1" applyNumberFormat="1" applyFont="1" applyBorder="1" applyAlignment="1">
      <alignment horizontal="center" vertical="center" wrapText="1"/>
    </xf>
    <xf numFmtId="49" fontId="42" fillId="0" borderId="19" xfId="1" applyNumberFormat="1" applyFont="1" applyBorder="1" applyAlignment="1">
      <alignment horizontal="center" vertical="center" wrapText="1"/>
    </xf>
    <xf numFmtId="3" fontId="42" fillId="0" borderId="32" xfId="1" applyNumberFormat="1" applyFont="1" applyBorder="1" applyAlignment="1">
      <alignment horizontal="center" vertical="center" wrapText="1"/>
    </xf>
    <xf numFmtId="3" fontId="42" fillId="0" borderId="22" xfId="1" applyNumberFormat="1" applyFont="1" applyBorder="1" applyAlignment="1">
      <alignment horizontal="center" vertical="center" wrapText="1"/>
    </xf>
    <xf numFmtId="3" fontId="42" fillId="0" borderId="31" xfId="1" applyNumberFormat="1" applyFont="1" applyBorder="1" applyAlignment="1">
      <alignment horizontal="center" vertical="center" wrapText="1"/>
    </xf>
    <xf numFmtId="3" fontId="42" fillId="0" borderId="23" xfId="1" applyNumberFormat="1" applyFont="1" applyBorder="1" applyAlignment="1">
      <alignment horizontal="center" vertical="center" wrapText="1"/>
    </xf>
    <xf numFmtId="3" fontId="42" fillId="0" borderId="34" xfId="1" applyNumberFormat="1" applyFont="1" applyBorder="1" applyAlignment="1">
      <alignment horizontal="center" vertical="center" wrapText="1"/>
    </xf>
    <xf numFmtId="3" fontId="42" fillId="0" borderId="21" xfId="1" applyNumberFormat="1" applyFont="1" applyBorder="1" applyAlignment="1">
      <alignment horizontal="center" vertical="center" wrapText="1"/>
    </xf>
    <xf numFmtId="0" fontId="22" fillId="0" borderId="33" xfId="1" applyFont="1" applyBorder="1" applyAlignment="1">
      <alignment horizontal="center" vertical="center" wrapText="1"/>
    </xf>
    <xf numFmtId="0" fontId="20" fillId="0" borderId="20" xfId="1" applyFont="1" applyBorder="1" applyAlignment="1">
      <alignment horizontal="center"/>
    </xf>
    <xf numFmtId="0" fontId="47" fillId="0" borderId="39" xfId="51" applyFont="1" applyBorder="1" applyAlignment="1">
      <alignment horizontal="center" vertical="center" wrapText="1"/>
    </xf>
    <xf numFmtId="0" fontId="48" fillId="0" borderId="33" xfId="51" applyFont="1" applyBorder="1" applyAlignment="1">
      <alignment horizontal="center" vertical="center"/>
    </xf>
    <xf numFmtId="0" fontId="48" fillId="0" borderId="20" xfId="51" applyFont="1" applyBorder="1" applyAlignment="1">
      <alignment horizontal="center" vertical="center"/>
    </xf>
    <xf numFmtId="0" fontId="49" fillId="27" borderId="32" xfId="51" applyFont="1" applyFill="1" applyBorder="1" applyAlignment="1">
      <alignment horizontal="center" vertical="center"/>
    </xf>
    <xf numFmtId="0" fontId="49" fillId="27" borderId="22" xfId="51" applyFont="1" applyFill="1" applyBorder="1" applyAlignment="1">
      <alignment horizontal="center" vertical="center"/>
    </xf>
    <xf numFmtId="165" fontId="48" fillId="0" borderId="25" xfId="51" applyNumberFormat="1" applyFont="1" applyBorder="1" applyAlignment="1">
      <alignment horizontal="center" vertical="center" wrapText="1"/>
    </xf>
    <xf numFmtId="165" fontId="48" fillId="0" borderId="40" xfId="51" applyNumberFormat="1" applyFont="1" applyBorder="1" applyAlignment="1">
      <alignment horizontal="center" vertical="center" wrapText="1"/>
    </xf>
    <xf numFmtId="165" fontId="48" fillId="0" borderId="41" xfId="51" applyNumberFormat="1" applyFont="1" applyBorder="1" applyAlignment="1">
      <alignment horizontal="center" vertical="center" wrapText="1"/>
    </xf>
    <xf numFmtId="0" fontId="19" fillId="0" borderId="0" xfId="52" applyFont="1" applyAlignment="1">
      <alignment horizontal="center" vertical="center" wrapText="1"/>
    </xf>
    <xf numFmtId="0" fontId="17" fillId="0" borderId="0" xfId="54" applyAlignment="1">
      <alignment horizontal="center" vertical="center" wrapText="1"/>
    </xf>
    <xf numFmtId="0" fontId="52" fillId="25" borderId="47" xfId="52" applyFont="1" applyFill="1" applyBorder="1" applyAlignment="1">
      <alignment horizontal="center" vertical="center" wrapText="1"/>
    </xf>
    <xf numFmtId="0" fontId="52" fillId="25" borderId="58" xfId="52" applyFont="1" applyFill="1" applyBorder="1" applyAlignment="1">
      <alignment horizontal="center" vertical="center" wrapText="1"/>
    </xf>
    <xf numFmtId="4" fontId="52" fillId="25" borderId="32" xfId="52" applyNumberFormat="1" applyFont="1" applyFill="1" applyBorder="1" applyAlignment="1">
      <alignment horizontal="center" vertical="center" wrapText="1"/>
    </xf>
    <xf numFmtId="4" fontId="52" fillId="25" borderId="22" xfId="52" applyNumberFormat="1" applyFont="1" applyFill="1" applyBorder="1" applyAlignment="1">
      <alignment horizontal="center" vertical="center" wrapText="1"/>
    </xf>
    <xf numFmtId="4" fontId="52" fillId="25" borderId="24" xfId="34" applyNumberFormat="1" applyFont="1" applyFill="1" applyBorder="1" applyAlignment="1">
      <alignment horizontal="center" vertical="center" wrapText="1"/>
    </xf>
    <xf numFmtId="0" fontId="55" fillId="0" borderId="24" xfId="34" applyFont="1" applyBorder="1" applyAlignment="1">
      <alignment vertical="center"/>
    </xf>
    <xf numFmtId="0" fontId="17" fillId="0" borderId="24" xfId="34" applyBorder="1" applyAlignment="1">
      <alignment vertical="center"/>
    </xf>
    <xf numFmtId="0" fontId="52" fillId="25" borderId="36" xfId="52" applyFont="1" applyFill="1" applyBorder="1" applyAlignment="1">
      <alignment horizontal="center" vertical="center" wrapText="1"/>
    </xf>
    <xf numFmtId="0" fontId="52" fillId="25" borderId="43" xfId="52" applyFont="1" applyFill="1" applyBorder="1" applyAlignment="1">
      <alignment horizontal="center" vertical="center" wrapText="1"/>
    </xf>
    <xf numFmtId="0" fontId="67" fillId="0" borderId="0" xfId="54" applyFont="1" applyAlignment="1">
      <alignment horizontal="left" wrapText="1"/>
    </xf>
    <xf numFmtId="0" fontId="19" fillId="0" borderId="0" xfId="54" applyFont="1" applyAlignment="1">
      <alignment horizontal="center" vertical="center" wrapText="1"/>
    </xf>
    <xf numFmtId="0" fontId="52" fillId="25" borderId="32" xfId="52" applyFont="1" applyFill="1" applyBorder="1" applyAlignment="1">
      <alignment horizontal="center" vertical="center" wrapText="1"/>
    </xf>
    <xf numFmtId="0" fontId="69" fillId="0" borderId="22" xfId="86" applyFont="1" applyBorder="1" applyAlignment="1">
      <alignment horizontal="center" vertical="center" wrapText="1"/>
    </xf>
    <xf numFmtId="0" fontId="68" fillId="0" borderId="24" xfId="34" applyFont="1" applyBorder="1" applyAlignment="1">
      <alignment vertical="center"/>
    </xf>
    <xf numFmtId="0" fontId="60" fillId="0" borderId="24" xfId="34" applyFont="1" applyBorder="1" applyAlignment="1">
      <alignment vertical="center"/>
    </xf>
    <xf numFmtId="49" fontId="52" fillId="25" borderId="34" xfId="55" applyNumberFormat="1" applyFont="1" applyFill="1" applyBorder="1" applyAlignment="1">
      <alignment horizontal="center" vertical="center" wrapText="1"/>
    </xf>
    <xf numFmtId="0" fontId="69" fillId="0" borderId="21" xfId="86" applyFont="1" applyBorder="1" applyAlignment="1">
      <alignment horizontal="center" vertical="center" wrapText="1"/>
    </xf>
    <xf numFmtId="0" fontId="52" fillId="25" borderId="25" xfId="52" applyFont="1" applyFill="1" applyBorder="1" applyAlignment="1">
      <alignment horizontal="center" vertical="center" wrapText="1"/>
    </xf>
    <xf numFmtId="0" fontId="52" fillId="25" borderId="57" xfId="52" applyFont="1" applyFill="1" applyBorder="1" applyAlignment="1">
      <alignment horizontal="center" vertical="center" wrapText="1"/>
    </xf>
    <xf numFmtId="0" fontId="52" fillId="0" borderId="1" xfId="52" applyFont="1" applyBorder="1" applyAlignment="1">
      <alignment horizontal="left" vertical="center"/>
    </xf>
    <xf numFmtId="0" fontId="52" fillId="0" borderId="71" xfId="52" applyFont="1" applyBorder="1" applyAlignment="1">
      <alignment horizontal="left" vertical="center"/>
    </xf>
    <xf numFmtId="0" fontId="52" fillId="0" borderId="72" xfId="52" applyFont="1" applyBorder="1" applyAlignment="1">
      <alignment horizontal="left" vertical="center"/>
    </xf>
    <xf numFmtId="0" fontId="5" fillId="0" borderId="40" xfId="76" applyBorder="1" applyAlignment="1">
      <alignment horizontal="center" vertical="center" wrapText="1"/>
    </xf>
    <xf numFmtId="0" fontId="5" fillId="0" borderId="48" xfId="76" applyBorder="1" applyAlignment="1">
      <alignment horizontal="center" vertical="center" wrapText="1"/>
    </xf>
    <xf numFmtId="0" fontId="53" fillId="0" borderId="61" xfId="85" applyFont="1" applyBorder="1" applyAlignment="1">
      <alignment vertical="center" wrapText="1"/>
    </xf>
    <xf numFmtId="0" fontId="0" fillId="0" borderId="44" xfId="0" applyBorder="1" applyAlignment="1">
      <alignment vertical="center" wrapText="1"/>
    </xf>
    <xf numFmtId="49" fontId="53" fillId="0" borderId="8" xfId="52" applyNumberFormat="1" applyFont="1" applyBorder="1" applyAlignment="1">
      <alignment horizontal="center" vertical="center" wrapText="1"/>
    </xf>
    <xf numFmtId="0" fontId="0" fillId="0" borderId="10" xfId="0" applyBorder="1" applyAlignment="1">
      <alignment horizontal="center" vertical="center" wrapText="1"/>
    </xf>
    <xf numFmtId="0" fontId="52" fillId="0" borderId="56" xfId="52" applyFont="1" applyBorder="1" applyAlignment="1">
      <alignment horizontal="left" vertical="center" wrapText="1"/>
    </xf>
    <xf numFmtId="0" fontId="52" fillId="0" borderId="40" xfId="52" applyFont="1" applyBorder="1" applyAlignment="1">
      <alignment horizontal="left" vertical="center" wrapText="1"/>
    </xf>
    <xf numFmtId="0" fontId="52" fillId="0" borderId="41" xfId="52" applyFont="1" applyBorder="1" applyAlignment="1">
      <alignment horizontal="left" vertical="center" wrapText="1"/>
    </xf>
    <xf numFmtId="0" fontId="56" fillId="0" borderId="22" xfId="85" applyFont="1" applyBorder="1" applyAlignment="1">
      <alignment horizontal="center" vertical="center" wrapText="1"/>
    </xf>
    <xf numFmtId="0" fontId="52" fillId="25" borderId="24" xfId="52" applyFont="1" applyFill="1" applyBorder="1" applyAlignment="1">
      <alignment horizontal="center" vertical="center" wrapText="1"/>
    </xf>
    <xf numFmtId="0" fontId="52" fillId="25" borderId="18" xfId="52" applyFont="1" applyFill="1" applyBorder="1" applyAlignment="1">
      <alignment horizontal="center" vertical="center" wrapText="1"/>
    </xf>
    <xf numFmtId="0" fontId="52" fillId="0" borderId="35" xfId="52" applyFont="1" applyBorder="1" applyAlignment="1">
      <alignment horizontal="left" vertical="center"/>
    </xf>
    <xf numFmtId="0" fontId="52" fillId="0" borderId="82" xfId="52" applyFont="1" applyBorder="1" applyAlignment="1">
      <alignment horizontal="left" vertical="center"/>
    </xf>
    <xf numFmtId="0" fontId="52" fillId="0" borderId="78" xfId="52" applyFont="1" applyBorder="1" applyAlignment="1">
      <alignment horizontal="left" vertical="center"/>
    </xf>
    <xf numFmtId="0" fontId="52" fillId="0" borderId="19" xfId="52" applyFont="1" applyBorder="1" applyAlignment="1">
      <alignment horizontal="left" vertical="center"/>
    </xf>
    <xf numFmtId="0" fontId="52" fillId="0" borderId="83" xfId="52" applyFont="1" applyBorder="1" applyAlignment="1">
      <alignment horizontal="left" vertical="center"/>
    </xf>
    <xf numFmtId="0" fontId="52" fillId="0" borderId="56" xfId="52" applyFont="1" applyBorder="1" applyAlignment="1">
      <alignment horizontal="left" vertical="center"/>
    </xf>
    <xf numFmtId="0" fontId="52" fillId="0" borderId="40" xfId="52" applyFont="1" applyBorder="1" applyAlignment="1">
      <alignment horizontal="left" vertical="center"/>
    </xf>
    <xf numFmtId="0" fontId="52" fillId="0" borderId="41" xfId="52" applyFont="1" applyBorder="1" applyAlignment="1">
      <alignment horizontal="left" vertical="center"/>
    </xf>
    <xf numFmtId="0" fontId="52" fillId="25" borderId="48" xfId="52" applyFont="1" applyFill="1" applyBorder="1" applyAlignment="1">
      <alignment horizontal="center" vertical="center" wrapText="1"/>
    </xf>
    <xf numFmtId="0" fontId="52" fillId="0" borderId="37" xfId="52" applyFont="1" applyBorder="1" applyAlignment="1">
      <alignment horizontal="left" vertical="center"/>
    </xf>
    <xf numFmtId="0" fontId="52" fillId="0" borderId="77" xfId="52" applyFont="1" applyBorder="1" applyAlignment="1">
      <alignment horizontal="left" vertical="center"/>
    </xf>
    <xf numFmtId="0" fontId="52" fillId="0" borderId="79" xfId="52" applyFont="1" applyBorder="1" applyAlignment="1">
      <alignment horizontal="left" vertical="center"/>
    </xf>
    <xf numFmtId="0" fontId="19" fillId="0" borderId="0" xfId="84" applyFont="1" applyAlignment="1">
      <alignment horizontal="center" vertical="center"/>
    </xf>
    <xf numFmtId="0" fontId="77" fillId="0" borderId="39" xfId="84" applyFont="1" applyBorder="1" applyAlignment="1">
      <alignment horizontal="center"/>
    </xf>
    <xf numFmtId="0" fontId="52" fillId="25" borderId="55" xfId="52" applyFont="1" applyFill="1" applyBorder="1" applyAlignment="1">
      <alignment horizontal="center" vertical="center" wrapText="1"/>
    </xf>
    <xf numFmtId="0" fontId="52" fillId="25" borderId="16" xfId="52" applyFont="1" applyFill="1" applyBorder="1" applyAlignment="1">
      <alignment horizontal="center" vertical="center" wrapText="1"/>
    </xf>
    <xf numFmtId="0" fontId="53" fillId="0" borderId="15" xfId="52" applyFont="1" applyBorder="1" applyAlignment="1">
      <alignment horizontal="center" vertical="center" wrapText="1"/>
    </xf>
    <xf numFmtId="0" fontId="53" fillId="0" borderId="53" xfId="52" applyFont="1" applyBorder="1" applyAlignment="1">
      <alignment horizontal="center" vertical="center" wrapText="1"/>
    </xf>
    <xf numFmtId="0" fontId="53" fillId="0" borderId="65" xfId="52" applyFont="1" applyBorder="1" applyAlignment="1">
      <alignment horizontal="center" vertical="center" wrapText="1"/>
    </xf>
    <xf numFmtId="4" fontId="52" fillId="0" borderId="39" xfId="52" applyNumberFormat="1" applyFont="1" applyBorder="1" applyAlignment="1">
      <alignment horizontal="right" vertical="center"/>
    </xf>
    <xf numFmtId="0" fontId="56" fillId="0" borderId="39" xfId="82" applyFont="1" applyBorder="1" applyAlignment="1">
      <alignment horizontal="right" vertical="center"/>
    </xf>
    <xf numFmtId="0" fontId="52" fillId="27" borderId="47" xfId="34" applyFont="1" applyFill="1" applyBorder="1" applyAlignment="1" applyProtection="1">
      <alignment horizontal="center" vertical="center" wrapText="1"/>
      <protection locked="0"/>
    </xf>
    <xf numFmtId="0" fontId="52" fillId="27" borderId="58" xfId="34" applyFont="1" applyFill="1" applyBorder="1" applyAlignment="1" applyProtection="1">
      <alignment horizontal="center" vertical="center" wrapText="1"/>
      <protection locked="0"/>
    </xf>
    <xf numFmtId="4" fontId="52" fillId="27" borderId="32" xfId="34" applyNumberFormat="1" applyFont="1" applyFill="1" applyBorder="1" applyAlignment="1" applyProtection="1">
      <alignment horizontal="center" vertical="center" wrapText="1"/>
      <protection locked="0"/>
    </xf>
    <xf numFmtId="4" fontId="52" fillId="27" borderId="22" xfId="34" applyNumberFormat="1" applyFont="1" applyFill="1" applyBorder="1" applyAlignment="1" applyProtection="1">
      <alignment horizontal="center" vertical="center" wrapText="1"/>
      <protection locked="0"/>
    </xf>
    <xf numFmtId="4" fontId="52" fillId="27" borderId="24" xfId="34" applyNumberFormat="1" applyFont="1" applyFill="1" applyBorder="1" applyAlignment="1" applyProtection="1">
      <alignment horizontal="center" vertical="center" wrapText="1"/>
      <protection locked="0"/>
    </xf>
    <xf numFmtId="4" fontId="52" fillId="27" borderId="42" xfId="34" applyNumberFormat="1" applyFont="1" applyFill="1" applyBorder="1" applyAlignment="1" applyProtection="1">
      <alignment horizontal="center" vertical="center" wrapText="1"/>
      <protection locked="0"/>
    </xf>
    <xf numFmtId="0" fontId="56" fillId="0" borderId="24" xfId="82" applyFont="1" applyBorder="1" applyAlignment="1">
      <alignment horizontal="center" vertical="center" wrapText="1"/>
    </xf>
    <xf numFmtId="4" fontId="52" fillId="25" borderId="24" xfId="34" applyNumberFormat="1" applyFont="1" applyFill="1" applyBorder="1" applyAlignment="1" applyProtection="1">
      <alignment horizontal="center" vertical="center"/>
      <protection locked="0"/>
    </xf>
    <xf numFmtId="4" fontId="52" fillId="25" borderId="25" xfId="34" applyNumberFormat="1" applyFont="1" applyFill="1" applyBorder="1" applyAlignment="1" applyProtection="1">
      <alignment horizontal="center" vertical="center"/>
      <protection locked="0"/>
    </xf>
    <xf numFmtId="0" fontId="56" fillId="0" borderId="36" xfId="83" applyFont="1" applyBorder="1" applyAlignment="1">
      <alignment vertical="center"/>
    </xf>
    <xf numFmtId="0" fontId="19" fillId="0" borderId="0" xfId="37" applyFont="1" applyAlignment="1">
      <alignment horizontal="center" vertical="center"/>
    </xf>
    <xf numFmtId="0" fontId="54" fillId="0" borderId="0" xfId="37" applyFont="1" applyAlignment="1">
      <alignment horizontal="center"/>
    </xf>
    <xf numFmtId="0" fontId="22" fillId="0" borderId="47" xfId="37" applyFont="1" applyBorder="1" applyAlignment="1">
      <alignment horizontal="center" vertical="center" wrapText="1"/>
    </xf>
    <xf numFmtId="0" fontId="22" fillId="0" borderId="24" xfId="37" applyFont="1" applyBorder="1" applyAlignment="1">
      <alignment horizontal="center" vertical="center"/>
    </xf>
    <xf numFmtId="0" fontId="22" fillId="0" borderId="36" xfId="37" applyFont="1" applyBorder="1" applyAlignment="1">
      <alignment horizontal="center" vertical="center"/>
    </xf>
    <xf numFmtId="0" fontId="22" fillId="0" borderId="56" xfId="37" applyFont="1" applyBorder="1" applyAlignment="1">
      <alignment horizontal="center" vertical="center" wrapText="1"/>
    </xf>
    <xf numFmtId="0" fontId="22" fillId="0" borderId="40" xfId="37" applyFont="1" applyBorder="1" applyAlignment="1">
      <alignment horizontal="center" vertical="center" wrapText="1"/>
    </xf>
    <xf numFmtId="0" fontId="22" fillId="0" borderId="41" xfId="37" applyFont="1" applyBorder="1" applyAlignment="1">
      <alignment horizontal="center" vertical="center" wrapText="1"/>
    </xf>
    <xf numFmtId="0" fontId="20" fillId="0" borderId="40" xfId="37" applyFont="1" applyBorder="1" applyAlignment="1">
      <alignment horizontal="center" vertical="center"/>
    </xf>
    <xf numFmtId="0" fontId="20" fillId="0" borderId="41" xfId="37" applyFont="1" applyBorder="1" applyAlignment="1">
      <alignment horizontal="center" vertical="center"/>
    </xf>
    <xf numFmtId="0" fontId="19" fillId="0" borderId="0" xfId="51" applyFont="1" applyAlignment="1">
      <alignment horizontal="center" vertical="center" wrapText="1"/>
    </xf>
    <xf numFmtId="0" fontId="58" fillId="0" borderId="0" xfId="51" applyFont="1" applyAlignment="1">
      <alignment horizontal="center" vertical="center"/>
    </xf>
    <xf numFmtId="4" fontId="53" fillId="0" borderId="5" xfId="52" applyNumberFormat="1" applyFont="1" applyFill="1" applyBorder="1" applyAlignment="1">
      <alignment horizontal="justify" vertical="center" wrapText="1"/>
    </xf>
  </cellXfs>
  <cellStyles count="88">
    <cellStyle name="20 % – Zvýraznění1 2" xfId="2" xr:uid="{00000000-0005-0000-0000-000000000000}"/>
    <cellStyle name="20 % – Zvýraznění2 2" xfId="3" xr:uid="{00000000-0005-0000-0000-000001000000}"/>
    <cellStyle name="20 % – Zvýraznění3 2" xfId="4" xr:uid="{00000000-0005-0000-0000-000002000000}"/>
    <cellStyle name="20 % – Zvýraznění4 2" xfId="5" xr:uid="{00000000-0005-0000-0000-000003000000}"/>
    <cellStyle name="20 % - zvýraznenie1" xfId="6" xr:uid="{00000000-0005-0000-0000-000004000000}"/>
    <cellStyle name="20 % - zvýraznenie2" xfId="7" xr:uid="{00000000-0005-0000-0000-000005000000}"/>
    <cellStyle name="20 % - zvýraznenie3" xfId="8" xr:uid="{00000000-0005-0000-0000-000006000000}"/>
    <cellStyle name="20 % - zvýraznenie4" xfId="9" xr:uid="{00000000-0005-0000-0000-000007000000}"/>
    <cellStyle name="20 % - zvýraznenie5" xfId="10" xr:uid="{00000000-0005-0000-0000-000008000000}"/>
    <cellStyle name="20 % - zvýraznenie6" xfId="11" xr:uid="{00000000-0005-0000-0000-000009000000}"/>
    <cellStyle name="40 % – Zvýraznění3 2" xfId="12" xr:uid="{00000000-0005-0000-0000-00000A000000}"/>
    <cellStyle name="40 % - zvýraznenie1" xfId="13" xr:uid="{00000000-0005-0000-0000-00000B000000}"/>
    <cellStyle name="40 % - zvýraznenie2" xfId="14" xr:uid="{00000000-0005-0000-0000-00000C000000}"/>
    <cellStyle name="40 % - zvýraznenie3" xfId="15" xr:uid="{00000000-0005-0000-0000-00000D000000}"/>
    <cellStyle name="40 % - zvýraznenie4" xfId="16" xr:uid="{00000000-0005-0000-0000-00000E000000}"/>
    <cellStyle name="40 % - zvýraznenie5" xfId="17" xr:uid="{00000000-0005-0000-0000-00000F000000}"/>
    <cellStyle name="40 % - zvýraznenie6" xfId="18" xr:uid="{00000000-0005-0000-0000-000010000000}"/>
    <cellStyle name="60 % – Zvýraznění3 2" xfId="19" xr:uid="{00000000-0005-0000-0000-000011000000}"/>
    <cellStyle name="60 % – Zvýraznění4 2" xfId="20" xr:uid="{00000000-0005-0000-0000-000012000000}"/>
    <cellStyle name="60 % – Zvýraznění6 2" xfId="21" xr:uid="{00000000-0005-0000-0000-000013000000}"/>
    <cellStyle name="60 % - zvýraznenie1" xfId="22" xr:uid="{00000000-0005-0000-0000-000014000000}"/>
    <cellStyle name="60 % - zvýraznenie2" xfId="23" xr:uid="{00000000-0005-0000-0000-000015000000}"/>
    <cellStyle name="60 % - zvýraznenie3" xfId="24" xr:uid="{00000000-0005-0000-0000-000016000000}"/>
    <cellStyle name="60 % - zvýraznenie4" xfId="25" xr:uid="{00000000-0005-0000-0000-000017000000}"/>
    <cellStyle name="60 % - zvýraznenie5" xfId="26" xr:uid="{00000000-0005-0000-0000-000018000000}"/>
    <cellStyle name="60 % - zvýraznenie6" xfId="27" xr:uid="{00000000-0005-0000-0000-000019000000}"/>
    <cellStyle name="Dobrá" xfId="28" xr:uid="{00000000-0005-0000-0000-00001A000000}"/>
    <cellStyle name="Kontrolná bunka" xfId="29" xr:uid="{00000000-0005-0000-0000-00001B000000}"/>
    <cellStyle name="Neutrálna" xfId="30" xr:uid="{00000000-0005-0000-0000-00001C000000}"/>
    <cellStyle name="Normal_Zlin II table for road scheme submission_new environmental wording" xfId="31" xr:uid="{00000000-0005-0000-0000-00001D000000}"/>
    <cellStyle name="normálne 2" xfId="32" xr:uid="{00000000-0005-0000-0000-00001E000000}"/>
    <cellStyle name="normálne_2007 až 2013 august 2008" xfId="33" xr:uid="{00000000-0005-0000-0000-00001F000000}"/>
    <cellStyle name="Normální" xfId="0" builtinId="0"/>
    <cellStyle name="Normální 10" xfId="69" xr:uid="{7EAF0ABE-876C-4C5B-B00B-70889B2124CC}"/>
    <cellStyle name="Normální 11" xfId="71" xr:uid="{F7AE1ADC-9B54-4DC4-A6B2-E2ADA9011DC9}"/>
    <cellStyle name="Normální 11 2" xfId="79" xr:uid="{3A752018-D7C9-4CB6-AABC-7126566A31B0}"/>
    <cellStyle name="Normální 11 3" xfId="81" xr:uid="{285A0CB7-4643-4720-9E15-6384F9A1B930}"/>
    <cellStyle name="Normální 11 3 2" xfId="83" xr:uid="{43359363-99AA-46E2-B4B2-9A8C982D1DD1}"/>
    <cellStyle name="Normální 12" xfId="76" xr:uid="{D9B8657F-63B1-456D-B6D4-8F0080673836}"/>
    <cellStyle name="Normální 12 2" xfId="84" xr:uid="{128C3FEF-6D04-413B-B8C2-24BB1DDA1973}"/>
    <cellStyle name="Normální 13" xfId="80" xr:uid="{7C9A2637-C50D-4996-83F4-00D6D90391CA}"/>
    <cellStyle name="Normální 13 2" xfId="82" xr:uid="{F3F11FF6-B67F-47DC-B6F3-C898A9E0AAC6}"/>
    <cellStyle name="normální 2" xfId="34" xr:uid="{00000000-0005-0000-0000-000021000000}"/>
    <cellStyle name="Normální 2 2" xfId="70" xr:uid="{F07B7566-2064-476F-9BB1-37E620009519}"/>
    <cellStyle name="Normální 3" xfId="35" xr:uid="{00000000-0005-0000-0000-000022000000}"/>
    <cellStyle name="Normální 3 2" xfId="54" xr:uid="{00000000-0005-0000-0000-000023000000}"/>
    <cellStyle name="Normální 3 2 2" xfId="72" xr:uid="{2978BC99-9761-4968-A077-8A6669D5BDC4}"/>
    <cellStyle name="Normální 4" xfId="36" xr:uid="{00000000-0005-0000-0000-000024000000}"/>
    <cellStyle name="Normální 4 2" xfId="51" xr:uid="{00000000-0005-0000-0000-000025000000}"/>
    <cellStyle name="Normální 5" xfId="37" xr:uid="{00000000-0005-0000-0000-000026000000}"/>
    <cellStyle name="Normální 6" xfId="53" xr:uid="{00000000-0005-0000-0000-000027000000}"/>
    <cellStyle name="Normální 6 2" xfId="57" xr:uid="{00000000-0005-0000-0000-000028000000}"/>
    <cellStyle name="Normální 6 2 2" xfId="60" xr:uid="{00000000-0005-0000-0000-000029000000}"/>
    <cellStyle name="Normální 6 2 2 2" xfId="61" xr:uid="{00000000-0005-0000-0000-00002A000000}"/>
    <cellStyle name="Normální 6 2 2 2 2" xfId="74" xr:uid="{9AC4A17D-5287-4BF3-BE35-E8222A5F5422}"/>
    <cellStyle name="Normální 6 2 2 2 2 2" xfId="78" xr:uid="{85DF5EC5-CC07-40CF-B637-F7A6DDE66B23}"/>
    <cellStyle name="Normální 6 2 2 2 2 2 2" xfId="86" xr:uid="{ED271366-DCD7-415B-B8EA-2A5C6027316A}"/>
    <cellStyle name="Normální 6 3" xfId="58" xr:uid="{00000000-0005-0000-0000-00002B000000}"/>
    <cellStyle name="Normální 6 3 2" xfId="59" xr:uid="{00000000-0005-0000-0000-00002C000000}"/>
    <cellStyle name="Normální 6 3 2 2" xfId="62" xr:uid="{00000000-0005-0000-0000-00002D000000}"/>
    <cellStyle name="Normální 6 3 2 3" xfId="64" xr:uid="{00000000-0005-0000-0000-00002E000000}"/>
    <cellStyle name="Normální 6 3 3" xfId="63" xr:uid="{00000000-0005-0000-0000-00002F000000}"/>
    <cellStyle name="Normální 6 3 4" xfId="67" xr:uid="{599A6705-45E3-4F72-8ECF-8CE826AAF7BB}"/>
    <cellStyle name="Normální 6 3 4 2" xfId="73" xr:uid="{99050197-9413-4201-86D9-AAECD267F702}"/>
    <cellStyle name="Normální 6 3 4 2 2" xfId="77" xr:uid="{3E8BD71C-D6C5-49A3-86F0-75B296AA7100}"/>
    <cellStyle name="Normální 6 3 4 2 2 2" xfId="85" xr:uid="{20F9C093-1172-46AB-82DD-47765629A83C}"/>
    <cellStyle name="Normální 7" xfId="65" xr:uid="{9E7DB6FB-4C1D-4ED6-B264-95259FBE2035}"/>
    <cellStyle name="Normální 8" xfId="66" xr:uid="{FB0AF3BA-E015-424E-A45A-C9EA63B1A35F}"/>
    <cellStyle name="Normální 9" xfId="68" xr:uid="{117EABE7-3638-4C5B-BBAD-BDFD6F941C33}"/>
    <cellStyle name="normální_10_BILANCEE" xfId="1" xr:uid="{00000000-0005-0000-0000-000030000000}"/>
    <cellStyle name="normální_Akce EU - tabulka(tom)-final" xfId="56" xr:uid="{00000000-0005-0000-0000-000031000000}"/>
    <cellStyle name="normální_číselníky MSK" xfId="75" xr:uid="{B5ED49BC-245D-43B5-A0E3-1C5887D2117C}"/>
    <cellStyle name="normální_EU akce-upr 2" xfId="52" xr:uid="{00000000-0005-0000-0000-000033000000}"/>
    <cellStyle name="normální_List1" xfId="87" xr:uid="{9AC3BDCD-3517-4569-B7D2-E7F496B43312}"/>
    <cellStyle name="Poznámka 2" xfId="38" xr:uid="{00000000-0005-0000-0000-000035000000}"/>
    <cellStyle name="Prepojená bunka" xfId="39" xr:uid="{00000000-0005-0000-0000-000036000000}"/>
    <cellStyle name="Procenta 2" xfId="55" xr:uid="{00000000-0005-0000-0000-000037000000}"/>
    <cellStyle name="Spolu" xfId="40" xr:uid="{00000000-0005-0000-0000-000038000000}"/>
    <cellStyle name="Text upozornenia" xfId="41" xr:uid="{00000000-0005-0000-0000-000039000000}"/>
    <cellStyle name="Titul" xfId="42" xr:uid="{00000000-0005-0000-0000-00003A000000}"/>
    <cellStyle name="Vysvetľujúci text" xfId="43" xr:uid="{00000000-0005-0000-0000-00003B000000}"/>
    <cellStyle name="Zlá" xfId="44" xr:uid="{00000000-0005-0000-0000-00003C000000}"/>
    <cellStyle name="Zvýraznenie1" xfId="45" xr:uid="{00000000-0005-0000-0000-00003D000000}"/>
    <cellStyle name="Zvýraznenie2" xfId="46" xr:uid="{00000000-0005-0000-0000-00003E000000}"/>
    <cellStyle name="Zvýraznenie3" xfId="47" xr:uid="{00000000-0005-0000-0000-00003F000000}"/>
    <cellStyle name="Zvýraznenie4" xfId="48" xr:uid="{00000000-0005-0000-0000-000040000000}"/>
    <cellStyle name="Zvýraznenie5" xfId="49" xr:uid="{00000000-0005-0000-0000-000041000000}"/>
    <cellStyle name="Zvýraznenie6" xfId="50" xr:uid="{00000000-0005-0000-0000-000042000000}"/>
  </cellStyles>
  <dxfs count="0"/>
  <tableStyles count="0" defaultTableStyle="TableStyleMedium2" defaultPivotStyle="PivotStyleLight16"/>
  <colors>
    <mruColors>
      <color rgb="FF99FF33"/>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cs-CZ"/>
              <a:t>Přehled splácení jistiny a úroků z úvěrů čerpaných Moravskoslezským krajem (v tis. Kč)</a:t>
            </a:r>
          </a:p>
        </c:rich>
      </c:tx>
      <c:layout>
        <c:manualLayout>
          <c:xMode val="edge"/>
          <c:yMode val="edge"/>
          <c:x val="0.15142679753705285"/>
          <c:y val="4.166675717259479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cs-CZ"/>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579881042189453E-2"/>
          <c:y val="0.10293673635623134"/>
          <c:w val="0.85835564133268127"/>
          <c:h val="0.77699505490716292"/>
        </c:manualLayout>
      </c:layout>
      <c:bar3DChart>
        <c:barDir val="col"/>
        <c:grouping val="stacked"/>
        <c:varyColors val="0"/>
        <c:ser>
          <c:idx val="0"/>
          <c:order val="0"/>
          <c:tx>
            <c:strRef>
              <c:f>'Tab. 7'!$R$5</c:f>
              <c:strCache>
                <c:ptCount val="1"/>
                <c:pt idx="0">
                  <c:v>splátka jistiny</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'Tab. 7'!$A$6:$A$17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'Tab. 7'!$R$6:$R$17</c:f>
              <c:numCache>
                <c:formatCode>#,##0</c:formatCode>
                <c:ptCount val="12"/>
                <c:pt idx="0">
                  <c:v>453475</c:v>
                </c:pt>
                <c:pt idx="1">
                  <c:v>1136721</c:v>
                </c:pt>
                <c:pt idx="2">
                  <c:v>2263830</c:v>
                </c:pt>
                <c:pt idx="3">
                  <c:v>1235358</c:v>
                </c:pt>
                <c:pt idx="4">
                  <c:v>606350</c:v>
                </c:pt>
                <c:pt idx="5">
                  <c:v>352450</c:v>
                </c:pt>
                <c:pt idx="6">
                  <c:v>352450</c:v>
                </c:pt>
                <c:pt idx="7">
                  <c:v>300000</c:v>
                </c:pt>
                <c:pt idx="8">
                  <c:v>300000</c:v>
                </c:pt>
                <c:pt idx="9">
                  <c:v>300000</c:v>
                </c:pt>
                <c:pt idx="10">
                  <c:v>300000</c:v>
                </c:pt>
                <c:pt idx="11">
                  <c:v>300000</c:v>
                </c:pt>
              </c:numCache>
            </c:numRef>
          </c:val>
          <c:extLst>
            <c:ext xmlns:c16="http://schemas.microsoft.com/office/drawing/2014/chart" uri="{C3380CC4-5D6E-409C-BE32-E72D297353CC}">
              <c16:uniqueId val="{00000000-A8C2-42FC-822A-39EFA28DC909}"/>
            </c:ext>
          </c:extLst>
        </c:ser>
        <c:ser>
          <c:idx val="1"/>
          <c:order val="1"/>
          <c:tx>
            <c:strRef>
              <c:f>'Tab. 7'!$S$5</c:f>
              <c:strCache>
                <c:ptCount val="1"/>
                <c:pt idx="0">
                  <c:v>úrok</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'Tab. 7'!$A$6:$A$17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'Tab. 7'!$S$6:$S$17</c:f>
              <c:numCache>
                <c:formatCode>#,##0</c:formatCode>
                <c:ptCount val="12"/>
                <c:pt idx="0">
                  <c:v>300000</c:v>
                </c:pt>
                <c:pt idx="1">
                  <c:v>250000</c:v>
                </c:pt>
                <c:pt idx="2">
                  <c:v>220000</c:v>
                </c:pt>
                <c:pt idx="3">
                  <c:v>180000</c:v>
                </c:pt>
                <c:pt idx="4">
                  <c:v>140000</c:v>
                </c:pt>
                <c:pt idx="5">
                  <c:v>110000</c:v>
                </c:pt>
                <c:pt idx="6">
                  <c:v>110000</c:v>
                </c:pt>
                <c:pt idx="7">
                  <c:v>90000</c:v>
                </c:pt>
                <c:pt idx="8">
                  <c:v>80000</c:v>
                </c:pt>
                <c:pt idx="9">
                  <c:v>50000</c:v>
                </c:pt>
                <c:pt idx="10">
                  <c:v>30000</c:v>
                </c:pt>
                <c:pt idx="11">
                  <c:v>20000</c:v>
                </c:pt>
              </c:numCache>
            </c:numRef>
          </c:val>
          <c:extLst>
            <c:ext xmlns:c16="http://schemas.microsoft.com/office/drawing/2014/chart" uri="{C3380CC4-5D6E-409C-BE32-E72D297353CC}">
              <c16:uniqueId val="{00000001-A8C2-42FC-822A-39EFA28DC909}"/>
            </c:ext>
          </c:extLst>
        </c:ser>
        <c:dLbls>
          <c:showLegendKey val="0"/>
          <c:showVal val="0"/>
          <c:showCatName val="0"/>
          <c:showSerName val="0"/>
          <c:showPercent val="0"/>
          <c:showBubbleSize val="0"/>
        </c:dLbls>
        <c:gapWidth val="150"/>
        <c:shape val="box"/>
        <c:axId val="673983648"/>
        <c:axId val="673989528"/>
        <c:axId val="0"/>
      </c:bar3DChart>
      <c:catAx>
        <c:axId val="673983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crossAx val="673989528"/>
        <c:crosses val="autoZero"/>
        <c:auto val="1"/>
        <c:lblAlgn val="ctr"/>
        <c:lblOffset val="100"/>
        <c:noMultiLvlLbl val="0"/>
      </c:catAx>
      <c:valAx>
        <c:axId val="67398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73983648"/>
        <c:crosses val="autoZero"/>
        <c:crossBetween val="between"/>
      </c:valAx>
      <c:spPr>
        <a:noFill/>
        <a:ln>
          <a:noFill/>
        </a:ln>
        <a:effectLst/>
      </c:spPr>
    </c:plotArea>
    <c:legend>
      <c:legendPos val="b"/>
      <c:layout>
        <c:manualLayout>
          <c:xMode val="edge"/>
          <c:yMode val="edge"/>
          <c:x val="0.41377943203007334"/>
          <c:y val="0.92992896753439047"/>
          <c:w val="0.18078090201039593"/>
          <c:h val="5.235771515402679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228598</xdr:colOff>
      <xdr:row>17</xdr:row>
      <xdr:rowOff>152400</xdr:rowOff>
    </xdr:from>
    <xdr:to>
      <xdr:col>18</xdr:col>
      <xdr:colOff>438149</xdr:colOff>
      <xdr:row>53</xdr:row>
      <xdr:rowOff>123826</xdr:rowOff>
    </xdr:to>
    <xdr:graphicFrame macro="">
      <xdr:nvGraphicFramePr>
        <xdr:cNvPr id="2" name="Graf 1">
          <a:extLst>
            <a:ext uri="{FF2B5EF4-FFF2-40B4-BE49-F238E27FC236}">
              <a16:creationId xmlns:a16="http://schemas.microsoft.com/office/drawing/2014/main" id="{2DB817DD-B6EC-44E2-818B-DCD4684C3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nkova2598/AppData/Local/Microsoft/Windows/INetCache/Content.Outlook/P53HJRV8/ORJ14_P&#345;ehled%20projekt&#367;%202014-2020_n&#225;vrh%202020_nov&#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u\ku\Users\stankova2598\AppData\Local\Microsoft\Windows\INetCache\Content.Outlook\P53HJRV8\ORJ14_P&#345;ehled%20projekt&#367;%202014-2020_n&#225;vrh%202020_nov&#2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sheetData sheetId="4">
        <row r="31">
          <cell r="N31">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sheetData sheetId="4">
        <row r="31">
          <cell r="N31">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workbookViewId="0">
      <selection activeCell="C4" sqref="C4"/>
    </sheetView>
  </sheetViews>
  <sheetFormatPr defaultRowHeight="15.75" x14ac:dyDescent="0.25"/>
  <cols>
    <col min="1" max="1" width="15.85546875" style="32" customWidth="1"/>
    <col min="2" max="2" width="67.42578125" style="32" customWidth="1"/>
    <col min="3" max="3" width="5.7109375" style="84" customWidth="1"/>
    <col min="4" max="16384" width="9.140625" style="32"/>
  </cols>
  <sheetData>
    <row r="1" spans="1:4" ht="15" x14ac:dyDescent="0.2">
      <c r="A1" s="86"/>
      <c r="C1" s="83"/>
    </row>
    <row r="3" spans="1:4" ht="17.25" customHeight="1" x14ac:dyDescent="0.2">
      <c r="A3" s="558" t="s">
        <v>56</v>
      </c>
      <c r="B3" s="558"/>
      <c r="C3" s="36"/>
      <c r="D3" s="36"/>
    </row>
    <row r="4" spans="1:4" ht="19.5" customHeight="1" x14ac:dyDescent="0.2">
      <c r="A4" s="558" t="s">
        <v>541</v>
      </c>
      <c r="B4" s="558"/>
      <c r="C4" s="82"/>
      <c r="D4" s="36"/>
    </row>
    <row r="6" spans="1:4" ht="18" customHeight="1" x14ac:dyDescent="0.2">
      <c r="A6" s="559" t="s">
        <v>64</v>
      </c>
      <c r="B6" s="559"/>
      <c r="C6" s="82"/>
    </row>
    <row r="7" spans="1:4" ht="36.75" customHeight="1" x14ac:dyDescent="0.2">
      <c r="A7" s="68"/>
      <c r="B7" s="68"/>
      <c r="C7" s="82"/>
    </row>
    <row r="8" spans="1:4" s="82" customFormat="1" ht="21" customHeight="1" x14ac:dyDescent="0.2">
      <c r="A8" s="312" t="s">
        <v>175</v>
      </c>
      <c r="C8" s="313" t="s">
        <v>176</v>
      </c>
    </row>
    <row r="9" spans="1:4" s="82" customFormat="1" ht="15" customHeight="1" x14ac:dyDescent="0.2">
      <c r="A9" s="312"/>
      <c r="C9" s="313"/>
    </row>
    <row r="10" spans="1:4" ht="18" customHeight="1" x14ac:dyDescent="0.2">
      <c r="A10" s="32" t="s">
        <v>47</v>
      </c>
      <c r="B10" s="33" t="s">
        <v>542</v>
      </c>
      <c r="C10" s="82">
        <v>2</v>
      </c>
    </row>
    <row r="11" spans="1:4" ht="15" x14ac:dyDescent="0.2">
      <c r="B11" s="33"/>
      <c r="C11" s="370"/>
    </row>
    <row r="12" spans="1:4" ht="18" customHeight="1" x14ac:dyDescent="0.2">
      <c r="A12" s="32" t="s">
        <v>57</v>
      </c>
      <c r="B12" s="33" t="s">
        <v>543</v>
      </c>
      <c r="C12" s="82">
        <v>5</v>
      </c>
    </row>
    <row r="13" spans="1:4" ht="15" x14ac:dyDescent="0.2">
      <c r="B13" s="33"/>
      <c r="C13" s="370"/>
    </row>
    <row r="14" spans="1:4" ht="30" x14ac:dyDescent="0.2">
      <c r="A14" s="32" t="s">
        <v>58</v>
      </c>
      <c r="B14" s="33" t="s">
        <v>186</v>
      </c>
      <c r="C14" s="82">
        <v>8</v>
      </c>
    </row>
    <row r="15" spans="1:4" ht="15" x14ac:dyDescent="0.2">
      <c r="B15" s="33"/>
      <c r="C15" s="370"/>
    </row>
    <row r="16" spans="1:4" ht="18" customHeight="1" x14ac:dyDescent="0.2">
      <c r="A16" s="32" t="s">
        <v>59</v>
      </c>
      <c r="B16" s="33" t="s">
        <v>180</v>
      </c>
      <c r="C16" s="82">
        <v>13</v>
      </c>
    </row>
    <row r="17" spans="1:3" ht="15" x14ac:dyDescent="0.2">
      <c r="B17" s="33"/>
      <c r="C17" s="82"/>
    </row>
    <row r="18" spans="1:3" ht="18" customHeight="1" x14ac:dyDescent="0.2">
      <c r="A18" s="32" t="s">
        <v>60</v>
      </c>
      <c r="B18" s="33" t="s">
        <v>181</v>
      </c>
      <c r="C18" s="82">
        <v>19</v>
      </c>
    </row>
    <row r="19" spans="1:3" ht="15" x14ac:dyDescent="0.2">
      <c r="B19" s="33"/>
      <c r="C19" s="82"/>
    </row>
    <row r="20" spans="1:3" ht="30" x14ac:dyDescent="0.2">
      <c r="A20" s="32" t="s">
        <v>61</v>
      </c>
      <c r="B20" s="33" t="s">
        <v>183</v>
      </c>
      <c r="C20" s="82">
        <v>41</v>
      </c>
    </row>
    <row r="21" spans="1:3" ht="15" x14ac:dyDescent="0.2">
      <c r="B21" s="33"/>
      <c r="C21" s="82"/>
    </row>
    <row r="22" spans="1:3" ht="30" x14ac:dyDescent="0.2">
      <c r="A22" s="32" t="s">
        <v>62</v>
      </c>
      <c r="B22" s="33" t="s">
        <v>65</v>
      </c>
      <c r="C22" s="82">
        <v>44</v>
      </c>
    </row>
    <row r="23" spans="1:3" ht="15" x14ac:dyDescent="0.2">
      <c r="B23" s="33"/>
      <c r="C23" s="82"/>
    </row>
    <row r="24" spans="1:3" ht="18" customHeight="1" x14ac:dyDescent="0.2">
      <c r="A24" s="32" t="s">
        <v>63</v>
      </c>
      <c r="B24" s="33" t="s">
        <v>184</v>
      </c>
      <c r="C24" s="82">
        <v>45</v>
      </c>
    </row>
    <row r="25" spans="1:3" ht="15" x14ac:dyDescent="0.2">
      <c r="A25" s="35"/>
      <c r="B25" s="33"/>
      <c r="C25" s="82"/>
    </row>
    <row r="26" spans="1:3" ht="15" x14ac:dyDescent="0.2">
      <c r="A26" s="35"/>
      <c r="B26" s="34"/>
      <c r="C26" s="82"/>
    </row>
    <row r="27" spans="1:3" ht="15" x14ac:dyDescent="0.2">
      <c r="C27" s="252"/>
    </row>
    <row r="28" spans="1:3" ht="15" x14ac:dyDescent="0.2">
      <c r="C28" s="82"/>
    </row>
    <row r="30" spans="1:3" ht="15" x14ac:dyDescent="0.2">
      <c r="C30" s="82"/>
    </row>
    <row r="32" spans="1:3" ht="15" x14ac:dyDescent="0.2">
      <c r="C32" s="82"/>
    </row>
    <row r="34" spans="3:3" ht="15" x14ac:dyDescent="0.2">
      <c r="C34" s="82"/>
    </row>
    <row r="36" spans="3:3" ht="15" x14ac:dyDescent="0.2">
      <c r="C36" s="82"/>
    </row>
    <row r="38" spans="3:3" ht="15" x14ac:dyDescent="0.2">
      <c r="C38" s="82"/>
    </row>
  </sheetData>
  <mergeCells count="3">
    <mergeCell ref="A4:B4"/>
    <mergeCell ref="A3:B3"/>
    <mergeCell ref="A6:B6"/>
  </mergeCells>
  <pageMargins left="0.70866141732283472" right="0.70866141732283472"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AB1A2-670C-44EA-B440-8AAA13CA0B29}">
  <sheetPr>
    <pageSetUpPr fitToPage="1"/>
  </sheetPr>
  <dimension ref="A1:I55"/>
  <sheetViews>
    <sheetView zoomScaleNormal="100" zoomScaleSheetLayoutView="100" workbookViewId="0">
      <selection activeCell="A19" sqref="A19"/>
    </sheetView>
  </sheetViews>
  <sheetFormatPr defaultRowHeight="10.5" x14ac:dyDescent="0.15"/>
  <cols>
    <col min="1" max="1" width="45.7109375" style="366" customWidth="1"/>
    <col min="2" max="9" width="14.7109375" style="366" customWidth="1"/>
    <col min="10" max="236" width="9.140625" style="366"/>
    <col min="237" max="238" width="0" style="366" hidden="1" customWidth="1"/>
    <col min="239" max="239" width="11.140625" style="366" customWidth="1"/>
    <col min="240" max="240" width="43.140625" style="366" customWidth="1"/>
    <col min="241" max="242" width="13.28515625" style="366" customWidth="1"/>
    <col min="243" max="243" width="13.5703125" style="366" customWidth="1"/>
    <col min="244" max="246" width="14.85546875" style="366" customWidth="1"/>
    <col min="247" max="248" width="12.5703125" style="366" bestFit="1" customWidth="1"/>
    <col min="249" max="492" width="9.140625" style="366"/>
    <col min="493" max="494" width="0" style="366" hidden="1" customWidth="1"/>
    <col min="495" max="495" width="11.140625" style="366" customWidth="1"/>
    <col min="496" max="496" width="43.140625" style="366" customWidth="1"/>
    <col min="497" max="498" width="13.28515625" style="366" customWidth="1"/>
    <col min="499" max="499" width="13.5703125" style="366" customWidth="1"/>
    <col min="500" max="502" width="14.85546875" style="366" customWidth="1"/>
    <col min="503" max="504" width="12.5703125" style="366" bestFit="1" customWidth="1"/>
    <col min="505" max="748" width="9.140625" style="366"/>
    <col min="749" max="750" width="0" style="366" hidden="1" customWidth="1"/>
    <col min="751" max="751" width="11.140625" style="366" customWidth="1"/>
    <col min="752" max="752" width="43.140625" style="366" customWidth="1"/>
    <col min="753" max="754" width="13.28515625" style="366" customWidth="1"/>
    <col min="755" max="755" width="13.5703125" style="366" customWidth="1"/>
    <col min="756" max="758" width="14.85546875" style="366" customWidth="1"/>
    <col min="759" max="760" width="12.5703125" style="366" bestFit="1" customWidth="1"/>
    <col min="761" max="1004" width="9.140625" style="366"/>
    <col min="1005" max="1006" width="0" style="366" hidden="1" customWidth="1"/>
    <col min="1007" max="1007" width="11.140625" style="366" customWidth="1"/>
    <col min="1008" max="1008" width="43.140625" style="366" customWidth="1"/>
    <col min="1009" max="1010" width="13.28515625" style="366" customWidth="1"/>
    <col min="1011" max="1011" width="13.5703125" style="366" customWidth="1"/>
    <col min="1012" max="1014" width="14.85546875" style="366" customWidth="1"/>
    <col min="1015" max="1016" width="12.5703125" style="366" bestFit="1" customWidth="1"/>
    <col min="1017" max="1260" width="9.140625" style="366"/>
    <col min="1261" max="1262" width="0" style="366" hidden="1" customWidth="1"/>
    <col min="1263" max="1263" width="11.140625" style="366" customWidth="1"/>
    <col min="1264" max="1264" width="43.140625" style="366" customWidth="1"/>
    <col min="1265" max="1266" width="13.28515625" style="366" customWidth="1"/>
    <col min="1267" max="1267" width="13.5703125" style="366" customWidth="1"/>
    <col min="1268" max="1270" width="14.85546875" style="366" customWidth="1"/>
    <col min="1271" max="1272" width="12.5703125" style="366" bestFit="1" customWidth="1"/>
    <col min="1273" max="1516" width="9.140625" style="366"/>
    <col min="1517" max="1518" width="0" style="366" hidden="1" customWidth="1"/>
    <col min="1519" max="1519" width="11.140625" style="366" customWidth="1"/>
    <col min="1520" max="1520" width="43.140625" style="366" customWidth="1"/>
    <col min="1521" max="1522" width="13.28515625" style="366" customWidth="1"/>
    <col min="1523" max="1523" width="13.5703125" style="366" customWidth="1"/>
    <col min="1524" max="1526" width="14.85546875" style="366" customWidth="1"/>
    <col min="1527" max="1528" width="12.5703125" style="366" bestFit="1" customWidth="1"/>
    <col min="1529" max="1772" width="9.140625" style="366"/>
    <col min="1773" max="1774" width="0" style="366" hidden="1" customWidth="1"/>
    <col min="1775" max="1775" width="11.140625" style="366" customWidth="1"/>
    <col min="1776" max="1776" width="43.140625" style="366" customWidth="1"/>
    <col min="1777" max="1778" width="13.28515625" style="366" customWidth="1"/>
    <col min="1779" max="1779" width="13.5703125" style="366" customWidth="1"/>
    <col min="1780" max="1782" width="14.85546875" style="366" customWidth="1"/>
    <col min="1783" max="1784" width="12.5703125" style="366" bestFit="1" customWidth="1"/>
    <col min="1785" max="2028" width="9.140625" style="366"/>
    <col min="2029" max="2030" width="0" style="366" hidden="1" customWidth="1"/>
    <col min="2031" max="2031" width="11.140625" style="366" customWidth="1"/>
    <col min="2032" max="2032" width="43.140625" style="366" customWidth="1"/>
    <col min="2033" max="2034" width="13.28515625" style="366" customWidth="1"/>
    <col min="2035" max="2035" width="13.5703125" style="366" customWidth="1"/>
    <col min="2036" max="2038" width="14.85546875" style="366" customWidth="1"/>
    <col min="2039" max="2040" width="12.5703125" style="366" bestFit="1" customWidth="1"/>
    <col min="2041" max="2284" width="9.140625" style="366"/>
    <col min="2285" max="2286" width="0" style="366" hidden="1" customWidth="1"/>
    <col min="2287" max="2287" width="11.140625" style="366" customWidth="1"/>
    <col min="2288" max="2288" width="43.140625" style="366" customWidth="1"/>
    <col min="2289" max="2290" width="13.28515625" style="366" customWidth="1"/>
    <col min="2291" max="2291" width="13.5703125" style="366" customWidth="1"/>
    <col min="2292" max="2294" width="14.85546875" style="366" customWidth="1"/>
    <col min="2295" max="2296" width="12.5703125" style="366" bestFit="1" customWidth="1"/>
    <col min="2297" max="2540" width="9.140625" style="366"/>
    <col min="2541" max="2542" width="0" style="366" hidden="1" customWidth="1"/>
    <col min="2543" max="2543" width="11.140625" style="366" customWidth="1"/>
    <col min="2544" max="2544" width="43.140625" style="366" customWidth="1"/>
    <col min="2545" max="2546" width="13.28515625" style="366" customWidth="1"/>
    <col min="2547" max="2547" width="13.5703125" style="366" customWidth="1"/>
    <col min="2548" max="2550" width="14.85546875" style="366" customWidth="1"/>
    <col min="2551" max="2552" width="12.5703125" style="366" bestFit="1" customWidth="1"/>
    <col min="2553" max="2796" width="9.140625" style="366"/>
    <col min="2797" max="2798" width="0" style="366" hidden="1" customWidth="1"/>
    <col min="2799" max="2799" width="11.140625" style="366" customWidth="1"/>
    <col min="2800" max="2800" width="43.140625" style="366" customWidth="1"/>
    <col min="2801" max="2802" width="13.28515625" style="366" customWidth="1"/>
    <col min="2803" max="2803" width="13.5703125" style="366" customWidth="1"/>
    <col min="2804" max="2806" width="14.85546875" style="366" customWidth="1"/>
    <col min="2807" max="2808" width="12.5703125" style="366" bestFit="1" customWidth="1"/>
    <col min="2809" max="3052" width="9.140625" style="366"/>
    <col min="3053" max="3054" width="0" style="366" hidden="1" customWidth="1"/>
    <col min="3055" max="3055" width="11.140625" style="366" customWidth="1"/>
    <col min="3056" max="3056" width="43.140625" style="366" customWidth="1"/>
    <col min="3057" max="3058" width="13.28515625" style="366" customWidth="1"/>
    <col min="3059" max="3059" width="13.5703125" style="366" customWidth="1"/>
    <col min="3060" max="3062" width="14.85546875" style="366" customWidth="1"/>
    <col min="3063" max="3064" width="12.5703125" style="366" bestFit="1" customWidth="1"/>
    <col min="3065" max="3308" width="9.140625" style="366"/>
    <col min="3309" max="3310" width="0" style="366" hidden="1" customWidth="1"/>
    <col min="3311" max="3311" width="11.140625" style="366" customWidth="1"/>
    <col min="3312" max="3312" width="43.140625" style="366" customWidth="1"/>
    <col min="3313" max="3314" width="13.28515625" style="366" customWidth="1"/>
    <col min="3315" max="3315" width="13.5703125" style="366" customWidth="1"/>
    <col min="3316" max="3318" width="14.85546875" style="366" customWidth="1"/>
    <col min="3319" max="3320" width="12.5703125" style="366" bestFit="1" customWidth="1"/>
    <col min="3321" max="3564" width="9.140625" style="366"/>
    <col min="3565" max="3566" width="0" style="366" hidden="1" customWidth="1"/>
    <col min="3567" max="3567" width="11.140625" style="366" customWidth="1"/>
    <col min="3568" max="3568" width="43.140625" style="366" customWidth="1"/>
    <col min="3569" max="3570" width="13.28515625" style="366" customWidth="1"/>
    <col min="3571" max="3571" width="13.5703125" style="366" customWidth="1"/>
    <col min="3572" max="3574" width="14.85546875" style="366" customWidth="1"/>
    <col min="3575" max="3576" width="12.5703125" style="366" bestFit="1" customWidth="1"/>
    <col min="3577" max="3820" width="9.140625" style="366"/>
    <col min="3821" max="3822" width="0" style="366" hidden="1" customWidth="1"/>
    <col min="3823" max="3823" width="11.140625" style="366" customWidth="1"/>
    <col min="3824" max="3824" width="43.140625" style="366" customWidth="1"/>
    <col min="3825" max="3826" width="13.28515625" style="366" customWidth="1"/>
    <col min="3827" max="3827" width="13.5703125" style="366" customWidth="1"/>
    <col min="3828" max="3830" width="14.85546875" style="366" customWidth="1"/>
    <col min="3831" max="3832" width="12.5703125" style="366" bestFit="1" customWidth="1"/>
    <col min="3833" max="4076" width="9.140625" style="366"/>
    <col min="4077" max="4078" width="0" style="366" hidden="1" customWidth="1"/>
    <col min="4079" max="4079" width="11.140625" style="366" customWidth="1"/>
    <col min="4080" max="4080" width="43.140625" style="366" customWidth="1"/>
    <col min="4081" max="4082" width="13.28515625" style="366" customWidth="1"/>
    <col min="4083" max="4083" width="13.5703125" style="366" customWidth="1"/>
    <col min="4084" max="4086" width="14.85546875" style="366" customWidth="1"/>
    <col min="4087" max="4088" width="12.5703125" style="366" bestFit="1" customWidth="1"/>
    <col min="4089" max="4332" width="9.140625" style="366"/>
    <col min="4333" max="4334" width="0" style="366" hidden="1" customWidth="1"/>
    <col min="4335" max="4335" width="11.140625" style="366" customWidth="1"/>
    <col min="4336" max="4336" width="43.140625" style="366" customWidth="1"/>
    <col min="4337" max="4338" width="13.28515625" style="366" customWidth="1"/>
    <col min="4339" max="4339" width="13.5703125" style="366" customWidth="1"/>
    <col min="4340" max="4342" width="14.85546875" style="366" customWidth="1"/>
    <col min="4343" max="4344" width="12.5703125" style="366" bestFit="1" customWidth="1"/>
    <col min="4345" max="4588" width="9.140625" style="366"/>
    <col min="4589" max="4590" width="0" style="366" hidden="1" customWidth="1"/>
    <col min="4591" max="4591" width="11.140625" style="366" customWidth="1"/>
    <col min="4592" max="4592" width="43.140625" style="366" customWidth="1"/>
    <col min="4593" max="4594" width="13.28515625" style="366" customWidth="1"/>
    <col min="4595" max="4595" width="13.5703125" style="366" customWidth="1"/>
    <col min="4596" max="4598" width="14.85546875" style="366" customWidth="1"/>
    <col min="4599" max="4600" width="12.5703125" style="366" bestFit="1" customWidth="1"/>
    <col min="4601" max="4844" width="9.140625" style="366"/>
    <col min="4845" max="4846" width="0" style="366" hidden="1" customWidth="1"/>
    <col min="4847" max="4847" width="11.140625" style="366" customWidth="1"/>
    <col min="4848" max="4848" width="43.140625" style="366" customWidth="1"/>
    <col min="4849" max="4850" width="13.28515625" style="366" customWidth="1"/>
    <col min="4851" max="4851" width="13.5703125" style="366" customWidth="1"/>
    <col min="4852" max="4854" width="14.85546875" style="366" customWidth="1"/>
    <col min="4855" max="4856" width="12.5703125" style="366" bestFit="1" customWidth="1"/>
    <col min="4857" max="5100" width="9.140625" style="366"/>
    <col min="5101" max="5102" width="0" style="366" hidden="1" customWidth="1"/>
    <col min="5103" max="5103" width="11.140625" style="366" customWidth="1"/>
    <col min="5104" max="5104" width="43.140625" style="366" customWidth="1"/>
    <col min="5105" max="5106" width="13.28515625" style="366" customWidth="1"/>
    <col min="5107" max="5107" width="13.5703125" style="366" customWidth="1"/>
    <col min="5108" max="5110" width="14.85546875" style="366" customWidth="1"/>
    <col min="5111" max="5112" width="12.5703125" style="366" bestFit="1" customWidth="1"/>
    <col min="5113" max="5356" width="9.140625" style="366"/>
    <col min="5357" max="5358" width="0" style="366" hidden="1" customWidth="1"/>
    <col min="5359" max="5359" width="11.140625" style="366" customWidth="1"/>
    <col min="5360" max="5360" width="43.140625" style="366" customWidth="1"/>
    <col min="5361" max="5362" width="13.28515625" style="366" customWidth="1"/>
    <col min="5363" max="5363" width="13.5703125" style="366" customWidth="1"/>
    <col min="5364" max="5366" width="14.85546875" style="366" customWidth="1"/>
    <col min="5367" max="5368" width="12.5703125" style="366" bestFit="1" customWidth="1"/>
    <col min="5369" max="5612" width="9.140625" style="366"/>
    <col min="5613" max="5614" width="0" style="366" hidden="1" customWidth="1"/>
    <col min="5615" max="5615" width="11.140625" style="366" customWidth="1"/>
    <col min="5616" max="5616" width="43.140625" style="366" customWidth="1"/>
    <col min="5617" max="5618" width="13.28515625" style="366" customWidth="1"/>
    <col min="5619" max="5619" width="13.5703125" style="366" customWidth="1"/>
    <col min="5620" max="5622" width="14.85546875" style="366" customWidth="1"/>
    <col min="5623" max="5624" width="12.5703125" style="366" bestFit="1" customWidth="1"/>
    <col min="5625" max="5868" width="9.140625" style="366"/>
    <col min="5869" max="5870" width="0" style="366" hidden="1" customWidth="1"/>
    <col min="5871" max="5871" width="11.140625" style="366" customWidth="1"/>
    <col min="5872" max="5872" width="43.140625" style="366" customWidth="1"/>
    <col min="5873" max="5874" width="13.28515625" style="366" customWidth="1"/>
    <col min="5875" max="5875" width="13.5703125" style="366" customWidth="1"/>
    <col min="5876" max="5878" width="14.85546875" style="366" customWidth="1"/>
    <col min="5879" max="5880" width="12.5703125" style="366" bestFit="1" customWidth="1"/>
    <col min="5881" max="6124" width="9.140625" style="366"/>
    <col min="6125" max="6126" width="0" style="366" hidden="1" customWidth="1"/>
    <col min="6127" max="6127" width="11.140625" style="366" customWidth="1"/>
    <col min="6128" max="6128" width="43.140625" style="366" customWidth="1"/>
    <col min="6129" max="6130" width="13.28515625" style="366" customWidth="1"/>
    <col min="6131" max="6131" width="13.5703125" style="366" customWidth="1"/>
    <col min="6132" max="6134" width="14.85546875" style="366" customWidth="1"/>
    <col min="6135" max="6136" width="12.5703125" style="366" bestFit="1" customWidth="1"/>
    <col min="6137" max="6380" width="9.140625" style="366"/>
    <col min="6381" max="6382" width="0" style="366" hidden="1" customWidth="1"/>
    <col min="6383" max="6383" width="11.140625" style="366" customWidth="1"/>
    <col min="6384" max="6384" width="43.140625" style="366" customWidth="1"/>
    <col min="6385" max="6386" width="13.28515625" style="366" customWidth="1"/>
    <col min="6387" max="6387" width="13.5703125" style="366" customWidth="1"/>
    <col min="6388" max="6390" width="14.85546875" style="366" customWidth="1"/>
    <col min="6391" max="6392" width="12.5703125" style="366" bestFit="1" customWidth="1"/>
    <col min="6393" max="6636" width="9.140625" style="366"/>
    <col min="6637" max="6638" width="0" style="366" hidden="1" customWidth="1"/>
    <col min="6639" max="6639" width="11.140625" style="366" customWidth="1"/>
    <col min="6640" max="6640" width="43.140625" style="366" customWidth="1"/>
    <col min="6641" max="6642" width="13.28515625" style="366" customWidth="1"/>
    <col min="6643" max="6643" width="13.5703125" style="366" customWidth="1"/>
    <col min="6644" max="6646" width="14.85546875" style="366" customWidth="1"/>
    <col min="6647" max="6648" width="12.5703125" style="366" bestFit="1" customWidth="1"/>
    <col min="6649" max="6892" width="9.140625" style="366"/>
    <col min="6893" max="6894" width="0" style="366" hidden="1" customWidth="1"/>
    <col min="6895" max="6895" width="11.140625" style="366" customWidth="1"/>
    <col min="6896" max="6896" width="43.140625" style="366" customWidth="1"/>
    <col min="6897" max="6898" width="13.28515625" style="366" customWidth="1"/>
    <col min="6899" max="6899" width="13.5703125" style="366" customWidth="1"/>
    <col min="6900" max="6902" width="14.85546875" style="366" customWidth="1"/>
    <col min="6903" max="6904" width="12.5703125" style="366" bestFit="1" customWidth="1"/>
    <col min="6905" max="7148" width="9.140625" style="366"/>
    <col min="7149" max="7150" width="0" style="366" hidden="1" customWidth="1"/>
    <col min="7151" max="7151" width="11.140625" style="366" customWidth="1"/>
    <col min="7152" max="7152" width="43.140625" style="366" customWidth="1"/>
    <col min="7153" max="7154" width="13.28515625" style="366" customWidth="1"/>
    <col min="7155" max="7155" width="13.5703125" style="366" customWidth="1"/>
    <col min="7156" max="7158" width="14.85546875" style="366" customWidth="1"/>
    <col min="7159" max="7160" width="12.5703125" style="366" bestFit="1" customWidth="1"/>
    <col min="7161" max="7404" width="9.140625" style="366"/>
    <col min="7405" max="7406" width="0" style="366" hidden="1" customWidth="1"/>
    <col min="7407" max="7407" width="11.140625" style="366" customWidth="1"/>
    <col min="7408" max="7408" width="43.140625" style="366" customWidth="1"/>
    <col min="7409" max="7410" width="13.28515625" style="366" customWidth="1"/>
    <col min="7411" max="7411" width="13.5703125" style="366" customWidth="1"/>
    <col min="7412" max="7414" width="14.85546875" style="366" customWidth="1"/>
    <col min="7415" max="7416" width="12.5703125" style="366" bestFit="1" customWidth="1"/>
    <col min="7417" max="7660" width="9.140625" style="366"/>
    <col min="7661" max="7662" width="0" style="366" hidden="1" customWidth="1"/>
    <col min="7663" max="7663" width="11.140625" style="366" customWidth="1"/>
    <col min="7664" max="7664" width="43.140625" style="366" customWidth="1"/>
    <col min="7665" max="7666" width="13.28515625" style="366" customWidth="1"/>
    <col min="7667" max="7667" width="13.5703125" style="366" customWidth="1"/>
    <col min="7668" max="7670" width="14.85546875" style="366" customWidth="1"/>
    <col min="7671" max="7672" width="12.5703125" style="366" bestFit="1" customWidth="1"/>
    <col min="7673" max="7916" width="9.140625" style="366"/>
    <col min="7917" max="7918" width="0" style="366" hidden="1" customWidth="1"/>
    <col min="7919" max="7919" width="11.140625" style="366" customWidth="1"/>
    <col min="7920" max="7920" width="43.140625" style="366" customWidth="1"/>
    <col min="7921" max="7922" width="13.28515625" style="366" customWidth="1"/>
    <col min="7923" max="7923" width="13.5703125" style="366" customWidth="1"/>
    <col min="7924" max="7926" width="14.85546875" style="366" customWidth="1"/>
    <col min="7927" max="7928" width="12.5703125" style="366" bestFit="1" customWidth="1"/>
    <col min="7929" max="8172" width="9.140625" style="366"/>
    <col min="8173" max="8174" width="0" style="366" hidden="1" customWidth="1"/>
    <col min="8175" max="8175" width="11.140625" style="366" customWidth="1"/>
    <col min="8176" max="8176" width="43.140625" style="366" customWidth="1"/>
    <col min="8177" max="8178" width="13.28515625" style="366" customWidth="1"/>
    <col min="8179" max="8179" width="13.5703125" style="366" customWidth="1"/>
    <col min="8180" max="8182" width="14.85546875" style="366" customWidth="1"/>
    <col min="8183" max="8184" width="12.5703125" style="366" bestFit="1" customWidth="1"/>
    <col min="8185" max="8428" width="9.140625" style="366"/>
    <col min="8429" max="8430" width="0" style="366" hidden="1" customWidth="1"/>
    <col min="8431" max="8431" width="11.140625" style="366" customWidth="1"/>
    <col min="8432" max="8432" width="43.140625" style="366" customWidth="1"/>
    <col min="8433" max="8434" width="13.28515625" style="366" customWidth="1"/>
    <col min="8435" max="8435" width="13.5703125" style="366" customWidth="1"/>
    <col min="8436" max="8438" width="14.85546875" style="366" customWidth="1"/>
    <col min="8439" max="8440" width="12.5703125" style="366" bestFit="1" customWidth="1"/>
    <col min="8441" max="8684" width="9.140625" style="366"/>
    <col min="8685" max="8686" width="0" style="366" hidden="1" customWidth="1"/>
    <col min="8687" max="8687" width="11.140625" style="366" customWidth="1"/>
    <col min="8688" max="8688" width="43.140625" style="366" customWidth="1"/>
    <col min="8689" max="8690" width="13.28515625" style="366" customWidth="1"/>
    <col min="8691" max="8691" width="13.5703125" style="366" customWidth="1"/>
    <col min="8692" max="8694" width="14.85546875" style="366" customWidth="1"/>
    <col min="8695" max="8696" width="12.5703125" style="366" bestFit="1" customWidth="1"/>
    <col min="8697" max="8940" width="9.140625" style="366"/>
    <col min="8941" max="8942" width="0" style="366" hidden="1" customWidth="1"/>
    <col min="8943" max="8943" width="11.140625" style="366" customWidth="1"/>
    <col min="8944" max="8944" width="43.140625" style="366" customWidth="1"/>
    <col min="8945" max="8946" width="13.28515625" style="366" customWidth="1"/>
    <col min="8947" max="8947" width="13.5703125" style="366" customWidth="1"/>
    <col min="8948" max="8950" width="14.85546875" style="366" customWidth="1"/>
    <col min="8951" max="8952" width="12.5703125" style="366" bestFit="1" customWidth="1"/>
    <col min="8953" max="9196" width="9.140625" style="366"/>
    <col min="9197" max="9198" width="0" style="366" hidden="1" customWidth="1"/>
    <col min="9199" max="9199" width="11.140625" style="366" customWidth="1"/>
    <col min="9200" max="9200" width="43.140625" style="366" customWidth="1"/>
    <col min="9201" max="9202" width="13.28515625" style="366" customWidth="1"/>
    <col min="9203" max="9203" width="13.5703125" style="366" customWidth="1"/>
    <col min="9204" max="9206" width="14.85546875" style="366" customWidth="1"/>
    <col min="9207" max="9208" width="12.5703125" style="366" bestFit="1" customWidth="1"/>
    <col min="9209" max="9452" width="9.140625" style="366"/>
    <col min="9453" max="9454" width="0" style="366" hidden="1" customWidth="1"/>
    <col min="9455" max="9455" width="11.140625" style="366" customWidth="1"/>
    <col min="9456" max="9456" width="43.140625" style="366" customWidth="1"/>
    <col min="9457" max="9458" width="13.28515625" style="366" customWidth="1"/>
    <col min="9459" max="9459" width="13.5703125" style="366" customWidth="1"/>
    <col min="9460" max="9462" width="14.85546875" style="366" customWidth="1"/>
    <col min="9463" max="9464" width="12.5703125" style="366" bestFit="1" customWidth="1"/>
    <col min="9465" max="9708" width="9.140625" style="366"/>
    <col min="9709" max="9710" width="0" style="366" hidden="1" customWidth="1"/>
    <col min="9711" max="9711" width="11.140625" style="366" customWidth="1"/>
    <col min="9712" max="9712" width="43.140625" style="366" customWidth="1"/>
    <col min="9713" max="9714" width="13.28515625" style="366" customWidth="1"/>
    <col min="9715" max="9715" width="13.5703125" style="366" customWidth="1"/>
    <col min="9716" max="9718" width="14.85546875" style="366" customWidth="1"/>
    <col min="9719" max="9720" width="12.5703125" style="366" bestFit="1" customWidth="1"/>
    <col min="9721" max="9964" width="9.140625" style="366"/>
    <col min="9965" max="9966" width="0" style="366" hidden="1" customWidth="1"/>
    <col min="9967" max="9967" width="11.140625" style="366" customWidth="1"/>
    <col min="9968" max="9968" width="43.140625" style="366" customWidth="1"/>
    <col min="9969" max="9970" width="13.28515625" style="366" customWidth="1"/>
    <col min="9971" max="9971" width="13.5703125" style="366" customWidth="1"/>
    <col min="9972" max="9974" width="14.85546875" style="366" customWidth="1"/>
    <col min="9975" max="9976" width="12.5703125" style="366" bestFit="1" customWidth="1"/>
    <col min="9977" max="10220" width="9.140625" style="366"/>
    <col min="10221" max="10222" width="0" style="366" hidden="1" customWidth="1"/>
    <col min="10223" max="10223" width="11.140625" style="366" customWidth="1"/>
    <col min="10224" max="10224" width="43.140625" style="366" customWidth="1"/>
    <col min="10225" max="10226" width="13.28515625" style="366" customWidth="1"/>
    <col min="10227" max="10227" width="13.5703125" style="366" customWidth="1"/>
    <col min="10228" max="10230" width="14.85546875" style="366" customWidth="1"/>
    <col min="10231" max="10232" width="12.5703125" style="366" bestFit="1" customWidth="1"/>
    <col min="10233" max="10476" width="9.140625" style="366"/>
    <col min="10477" max="10478" width="0" style="366" hidden="1" customWidth="1"/>
    <col min="10479" max="10479" width="11.140625" style="366" customWidth="1"/>
    <col min="10480" max="10480" width="43.140625" style="366" customWidth="1"/>
    <col min="10481" max="10482" width="13.28515625" style="366" customWidth="1"/>
    <col min="10483" max="10483" width="13.5703125" style="366" customWidth="1"/>
    <col min="10484" max="10486" width="14.85546875" style="366" customWidth="1"/>
    <col min="10487" max="10488" width="12.5703125" style="366" bestFit="1" customWidth="1"/>
    <col min="10489" max="10732" width="9.140625" style="366"/>
    <col min="10733" max="10734" width="0" style="366" hidden="1" customWidth="1"/>
    <col min="10735" max="10735" width="11.140625" style="366" customWidth="1"/>
    <col min="10736" max="10736" width="43.140625" style="366" customWidth="1"/>
    <col min="10737" max="10738" width="13.28515625" style="366" customWidth="1"/>
    <col min="10739" max="10739" width="13.5703125" style="366" customWidth="1"/>
    <col min="10740" max="10742" width="14.85546875" style="366" customWidth="1"/>
    <col min="10743" max="10744" width="12.5703125" style="366" bestFit="1" customWidth="1"/>
    <col min="10745" max="10988" width="9.140625" style="366"/>
    <col min="10989" max="10990" width="0" style="366" hidden="1" customWidth="1"/>
    <col min="10991" max="10991" width="11.140625" style="366" customWidth="1"/>
    <col min="10992" max="10992" width="43.140625" style="366" customWidth="1"/>
    <col min="10993" max="10994" width="13.28515625" style="366" customWidth="1"/>
    <col min="10995" max="10995" width="13.5703125" style="366" customWidth="1"/>
    <col min="10996" max="10998" width="14.85546875" style="366" customWidth="1"/>
    <col min="10999" max="11000" width="12.5703125" style="366" bestFit="1" customWidth="1"/>
    <col min="11001" max="11244" width="9.140625" style="366"/>
    <col min="11245" max="11246" width="0" style="366" hidden="1" customWidth="1"/>
    <col min="11247" max="11247" width="11.140625" style="366" customWidth="1"/>
    <col min="11248" max="11248" width="43.140625" style="366" customWidth="1"/>
    <col min="11249" max="11250" width="13.28515625" style="366" customWidth="1"/>
    <col min="11251" max="11251" width="13.5703125" style="366" customWidth="1"/>
    <col min="11252" max="11254" width="14.85546875" style="366" customWidth="1"/>
    <col min="11255" max="11256" width="12.5703125" style="366" bestFit="1" customWidth="1"/>
    <col min="11257" max="11500" width="9.140625" style="366"/>
    <col min="11501" max="11502" width="0" style="366" hidden="1" customWidth="1"/>
    <col min="11503" max="11503" width="11.140625" style="366" customWidth="1"/>
    <col min="11504" max="11504" width="43.140625" style="366" customWidth="1"/>
    <col min="11505" max="11506" width="13.28515625" style="366" customWidth="1"/>
    <col min="11507" max="11507" width="13.5703125" style="366" customWidth="1"/>
    <col min="11508" max="11510" width="14.85546875" style="366" customWidth="1"/>
    <col min="11511" max="11512" width="12.5703125" style="366" bestFit="1" customWidth="1"/>
    <col min="11513" max="11756" width="9.140625" style="366"/>
    <col min="11757" max="11758" width="0" style="366" hidden="1" customWidth="1"/>
    <col min="11759" max="11759" width="11.140625" style="366" customWidth="1"/>
    <col min="11760" max="11760" width="43.140625" style="366" customWidth="1"/>
    <col min="11761" max="11762" width="13.28515625" style="366" customWidth="1"/>
    <col min="11763" max="11763" width="13.5703125" style="366" customWidth="1"/>
    <col min="11764" max="11766" width="14.85546875" style="366" customWidth="1"/>
    <col min="11767" max="11768" width="12.5703125" style="366" bestFit="1" customWidth="1"/>
    <col min="11769" max="12012" width="9.140625" style="366"/>
    <col min="12013" max="12014" width="0" style="366" hidden="1" customWidth="1"/>
    <col min="12015" max="12015" width="11.140625" style="366" customWidth="1"/>
    <col min="12016" max="12016" width="43.140625" style="366" customWidth="1"/>
    <col min="12017" max="12018" width="13.28515625" style="366" customWidth="1"/>
    <col min="12019" max="12019" width="13.5703125" style="366" customWidth="1"/>
    <col min="12020" max="12022" width="14.85546875" style="366" customWidth="1"/>
    <col min="12023" max="12024" width="12.5703125" style="366" bestFit="1" customWidth="1"/>
    <col min="12025" max="12268" width="9.140625" style="366"/>
    <col min="12269" max="12270" width="0" style="366" hidden="1" customWidth="1"/>
    <col min="12271" max="12271" width="11.140625" style="366" customWidth="1"/>
    <col min="12272" max="12272" width="43.140625" style="366" customWidth="1"/>
    <col min="12273" max="12274" width="13.28515625" style="366" customWidth="1"/>
    <col min="12275" max="12275" width="13.5703125" style="366" customWidth="1"/>
    <col min="12276" max="12278" width="14.85546875" style="366" customWidth="1"/>
    <col min="12279" max="12280" width="12.5703125" style="366" bestFit="1" customWidth="1"/>
    <col min="12281" max="12524" width="9.140625" style="366"/>
    <col min="12525" max="12526" width="0" style="366" hidden="1" customWidth="1"/>
    <col min="12527" max="12527" width="11.140625" style="366" customWidth="1"/>
    <col min="12528" max="12528" width="43.140625" style="366" customWidth="1"/>
    <col min="12529" max="12530" width="13.28515625" style="366" customWidth="1"/>
    <col min="12531" max="12531" width="13.5703125" style="366" customWidth="1"/>
    <col min="12532" max="12534" width="14.85546875" style="366" customWidth="1"/>
    <col min="12535" max="12536" width="12.5703125" style="366" bestFit="1" customWidth="1"/>
    <col min="12537" max="12780" width="9.140625" style="366"/>
    <col min="12781" max="12782" width="0" style="366" hidden="1" customWidth="1"/>
    <col min="12783" max="12783" width="11.140625" style="366" customWidth="1"/>
    <col min="12784" max="12784" width="43.140625" style="366" customWidth="1"/>
    <col min="12785" max="12786" width="13.28515625" style="366" customWidth="1"/>
    <col min="12787" max="12787" width="13.5703125" style="366" customWidth="1"/>
    <col min="12788" max="12790" width="14.85546875" style="366" customWidth="1"/>
    <col min="12791" max="12792" width="12.5703125" style="366" bestFit="1" customWidth="1"/>
    <col min="12793" max="13036" width="9.140625" style="366"/>
    <col min="13037" max="13038" width="0" style="366" hidden="1" customWidth="1"/>
    <col min="13039" max="13039" width="11.140625" style="366" customWidth="1"/>
    <col min="13040" max="13040" width="43.140625" style="366" customWidth="1"/>
    <col min="13041" max="13042" width="13.28515625" style="366" customWidth="1"/>
    <col min="13043" max="13043" width="13.5703125" style="366" customWidth="1"/>
    <col min="13044" max="13046" width="14.85546875" style="366" customWidth="1"/>
    <col min="13047" max="13048" width="12.5703125" style="366" bestFit="1" customWidth="1"/>
    <col min="13049" max="13292" width="9.140625" style="366"/>
    <col min="13293" max="13294" width="0" style="366" hidden="1" customWidth="1"/>
    <col min="13295" max="13295" width="11.140625" style="366" customWidth="1"/>
    <col min="13296" max="13296" width="43.140625" style="366" customWidth="1"/>
    <col min="13297" max="13298" width="13.28515625" style="366" customWidth="1"/>
    <col min="13299" max="13299" width="13.5703125" style="366" customWidth="1"/>
    <col min="13300" max="13302" width="14.85546875" style="366" customWidth="1"/>
    <col min="13303" max="13304" width="12.5703125" style="366" bestFit="1" customWidth="1"/>
    <col min="13305" max="13548" width="9.140625" style="366"/>
    <col min="13549" max="13550" width="0" style="366" hidden="1" customWidth="1"/>
    <col min="13551" max="13551" width="11.140625" style="366" customWidth="1"/>
    <col min="13552" max="13552" width="43.140625" style="366" customWidth="1"/>
    <col min="13553" max="13554" width="13.28515625" style="366" customWidth="1"/>
    <col min="13555" max="13555" width="13.5703125" style="366" customWidth="1"/>
    <col min="13556" max="13558" width="14.85546875" style="366" customWidth="1"/>
    <col min="13559" max="13560" width="12.5703125" style="366" bestFit="1" customWidth="1"/>
    <col min="13561" max="13804" width="9.140625" style="366"/>
    <col min="13805" max="13806" width="0" style="366" hidden="1" customWidth="1"/>
    <col min="13807" max="13807" width="11.140625" style="366" customWidth="1"/>
    <col min="13808" max="13808" width="43.140625" style="366" customWidth="1"/>
    <col min="13809" max="13810" width="13.28515625" style="366" customWidth="1"/>
    <col min="13811" max="13811" width="13.5703125" style="366" customWidth="1"/>
    <col min="13812" max="13814" width="14.85546875" style="366" customWidth="1"/>
    <col min="13815" max="13816" width="12.5703125" style="366" bestFit="1" customWidth="1"/>
    <col min="13817" max="14060" width="9.140625" style="366"/>
    <col min="14061" max="14062" width="0" style="366" hidden="1" customWidth="1"/>
    <col min="14063" max="14063" width="11.140625" style="366" customWidth="1"/>
    <col min="14064" max="14064" width="43.140625" style="366" customWidth="1"/>
    <col min="14065" max="14066" width="13.28515625" style="366" customWidth="1"/>
    <col min="14067" max="14067" width="13.5703125" style="366" customWidth="1"/>
    <col min="14068" max="14070" width="14.85546875" style="366" customWidth="1"/>
    <col min="14071" max="14072" width="12.5703125" style="366" bestFit="1" customWidth="1"/>
    <col min="14073" max="14316" width="9.140625" style="366"/>
    <col min="14317" max="14318" width="0" style="366" hidden="1" customWidth="1"/>
    <col min="14319" max="14319" width="11.140625" style="366" customWidth="1"/>
    <col min="14320" max="14320" width="43.140625" style="366" customWidth="1"/>
    <col min="14321" max="14322" width="13.28515625" style="366" customWidth="1"/>
    <col min="14323" max="14323" width="13.5703125" style="366" customWidth="1"/>
    <col min="14324" max="14326" width="14.85546875" style="366" customWidth="1"/>
    <col min="14327" max="14328" width="12.5703125" style="366" bestFit="1" customWidth="1"/>
    <col min="14329" max="14572" width="9.140625" style="366"/>
    <col min="14573" max="14574" width="0" style="366" hidden="1" customWidth="1"/>
    <col min="14575" max="14575" width="11.140625" style="366" customWidth="1"/>
    <col min="14576" max="14576" width="43.140625" style="366" customWidth="1"/>
    <col min="14577" max="14578" width="13.28515625" style="366" customWidth="1"/>
    <col min="14579" max="14579" width="13.5703125" style="366" customWidth="1"/>
    <col min="14580" max="14582" width="14.85546875" style="366" customWidth="1"/>
    <col min="14583" max="14584" width="12.5703125" style="366" bestFit="1" customWidth="1"/>
    <col min="14585" max="14828" width="9.140625" style="366"/>
    <col min="14829" max="14830" width="0" style="366" hidden="1" customWidth="1"/>
    <col min="14831" max="14831" width="11.140625" style="366" customWidth="1"/>
    <col min="14832" max="14832" width="43.140625" style="366" customWidth="1"/>
    <col min="14833" max="14834" width="13.28515625" style="366" customWidth="1"/>
    <col min="14835" max="14835" width="13.5703125" style="366" customWidth="1"/>
    <col min="14836" max="14838" width="14.85546875" style="366" customWidth="1"/>
    <col min="14839" max="14840" width="12.5703125" style="366" bestFit="1" customWidth="1"/>
    <col min="14841" max="15084" width="9.140625" style="366"/>
    <col min="15085" max="15086" width="0" style="366" hidden="1" customWidth="1"/>
    <col min="15087" max="15087" width="11.140625" style="366" customWidth="1"/>
    <col min="15088" max="15088" width="43.140625" style="366" customWidth="1"/>
    <col min="15089" max="15090" width="13.28515625" style="366" customWidth="1"/>
    <col min="15091" max="15091" width="13.5703125" style="366" customWidth="1"/>
    <col min="15092" max="15094" width="14.85546875" style="366" customWidth="1"/>
    <col min="15095" max="15096" width="12.5703125" style="366" bestFit="1" customWidth="1"/>
    <col min="15097" max="15340" width="9.140625" style="366"/>
    <col min="15341" max="15342" width="0" style="366" hidden="1" customWidth="1"/>
    <col min="15343" max="15343" width="11.140625" style="366" customWidth="1"/>
    <col min="15344" max="15344" width="43.140625" style="366" customWidth="1"/>
    <col min="15345" max="15346" width="13.28515625" style="366" customWidth="1"/>
    <col min="15347" max="15347" width="13.5703125" style="366" customWidth="1"/>
    <col min="15348" max="15350" width="14.85546875" style="366" customWidth="1"/>
    <col min="15351" max="15352" width="12.5703125" style="366" bestFit="1" customWidth="1"/>
    <col min="15353" max="15596" width="9.140625" style="366"/>
    <col min="15597" max="15598" width="0" style="366" hidden="1" customWidth="1"/>
    <col min="15599" max="15599" width="11.140625" style="366" customWidth="1"/>
    <col min="15600" max="15600" width="43.140625" style="366" customWidth="1"/>
    <col min="15601" max="15602" width="13.28515625" style="366" customWidth="1"/>
    <col min="15603" max="15603" width="13.5703125" style="366" customWidth="1"/>
    <col min="15604" max="15606" width="14.85546875" style="366" customWidth="1"/>
    <col min="15607" max="15608" width="12.5703125" style="366" bestFit="1" customWidth="1"/>
    <col min="15609" max="15852" width="9.140625" style="366"/>
    <col min="15853" max="15854" width="0" style="366" hidden="1" customWidth="1"/>
    <col min="15855" max="15855" width="11.140625" style="366" customWidth="1"/>
    <col min="15856" max="15856" width="43.140625" style="366" customWidth="1"/>
    <col min="15857" max="15858" width="13.28515625" style="366" customWidth="1"/>
    <col min="15859" max="15859" width="13.5703125" style="366" customWidth="1"/>
    <col min="15860" max="15862" width="14.85546875" style="366" customWidth="1"/>
    <col min="15863" max="15864" width="12.5703125" style="366" bestFit="1" customWidth="1"/>
    <col min="15865" max="16108" width="9.140625" style="366"/>
    <col min="16109" max="16110" width="0" style="366" hidden="1" customWidth="1"/>
    <col min="16111" max="16111" width="11.140625" style="366" customWidth="1"/>
    <col min="16112" max="16112" width="43.140625" style="366" customWidth="1"/>
    <col min="16113" max="16114" width="13.28515625" style="366" customWidth="1"/>
    <col min="16115" max="16115" width="13.5703125" style="366" customWidth="1"/>
    <col min="16116" max="16118" width="14.85546875" style="366" customWidth="1"/>
    <col min="16119" max="16120" width="12.5703125" style="366" bestFit="1" customWidth="1"/>
    <col min="16121" max="16384" width="9.140625" style="366"/>
  </cols>
  <sheetData>
    <row r="1" spans="1:9" ht="15" customHeight="1" x14ac:dyDescent="0.2">
      <c r="A1" s="21" t="s">
        <v>63</v>
      </c>
    </row>
    <row r="2" spans="1:9" ht="27.75" customHeight="1" x14ac:dyDescent="0.15">
      <c r="A2" s="656" t="s">
        <v>783</v>
      </c>
      <c r="B2" s="656"/>
      <c r="C2" s="656"/>
      <c r="D2" s="656"/>
      <c r="E2" s="656"/>
      <c r="F2" s="656"/>
      <c r="G2" s="656"/>
      <c r="H2" s="656"/>
      <c r="I2" s="656"/>
    </row>
    <row r="4" spans="1:9" ht="18" customHeight="1" x14ac:dyDescent="0.15">
      <c r="A4" s="657" t="s">
        <v>66</v>
      </c>
      <c r="B4" s="657"/>
      <c r="C4" s="657"/>
      <c r="D4" s="657"/>
      <c r="E4" s="657"/>
      <c r="F4" s="657"/>
      <c r="G4" s="657"/>
      <c r="H4" s="657"/>
      <c r="I4" s="657"/>
    </row>
    <row r="5" spans="1:9" ht="12" customHeight="1" thickBot="1" x14ac:dyDescent="0.2">
      <c r="C5" s="69"/>
      <c r="D5" s="69"/>
      <c r="F5" s="69"/>
      <c r="G5" s="69"/>
      <c r="I5" s="69" t="s">
        <v>177</v>
      </c>
    </row>
    <row r="6" spans="1:9" ht="18" customHeight="1" thickBot="1" x14ac:dyDescent="0.2">
      <c r="A6" s="552" t="s">
        <v>923</v>
      </c>
      <c r="B6" s="70">
        <v>2020</v>
      </c>
      <c r="C6" s="70">
        <v>2021</v>
      </c>
      <c r="D6" s="70">
        <v>2022</v>
      </c>
      <c r="E6" s="70" t="s">
        <v>265</v>
      </c>
      <c r="F6" s="70" t="s">
        <v>334</v>
      </c>
      <c r="G6" s="70" t="s">
        <v>335</v>
      </c>
      <c r="H6" s="70" t="s">
        <v>527</v>
      </c>
      <c r="I6" s="71" t="s">
        <v>781</v>
      </c>
    </row>
    <row r="7" spans="1:9" ht="15" customHeight="1" x14ac:dyDescent="0.15">
      <c r="A7" s="553" t="s">
        <v>2</v>
      </c>
      <c r="B7" s="72">
        <v>7028.05</v>
      </c>
      <c r="C7" s="72">
        <v>7979.0790210499999</v>
      </c>
      <c r="D7" s="72">
        <v>9093.0058714400002</v>
      </c>
      <c r="E7" s="72">
        <v>9752.8897099999995</v>
      </c>
      <c r="F7" s="72">
        <v>10100.9</v>
      </c>
      <c r="G7" s="72">
        <v>10700.9</v>
      </c>
      <c r="H7" s="72">
        <v>11100.9</v>
      </c>
      <c r="I7" s="80">
        <v>11600.9</v>
      </c>
    </row>
    <row r="8" spans="1:9" ht="15" customHeight="1" x14ac:dyDescent="0.15">
      <c r="A8" s="554" t="s">
        <v>3</v>
      </c>
      <c r="B8" s="73">
        <v>618.72799999999995</v>
      </c>
      <c r="C8" s="73">
        <v>704.68975509999996</v>
      </c>
      <c r="D8" s="73">
        <v>1146.21593674</v>
      </c>
      <c r="E8" s="73">
        <v>905.23098000000005</v>
      </c>
      <c r="F8" s="73">
        <v>628.87199999999996</v>
      </c>
      <c r="G8" s="73">
        <v>743.28499999999997</v>
      </c>
      <c r="H8" s="73">
        <v>602.505</v>
      </c>
      <c r="I8" s="74">
        <v>597.06899999999996</v>
      </c>
    </row>
    <row r="9" spans="1:9" ht="15" customHeight="1" x14ac:dyDescent="0.15">
      <c r="A9" s="555" t="s">
        <v>853</v>
      </c>
      <c r="B9" s="73">
        <v>21346.588</v>
      </c>
      <c r="C9" s="73">
        <v>23725.770668659996</v>
      </c>
      <c r="D9" s="73">
        <v>24507.530080540004</v>
      </c>
      <c r="E9" s="73">
        <v>26399.403999999999</v>
      </c>
      <c r="F9" s="73">
        <f>25007.444+139.496</f>
        <v>25146.94</v>
      </c>
      <c r="G9" s="73">
        <f>24907.119+273.853</f>
        <v>25180.971999999998</v>
      </c>
      <c r="H9" s="73">
        <f>24867.013+186.592</f>
        <v>25053.605</v>
      </c>
      <c r="I9" s="74">
        <f>24857.09+229.062</f>
        <v>25086.152000000002</v>
      </c>
    </row>
    <row r="10" spans="1:9" ht="15" customHeight="1" x14ac:dyDescent="0.15">
      <c r="A10" s="549" t="s">
        <v>168</v>
      </c>
      <c r="B10" s="75">
        <v>28993.366000000002</v>
      </c>
      <c r="C10" s="75">
        <f t="shared" ref="C10:G10" si="0">SUM(C7:C9)</f>
        <v>32409.539444809998</v>
      </c>
      <c r="D10" s="75">
        <f>SUM(D7:D9)</f>
        <v>34746.751888720006</v>
      </c>
      <c r="E10" s="75">
        <f>SUM(E7:E9)</f>
        <v>37057.524689999998</v>
      </c>
      <c r="F10" s="75">
        <f>SUM(F7:F9)</f>
        <v>35876.712</v>
      </c>
      <c r="G10" s="75">
        <f t="shared" si="0"/>
        <v>36625.156999999999</v>
      </c>
      <c r="H10" s="75">
        <f>SUM(H7:H9)</f>
        <v>36757.009999999995</v>
      </c>
      <c r="I10" s="76">
        <f>SUM(I7:I9)</f>
        <v>37284.120999999999</v>
      </c>
    </row>
    <row r="11" spans="1:9" ht="28.5" customHeight="1" thickBot="1" x14ac:dyDescent="0.2">
      <c r="A11" s="550" t="s">
        <v>169</v>
      </c>
      <c r="B11" s="241">
        <v>1787.8765310000001</v>
      </c>
      <c r="C11" s="241">
        <v>1751.36402406</v>
      </c>
      <c r="D11" s="73">
        <v>2201.7896051500002</v>
      </c>
      <c r="E11" s="73">
        <v>2974.9957751500001</v>
      </c>
      <c r="F11" s="73">
        <v>3811.9199790299999</v>
      </c>
      <c r="G11" s="73">
        <v>4469.4099790299997</v>
      </c>
      <c r="H11" s="73">
        <v>3535.158109683</v>
      </c>
      <c r="I11" s="74">
        <v>2706.350088577</v>
      </c>
    </row>
    <row r="12" spans="1:9" ht="28.5" customHeight="1" thickBot="1" x14ac:dyDescent="0.2">
      <c r="A12" s="551" t="s">
        <v>170</v>
      </c>
      <c r="B12" s="77">
        <f t="shared" ref="B12:I12" si="1">B11/B10</f>
        <v>6.1665021267278866E-2</v>
      </c>
      <c r="C12" s="77">
        <f t="shared" si="1"/>
        <v>5.4038534766666056E-2</v>
      </c>
      <c r="D12" s="77">
        <f t="shared" si="1"/>
        <v>6.3366774891692165E-2</v>
      </c>
      <c r="E12" s="77">
        <f t="shared" si="1"/>
        <v>8.0280477447885371E-2</v>
      </c>
      <c r="F12" s="77">
        <f t="shared" si="1"/>
        <v>0.10625053876258225</v>
      </c>
      <c r="G12" s="77">
        <f t="shared" si="1"/>
        <v>0.12203114867275518</v>
      </c>
      <c r="H12" s="77">
        <f t="shared" si="1"/>
        <v>9.6176433003745426E-2</v>
      </c>
      <c r="I12" s="78">
        <f t="shared" si="1"/>
        <v>7.2587203774416464E-2</v>
      </c>
    </row>
    <row r="13" spans="1:9" ht="35.25" customHeight="1" x14ac:dyDescent="0.15">
      <c r="A13" s="81"/>
    </row>
    <row r="14" spans="1:9" ht="18" customHeight="1" x14ac:dyDescent="0.15">
      <c r="A14" s="657" t="s">
        <v>67</v>
      </c>
      <c r="B14" s="657"/>
      <c r="C14" s="657"/>
      <c r="D14" s="657"/>
      <c r="E14" s="657"/>
      <c r="F14" s="657"/>
      <c r="G14" s="657"/>
      <c r="H14" s="657"/>
      <c r="I14" s="657"/>
    </row>
    <row r="15" spans="1:9" ht="12" thickBot="1" x14ac:dyDescent="0.2">
      <c r="A15" s="79"/>
      <c r="D15" s="69"/>
      <c r="F15" s="69"/>
      <c r="G15" s="69"/>
      <c r="I15" s="69" t="s">
        <v>177</v>
      </c>
    </row>
    <row r="16" spans="1:9" ht="18" customHeight="1" thickBot="1" x14ac:dyDescent="0.2">
      <c r="A16" s="552" t="s">
        <v>923</v>
      </c>
      <c r="B16" s="70">
        <v>2020</v>
      </c>
      <c r="C16" s="70">
        <v>2021</v>
      </c>
      <c r="D16" s="70">
        <v>2022</v>
      </c>
      <c r="E16" s="70" t="s">
        <v>265</v>
      </c>
      <c r="F16" s="70" t="s">
        <v>334</v>
      </c>
      <c r="G16" s="70" t="s">
        <v>335</v>
      </c>
      <c r="H16" s="70" t="s">
        <v>527</v>
      </c>
      <c r="I16" s="71" t="s">
        <v>781</v>
      </c>
    </row>
    <row r="17" spans="1:9" ht="17.25" customHeight="1" x14ac:dyDescent="0.15">
      <c r="A17" s="556" t="s">
        <v>171</v>
      </c>
      <c r="B17" s="72">
        <v>30200.325000000001</v>
      </c>
      <c r="C17" s="72">
        <v>33744.101270209998</v>
      </c>
      <c r="D17" s="72">
        <v>35673.70555336</v>
      </c>
      <c r="E17" s="72">
        <v>38799.199980999998</v>
      </c>
      <c r="F17" s="72">
        <v>36842.063000000002</v>
      </c>
      <c r="G17" s="72">
        <v>41644.883000000002</v>
      </c>
      <c r="H17" s="72">
        <v>42142.944000000003</v>
      </c>
      <c r="I17" s="491">
        <v>39446.741000000002</v>
      </c>
    </row>
    <row r="18" spans="1:9" ht="17.25" customHeight="1" x14ac:dyDescent="0.15">
      <c r="A18" s="555" t="s">
        <v>172</v>
      </c>
      <c r="B18" s="73">
        <v>25884.942999999999</v>
      </c>
      <c r="C18" s="73">
        <v>28977.18693027</v>
      </c>
      <c r="D18" s="73">
        <v>31874.400991887502</v>
      </c>
      <c r="E18" s="73">
        <v>34604.332969222494</v>
      </c>
      <c r="F18" s="73">
        <v>34663.802803142498</v>
      </c>
      <c r="G18" s="73">
        <v>36488.956235589998</v>
      </c>
      <c r="H18" s="73">
        <v>38004.226097250001</v>
      </c>
      <c r="I18" s="74">
        <v>39703.054499999998</v>
      </c>
    </row>
    <row r="19" spans="1:9" ht="17.25" customHeight="1" thickBot="1" x14ac:dyDescent="0.2">
      <c r="A19" s="557" t="s">
        <v>173</v>
      </c>
      <c r="B19" s="248">
        <f>B11</f>
        <v>1787.8765310000001</v>
      </c>
      <c r="C19" s="248">
        <v>1751.36402406</v>
      </c>
      <c r="D19" s="73">
        <v>2201.7896051500002</v>
      </c>
      <c r="E19" s="73">
        <v>2974.9957751500001</v>
      </c>
      <c r="F19" s="73">
        <v>3811.9199790299999</v>
      </c>
      <c r="G19" s="73">
        <v>4469.4099790299997</v>
      </c>
      <c r="H19" s="73">
        <v>3535.158109683</v>
      </c>
      <c r="I19" s="74">
        <v>2706.350088577</v>
      </c>
    </row>
    <row r="20" spans="1:9" ht="29.25" customHeight="1" thickBot="1" x14ac:dyDescent="0.2">
      <c r="A20" s="551" t="s">
        <v>174</v>
      </c>
      <c r="B20" s="77">
        <f t="shared" ref="B20:I20" si="2">(B19)/B18</f>
        <v>6.9070135908740463E-2</v>
      </c>
      <c r="C20" s="77">
        <f>(C19)/C18</f>
        <v>6.043940801688031E-2</v>
      </c>
      <c r="D20" s="77">
        <f t="shared" si="2"/>
        <v>6.9077050442779703E-2</v>
      </c>
      <c r="E20" s="77">
        <f t="shared" si="2"/>
        <v>8.5971770581331444E-2</v>
      </c>
      <c r="F20" s="77">
        <f t="shared" si="2"/>
        <v>0.10996831480602655</v>
      </c>
      <c r="G20" s="77">
        <f t="shared" si="2"/>
        <v>0.12248664911578644</v>
      </c>
      <c r="H20" s="77">
        <f t="shared" si="2"/>
        <v>9.3020131514763446E-2</v>
      </c>
      <c r="I20" s="78">
        <f t="shared" si="2"/>
        <v>6.816478285258884E-2</v>
      </c>
    </row>
    <row r="22" spans="1:9" x14ac:dyDescent="0.15">
      <c r="A22" s="81" t="s">
        <v>782</v>
      </c>
    </row>
    <row r="26" spans="1:9" ht="10.5" customHeight="1" x14ac:dyDescent="0.15"/>
    <row r="27" spans="1:9" ht="10.5" customHeight="1" x14ac:dyDescent="0.15"/>
    <row r="28" spans="1:9" ht="10.5" customHeight="1" x14ac:dyDescent="0.15"/>
    <row r="30" spans="1:9" ht="21.75" customHeight="1" x14ac:dyDescent="0.15"/>
    <row r="31" spans="1:9" ht="10.5" customHeight="1" x14ac:dyDescent="0.15"/>
    <row r="33" ht="11.25" customHeight="1" x14ac:dyDescent="0.15"/>
    <row r="35" ht="10.5" customHeight="1" x14ac:dyDescent="0.15"/>
    <row r="38" ht="11.25" customHeight="1" x14ac:dyDescent="0.15"/>
    <row r="41" ht="10.5" customHeight="1" x14ac:dyDescent="0.15"/>
    <row r="42" ht="10.5" customHeight="1" x14ac:dyDescent="0.15"/>
    <row r="43" ht="10.5" customHeight="1" x14ac:dyDescent="0.15"/>
    <row r="44" ht="10.5" customHeight="1" x14ac:dyDescent="0.15"/>
    <row r="45" ht="10.5" customHeight="1" x14ac:dyDescent="0.15"/>
    <row r="46" ht="10.5" customHeight="1" x14ac:dyDescent="0.15"/>
    <row r="47" ht="10.5" customHeight="1" x14ac:dyDescent="0.15"/>
    <row r="48" ht="11.25" customHeight="1" x14ac:dyDescent="0.15"/>
    <row r="50" ht="11.25" customHeight="1" x14ac:dyDescent="0.15"/>
    <row r="53" ht="10.5" customHeight="1" x14ac:dyDescent="0.15"/>
    <row r="54" ht="10.5" customHeight="1" x14ac:dyDescent="0.15"/>
    <row r="55" ht="11.25" customHeight="1" x14ac:dyDescent="0.15"/>
  </sheetData>
  <mergeCells count="3">
    <mergeCell ref="A2:I2"/>
    <mergeCell ref="A4:I4"/>
    <mergeCell ref="A14:I14"/>
  </mergeCells>
  <printOptions horizontalCentered="1"/>
  <pageMargins left="0.31496062992125984" right="0.31496062992125984" top="0.78740157480314965" bottom="0.59055118110236227" header="0.31496062992125984" footer="0.11811023622047245"/>
  <pageSetup paperSize="9" scale="88" firstPageNumber="45" orientation="landscape" useFirstPageNumber="1" r:id="rId1"/>
  <headerFooter>
    <oddHeader>&amp;L&amp;"Tahoma,Kurzíva"Střednědobý výhled rozpočtu Moravskoslezského kraje na léta 2025-2027&amp;R&amp;"Tahoma,Kurzíva"Ukazatele zadluženosti</oddHeader>
    <oddFooter>&amp;C&amp;"Tahoma,Obyčejné"&amp;P</oddFooter>
  </headerFooter>
  <ignoredErrors>
    <ignoredError sqref="C10:D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0FC5-BF7B-4CEF-A9E5-C8271B54330F}">
  <sheetPr>
    <outlinePr summaryBelow="0"/>
    <pageSetUpPr fitToPage="1"/>
  </sheetPr>
  <dimension ref="A1:H59"/>
  <sheetViews>
    <sheetView zoomScaleNormal="100" zoomScaleSheetLayoutView="100" workbookViewId="0">
      <selection activeCell="F18" sqref="F18"/>
    </sheetView>
  </sheetViews>
  <sheetFormatPr defaultRowHeight="12.75" x14ac:dyDescent="0.2"/>
  <cols>
    <col min="1" max="1" width="62.7109375" style="2" customWidth="1"/>
    <col min="2" max="2" width="13.7109375" style="6" customWidth="1"/>
    <col min="3" max="5" width="13.7109375" style="7" customWidth="1"/>
    <col min="6" max="6" width="12" style="2" customWidth="1"/>
    <col min="7" max="7" width="11.5703125" style="2" customWidth="1"/>
    <col min="8" max="8" width="11.7109375" style="2" customWidth="1"/>
    <col min="9" max="12" width="14.7109375" style="2" customWidth="1"/>
    <col min="13" max="16384" width="9.140625" style="2"/>
  </cols>
  <sheetData>
    <row r="1" spans="1:8" s="22" customFormat="1" ht="15" customHeight="1" x14ac:dyDescent="0.2">
      <c r="A1" s="21" t="s">
        <v>47</v>
      </c>
      <c r="E1" s="23"/>
      <c r="F1" s="24"/>
      <c r="G1" s="24"/>
      <c r="H1" s="24"/>
    </row>
    <row r="2" spans="1:8" s="29" customFormat="1" ht="6" customHeight="1" x14ac:dyDescent="0.25">
      <c r="A2" s="25"/>
      <c r="B2" s="26"/>
      <c r="C2" s="26"/>
      <c r="D2" s="26"/>
      <c r="E2" s="27"/>
      <c r="F2" s="28"/>
      <c r="G2" s="28"/>
      <c r="H2" s="28"/>
    </row>
    <row r="3" spans="1:8" s="29" customFormat="1" ht="36" customHeight="1" x14ac:dyDescent="0.2">
      <c r="A3" s="560" t="s">
        <v>564</v>
      </c>
      <c r="B3" s="560"/>
      <c r="C3" s="560"/>
      <c r="D3" s="560"/>
      <c r="E3" s="560"/>
      <c r="F3" s="560"/>
      <c r="G3" s="560"/>
      <c r="H3" s="560"/>
    </row>
    <row r="4" spans="1:8" s="29" customFormat="1" ht="11.25" customHeight="1" thickBot="1" x14ac:dyDescent="0.25">
      <c r="A4" s="152"/>
      <c r="B4" s="30"/>
      <c r="C4" s="30"/>
      <c r="D4" s="30"/>
      <c r="E4" s="30"/>
      <c r="F4" s="31"/>
      <c r="G4" s="31"/>
      <c r="H4" s="31"/>
    </row>
    <row r="5" spans="1:8" s="1" customFormat="1" ht="43.5" customHeight="1" thickBot="1" x14ac:dyDescent="0.25">
      <c r="A5" s="161" t="s">
        <v>0</v>
      </c>
      <c r="B5" s="259" t="s">
        <v>560</v>
      </c>
      <c r="C5" s="11" t="s">
        <v>314</v>
      </c>
      <c r="D5" s="11" t="s">
        <v>539</v>
      </c>
      <c r="E5" s="12" t="s">
        <v>561</v>
      </c>
    </row>
    <row r="6" spans="1:8" s="163" customFormat="1" ht="16.5" customHeight="1" x14ac:dyDescent="0.2">
      <c r="A6" s="162" t="s">
        <v>1</v>
      </c>
      <c r="B6" s="17">
        <f t="shared" ref="B6:E6" si="0">B7+B8+B9+B10</f>
        <v>36842063</v>
      </c>
      <c r="C6" s="17">
        <f t="shared" si="0"/>
        <v>41644883</v>
      </c>
      <c r="D6" s="17">
        <f t="shared" si="0"/>
        <v>42142944</v>
      </c>
      <c r="E6" s="20">
        <f t="shared" si="0"/>
        <v>39446741</v>
      </c>
    </row>
    <row r="7" spans="1:8" s="1" customFormat="1" ht="16.5" customHeight="1" x14ac:dyDescent="0.2">
      <c r="A7" s="164" t="s">
        <v>2</v>
      </c>
      <c r="B7" s="260">
        <f>B32</f>
        <v>10100900</v>
      </c>
      <c r="C7" s="165">
        <f t="shared" ref="C7:E7" si="1">C32</f>
        <v>10700900</v>
      </c>
      <c r="D7" s="165">
        <f t="shared" si="1"/>
        <v>11100900</v>
      </c>
      <c r="E7" s="166">
        <f t="shared" si="1"/>
        <v>11600900</v>
      </c>
    </row>
    <row r="8" spans="1:8" s="1" customFormat="1" ht="16.5" customHeight="1" x14ac:dyDescent="0.2">
      <c r="A8" s="164" t="s">
        <v>3</v>
      </c>
      <c r="B8" s="260">
        <f>B38</f>
        <v>628872</v>
      </c>
      <c r="C8" s="165">
        <f t="shared" ref="C8:E8" si="2">C38</f>
        <v>743285</v>
      </c>
      <c r="D8" s="165">
        <f t="shared" si="2"/>
        <v>602505</v>
      </c>
      <c r="E8" s="166">
        <f t="shared" si="2"/>
        <v>597069</v>
      </c>
    </row>
    <row r="9" spans="1:8" s="1" customFormat="1" ht="16.5" customHeight="1" x14ac:dyDescent="0.2">
      <c r="A9" s="164" t="s">
        <v>4</v>
      </c>
      <c r="B9" s="260">
        <f>B49</f>
        <v>53993</v>
      </c>
      <c r="C9" s="165">
        <f t="shared" ref="C9:E9" si="3">C49</f>
        <v>23853</v>
      </c>
      <c r="D9" s="165">
        <f t="shared" si="3"/>
        <v>22637</v>
      </c>
      <c r="E9" s="166">
        <f t="shared" si="3"/>
        <v>22637</v>
      </c>
    </row>
    <row r="10" spans="1:8" s="1" customFormat="1" ht="16.5" customHeight="1" x14ac:dyDescent="0.2">
      <c r="A10" s="164" t="s">
        <v>22</v>
      </c>
      <c r="B10" s="260">
        <f>B52+B56+B57+B58</f>
        <v>26058298</v>
      </c>
      <c r="C10" s="165">
        <f t="shared" ref="C10:E10" si="4">C52+C56+C57+C58</f>
        <v>30176845</v>
      </c>
      <c r="D10" s="165">
        <f t="shared" si="4"/>
        <v>30416902</v>
      </c>
      <c r="E10" s="166">
        <f t="shared" si="4"/>
        <v>27226135</v>
      </c>
    </row>
    <row r="11" spans="1:8" s="163" customFormat="1" ht="16.5" customHeight="1" x14ac:dyDescent="0.2">
      <c r="A11" s="162" t="s">
        <v>5</v>
      </c>
      <c r="B11" s="17">
        <f>B12+B13+B14</f>
        <v>3239058</v>
      </c>
      <c r="C11" s="17">
        <f>C12+C13+C14</f>
        <v>896696</v>
      </c>
      <c r="D11" s="17">
        <f>D12+D13+D14</f>
        <v>-527390</v>
      </c>
      <c r="E11" s="20">
        <f>E12+E13+E14</f>
        <v>-1307474</v>
      </c>
    </row>
    <row r="12" spans="1:8" s="3" customFormat="1" ht="16.5" customHeight="1" x14ac:dyDescent="0.2">
      <c r="A12" s="167" t="s">
        <v>44</v>
      </c>
      <c r="B12" s="260">
        <v>1289953</v>
      </c>
      <c r="C12" s="165">
        <v>1794211</v>
      </c>
      <c r="D12" s="165">
        <v>1329576</v>
      </c>
      <c r="E12" s="166">
        <v>406550</v>
      </c>
    </row>
    <row r="13" spans="1:8" s="4" customFormat="1" ht="16.5" customHeight="1" x14ac:dyDescent="0.2">
      <c r="A13" s="167" t="s">
        <v>45</v>
      </c>
      <c r="B13" s="260">
        <v>-453475</v>
      </c>
      <c r="C13" s="165">
        <v>-1136721</v>
      </c>
      <c r="D13" s="165">
        <v>-2263830</v>
      </c>
      <c r="E13" s="166">
        <v>-1235358</v>
      </c>
    </row>
    <row r="14" spans="1:8" s="3" customFormat="1" ht="16.5" customHeight="1" x14ac:dyDescent="0.2">
      <c r="A14" s="167" t="s">
        <v>46</v>
      </c>
      <c r="B14" s="260">
        <v>2402580</v>
      </c>
      <c r="C14" s="165">
        <v>239206</v>
      </c>
      <c r="D14" s="165">
        <v>406864</v>
      </c>
      <c r="E14" s="166">
        <v>-478666</v>
      </c>
    </row>
    <row r="15" spans="1:8" s="163" customFormat="1" ht="16.5" customHeight="1" x14ac:dyDescent="0.2">
      <c r="A15" s="162" t="s">
        <v>7</v>
      </c>
      <c r="B15" s="17">
        <f>B16+B17+B18+B19+B20+B21+B22+B23+B24</f>
        <v>40081121</v>
      </c>
      <c r="C15" s="17">
        <f t="shared" ref="C15:E15" si="5">C16+C17+C18+C19+C20+C21+C22+C23+C24</f>
        <v>42541579</v>
      </c>
      <c r="D15" s="17">
        <f t="shared" si="5"/>
        <v>41615554</v>
      </c>
      <c r="E15" s="20">
        <f t="shared" si="5"/>
        <v>38139267</v>
      </c>
    </row>
    <row r="16" spans="1:8" s="1" customFormat="1" ht="16.5" customHeight="1" x14ac:dyDescent="0.2">
      <c r="A16" s="167" t="s">
        <v>8</v>
      </c>
      <c r="B16" s="260">
        <f>'Tab. 1 VÝDAJE'!B4</f>
        <v>818684</v>
      </c>
      <c r="C16" s="165">
        <f>'Tab. 1 VÝDAJE'!C4</f>
        <v>823163</v>
      </c>
      <c r="D16" s="165">
        <f>'Tab. 1 VÝDAJE'!D4</f>
        <v>828397</v>
      </c>
      <c r="E16" s="166">
        <f>'Tab. 1 VÝDAJE'!E4</f>
        <v>834186</v>
      </c>
    </row>
    <row r="17" spans="1:8" s="1" customFormat="1" ht="16.5" customHeight="1" x14ac:dyDescent="0.2">
      <c r="A17" s="167" t="s">
        <v>9</v>
      </c>
      <c r="B17" s="260">
        <f>'Tab. 1 VÝDAJE'!B5</f>
        <v>609156</v>
      </c>
      <c r="C17" s="165">
        <f>'Tab. 1 VÝDAJE'!C5</f>
        <v>509208</v>
      </c>
      <c r="D17" s="165">
        <f>'Tab. 1 VÝDAJE'!D5</f>
        <v>479542</v>
      </c>
      <c r="E17" s="166">
        <f>'Tab. 1 VÝDAJE'!E5</f>
        <v>436827</v>
      </c>
    </row>
    <row r="18" spans="1:8" s="1" customFormat="1" ht="16.5" customHeight="1" x14ac:dyDescent="0.2">
      <c r="A18" s="167" t="s">
        <v>48</v>
      </c>
      <c r="B18" s="260">
        <f>'Tab. 1 VÝDAJE'!B12</f>
        <v>4705749</v>
      </c>
      <c r="C18" s="165">
        <f>'Tab. 1 VÝDAJE'!C12</f>
        <v>4150786</v>
      </c>
      <c r="D18" s="165">
        <f>'Tab. 1 VÝDAJE'!D12</f>
        <v>4222396</v>
      </c>
      <c r="E18" s="166">
        <f>'Tab. 1 VÝDAJE'!E12</f>
        <v>4188472</v>
      </c>
    </row>
    <row r="19" spans="1:8" s="1" customFormat="1" ht="16.5" customHeight="1" x14ac:dyDescent="0.2">
      <c r="A19" s="167" t="s">
        <v>10</v>
      </c>
      <c r="B19" s="260">
        <f>'Tab. 1 VÝDAJE'!B27</f>
        <v>3520624</v>
      </c>
      <c r="C19" s="165">
        <f>'Tab. 1 VÝDAJE'!C27</f>
        <v>3488981</v>
      </c>
      <c r="D19" s="165">
        <f>'Tab. 1 VÝDAJE'!D27</f>
        <v>3519594</v>
      </c>
      <c r="E19" s="166">
        <f>'Tab. 1 VÝDAJE'!E27</f>
        <v>3607439</v>
      </c>
    </row>
    <row r="20" spans="1:8" s="1" customFormat="1" ht="16.5" customHeight="1" x14ac:dyDescent="0.2">
      <c r="A20" s="167" t="s">
        <v>51</v>
      </c>
      <c r="B20" s="260">
        <f>'Tab. 1 VÝDAJE'!B34</f>
        <v>321927</v>
      </c>
      <c r="C20" s="165">
        <f>'Tab. 1 VÝDAJE'!C34</f>
        <v>241626</v>
      </c>
      <c r="D20" s="165">
        <f>'Tab. 1 VÝDAJE'!D34</f>
        <v>235427</v>
      </c>
      <c r="E20" s="166">
        <f>'Tab. 1 VÝDAJE'!E34</f>
        <v>233286</v>
      </c>
    </row>
    <row r="21" spans="1:8" s="1" customFormat="1" ht="16.5" customHeight="1" x14ac:dyDescent="0.2">
      <c r="A21" s="167" t="s">
        <v>49</v>
      </c>
      <c r="B21" s="260">
        <f>'Tab. 1 VÝDAJE'!B41+'Tab. 1 VÝDAJE'!B52</f>
        <v>2983578</v>
      </c>
      <c r="C21" s="165">
        <f>'Tab. 1 VÝDAJE'!C41+'Tab. 1 VÝDAJE'!C52</f>
        <v>4835425</v>
      </c>
      <c r="D21" s="165">
        <f>'Tab. 1 VÝDAJE'!D41+'Tab. 1 VÝDAJE'!D52</f>
        <v>4342072</v>
      </c>
      <c r="E21" s="166">
        <f>'Tab. 1 VÝDAJE'!E41+'Tab. 1 VÝDAJE'!E52</f>
        <v>1069740</v>
      </c>
      <c r="F21" s="383"/>
    </row>
    <row r="22" spans="1:8" s="1" customFormat="1" ht="16.5" customHeight="1" x14ac:dyDescent="0.2">
      <c r="A22" s="167" t="s">
        <v>50</v>
      </c>
      <c r="B22" s="260">
        <f>'Tab. 1 VÝDAJE'!B54+'Tab. 1 VÝDAJE'!B68</f>
        <v>2681791</v>
      </c>
      <c r="C22" s="165">
        <f>'Tab. 1 VÝDAJE'!C54+'Tab. 1 VÝDAJE'!C68</f>
        <v>3979144</v>
      </c>
      <c r="D22" s="165">
        <f>'Tab. 1 VÝDAJE'!D54+'Tab. 1 VÝDAJE'!D68</f>
        <v>3249692</v>
      </c>
      <c r="E22" s="166">
        <f>'Tab. 1 VÝDAJE'!E54+'Tab. 1 VÝDAJE'!E68</f>
        <v>1833955</v>
      </c>
      <c r="F22" s="383"/>
    </row>
    <row r="23" spans="1:8" s="1" customFormat="1" ht="16.5" customHeight="1" x14ac:dyDescent="0.2">
      <c r="A23" s="167" t="s">
        <v>315</v>
      </c>
      <c r="B23" s="261">
        <f>'Tab. 1 VÝDAJE'!B70</f>
        <v>0</v>
      </c>
      <c r="C23" s="168">
        <f>'Tab. 1 VÝDAJE'!C70</f>
        <v>400000</v>
      </c>
      <c r="D23" s="168">
        <f>'Tab. 1 VÝDAJE'!D70</f>
        <v>690000</v>
      </c>
      <c r="E23" s="169">
        <f>'Tab. 1 VÝDAJE'!E70</f>
        <v>1910000</v>
      </c>
    </row>
    <row r="24" spans="1:8" s="1" customFormat="1" ht="29.25" customHeight="1" thickBot="1" x14ac:dyDescent="0.25">
      <c r="A24" s="170" t="s">
        <v>164</v>
      </c>
      <c r="B24" s="262">
        <f>'Tab. 1 VÝDAJE'!B39</f>
        <v>24439612</v>
      </c>
      <c r="C24" s="171">
        <f>'Tab. 1 VÝDAJE'!C39</f>
        <v>24113246</v>
      </c>
      <c r="D24" s="171">
        <f>'Tab. 1 VÝDAJE'!D39</f>
        <v>24048434</v>
      </c>
      <c r="E24" s="172">
        <f>'Tab. 1 VÝDAJE'!E39</f>
        <v>24025362</v>
      </c>
    </row>
    <row r="25" spans="1:8" s="1" customFormat="1" ht="20.100000000000001" hidden="1" customHeight="1" thickBot="1" x14ac:dyDescent="0.25">
      <c r="A25" s="18" t="s">
        <v>11</v>
      </c>
      <c r="B25" s="19">
        <f>B6+B11-B15</f>
        <v>0</v>
      </c>
      <c r="C25" s="19">
        <f>C6+C11-C15</f>
        <v>0</v>
      </c>
      <c r="D25" s="19">
        <f>D6+D11-D15</f>
        <v>0</v>
      </c>
      <c r="E25" s="19">
        <f>E6+E11-E15</f>
        <v>0</v>
      </c>
    </row>
    <row r="26" spans="1:8" ht="12" customHeight="1" x14ac:dyDescent="0.2">
      <c r="A26" s="173"/>
      <c r="B26" s="174"/>
      <c r="C26" s="174"/>
      <c r="D26" s="174"/>
      <c r="E26" s="174"/>
    </row>
    <row r="27" spans="1:8" ht="12" customHeight="1" x14ac:dyDescent="0.2">
      <c r="A27" s="173"/>
      <c r="B27" s="174"/>
      <c r="C27" s="174"/>
      <c r="D27" s="174"/>
      <c r="E27" s="174"/>
    </row>
    <row r="28" spans="1:8" ht="12" customHeight="1" x14ac:dyDescent="0.2">
      <c r="A28" s="173"/>
      <c r="B28" s="175"/>
      <c r="C28" s="176"/>
      <c r="D28" s="176"/>
      <c r="E28" s="176"/>
    </row>
    <row r="29" spans="1:8" ht="16.5" customHeight="1" thickBot="1" x14ac:dyDescent="0.25">
      <c r="A29" s="173"/>
      <c r="B29" s="174"/>
      <c r="C29" s="176"/>
      <c r="D29" s="176"/>
      <c r="E29" s="176"/>
    </row>
    <row r="30" spans="1:8" s="5" customFormat="1" ht="16.5" customHeight="1" x14ac:dyDescent="0.2">
      <c r="A30" s="561" t="s">
        <v>12</v>
      </c>
      <c r="B30" s="263">
        <v>2024</v>
      </c>
      <c r="C30" s="13">
        <v>2025</v>
      </c>
      <c r="D30" s="14">
        <v>2026</v>
      </c>
      <c r="E30" s="13">
        <v>2027</v>
      </c>
      <c r="F30" s="563" t="s">
        <v>558</v>
      </c>
      <c r="G30" s="565" t="s">
        <v>523</v>
      </c>
      <c r="H30" s="567" t="s">
        <v>559</v>
      </c>
    </row>
    <row r="31" spans="1:8" s="5" customFormat="1" ht="36" customHeight="1" thickBot="1" x14ac:dyDescent="0.25">
      <c r="A31" s="562"/>
      <c r="B31" s="264" t="s">
        <v>347</v>
      </c>
      <c r="C31" s="15" t="s">
        <v>43</v>
      </c>
      <c r="D31" s="16" t="s">
        <v>43</v>
      </c>
      <c r="E31" s="15" t="s">
        <v>43</v>
      </c>
      <c r="F31" s="564"/>
      <c r="G31" s="566"/>
      <c r="H31" s="568"/>
    </row>
    <row r="32" spans="1:8" s="3" customFormat="1" ht="17.100000000000001" customHeight="1" x14ac:dyDescent="0.2">
      <c r="A32" s="177" t="s">
        <v>2</v>
      </c>
      <c r="B32" s="265">
        <f>B33+B34+B37+B35+B36</f>
        <v>10100900</v>
      </c>
      <c r="C32" s="178">
        <f>C33+C34+C37+C35+C36</f>
        <v>10700900</v>
      </c>
      <c r="D32" s="178">
        <f>D33+D34+D37+D35+D36</f>
        <v>11100900</v>
      </c>
      <c r="E32" s="178">
        <f>E33+E34+E37+E35+E36</f>
        <v>11600900</v>
      </c>
      <c r="F32" s="179">
        <f t="shared" ref="F32:H55" si="6">C32/B32*100</f>
        <v>105.94006474670574</v>
      </c>
      <c r="G32" s="180">
        <f t="shared" si="6"/>
        <v>103.73800334551299</v>
      </c>
      <c r="H32" s="181">
        <f t="shared" si="6"/>
        <v>104.5041393040204</v>
      </c>
    </row>
    <row r="33" spans="1:8" s="1" customFormat="1" ht="17.100000000000001" customHeight="1" x14ac:dyDescent="0.2">
      <c r="A33" s="182" t="s">
        <v>13</v>
      </c>
      <c r="B33" s="266">
        <v>10000000</v>
      </c>
      <c r="C33" s="183">
        <v>10600000</v>
      </c>
      <c r="D33" s="183">
        <v>11000000</v>
      </c>
      <c r="E33" s="183">
        <v>11500000</v>
      </c>
      <c r="F33" s="179">
        <f t="shared" si="6"/>
        <v>106</v>
      </c>
      <c r="G33" s="180">
        <f t="shared" si="6"/>
        <v>103.77358490566037</v>
      </c>
      <c r="H33" s="181">
        <f t="shared" si="6"/>
        <v>104.54545454545455</v>
      </c>
    </row>
    <row r="34" spans="1:8" s="1" customFormat="1" ht="17.100000000000001" customHeight="1" x14ac:dyDescent="0.2">
      <c r="A34" s="164" t="s">
        <v>14</v>
      </c>
      <c r="B34" s="267">
        <v>80000</v>
      </c>
      <c r="C34" s="184">
        <v>80000</v>
      </c>
      <c r="D34" s="184">
        <v>80000</v>
      </c>
      <c r="E34" s="184">
        <v>80000</v>
      </c>
      <c r="F34" s="185">
        <f t="shared" si="6"/>
        <v>100</v>
      </c>
      <c r="G34" s="186">
        <f t="shared" si="6"/>
        <v>100</v>
      </c>
      <c r="H34" s="187">
        <f t="shared" si="6"/>
        <v>100</v>
      </c>
    </row>
    <row r="35" spans="1:8" s="1" customFormat="1" ht="17.100000000000001" customHeight="1" x14ac:dyDescent="0.2">
      <c r="A35" s="188" t="s">
        <v>526</v>
      </c>
      <c r="B35" s="267">
        <v>4000</v>
      </c>
      <c r="C35" s="184">
        <v>4000</v>
      </c>
      <c r="D35" s="184">
        <v>4000</v>
      </c>
      <c r="E35" s="184">
        <v>4000</v>
      </c>
      <c r="F35" s="185">
        <f t="shared" si="6"/>
        <v>100</v>
      </c>
      <c r="G35" s="186">
        <f t="shared" si="6"/>
        <v>100</v>
      </c>
      <c r="H35" s="187">
        <f t="shared" si="6"/>
        <v>100</v>
      </c>
    </row>
    <row r="36" spans="1:8" s="1" customFormat="1" ht="17.100000000000001" customHeight="1" x14ac:dyDescent="0.2">
      <c r="A36" s="164" t="s">
        <v>18</v>
      </c>
      <c r="B36" s="267">
        <v>15000</v>
      </c>
      <c r="C36" s="184">
        <v>15000</v>
      </c>
      <c r="D36" s="184">
        <v>15000</v>
      </c>
      <c r="E36" s="184">
        <v>15000</v>
      </c>
      <c r="F36" s="185">
        <f t="shared" si="6"/>
        <v>100</v>
      </c>
      <c r="G36" s="186">
        <f t="shared" si="6"/>
        <v>100</v>
      </c>
      <c r="H36" s="187">
        <f t="shared" si="6"/>
        <v>100</v>
      </c>
    </row>
    <row r="37" spans="1:8" s="1" customFormat="1" ht="17.100000000000001" customHeight="1" x14ac:dyDescent="0.2">
      <c r="A37" s="188" t="s">
        <v>15</v>
      </c>
      <c r="B37" s="267">
        <v>1900</v>
      </c>
      <c r="C37" s="184">
        <v>1900</v>
      </c>
      <c r="D37" s="184">
        <v>1900</v>
      </c>
      <c r="E37" s="184">
        <v>1900</v>
      </c>
      <c r="F37" s="185">
        <f t="shared" si="6"/>
        <v>100</v>
      </c>
      <c r="G37" s="186">
        <f t="shared" si="6"/>
        <v>100</v>
      </c>
      <c r="H37" s="187">
        <f t="shared" si="6"/>
        <v>100</v>
      </c>
    </row>
    <row r="38" spans="1:8" s="3" customFormat="1" ht="17.100000000000001" customHeight="1" x14ac:dyDescent="0.2">
      <c r="A38" s="189" t="s">
        <v>3</v>
      </c>
      <c r="B38" s="265">
        <f>SUM(B39:B48)</f>
        <v>628872</v>
      </c>
      <c r="C38" s="178">
        <f>SUM(C39:C48)</f>
        <v>743285</v>
      </c>
      <c r="D38" s="178">
        <f>SUM(D39:D48)</f>
        <v>602505</v>
      </c>
      <c r="E38" s="178">
        <f>SUM(E39:E48)</f>
        <v>597069</v>
      </c>
      <c r="F38" s="179">
        <f t="shared" si="6"/>
        <v>118.19336844381687</v>
      </c>
      <c r="G38" s="180">
        <f t="shared" si="6"/>
        <v>81.059755006491457</v>
      </c>
      <c r="H38" s="181">
        <f t="shared" si="6"/>
        <v>99.097766823511833</v>
      </c>
    </row>
    <row r="39" spans="1:8" s="1" customFormat="1" ht="17.100000000000001" customHeight="1" x14ac:dyDescent="0.2">
      <c r="A39" s="164" t="s">
        <v>16</v>
      </c>
      <c r="B39" s="267">
        <v>120000</v>
      </c>
      <c r="C39" s="184">
        <v>100000</v>
      </c>
      <c r="D39" s="184">
        <v>70000</v>
      </c>
      <c r="E39" s="184">
        <v>70000</v>
      </c>
      <c r="F39" s="185">
        <f t="shared" si="6"/>
        <v>83.333333333333343</v>
      </c>
      <c r="G39" s="186">
        <f t="shared" si="6"/>
        <v>70</v>
      </c>
      <c r="H39" s="187">
        <f t="shared" si="6"/>
        <v>100</v>
      </c>
    </row>
    <row r="40" spans="1:8" s="1" customFormat="1" ht="17.100000000000001" customHeight="1" x14ac:dyDescent="0.2">
      <c r="A40" s="164" t="s">
        <v>316</v>
      </c>
      <c r="B40" s="267">
        <v>209471</v>
      </c>
      <c r="C40" s="184">
        <v>329720</v>
      </c>
      <c r="D40" s="184">
        <v>241626</v>
      </c>
      <c r="E40" s="184">
        <v>235427</v>
      </c>
      <c r="F40" s="185">
        <f t="shared" si="6"/>
        <v>157.40603711253587</v>
      </c>
      <c r="G40" s="186">
        <f t="shared" si="6"/>
        <v>73.282178818391358</v>
      </c>
      <c r="H40" s="187">
        <f t="shared" si="6"/>
        <v>97.434464834082419</v>
      </c>
    </row>
    <row r="41" spans="1:8" s="1" customFormat="1" ht="16.5" customHeight="1" x14ac:dyDescent="0.2">
      <c r="A41" s="167" t="s">
        <v>317</v>
      </c>
      <c r="B41" s="267">
        <v>209541</v>
      </c>
      <c r="C41" s="184">
        <v>201400</v>
      </c>
      <c r="D41" s="184">
        <v>201400</v>
      </c>
      <c r="E41" s="184">
        <v>201400</v>
      </c>
      <c r="F41" s="185">
        <f t="shared" si="6"/>
        <v>96.114841486868912</v>
      </c>
      <c r="G41" s="186">
        <f t="shared" si="6"/>
        <v>100</v>
      </c>
      <c r="H41" s="187">
        <f t="shared" si="6"/>
        <v>100</v>
      </c>
    </row>
    <row r="42" spans="1:8" s="1" customFormat="1" ht="17.100000000000001" customHeight="1" x14ac:dyDescent="0.2">
      <c r="A42" s="164" t="s">
        <v>53</v>
      </c>
      <c r="B42" s="267">
        <v>15125</v>
      </c>
      <c r="C42" s="184">
        <v>15185</v>
      </c>
      <c r="D42" s="184">
        <v>11699</v>
      </c>
      <c r="E42" s="184">
        <v>11761</v>
      </c>
      <c r="F42" s="185">
        <f t="shared" si="6"/>
        <v>100.39669421487602</v>
      </c>
      <c r="G42" s="186">
        <f t="shared" si="6"/>
        <v>77.043134672374052</v>
      </c>
      <c r="H42" s="187">
        <f t="shared" si="6"/>
        <v>100.52995982562611</v>
      </c>
    </row>
    <row r="43" spans="1:8" s="1" customFormat="1" ht="17.100000000000001" customHeight="1" x14ac:dyDescent="0.2">
      <c r="A43" s="164" t="s">
        <v>562</v>
      </c>
      <c r="B43" s="267">
        <v>11936</v>
      </c>
      <c r="C43" s="184">
        <v>13294</v>
      </c>
      <c r="D43" s="184">
        <v>13294</v>
      </c>
      <c r="E43" s="184">
        <v>13294</v>
      </c>
      <c r="F43" s="185">
        <f t="shared" si="6"/>
        <v>111.37734584450402</v>
      </c>
      <c r="G43" s="186">
        <f t="shared" si="6"/>
        <v>100</v>
      </c>
      <c r="H43" s="187">
        <f t="shared" si="6"/>
        <v>100</v>
      </c>
    </row>
    <row r="44" spans="1:8" s="1" customFormat="1" ht="17.100000000000001" customHeight="1" x14ac:dyDescent="0.2">
      <c r="A44" s="164" t="s">
        <v>17</v>
      </c>
      <c r="B44" s="267">
        <v>7000</v>
      </c>
      <c r="C44" s="184">
        <v>7000</v>
      </c>
      <c r="D44" s="184">
        <v>7000</v>
      </c>
      <c r="E44" s="184">
        <v>7000</v>
      </c>
      <c r="F44" s="185">
        <f t="shared" si="6"/>
        <v>100</v>
      </c>
      <c r="G44" s="186">
        <f t="shared" si="6"/>
        <v>100</v>
      </c>
      <c r="H44" s="187">
        <f t="shared" si="6"/>
        <v>100</v>
      </c>
    </row>
    <row r="45" spans="1:8" s="1" customFormat="1" ht="17.100000000000001" customHeight="1" x14ac:dyDescent="0.2">
      <c r="A45" s="164" t="s">
        <v>318</v>
      </c>
      <c r="B45" s="267">
        <v>28624</v>
      </c>
      <c r="C45" s="184">
        <v>29396</v>
      </c>
      <c r="D45" s="184">
        <v>30206</v>
      </c>
      <c r="E45" s="184">
        <v>31049</v>
      </c>
      <c r="F45" s="185">
        <f t="shared" si="6"/>
        <v>102.69703745109</v>
      </c>
      <c r="G45" s="186">
        <f t="shared" si="6"/>
        <v>102.75547693563749</v>
      </c>
      <c r="H45" s="187">
        <f t="shared" si="6"/>
        <v>102.79083625769714</v>
      </c>
    </row>
    <row r="46" spans="1:8" s="3" customFormat="1" ht="17.100000000000001" customHeight="1" x14ac:dyDescent="0.2">
      <c r="A46" s="164" t="s">
        <v>19</v>
      </c>
      <c r="B46" s="267">
        <v>2500</v>
      </c>
      <c r="C46" s="184">
        <v>2500</v>
      </c>
      <c r="D46" s="184">
        <v>2500</v>
      </c>
      <c r="E46" s="184">
        <v>2500</v>
      </c>
      <c r="F46" s="185">
        <f t="shared" si="6"/>
        <v>100</v>
      </c>
      <c r="G46" s="186">
        <f t="shared" si="6"/>
        <v>100</v>
      </c>
      <c r="H46" s="187">
        <f t="shared" si="6"/>
        <v>100</v>
      </c>
    </row>
    <row r="47" spans="1:8" s="3" customFormat="1" ht="27.75" customHeight="1" x14ac:dyDescent="0.2">
      <c r="A47" s="167" t="s">
        <v>563</v>
      </c>
      <c r="B47" s="267">
        <v>0</v>
      </c>
      <c r="C47" s="221">
        <v>20000</v>
      </c>
      <c r="D47" s="184">
        <v>0</v>
      </c>
      <c r="E47" s="184">
        <v>0</v>
      </c>
      <c r="F47" s="191" t="s">
        <v>525</v>
      </c>
      <c r="G47" s="186">
        <f t="shared" si="6"/>
        <v>0</v>
      </c>
      <c r="H47" s="192" t="s">
        <v>525</v>
      </c>
    </row>
    <row r="48" spans="1:8" s="1" customFormat="1" ht="17.100000000000001" customHeight="1" x14ac:dyDescent="0.2">
      <c r="A48" s="164" t="s">
        <v>20</v>
      </c>
      <c r="B48" s="267">
        <v>24675</v>
      </c>
      <c r="C48" s="184">
        <v>24790</v>
      </c>
      <c r="D48" s="184">
        <v>24780</v>
      </c>
      <c r="E48" s="184">
        <v>24638</v>
      </c>
      <c r="F48" s="185">
        <f t="shared" si="6"/>
        <v>100.46605876393112</v>
      </c>
      <c r="G48" s="186">
        <f t="shared" si="6"/>
        <v>99.959661153691002</v>
      </c>
      <c r="H48" s="187">
        <f t="shared" si="6"/>
        <v>99.426957223567385</v>
      </c>
    </row>
    <row r="49" spans="1:8" s="1" customFormat="1" ht="16.5" customHeight="1" x14ac:dyDescent="0.2">
      <c r="A49" s="189" t="s">
        <v>4</v>
      </c>
      <c r="B49" s="265">
        <f>SUM(B50,B51)</f>
        <v>53993</v>
      </c>
      <c r="C49" s="178">
        <f t="shared" ref="C49:E49" si="7">SUM(C50,C51)</f>
        <v>23853</v>
      </c>
      <c r="D49" s="178">
        <f t="shared" si="7"/>
        <v>22637</v>
      </c>
      <c r="E49" s="178">
        <f t="shared" si="7"/>
        <v>22637</v>
      </c>
      <c r="F49" s="185">
        <f t="shared" si="6"/>
        <v>44.177948993388036</v>
      </c>
      <c r="G49" s="186">
        <f t="shared" si="6"/>
        <v>94.902108749423547</v>
      </c>
      <c r="H49" s="187">
        <f t="shared" si="6"/>
        <v>100</v>
      </c>
    </row>
    <row r="50" spans="1:8" s="3" customFormat="1" ht="17.100000000000001" customHeight="1" x14ac:dyDescent="0.2">
      <c r="A50" s="164" t="s">
        <v>21</v>
      </c>
      <c r="B50" s="267">
        <v>35743</v>
      </c>
      <c r="C50" s="184">
        <v>5603</v>
      </c>
      <c r="D50" s="184">
        <v>4387</v>
      </c>
      <c r="E50" s="184">
        <v>4387</v>
      </c>
      <c r="F50" s="185">
        <f t="shared" si="6"/>
        <v>15.675796659485774</v>
      </c>
      <c r="G50" s="186">
        <f t="shared" si="6"/>
        <v>78.297340710333756</v>
      </c>
      <c r="H50" s="187">
        <f t="shared" si="6"/>
        <v>100</v>
      </c>
    </row>
    <row r="51" spans="1:8" s="1" customFormat="1" ht="16.5" customHeight="1" x14ac:dyDescent="0.2">
      <c r="A51" s="167" t="s">
        <v>17</v>
      </c>
      <c r="B51" s="267">
        <v>18250</v>
      </c>
      <c r="C51" s="184">
        <v>18250</v>
      </c>
      <c r="D51" s="184">
        <v>18250</v>
      </c>
      <c r="E51" s="184">
        <v>18250</v>
      </c>
      <c r="F51" s="185">
        <f t="shared" si="6"/>
        <v>100</v>
      </c>
      <c r="G51" s="186">
        <f t="shared" si="6"/>
        <v>100</v>
      </c>
      <c r="H51" s="187">
        <f t="shared" si="6"/>
        <v>100</v>
      </c>
    </row>
    <row r="52" spans="1:8" s="1" customFormat="1" ht="16.5" customHeight="1" x14ac:dyDescent="0.2">
      <c r="A52" s="190" t="s">
        <v>22</v>
      </c>
      <c r="B52" s="265">
        <f>SUM(B53:B55)</f>
        <v>1479190</v>
      </c>
      <c r="C52" s="178">
        <f>SUM(C53:C55)</f>
        <v>2585746</v>
      </c>
      <c r="D52" s="178">
        <f>SUM(D53:D55)</f>
        <v>3446546</v>
      </c>
      <c r="E52" s="178">
        <f>SUM(E53:E55)</f>
        <v>2578711</v>
      </c>
      <c r="F52" s="179">
        <f t="shared" si="6"/>
        <v>174.80823964467041</v>
      </c>
      <c r="G52" s="180">
        <f t="shared" si="6"/>
        <v>133.29019942407336</v>
      </c>
      <c r="H52" s="181">
        <f t="shared" si="6"/>
        <v>74.8201532780935</v>
      </c>
    </row>
    <row r="53" spans="1:8" ht="16.5" customHeight="1" x14ac:dyDescent="0.2">
      <c r="A53" s="188" t="s">
        <v>187</v>
      </c>
      <c r="B53" s="267">
        <v>631686</v>
      </c>
      <c r="C53" s="184">
        <v>730149</v>
      </c>
      <c r="D53" s="184">
        <v>654064</v>
      </c>
      <c r="E53" s="184">
        <v>663057</v>
      </c>
      <c r="F53" s="185">
        <f t="shared" si="6"/>
        <v>115.58733294706546</v>
      </c>
      <c r="G53" s="186">
        <f t="shared" si="6"/>
        <v>89.579524179311349</v>
      </c>
      <c r="H53" s="187">
        <f t="shared" si="6"/>
        <v>101.37494190170993</v>
      </c>
    </row>
    <row r="54" spans="1:8" ht="16.5" customHeight="1" x14ac:dyDescent="0.2">
      <c r="A54" s="188" t="s">
        <v>188</v>
      </c>
      <c r="B54" s="267">
        <v>189985</v>
      </c>
      <c r="C54" s="184">
        <v>234274</v>
      </c>
      <c r="D54" s="184">
        <v>188965</v>
      </c>
      <c r="E54" s="184">
        <v>235387</v>
      </c>
      <c r="F54" s="185">
        <f t="shared" si="6"/>
        <v>123.31184040845329</v>
      </c>
      <c r="G54" s="186">
        <f t="shared" si="6"/>
        <v>80.659825674210538</v>
      </c>
      <c r="H54" s="187">
        <f t="shared" si="6"/>
        <v>124.56645410525759</v>
      </c>
    </row>
    <row r="55" spans="1:8" ht="16.5" customHeight="1" x14ac:dyDescent="0.2">
      <c r="A55" s="193" t="s">
        <v>41</v>
      </c>
      <c r="B55" s="267">
        <v>657519</v>
      </c>
      <c r="C55" s="184">
        <v>1621323</v>
      </c>
      <c r="D55" s="184">
        <v>2603517</v>
      </c>
      <c r="E55" s="184">
        <v>1680267</v>
      </c>
      <c r="F55" s="185">
        <f t="shared" si="6"/>
        <v>246.5819238683597</v>
      </c>
      <c r="G55" s="186">
        <f t="shared" si="6"/>
        <v>160.57978576754911</v>
      </c>
      <c r="H55" s="187">
        <f t="shared" si="6"/>
        <v>64.538353312077462</v>
      </c>
    </row>
    <row r="56" spans="1:8" s="3" customFormat="1" ht="17.100000000000001" customHeight="1" x14ac:dyDescent="0.2">
      <c r="A56" s="190" t="s">
        <v>55</v>
      </c>
      <c r="B56" s="265">
        <v>24439612</v>
      </c>
      <c r="C56" s="178">
        <v>24113246</v>
      </c>
      <c r="D56" s="178">
        <v>24048434</v>
      </c>
      <c r="E56" s="178">
        <v>24025362</v>
      </c>
      <c r="F56" s="179">
        <f t="shared" ref="F56:H59" si="8">C56/B56*100</f>
        <v>98.664602367664429</v>
      </c>
      <c r="G56" s="180">
        <f t="shared" si="8"/>
        <v>99.731218268996216</v>
      </c>
      <c r="H56" s="181">
        <f t="shared" si="8"/>
        <v>99.904060281014551</v>
      </c>
    </row>
    <row r="57" spans="1:8" s="3" customFormat="1" ht="28.5" customHeight="1" x14ac:dyDescent="0.2">
      <c r="A57" s="194" t="s">
        <v>565</v>
      </c>
      <c r="B57" s="268">
        <v>0</v>
      </c>
      <c r="C57" s="195">
        <v>3204000</v>
      </c>
      <c r="D57" s="195">
        <f>2645331+89999</f>
        <v>2735330</v>
      </c>
      <c r="E57" s="195">
        <v>393000</v>
      </c>
      <c r="F57" s="381" t="s">
        <v>525</v>
      </c>
      <c r="G57" s="379">
        <f t="shared" si="8"/>
        <v>85.372347066167293</v>
      </c>
      <c r="H57" s="380">
        <f t="shared" si="8"/>
        <v>14.367553457900875</v>
      </c>
    </row>
    <row r="58" spans="1:8" ht="29.25" customHeight="1" thickBot="1" x14ac:dyDescent="0.25">
      <c r="A58" s="194" t="s">
        <v>163</v>
      </c>
      <c r="B58" s="268">
        <v>139496</v>
      </c>
      <c r="C58" s="195">
        <v>273853</v>
      </c>
      <c r="D58" s="195">
        <v>186592</v>
      </c>
      <c r="E58" s="195">
        <v>229062</v>
      </c>
      <c r="F58" s="196">
        <f t="shared" si="8"/>
        <v>196.3160233985204</v>
      </c>
      <c r="G58" s="197">
        <f t="shared" si="8"/>
        <v>68.135824694270283</v>
      </c>
      <c r="H58" s="198">
        <f t="shared" si="8"/>
        <v>122.76089007031383</v>
      </c>
    </row>
    <row r="59" spans="1:8" ht="16.5" customHeight="1" thickBot="1" x14ac:dyDescent="0.25">
      <c r="A59" s="199" t="s">
        <v>42</v>
      </c>
      <c r="B59" s="269">
        <f>B32+B38+B49+B52+B56+B57+B58</f>
        <v>36842063</v>
      </c>
      <c r="C59" s="200">
        <f t="shared" ref="C59:E59" si="9">C32+C38+C49+C52+C56+C57+C58</f>
        <v>41644883</v>
      </c>
      <c r="D59" s="200">
        <f t="shared" si="9"/>
        <v>42142944</v>
      </c>
      <c r="E59" s="200">
        <f t="shared" si="9"/>
        <v>39446741</v>
      </c>
      <c r="F59" s="201">
        <f t="shared" si="8"/>
        <v>113.03624066871608</v>
      </c>
      <c r="G59" s="202">
        <f t="shared" si="8"/>
        <v>101.19597166355348</v>
      </c>
      <c r="H59" s="203">
        <f t="shared" si="8"/>
        <v>93.602243355376402</v>
      </c>
    </row>
  </sheetData>
  <mergeCells count="5">
    <mergeCell ref="A3:H3"/>
    <mergeCell ref="A30:A31"/>
    <mergeCell ref="F30:F31"/>
    <mergeCell ref="G30:G31"/>
    <mergeCell ref="H30:H31"/>
  </mergeCells>
  <printOptions horizontalCentered="1"/>
  <pageMargins left="0.31496062992125984" right="0.31496062992125984" top="0.59055118110236227" bottom="0.39370078740157483" header="0.31496062992125984" footer="0.11811023622047245"/>
  <pageSetup paperSize="9" scale="65" firstPageNumber="2" fitToHeight="0" orientation="portrait" useFirstPageNumber="1" r:id="rId1"/>
  <headerFooter>
    <oddHeader>&amp;L&amp;"Tahoma,Kurzíva"Střednědobý výhled rozpočtu Moravskoslezského kraje na léta 2025-2027&amp;R&amp;"Tahoma,Kurzíva"Bilance příjmů a výdajů v letech 2025-2027</oddHeader>
    <oddFooter>&amp;C&amp;"Tahoma,Obyčejné"&amp;P</oddFooter>
  </headerFooter>
  <ignoredErrors>
    <ignoredError sqref="B52:E5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E9C6-10BF-477E-BE36-9EC298764CA2}">
  <sheetPr>
    <outlinePr summaryBelow="0"/>
    <pageSetUpPr fitToPage="1"/>
  </sheetPr>
  <dimension ref="A1:H72"/>
  <sheetViews>
    <sheetView zoomScaleNormal="100" zoomScaleSheetLayoutView="100" workbookViewId="0">
      <pane ySplit="3" topLeftCell="A4" activePane="bottomLeft" state="frozen"/>
      <selection activeCell="E56" sqref="E56"/>
      <selection pane="bottomLeft" activeCell="E56" sqref="E56"/>
    </sheetView>
  </sheetViews>
  <sheetFormatPr defaultRowHeight="12.75" x14ac:dyDescent="0.2"/>
  <cols>
    <col min="1" max="1" width="51.7109375" style="2" customWidth="1"/>
    <col min="2" max="2" width="13.7109375" style="6" customWidth="1"/>
    <col min="3" max="5" width="13.7109375" style="7" customWidth="1"/>
    <col min="6" max="8" width="12" style="2" customWidth="1"/>
    <col min="9" max="12" width="14.7109375" style="2" customWidth="1"/>
    <col min="13" max="16384" width="9.140625" style="2"/>
  </cols>
  <sheetData>
    <row r="1" spans="1:8" ht="13.5" thickBot="1" x14ac:dyDescent="0.25"/>
    <row r="2" spans="1:8" s="1" customFormat="1" ht="16.5" customHeight="1" x14ac:dyDescent="0.2">
      <c r="A2" s="569" t="s">
        <v>23</v>
      </c>
      <c r="B2" s="263">
        <v>2024</v>
      </c>
      <c r="C2" s="13">
        <v>2025</v>
      </c>
      <c r="D2" s="14">
        <v>2026</v>
      </c>
      <c r="E2" s="13">
        <v>2027</v>
      </c>
      <c r="F2" s="563" t="s">
        <v>558</v>
      </c>
      <c r="G2" s="565" t="s">
        <v>523</v>
      </c>
      <c r="H2" s="567" t="s">
        <v>559</v>
      </c>
    </row>
    <row r="3" spans="1:8" s="8" customFormat="1" ht="36" customHeight="1" thickBot="1" x14ac:dyDescent="0.25">
      <c r="A3" s="570"/>
      <c r="B3" s="264" t="s">
        <v>347</v>
      </c>
      <c r="C3" s="15" t="s">
        <v>43</v>
      </c>
      <c r="D3" s="16" t="s">
        <v>43</v>
      </c>
      <c r="E3" s="15" t="s">
        <v>43</v>
      </c>
      <c r="F3" s="564"/>
      <c r="G3" s="566"/>
      <c r="H3" s="568"/>
    </row>
    <row r="4" spans="1:8" s="3" customFormat="1" ht="16.5" customHeight="1" x14ac:dyDescent="0.2">
      <c r="A4" s="204" t="s">
        <v>8</v>
      </c>
      <c r="B4" s="265">
        <v>818684</v>
      </c>
      <c r="C4" s="178">
        <v>823163</v>
      </c>
      <c r="D4" s="178">
        <v>828397</v>
      </c>
      <c r="E4" s="178">
        <v>834186</v>
      </c>
      <c r="F4" s="205">
        <f t="shared" ref="F4:H19" si="0">C4/B4*100</f>
        <v>100.54709753702282</v>
      </c>
      <c r="G4" s="206">
        <f t="shared" si="0"/>
        <v>100.63584004626058</v>
      </c>
      <c r="H4" s="207">
        <f t="shared" si="0"/>
        <v>100.69881952735223</v>
      </c>
    </row>
    <row r="5" spans="1:8" s="3" customFormat="1" ht="16.5" customHeight="1" x14ac:dyDescent="0.2">
      <c r="A5" s="204" t="s">
        <v>9</v>
      </c>
      <c r="B5" s="265">
        <f>SUM(B6:B11)</f>
        <v>609156</v>
      </c>
      <c r="C5" s="178">
        <f>SUM(C6:C11)</f>
        <v>509208</v>
      </c>
      <c r="D5" s="178">
        <f>SUM(D6:D11)</f>
        <v>479542</v>
      </c>
      <c r="E5" s="178">
        <f>SUM(E6:E11)</f>
        <v>436827</v>
      </c>
      <c r="F5" s="208">
        <f t="shared" si="0"/>
        <v>83.592380276973387</v>
      </c>
      <c r="G5" s="208">
        <f t="shared" si="0"/>
        <v>94.174089959309356</v>
      </c>
      <c r="H5" s="209">
        <f t="shared" si="0"/>
        <v>91.092542467604503</v>
      </c>
    </row>
    <row r="6" spans="1:8" s="3" customFormat="1" ht="16.5" customHeight="1" x14ac:dyDescent="0.2">
      <c r="A6" s="210" t="s">
        <v>24</v>
      </c>
      <c r="B6" s="267">
        <v>106801</v>
      </c>
      <c r="C6" s="184">
        <v>106801</v>
      </c>
      <c r="D6" s="184">
        <v>106801</v>
      </c>
      <c r="E6" s="184">
        <v>106801</v>
      </c>
      <c r="F6" s="211">
        <f t="shared" si="0"/>
        <v>100</v>
      </c>
      <c r="G6" s="211">
        <f t="shared" si="0"/>
        <v>100</v>
      </c>
      <c r="H6" s="212">
        <f t="shared" si="0"/>
        <v>100</v>
      </c>
    </row>
    <row r="7" spans="1:8" s="3" customFormat="1" ht="16.5" customHeight="1" x14ac:dyDescent="0.2">
      <c r="A7" s="210" t="s">
        <v>25</v>
      </c>
      <c r="B7" s="267">
        <v>300000</v>
      </c>
      <c r="C7" s="184">
        <v>250000</v>
      </c>
      <c r="D7" s="184">
        <v>220000</v>
      </c>
      <c r="E7" s="184">
        <v>180000</v>
      </c>
      <c r="F7" s="211">
        <f t="shared" si="0"/>
        <v>83.333333333333343</v>
      </c>
      <c r="G7" s="211">
        <f t="shared" si="0"/>
        <v>88</v>
      </c>
      <c r="H7" s="212">
        <f t="shared" si="0"/>
        <v>81.818181818181827</v>
      </c>
    </row>
    <row r="8" spans="1:8" s="3" customFormat="1" ht="16.5" customHeight="1" x14ac:dyDescent="0.2">
      <c r="A8" s="210" t="s">
        <v>524</v>
      </c>
      <c r="B8" s="267">
        <v>750</v>
      </c>
      <c r="C8" s="184">
        <v>750</v>
      </c>
      <c r="D8" s="184">
        <v>750</v>
      </c>
      <c r="E8" s="184">
        <v>750</v>
      </c>
      <c r="F8" s="211">
        <f t="shared" si="0"/>
        <v>100</v>
      </c>
      <c r="G8" s="211">
        <f t="shared" si="0"/>
        <v>100</v>
      </c>
      <c r="H8" s="212">
        <f t="shared" si="0"/>
        <v>100</v>
      </c>
    </row>
    <row r="9" spans="1:8" s="3" customFormat="1" ht="16.5" customHeight="1" x14ac:dyDescent="0.2">
      <c r="A9" s="210" t="s">
        <v>26</v>
      </c>
      <c r="B9" s="267">
        <v>59000</v>
      </c>
      <c r="C9" s="184">
        <v>59000</v>
      </c>
      <c r="D9" s="184">
        <v>59000</v>
      </c>
      <c r="E9" s="184">
        <v>59000</v>
      </c>
      <c r="F9" s="211">
        <f t="shared" si="0"/>
        <v>100</v>
      </c>
      <c r="G9" s="211">
        <f t="shared" si="0"/>
        <v>100</v>
      </c>
      <c r="H9" s="212">
        <f t="shared" si="0"/>
        <v>100</v>
      </c>
    </row>
    <row r="10" spans="1:8" s="3" customFormat="1" ht="27.75" customHeight="1" x14ac:dyDescent="0.2">
      <c r="A10" s="210" t="s">
        <v>27</v>
      </c>
      <c r="B10" s="267">
        <v>100000</v>
      </c>
      <c r="C10" s="184">
        <v>50000</v>
      </c>
      <c r="D10" s="184">
        <v>50000</v>
      </c>
      <c r="E10" s="184">
        <v>50000</v>
      </c>
      <c r="F10" s="211">
        <f t="shared" si="0"/>
        <v>50</v>
      </c>
      <c r="G10" s="211">
        <f t="shared" si="0"/>
        <v>100</v>
      </c>
      <c r="H10" s="212">
        <f t="shared" si="0"/>
        <v>100</v>
      </c>
    </row>
    <row r="11" spans="1:8" s="3" customFormat="1" ht="16.5" customHeight="1" x14ac:dyDescent="0.2">
      <c r="A11" s="213" t="s">
        <v>28</v>
      </c>
      <c r="B11" s="267">
        <v>42605</v>
      </c>
      <c r="C11" s="184">
        <v>42657</v>
      </c>
      <c r="D11" s="184">
        <v>42991</v>
      </c>
      <c r="E11" s="184">
        <v>40276</v>
      </c>
      <c r="F11" s="211">
        <f t="shared" si="0"/>
        <v>100.12205140241757</v>
      </c>
      <c r="G11" s="211">
        <f t="shared" si="0"/>
        <v>100.78298989614835</v>
      </c>
      <c r="H11" s="212">
        <f t="shared" si="0"/>
        <v>93.684724709822987</v>
      </c>
    </row>
    <row r="12" spans="1:8" s="3" customFormat="1" ht="29.25" customHeight="1" collapsed="1" x14ac:dyDescent="0.2">
      <c r="A12" s="214" t="s">
        <v>48</v>
      </c>
      <c r="B12" s="265">
        <f>SUM(B13:B26)</f>
        <v>4705749</v>
      </c>
      <c r="C12" s="178">
        <f>SUM(C13:C26)</f>
        <v>4150786</v>
      </c>
      <c r="D12" s="178">
        <f t="shared" ref="D12:E12" si="1">SUM(D13:D26)</f>
        <v>4222396</v>
      </c>
      <c r="E12" s="178">
        <f t="shared" si="1"/>
        <v>4188472</v>
      </c>
      <c r="F12" s="208">
        <f t="shared" si="0"/>
        <v>88.206702057419548</v>
      </c>
      <c r="G12" s="208">
        <f t="shared" si="0"/>
        <v>101.72521541703186</v>
      </c>
      <c r="H12" s="209">
        <f t="shared" si="0"/>
        <v>99.196569909596349</v>
      </c>
    </row>
    <row r="13" spans="1:8" s="3" customFormat="1" ht="16.5" customHeight="1" x14ac:dyDescent="0.2">
      <c r="A13" s="213" t="s">
        <v>319</v>
      </c>
      <c r="B13" s="267">
        <v>1600000</v>
      </c>
      <c r="C13" s="184">
        <v>1730000</v>
      </c>
      <c r="D13" s="184">
        <v>1815000</v>
      </c>
      <c r="E13" s="184">
        <v>1850000</v>
      </c>
      <c r="F13" s="211">
        <f t="shared" si="0"/>
        <v>108.125</v>
      </c>
      <c r="G13" s="211">
        <f t="shared" si="0"/>
        <v>104.91329479768785</v>
      </c>
      <c r="H13" s="212">
        <f t="shared" si="0"/>
        <v>101.92837465564739</v>
      </c>
    </row>
    <row r="14" spans="1:8" s="3" customFormat="1" ht="16.5" customHeight="1" x14ac:dyDescent="0.2">
      <c r="A14" s="213" t="s">
        <v>320</v>
      </c>
      <c r="B14" s="267">
        <v>1330000</v>
      </c>
      <c r="C14" s="184">
        <v>1500000</v>
      </c>
      <c r="D14" s="184">
        <v>1650000</v>
      </c>
      <c r="E14" s="184">
        <v>1720000</v>
      </c>
      <c r="F14" s="211">
        <f t="shared" si="0"/>
        <v>112.78195488721805</v>
      </c>
      <c r="G14" s="211">
        <f t="shared" si="0"/>
        <v>110.00000000000001</v>
      </c>
      <c r="H14" s="212">
        <f t="shared" si="0"/>
        <v>104.24242424242425</v>
      </c>
    </row>
    <row r="15" spans="1:8" s="3" customFormat="1" ht="16.5" customHeight="1" x14ac:dyDescent="0.2">
      <c r="A15" s="213" t="s">
        <v>321</v>
      </c>
      <c r="B15" s="267">
        <v>184683</v>
      </c>
      <c r="C15" s="184">
        <v>170337</v>
      </c>
      <c r="D15" s="184">
        <v>55337</v>
      </c>
      <c r="E15" s="184">
        <v>55337</v>
      </c>
      <c r="F15" s="211">
        <f t="shared" si="0"/>
        <v>92.232094995208001</v>
      </c>
      <c r="G15" s="211">
        <f t="shared" si="0"/>
        <v>32.486776214210657</v>
      </c>
      <c r="H15" s="212">
        <f t="shared" si="0"/>
        <v>100</v>
      </c>
    </row>
    <row r="16" spans="1:8" s="3" customFormat="1" ht="16.5" customHeight="1" x14ac:dyDescent="0.2">
      <c r="A16" s="213" t="s">
        <v>322</v>
      </c>
      <c r="B16" s="267">
        <v>25826</v>
      </c>
      <c r="C16" s="184">
        <v>15064</v>
      </c>
      <c r="D16" s="184">
        <v>16064</v>
      </c>
      <c r="E16" s="184">
        <v>15144</v>
      </c>
      <c r="F16" s="211">
        <f t="shared" si="0"/>
        <v>58.328815921939125</v>
      </c>
      <c r="G16" s="211">
        <f t="shared" si="0"/>
        <v>106.63834306956983</v>
      </c>
      <c r="H16" s="212">
        <f t="shared" si="0"/>
        <v>94.272908366533869</v>
      </c>
    </row>
    <row r="17" spans="1:8" s="3" customFormat="1" ht="16.5" customHeight="1" x14ac:dyDescent="0.2">
      <c r="A17" s="213" t="s">
        <v>29</v>
      </c>
      <c r="B17" s="267">
        <v>162148</v>
      </c>
      <c r="C17" s="184">
        <v>53781</v>
      </c>
      <c r="D17" s="184">
        <v>56034</v>
      </c>
      <c r="E17" s="184">
        <v>58580</v>
      </c>
      <c r="F17" s="211">
        <f t="shared" si="0"/>
        <v>33.167846658608184</v>
      </c>
      <c r="G17" s="211">
        <f t="shared" si="0"/>
        <v>104.189211803425</v>
      </c>
      <c r="H17" s="212">
        <f t="shared" si="0"/>
        <v>104.54366991469466</v>
      </c>
    </row>
    <row r="18" spans="1:8" s="3" customFormat="1" ht="16.5" customHeight="1" x14ac:dyDescent="0.2">
      <c r="A18" s="213" t="s">
        <v>30</v>
      </c>
      <c r="B18" s="267">
        <v>238670</v>
      </c>
      <c r="C18" s="184">
        <v>13411</v>
      </c>
      <c r="D18" s="184">
        <v>103974</v>
      </c>
      <c r="E18" s="184">
        <v>3974</v>
      </c>
      <c r="F18" s="211">
        <f t="shared" si="0"/>
        <v>5.6190555997821257</v>
      </c>
      <c r="G18" s="211">
        <f t="shared" si="0"/>
        <v>775.28894191335473</v>
      </c>
      <c r="H18" s="212">
        <f t="shared" si="0"/>
        <v>3.8221093734972205</v>
      </c>
    </row>
    <row r="19" spans="1:8" s="3" customFormat="1" ht="16.5" customHeight="1" x14ac:dyDescent="0.2">
      <c r="A19" s="213" t="s">
        <v>31</v>
      </c>
      <c r="B19" s="267">
        <v>51240</v>
      </c>
      <c r="C19" s="184">
        <v>33800</v>
      </c>
      <c r="D19" s="184">
        <v>33800</v>
      </c>
      <c r="E19" s="184">
        <v>33800</v>
      </c>
      <c r="F19" s="211">
        <f t="shared" si="0"/>
        <v>65.964090554254483</v>
      </c>
      <c r="G19" s="211">
        <f t="shared" si="0"/>
        <v>100</v>
      </c>
      <c r="H19" s="212">
        <f t="shared" si="0"/>
        <v>100</v>
      </c>
    </row>
    <row r="20" spans="1:8" s="3" customFormat="1" ht="16.149999999999999" customHeight="1" x14ac:dyDescent="0.2">
      <c r="A20" s="213" t="s">
        <v>32</v>
      </c>
      <c r="B20" s="267">
        <v>226035</v>
      </c>
      <c r="C20" s="184">
        <v>176311</v>
      </c>
      <c r="D20" s="184">
        <v>108039</v>
      </c>
      <c r="E20" s="184">
        <v>98289</v>
      </c>
      <c r="F20" s="211">
        <f t="shared" ref="F20:H35" si="2">C20/B20*100</f>
        <v>78.001636914637118</v>
      </c>
      <c r="G20" s="211">
        <f t="shared" si="2"/>
        <v>61.277515299669339</v>
      </c>
      <c r="H20" s="212">
        <f t="shared" si="2"/>
        <v>90.975481076278015</v>
      </c>
    </row>
    <row r="21" spans="1:8" s="3" customFormat="1" ht="16.5" customHeight="1" x14ac:dyDescent="0.2">
      <c r="A21" s="213" t="s">
        <v>33</v>
      </c>
      <c r="B21" s="267">
        <v>169592</v>
      </c>
      <c r="C21" s="184">
        <v>106090</v>
      </c>
      <c r="D21" s="184">
        <v>75526</v>
      </c>
      <c r="E21" s="184">
        <v>50526</v>
      </c>
      <c r="F21" s="211">
        <f t="shared" si="2"/>
        <v>62.556016793244964</v>
      </c>
      <c r="G21" s="211">
        <f t="shared" si="2"/>
        <v>71.190498633235933</v>
      </c>
      <c r="H21" s="212">
        <f t="shared" si="2"/>
        <v>66.898816301670948</v>
      </c>
    </row>
    <row r="22" spans="1:8" s="3" customFormat="1" ht="16.5" customHeight="1" x14ac:dyDescent="0.2">
      <c r="A22" s="213" t="s">
        <v>34</v>
      </c>
      <c r="B22" s="267">
        <v>357969</v>
      </c>
      <c r="C22" s="184">
        <v>204060</v>
      </c>
      <c r="D22" s="184">
        <v>204060</v>
      </c>
      <c r="E22" s="184">
        <v>204060</v>
      </c>
      <c r="F22" s="211">
        <f t="shared" si="2"/>
        <v>57.004936181624664</v>
      </c>
      <c r="G22" s="211">
        <f t="shared" si="2"/>
        <v>100</v>
      </c>
      <c r="H22" s="212">
        <f t="shared" si="2"/>
        <v>100</v>
      </c>
    </row>
    <row r="23" spans="1:8" s="3" customFormat="1" ht="16.5" customHeight="1" x14ac:dyDescent="0.2">
      <c r="A23" s="213" t="s">
        <v>35</v>
      </c>
      <c r="B23" s="267">
        <v>253009</v>
      </c>
      <c r="C23" s="184">
        <v>66371</v>
      </c>
      <c r="D23" s="184">
        <v>24951</v>
      </c>
      <c r="E23" s="184">
        <v>19501</v>
      </c>
      <c r="F23" s="211">
        <f t="shared" si="2"/>
        <v>26.232663660186002</v>
      </c>
      <c r="G23" s="211">
        <f t="shared" si="2"/>
        <v>37.593225957119827</v>
      </c>
      <c r="H23" s="212">
        <f t="shared" si="2"/>
        <v>78.157188088653768</v>
      </c>
    </row>
    <row r="24" spans="1:8" s="3" customFormat="1" ht="16.5" customHeight="1" x14ac:dyDescent="0.2">
      <c r="A24" s="213" t="s">
        <v>36</v>
      </c>
      <c r="B24" s="267">
        <v>10399</v>
      </c>
      <c r="C24" s="184">
        <v>7899</v>
      </c>
      <c r="D24" s="184">
        <v>7899</v>
      </c>
      <c r="E24" s="184">
        <v>7899</v>
      </c>
      <c r="F24" s="211">
        <f t="shared" si="2"/>
        <v>75.959226848735454</v>
      </c>
      <c r="G24" s="211">
        <f t="shared" si="2"/>
        <v>100</v>
      </c>
      <c r="H24" s="212">
        <f t="shared" si="2"/>
        <v>100</v>
      </c>
    </row>
    <row r="25" spans="1:8" s="3" customFormat="1" ht="16.5" customHeight="1" x14ac:dyDescent="0.2">
      <c r="A25" s="213" t="s">
        <v>37</v>
      </c>
      <c r="B25" s="267">
        <v>56200</v>
      </c>
      <c r="C25" s="184">
        <v>47525</v>
      </c>
      <c r="D25" s="184">
        <v>47625</v>
      </c>
      <c r="E25" s="184">
        <v>47275</v>
      </c>
      <c r="F25" s="211">
        <f t="shared" si="2"/>
        <v>84.564056939501768</v>
      </c>
      <c r="G25" s="211">
        <f t="shared" si="2"/>
        <v>100.21041557075223</v>
      </c>
      <c r="H25" s="212">
        <f t="shared" si="2"/>
        <v>99.265091863517057</v>
      </c>
    </row>
    <row r="26" spans="1:8" s="3" customFormat="1" ht="16.5" customHeight="1" x14ac:dyDescent="0.2">
      <c r="A26" s="213" t="s">
        <v>38</v>
      </c>
      <c r="B26" s="267">
        <v>39978</v>
      </c>
      <c r="C26" s="184">
        <v>26137</v>
      </c>
      <c r="D26" s="184">
        <v>24087</v>
      </c>
      <c r="E26" s="184">
        <v>24087</v>
      </c>
      <c r="F26" s="211">
        <f t="shared" si="2"/>
        <v>65.378458151983594</v>
      </c>
      <c r="G26" s="211">
        <f t="shared" si="2"/>
        <v>92.156712706125418</v>
      </c>
      <c r="H26" s="212">
        <f t="shared" si="2"/>
        <v>100</v>
      </c>
    </row>
    <row r="27" spans="1:8" s="3" customFormat="1" ht="16.5" customHeight="1" x14ac:dyDescent="0.2">
      <c r="A27" s="204" t="s">
        <v>10</v>
      </c>
      <c r="B27" s="265">
        <f>SUM(B28:B33)</f>
        <v>3520624</v>
      </c>
      <c r="C27" s="178">
        <f>SUM(C28:C33)</f>
        <v>3488981</v>
      </c>
      <c r="D27" s="178">
        <f>SUM(D28:D33)</f>
        <v>3519594</v>
      </c>
      <c r="E27" s="178">
        <f>SUM(E28:E33)</f>
        <v>3607439</v>
      </c>
      <c r="F27" s="208">
        <f t="shared" si="2"/>
        <v>99.101210467235362</v>
      </c>
      <c r="G27" s="208">
        <f t="shared" si="2"/>
        <v>100.87741951016645</v>
      </c>
      <c r="H27" s="209">
        <f t="shared" si="2"/>
        <v>102.49588446849268</v>
      </c>
    </row>
    <row r="28" spans="1:8" s="3" customFormat="1" ht="16.5" customHeight="1" x14ac:dyDescent="0.2">
      <c r="A28" s="213" t="s">
        <v>323</v>
      </c>
      <c r="B28" s="267">
        <v>778245</v>
      </c>
      <c r="C28" s="184">
        <v>768700</v>
      </c>
      <c r="D28" s="184">
        <v>768700</v>
      </c>
      <c r="E28" s="184">
        <v>768700</v>
      </c>
      <c r="F28" s="211">
        <f t="shared" si="2"/>
        <v>98.773522476854978</v>
      </c>
      <c r="G28" s="211">
        <f t="shared" si="2"/>
        <v>100</v>
      </c>
      <c r="H28" s="212">
        <f t="shared" si="2"/>
        <v>100</v>
      </c>
    </row>
    <row r="29" spans="1:8" s="3" customFormat="1" ht="16.5" customHeight="1" x14ac:dyDescent="0.2">
      <c r="A29" s="213" t="s">
        <v>322</v>
      </c>
      <c r="B29" s="267">
        <v>66024</v>
      </c>
      <c r="C29" s="184">
        <v>66024</v>
      </c>
      <c r="D29" s="184">
        <v>66024</v>
      </c>
      <c r="E29" s="184">
        <v>66024</v>
      </c>
      <c r="F29" s="211">
        <f t="shared" si="2"/>
        <v>100</v>
      </c>
      <c r="G29" s="211">
        <f t="shared" si="2"/>
        <v>100</v>
      </c>
      <c r="H29" s="212">
        <f t="shared" si="2"/>
        <v>100</v>
      </c>
    </row>
    <row r="30" spans="1:8" s="3" customFormat="1" ht="16.5" customHeight="1" x14ac:dyDescent="0.2">
      <c r="A30" s="213" t="s">
        <v>30</v>
      </c>
      <c r="B30" s="267">
        <v>374218</v>
      </c>
      <c r="C30" s="184">
        <v>387918</v>
      </c>
      <c r="D30" s="184">
        <v>405853</v>
      </c>
      <c r="E30" s="184">
        <v>493356</v>
      </c>
      <c r="F30" s="211">
        <f t="shared" si="2"/>
        <v>103.66096767125043</v>
      </c>
      <c r="G30" s="211">
        <f t="shared" si="2"/>
        <v>104.62339979067741</v>
      </c>
      <c r="H30" s="212">
        <f t="shared" si="2"/>
        <v>121.56026935861013</v>
      </c>
    </row>
    <row r="31" spans="1:8" s="3" customFormat="1" ht="16.5" customHeight="1" x14ac:dyDescent="0.2">
      <c r="A31" s="213" t="s">
        <v>34</v>
      </c>
      <c r="B31" s="267">
        <v>399009</v>
      </c>
      <c r="C31" s="184">
        <v>399009</v>
      </c>
      <c r="D31" s="184">
        <v>399009</v>
      </c>
      <c r="E31" s="184">
        <v>399009</v>
      </c>
      <c r="F31" s="211">
        <f t="shared" si="2"/>
        <v>100</v>
      </c>
      <c r="G31" s="211">
        <f t="shared" si="2"/>
        <v>100</v>
      </c>
      <c r="H31" s="212">
        <f t="shared" si="2"/>
        <v>100</v>
      </c>
    </row>
    <row r="32" spans="1:8" s="3" customFormat="1" ht="16.5" customHeight="1" x14ac:dyDescent="0.2">
      <c r="A32" s="213" t="s">
        <v>35</v>
      </c>
      <c r="B32" s="267">
        <f>1100070+1800</f>
        <v>1101870</v>
      </c>
      <c r="C32" s="184">
        <f>1098570+1836</f>
        <v>1100406</v>
      </c>
      <c r="D32" s="184">
        <f>1110310+2000</f>
        <v>1112310</v>
      </c>
      <c r="E32" s="184">
        <f>1110340+2000</f>
        <v>1112340</v>
      </c>
      <c r="F32" s="211">
        <f t="shared" si="2"/>
        <v>99.867134961474576</v>
      </c>
      <c r="G32" s="211">
        <f t="shared" si="2"/>
        <v>101.08178254207994</v>
      </c>
      <c r="H32" s="212">
        <f t="shared" si="2"/>
        <v>100.00269708984007</v>
      </c>
    </row>
    <row r="33" spans="1:8" s="3" customFormat="1" ht="16.5" customHeight="1" x14ac:dyDescent="0.2">
      <c r="A33" s="213" t="s">
        <v>37</v>
      </c>
      <c r="B33" s="267">
        <v>801258</v>
      </c>
      <c r="C33" s="184">
        <v>766924</v>
      </c>
      <c r="D33" s="184">
        <v>767698</v>
      </c>
      <c r="E33" s="184">
        <v>768010</v>
      </c>
      <c r="F33" s="211">
        <f t="shared" si="2"/>
        <v>95.714988181085246</v>
      </c>
      <c r="G33" s="211">
        <f t="shared" si="2"/>
        <v>100.10092264683333</v>
      </c>
      <c r="H33" s="212">
        <f t="shared" si="2"/>
        <v>100.04064098121918</v>
      </c>
    </row>
    <row r="34" spans="1:8" s="3" customFormat="1" ht="16.5" customHeight="1" x14ac:dyDescent="0.2">
      <c r="A34" s="204" t="s">
        <v>51</v>
      </c>
      <c r="B34" s="265">
        <f>SUM(B35:B37)</f>
        <v>321927</v>
      </c>
      <c r="C34" s="178">
        <f t="shared" ref="C34:E34" si="3">SUM(C35:C37)</f>
        <v>241626</v>
      </c>
      <c r="D34" s="178">
        <f t="shared" si="3"/>
        <v>235427</v>
      </c>
      <c r="E34" s="178">
        <f t="shared" si="3"/>
        <v>233286</v>
      </c>
      <c r="F34" s="208">
        <f t="shared" si="2"/>
        <v>75.056146269185248</v>
      </c>
      <c r="G34" s="208">
        <f t="shared" si="2"/>
        <v>97.434464834082419</v>
      </c>
      <c r="H34" s="209">
        <f t="shared" si="2"/>
        <v>99.090588590093745</v>
      </c>
    </row>
    <row r="35" spans="1:8" s="3" customFormat="1" ht="16.5" customHeight="1" x14ac:dyDescent="0.2">
      <c r="A35" s="213" t="s">
        <v>322</v>
      </c>
      <c r="B35" s="267">
        <v>58027</v>
      </c>
      <c r="C35" s="184">
        <v>35626</v>
      </c>
      <c r="D35" s="184">
        <v>34427</v>
      </c>
      <c r="E35" s="184">
        <v>32286</v>
      </c>
      <c r="F35" s="211">
        <f t="shared" si="2"/>
        <v>61.395557240594897</v>
      </c>
      <c r="G35" s="211">
        <f t="shared" si="2"/>
        <v>96.634480435636888</v>
      </c>
      <c r="H35" s="212">
        <f>E35/D35*100</f>
        <v>93.781043948064024</v>
      </c>
    </row>
    <row r="36" spans="1:8" s="3" customFormat="1" ht="16.5" customHeight="1" x14ac:dyDescent="0.2">
      <c r="A36" s="213" t="s">
        <v>34</v>
      </c>
      <c r="B36" s="267">
        <v>191000</v>
      </c>
      <c r="C36" s="184">
        <v>191000</v>
      </c>
      <c r="D36" s="184">
        <v>191000</v>
      </c>
      <c r="E36" s="184">
        <v>191000</v>
      </c>
      <c r="F36" s="211">
        <f t="shared" ref="F36:F37" si="4">C36/B36*100</f>
        <v>100</v>
      </c>
      <c r="G36" s="211">
        <f t="shared" ref="G36" si="5">D36/C36*100</f>
        <v>100</v>
      </c>
      <c r="H36" s="212">
        <f t="shared" ref="H36" si="6">E36/D36*100</f>
        <v>100</v>
      </c>
    </row>
    <row r="37" spans="1:8" s="3" customFormat="1" ht="16.5" customHeight="1" x14ac:dyDescent="0.2">
      <c r="A37" s="213" t="s">
        <v>35</v>
      </c>
      <c r="B37" s="267">
        <v>72900</v>
      </c>
      <c r="C37" s="184">
        <v>15000</v>
      </c>
      <c r="D37" s="184">
        <v>10000</v>
      </c>
      <c r="E37" s="184">
        <v>10000</v>
      </c>
      <c r="F37" s="211">
        <f t="shared" si="4"/>
        <v>20.5761316872428</v>
      </c>
      <c r="G37" s="211">
        <f t="shared" ref="G37" si="7">D37/C37*100</f>
        <v>66.666666666666657</v>
      </c>
      <c r="H37" s="212">
        <f t="shared" ref="H37" si="8">E37/D37*100</f>
        <v>100</v>
      </c>
    </row>
    <row r="38" spans="1:8" s="3" customFormat="1" ht="6" customHeight="1" x14ac:dyDescent="0.2">
      <c r="A38" s="216"/>
      <c r="B38" s="267"/>
      <c r="C38" s="184"/>
      <c r="D38" s="184"/>
      <c r="E38" s="184"/>
      <c r="F38" s="217"/>
      <c r="G38" s="217"/>
      <c r="H38" s="218"/>
    </row>
    <row r="39" spans="1:8" s="3" customFormat="1" ht="29.25" customHeight="1" x14ac:dyDescent="0.2">
      <c r="A39" s="214" t="s">
        <v>324</v>
      </c>
      <c r="B39" s="265">
        <f>23978940+460672</f>
        <v>24439612</v>
      </c>
      <c r="C39" s="178">
        <f>23977840+135406</f>
        <v>24113246</v>
      </c>
      <c r="D39" s="178">
        <f>23977840+70594</f>
        <v>24048434</v>
      </c>
      <c r="E39" s="178">
        <f>23976740+48622</f>
        <v>24025362</v>
      </c>
      <c r="F39" s="208">
        <f t="shared" ref="F39:H39" si="9">C39/B39*100</f>
        <v>98.664602367664429</v>
      </c>
      <c r="G39" s="208">
        <f t="shared" si="9"/>
        <v>99.731218268996216</v>
      </c>
      <c r="H39" s="209">
        <f t="shared" si="9"/>
        <v>99.904060281014551</v>
      </c>
    </row>
    <row r="40" spans="1:8" s="3" customFormat="1" ht="6" customHeight="1" x14ac:dyDescent="0.2">
      <c r="A40" s="219"/>
      <c r="B40" s="270"/>
      <c r="C40" s="220"/>
      <c r="D40" s="220"/>
      <c r="E40" s="220"/>
      <c r="F40" s="217"/>
      <c r="G40" s="217"/>
      <c r="H40" s="218"/>
    </row>
    <row r="41" spans="1:8" s="3" customFormat="1" ht="29.25" customHeight="1" x14ac:dyDescent="0.2">
      <c r="A41" s="214" t="s">
        <v>39</v>
      </c>
      <c r="B41" s="265">
        <f>SUM(B42:B50)</f>
        <v>2983578</v>
      </c>
      <c r="C41" s="178">
        <f t="shared" ref="C41:E41" si="10">SUM(C42:C50)</f>
        <v>1575425</v>
      </c>
      <c r="D41" s="178">
        <f t="shared" si="10"/>
        <v>1662742</v>
      </c>
      <c r="E41" s="178">
        <f t="shared" si="10"/>
        <v>676740</v>
      </c>
      <c r="F41" s="208">
        <f t="shared" ref="F41:H42" si="11">C41/B41*100</f>
        <v>52.803211446122745</v>
      </c>
      <c r="G41" s="208">
        <f t="shared" si="11"/>
        <v>105.54244092863831</v>
      </c>
      <c r="H41" s="209">
        <f t="shared" si="11"/>
        <v>40.700240927335692</v>
      </c>
    </row>
    <row r="42" spans="1:8" s="3" customFormat="1" ht="16.5" customHeight="1" x14ac:dyDescent="0.2">
      <c r="A42" s="213" t="s">
        <v>54</v>
      </c>
      <c r="B42" s="267">
        <v>35200</v>
      </c>
      <c r="C42" s="184">
        <v>41100</v>
      </c>
      <c r="D42" s="184">
        <v>30150</v>
      </c>
      <c r="E42" s="184">
        <v>18150</v>
      </c>
      <c r="F42" s="211">
        <f t="shared" si="11"/>
        <v>116.76136363636364</v>
      </c>
      <c r="G42" s="211">
        <f t="shared" si="11"/>
        <v>73.357664233576642</v>
      </c>
      <c r="H42" s="212">
        <f t="shared" si="11"/>
        <v>60.199004975124382</v>
      </c>
    </row>
    <row r="43" spans="1:8" s="1" customFormat="1" ht="16.5" customHeight="1" x14ac:dyDescent="0.2">
      <c r="A43" s="213" t="s">
        <v>40</v>
      </c>
      <c r="B43" s="267">
        <v>53000</v>
      </c>
      <c r="C43" s="184">
        <v>53000</v>
      </c>
      <c r="D43" s="184">
        <v>53000</v>
      </c>
      <c r="E43" s="184">
        <v>53000</v>
      </c>
      <c r="F43" s="211">
        <f t="shared" ref="F43" si="12">C43/B43*100</f>
        <v>100</v>
      </c>
      <c r="G43" s="211">
        <f t="shared" ref="G43" si="13">D43/C43*100</f>
        <v>100</v>
      </c>
      <c r="H43" s="212">
        <f t="shared" ref="H43" si="14">E43/D43*100</f>
        <v>100</v>
      </c>
    </row>
    <row r="44" spans="1:8" s="3" customFormat="1" ht="16.5" customHeight="1" x14ac:dyDescent="0.2">
      <c r="A44" s="213" t="s">
        <v>323</v>
      </c>
      <c r="B44" s="267">
        <v>834945</v>
      </c>
      <c r="C44" s="184">
        <f>3036354+1742-2700000</f>
        <v>338096</v>
      </c>
      <c r="D44" s="184">
        <f>1843964+9792-1500000</f>
        <v>353756</v>
      </c>
      <c r="E44" s="184">
        <v>214954</v>
      </c>
      <c r="F44" s="211">
        <f t="shared" ref="F44:F50" si="15">C44/B44*100</f>
        <v>40.493206139326546</v>
      </c>
      <c r="G44" s="211">
        <f t="shared" ref="G44:G50" si="16">D44/C44*100</f>
        <v>104.63182054801004</v>
      </c>
      <c r="H44" s="212">
        <f t="shared" ref="H44:H50" si="17">E44/D44*100</f>
        <v>60.76335101030088</v>
      </c>
    </row>
    <row r="45" spans="1:8" s="3" customFormat="1" ht="16.5" customHeight="1" x14ac:dyDescent="0.2">
      <c r="A45" s="213" t="s">
        <v>322</v>
      </c>
      <c r="B45" s="267">
        <v>119319</v>
      </c>
      <c r="C45" s="184">
        <v>71895</v>
      </c>
      <c r="D45" s="184">
        <v>71895</v>
      </c>
      <c r="E45" s="184">
        <v>71895</v>
      </c>
      <c r="F45" s="211">
        <f t="shared" si="15"/>
        <v>60.25444396952706</v>
      </c>
      <c r="G45" s="211">
        <f t="shared" si="16"/>
        <v>100</v>
      </c>
      <c r="H45" s="212">
        <f t="shared" si="17"/>
        <v>100</v>
      </c>
    </row>
    <row r="46" spans="1:8" s="3" customFormat="1" ht="16.5" customHeight="1" x14ac:dyDescent="0.2">
      <c r="A46" s="213" t="s">
        <v>30</v>
      </c>
      <c r="B46" s="267">
        <v>116268</v>
      </c>
      <c r="C46" s="184">
        <v>91588</v>
      </c>
      <c r="D46" s="184">
        <v>161358</v>
      </c>
      <c r="E46" s="184">
        <v>89000</v>
      </c>
      <c r="F46" s="211">
        <f t="shared" si="15"/>
        <v>78.773179206660473</v>
      </c>
      <c r="G46" s="211">
        <f t="shared" si="16"/>
        <v>176.17810193475128</v>
      </c>
      <c r="H46" s="212">
        <f t="shared" si="17"/>
        <v>55.15685618314555</v>
      </c>
    </row>
    <row r="47" spans="1:8" s="3" customFormat="1" ht="16.5" customHeight="1" x14ac:dyDescent="0.2">
      <c r="A47" s="213" t="s">
        <v>34</v>
      </c>
      <c r="B47" s="267">
        <v>242974</v>
      </c>
      <c r="C47" s="184">
        <f>86300-7000</f>
        <v>79300</v>
      </c>
      <c r="D47" s="184">
        <v>122000</v>
      </c>
      <c r="E47" s="184">
        <v>32000</v>
      </c>
      <c r="F47" s="211">
        <f t="shared" si="15"/>
        <v>32.637236906006407</v>
      </c>
      <c r="G47" s="211">
        <f t="shared" si="16"/>
        <v>153.84615384615387</v>
      </c>
      <c r="H47" s="212">
        <f t="shared" si="17"/>
        <v>26.229508196721312</v>
      </c>
    </row>
    <row r="48" spans="1:8" s="3" customFormat="1" ht="16.5" customHeight="1" x14ac:dyDescent="0.2">
      <c r="A48" s="213" t="s">
        <v>35</v>
      </c>
      <c r="B48" s="267">
        <v>843311</v>
      </c>
      <c r="C48" s="184">
        <f>778249-162000-56000</f>
        <v>560249</v>
      </c>
      <c r="D48" s="184">
        <f>1027030-430000-33999</f>
        <v>563031</v>
      </c>
      <c r="E48" s="184">
        <f>276000-113000</f>
        <v>163000</v>
      </c>
      <c r="F48" s="211">
        <f t="shared" si="15"/>
        <v>66.434447078242783</v>
      </c>
      <c r="G48" s="211">
        <f t="shared" si="16"/>
        <v>100.49656492024081</v>
      </c>
      <c r="H48" s="212">
        <f t="shared" si="17"/>
        <v>28.950448554342479</v>
      </c>
    </row>
    <row r="49" spans="1:8" s="3" customFormat="1" ht="16.5" customHeight="1" x14ac:dyDescent="0.2">
      <c r="A49" s="213" t="s">
        <v>37</v>
      </c>
      <c r="B49" s="267">
        <v>738461</v>
      </c>
      <c r="C49" s="184">
        <f>675097-335000</f>
        <v>340097</v>
      </c>
      <c r="D49" s="184">
        <f>1022783-715331</f>
        <v>307452</v>
      </c>
      <c r="E49" s="184">
        <f>314641-280000</f>
        <v>34641</v>
      </c>
      <c r="F49" s="211">
        <f t="shared" si="15"/>
        <v>46.054835664984338</v>
      </c>
      <c r="G49" s="211">
        <f t="shared" si="16"/>
        <v>90.40126787357724</v>
      </c>
      <c r="H49" s="212">
        <f t="shared" si="17"/>
        <v>11.267124624331604</v>
      </c>
    </row>
    <row r="50" spans="1:8" s="3" customFormat="1" ht="16.5" customHeight="1" x14ac:dyDescent="0.2">
      <c r="A50" s="213" t="s">
        <v>38</v>
      </c>
      <c r="B50" s="267">
        <v>100</v>
      </c>
      <c r="C50" s="184">
        <v>100</v>
      </c>
      <c r="D50" s="184">
        <v>100</v>
      </c>
      <c r="E50" s="184">
        <v>100</v>
      </c>
      <c r="F50" s="211">
        <f t="shared" si="15"/>
        <v>100</v>
      </c>
      <c r="G50" s="211">
        <f t="shared" si="16"/>
        <v>100</v>
      </c>
      <c r="H50" s="212">
        <f t="shared" si="17"/>
        <v>100</v>
      </c>
    </row>
    <row r="51" spans="1:8" s="3" customFormat="1" ht="6" customHeight="1" x14ac:dyDescent="0.2">
      <c r="A51" s="216"/>
      <c r="B51" s="267"/>
      <c r="C51" s="184"/>
      <c r="D51" s="184"/>
      <c r="E51" s="184"/>
      <c r="F51" s="217"/>
      <c r="G51" s="217"/>
      <c r="H51" s="218"/>
    </row>
    <row r="52" spans="1:8" s="3" customFormat="1" ht="29.25" customHeight="1" x14ac:dyDescent="0.2">
      <c r="A52" s="214" t="s">
        <v>566</v>
      </c>
      <c r="B52" s="265">
        <v>0</v>
      </c>
      <c r="C52" s="178">
        <f>3204000+56000</f>
        <v>3260000</v>
      </c>
      <c r="D52" s="178">
        <f>2645331+33999</f>
        <v>2679330</v>
      </c>
      <c r="E52" s="178">
        <v>393000</v>
      </c>
      <c r="F52" s="274" t="s">
        <v>525</v>
      </c>
      <c r="G52" s="208">
        <f t="shared" ref="G52" si="18">D52/C52*100</f>
        <v>82.188036809815955</v>
      </c>
      <c r="H52" s="209">
        <f t="shared" ref="H52" si="19">E52/D52*100</f>
        <v>14.667846065994111</v>
      </c>
    </row>
    <row r="53" spans="1:8" s="3" customFormat="1" ht="6" customHeight="1" x14ac:dyDescent="0.2">
      <c r="A53" s="222"/>
      <c r="B53" s="267"/>
      <c r="C53" s="184"/>
      <c r="D53" s="184"/>
      <c r="E53" s="184"/>
      <c r="F53" s="382"/>
      <c r="G53" s="217"/>
      <c r="H53" s="218"/>
    </row>
    <row r="54" spans="1:8" s="9" customFormat="1" ht="16.5" customHeight="1" x14ac:dyDescent="0.2">
      <c r="A54" s="223" t="s">
        <v>52</v>
      </c>
      <c r="B54" s="265">
        <f>SUM(B55:B66)</f>
        <v>2542295</v>
      </c>
      <c r="C54" s="178">
        <f>SUM(C55:C66)</f>
        <v>3705291</v>
      </c>
      <c r="D54" s="178">
        <f>SUM(D55:D66)</f>
        <v>3063100</v>
      </c>
      <c r="E54" s="178">
        <f>SUM(E55:E66)</f>
        <v>1604893</v>
      </c>
      <c r="F54" s="208">
        <f t="shared" ref="F54:H55" si="20">C54/B54*100</f>
        <v>145.74591068306393</v>
      </c>
      <c r="G54" s="208">
        <f t="shared" si="20"/>
        <v>82.668270859157886</v>
      </c>
      <c r="H54" s="209">
        <f t="shared" si="20"/>
        <v>52.394404361594461</v>
      </c>
    </row>
    <row r="55" spans="1:8" s="9" customFormat="1" ht="16.5" customHeight="1" x14ac:dyDescent="0.2">
      <c r="A55" s="213" t="s">
        <v>54</v>
      </c>
      <c r="B55" s="267">
        <v>10490</v>
      </c>
      <c r="C55" s="184">
        <v>35335</v>
      </c>
      <c r="D55" s="184">
        <v>0</v>
      </c>
      <c r="E55" s="184">
        <v>0</v>
      </c>
      <c r="F55" s="211">
        <f t="shared" si="20"/>
        <v>336.84461391801716</v>
      </c>
      <c r="G55" s="211">
        <f t="shared" si="20"/>
        <v>0</v>
      </c>
      <c r="H55" s="215" t="s">
        <v>525</v>
      </c>
    </row>
    <row r="56" spans="1:8" s="9" customFormat="1" ht="16.5" customHeight="1" x14ac:dyDescent="0.2">
      <c r="A56" s="213" t="s">
        <v>323</v>
      </c>
      <c r="B56" s="267">
        <v>429770</v>
      </c>
      <c r="C56" s="184">
        <v>597470</v>
      </c>
      <c r="D56" s="184">
        <v>311190</v>
      </c>
      <c r="E56" s="184">
        <v>705507</v>
      </c>
      <c r="F56" s="211">
        <f t="shared" ref="F56" si="21">C56/B56*100</f>
        <v>139.02087162901086</v>
      </c>
      <c r="G56" s="211">
        <f t="shared" ref="G56" si="22">D56/C56*100</f>
        <v>52.084623495740367</v>
      </c>
      <c r="H56" s="212">
        <f t="shared" ref="H56" si="23">E56/D56*100</f>
        <v>226.71261930010607</v>
      </c>
    </row>
    <row r="57" spans="1:8" s="9" customFormat="1" ht="16.5" customHeight="1" x14ac:dyDescent="0.2">
      <c r="A57" s="213" t="s">
        <v>322</v>
      </c>
      <c r="B57" s="267">
        <v>25241</v>
      </c>
      <c r="C57" s="184">
        <v>77787</v>
      </c>
      <c r="D57" s="184">
        <v>307576</v>
      </c>
      <c r="E57" s="184">
        <v>125170</v>
      </c>
      <c r="F57" s="211">
        <f t="shared" ref="F57:F66" si="24">C57/B57*100</f>
        <v>308.1771720613288</v>
      </c>
      <c r="G57" s="211">
        <f t="shared" ref="G57:G66" si="25">D57/C57*100</f>
        <v>395.40797305462354</v>
      </c>
      <c r="H57" s="212">
        <f t="shared" ref="H57:H66" si="26">E57/D57*100</f>
        <v>40.695632949254815</v>
      </c>
    </row>
    <row r="58" spans="1:8" s="9" customFormat="1" ht="16.5" customHeight="1" x14ac:dyDescent="0.2">
      <c r="A58" s="213" t="s">
        <v>29</v>
      </c>
      <c r="B58" s="267">
        <v>20000</v>
      </c>
      <c r="C58" s="184">
        <v>150000</v>
      </c>
      <c r="D58" s="184">
        <v>58000</v>
      </c>
      <c r="E58" s="184">
        <v>0</v>
      </c>
      <c r="F58" s="211">
        <f t="shared" si="24"/>
        <v>750</v>
      </c>
      <c r="G58" s="211">
        <f t="shared" si="25"/>
        <v>38.666666666666664</v>
      </c>
      <c r="H58" s="212">
        <f t="shared" si="26"/>
        <v>0</v>
      </c>
    </row>
    <row r="59" spans="1:8" s="9" customFormat="1" ht="16.5" customHeight="1" x14ac:dyDescent="0.2">
      <c r="A59" s="213" t="s">
        <v>30</v>
      </c>
      <c r="B59" s="267">
        <v>777606</v>
      </c>
      <c r="C59" s="184">
        <v>1305615</v>
      </c>
      <c r="D59" s="184">
        <v>1274549</v>
      </c>
      <c r="E59" s="184">
        <v>7000</v>
      </c>
      <c r="F59" s="211">
        <f t="shared" si="24"/>
        <v>167.90186804114165</v>
      </c>
      <c r="G59" s="211">
        <f t="shared" si="25"/>
        <v>97.620584935068905</v>
      </c>
      <c r="H59" s="212">
        <f t="shared" si="26"/>
        <v>0.5492138787916353</v>
      </c>
    </row>
    <row r="60" spans="1:8" s="9" customFormat="1" ht="16.5" customHeight="1" x14ac:dyDescent="0.2">
      <c r="A60" s="213" t="s">
        <v>32</v>
      </c>
      <c r="B60" s="267">
        <v>64141</v>
      </c>
      <c r="C60" s="184">
        <v>43784</v>
      </c>
      <c r="D60" s="184">
        <v>35057</v>
      </c>
      <c r="E60" s="184">
        <v>30685</v>
      </c>
      <c r="F60" s="211">
        <f t="shared" si="24"/>
        <v>68.262110038820722</v>
      </c>
      <c r="G60" s="211">
        <f t="shared" si="25"/>
        <v>80.068061392289422</v>
      </c>
      <c r="H60" s="212">
        <f t="shared" si="26"/>
        <v>87.528881535784578</v>
      </c>
    </row>
    <row r="61" spans="1:8" s="9" customFormat="1" ht="16.5" customHeight="1" x14ac:dyDescent="0.2">
      <c r="A61" s="213" t="s">
        <v>33</v>
      </c>
      <c r="B61" s="267">
        <v>5600</v>
      </c>
      <c r="C61" s="184">
        <v>16400</v>
      </c>
      <c r="D61" s="184">
        <v>16600</v>
      </c>
      <c r="E61" s="184">
        <v>0</v>
      </c>
      <c r="F61" s="211">
        <f t="shared" si="24"/>
        <v>292.85714285714283</v>
      </c>
      <c r="G61" s="211">
        <f t="shared" si="25"/>
        <v>101.21951219512195</v>
      </c>
      <c r="H61" s="212">
        <f t="shared" si="26"/>
        <v>0</v>
      </c>
    </row>
    <row r="62" spans="1:8" s="9" customFormat="1" ht="16.5" customHeight="1" x14ac:dyDescent="0.2">
      <c r="A62" s="213" t="s">
        <v>34</v>
      </c>
      <c r="B62" s="267">
        <v>564322</v>
      </c>
      <c r="C62" s="184">
        <v>565146</v>
      </c>
      <c r="D62" s="184">
        <v>344073</v>
      </c>
      <c r="E62" s="184">
        <v>124041</v>
      </c>
      <c r="F62" s="211">
        <f t="shared" si="24"/>
        <v>100.1460159270771</v>
      </c>
      <c r="G62" s="211">
        <f t="shared" si="25"/>
        <v>60.882143729231032</v>
      </c>
      <c r="H62" s="212">
        <f t="shared" si="26"/>
        <v>36.050779921702663</v>
      </c>
    </row>
    <row r="63" spans="1:8" s="9" customFormat="1" ht="16.5" customHeight="1" x14ac:dyDescent="0.2">
      <c r="A63" s="213" t="s">
        <v>35</v>
      </c>
      <c r="B63" s="271">
        <v>351877</v>
      </c>
      <c r="C63" s="221">
        <v>614630</v>
      </c>
      <c r="D63" s="221">
        <v>666613</v>
      </c>
      <c r="E63" s="221">
        <v>591393</v>
      </c>
      <c r="F63" s="211">
        <f t="shared" si="24"/>
        <v>174.67183135015929</v>
      </c>
      <c r="G63" s="211">
        <f t="shared" si="25"/>
        <v>108.45760864259799</v>
      </c>
      <c r="H63" s="212">
        <f t="shared" si="26"/>
        <v>88.716091645377446</v>
      </c>
    </row>
    <row r="64" spans="1:8" s="9" customFormat="1" ht="16.5" customHeight="1" x14ac:dyDescent="0.2">
      <c r="A64" s="213" t="s">
        <v>36</v>
      </c>
      <c r="B64" s="267">
        <v>44250</v>
      </c>
      <c r="C64" s="184">
        <v>50000</v>
      </c>
      <c r="D64" s="184">
        <v>0</v>
      </c>
      <c r="E64" s="184">
        <v>0</v>
      </c>
      <c r="F64" s="211">
        <f t="shared" si="24"/>
        <v>112.99435028248588</v>
      </c>
      <c r="G64" s="211">
        <f t="shared" si="25"/>
        <v>0</v>
      </c>
      <c r="H64" s="215" t="s">
        <v>525</v>
      </c>
    </row>
    <row r="65" spans="1:8" s="9" customFormat="1" ht="16.5" customHeight="1" x14ac:dyDescent="0.2">
      <c r="A65" s="213" t="s">
        <v>37</v>
      </c>
      <c r="B65" s="267">
        <v>117035</v>
      </c>
      <c r="C65" s="184">
        <v>191365</v>
      </c>
      <c r="D65" s="184">
        <v>0</v>
      </c>
      <c r="E65" s="184">
        <v>0</v>
      </c>
      <c r="F65" s="211">
        <f t="shared" si="24"/>
        <v>163.51091553808689</v>
      </c>
      <c r="G65" s="211">
        <f t="shared" si="25"/>
        <v>0</v>
      </c>
      <c r="H65" s="215" t="s">
        <v>525</v>
      </c>
    </row>
    <row r="66" spans="1:8" s="9" customFormat="1" ht="16.5" customHeight="1" x14ac:dyDescent="0.2">
      <c r="A66" s="213" t="s">
        <v>38</v>
      </c>
      <c r="B66" s="267">
        <v>131963</v>
      </c>
      <c r="C66" s="184">
        <v>57759</v>
      </c>
      <c r="D66" s="184">
        <v>49442</v>
      </c>
      <c r="E66" s="184">
        <v>21097</v>
      </c>
      <c r="F66" s="211">
        <f t="shared" si="24"/>
        <v>43.76908678947887</v>
      </c>
      <c r="G66" s="211">
        <f t="shared" si="25"/>
        <v>85.600512474246443</v>
      </c>
      <c r="H66" s="212">
        <f t="shared" si="26"/>
        <v>42.67019942558958</v>
      </c>
    </row>
    <row r="67" spans="1:8" s="3" customFormat="1" ht="6" customHeight="1" x14ac:dyDescent="0.2">
      <c r="A67" s="216"/>
      <c r="B67" s="272"/>
      <c r="C67" s="224"/>
      <c r="D67" s="224"/>
      <c r="E67" s="224"/>
      <c r="F67" s="217"/>
      <c r="G67" s="217"/>
      <c r="H67" s="218"/>
    </row>
    <row r="68" spans="1:8" s="3" customFormat="1" ht="29.25" customHeight="1" x14ac:dyDescent="0.2">
      <c r="A68" s="214" t="s">
        <v>325</v>
      </c>
      <c r="B68" s="268">
        <v>139496</v>
      </c>
      <c r="C68" s="195">
        <v>273853</v>
      </c>
      <c r="D68" s="195">
        <v>186592</v>
      </c>
      <c r="E68" s="195">
        <v>229062</v>
      </c>
      <c r="F68" s="208">
        <f t="shared" ref="F68:H68" si="27">C68/B68*100</f>
        <v>196.3160233985204</v>
      </c>
      <c r="G68" s="208">
        <f t="shared" si="27"/>
        <v>68.135824694270283</v>
      </c>
      <c r="H68" s="209">
        <f t="shared" si="27"/>
        <v>122.76089007031383</v>
      </c>
    </row>
    <row r="69" spans="1:8" s="10" customFormat="1" ht="6" customHeight="1" x14ac:dyDescent="0.2">
      <c r="A69" s="225"/>
      <c r="B69" s="368"/>
      <c r="C69" s="369"/>
      <c r="D69" s="369"/>
      <c r="E69" s="369"/>
      <c r="F69" s="226"/>
      <c r="G69" s="226"/>
      <c r="H69" s="227"/>
    </row>
    <row r="70" spans="1:8" s="3" customFormat="1" ht="16.5" customHeight="1" x14ac:dyDescent="0.2">
      <c r="A70" s="214" t="s">
        <v>315</v>
      </c>
      <c r="B70" s="268">
        <v>0</v>
      </c>
      <c r="C70" s="195">
        <v>400000</v>
      </c>
      <c r="D70" s="195">
        <v>690000</v>
      </c>
      <c r="E70" s="195">
        <v>1910000</v>
      </c>
      <c r="F70" s="274" t="s">
        <v>525</v>
      </c>
      <c r="G70" s="208">
        <f t="shared" ref="G70" si="28">D70/C70*100</f>
        <v>172.5</v>
      </c>
      <c r="H70" s="209">
        <f t="shared" ref="H70" si="29">E70/D70*100</f>
        <v>276.81159420289856</v>
      </c>
    </row>
    <row r="71" spans="1:8" s="10" customFormat="1" ht="6" customHeight="1" thickBot="1" x14ac:dyDescent="0.25">
      <c r="A71" s="225"/>
      <c r="B71" s="368"/>
      <c r="C71" s="369"/>
      <c r="D71" s="369"/>
      <c r="E71" s="369"/>
      <c r="F71" s="226"/>
      <c r="G71" s="226"/>
      <c r="H71" s="227"/>
    </row>
    <row r="72" spans="1:8" s="9" customFormat="1" ht="16.5" customHeight="1" thickBot="1" x14ac:dyDescent="0.25">
      <c r="A72" s="228" t="s">
        <v>7</v>
      </c>
      <c r="B72" s="269">
        <f>B4+B5+B12+B27+B34+B39+B41+B52+B54+B68+B70</f>
        <v>40081121</v>
      </c>
      <c r="C72" s="200">
        <f t="shared" ref="C72:E72" si="30">C4+C5+C12+C27+C34+C39+C41+C52+C54+C68+C70</f>
        <v>42541579</v>
      </c>
      <c r="D72" s="200">
        <f t="shared" si="30"/>
        <v>41615554</v>
      </c>
      <c r="E72" s="200">
        <f t="shared" si="30"/>
        <v>38139267</v>
      </c>
      <c r="F72" s="229">
        <f t="shared" ref="F72:H72" si="31">C72/B72*100</f>
        <v>106.13869557191278</v>
      </c>
      <c r="G72" s="229">
        <f t="shared" si="31"/>
        <v>97.823247228317499</v>
      </c>
      <c r="H72" s="230">
        <f t="shared" si="31"/>
        <v>91.646664129474289</v>
      </c>
    </row>
  </sheetData>
  <mergeCells count="4">
    <mergeCell ref="A2:A3"/>
    <mergeCell ref="F2:F3"/>
    <mergeCell ref="G2:G3"/>
    <mergeCell ref="H2:H3"/>
  </mergeCells>
  <printOptions horizontalCentered="1"/>
  <pageMargins left="0.31496062992125984" right="0.31496062992125984" top="0.59055118110236227" bottom="0.39370078740157483" header="0.31496062992125984" footer="0.11811023622047245"/>
  <pageSetup paperSize="9" scale="69" firstPageNumber="3" fitToHeight="0" orientation="portrait" useFirstPageNumber="1" r:id="rId1"/>
  <headerFooter>
    <oddHeader>&amp;L&amp;"Tahoma,Kurzíva"Střednědobý výhled rozpočtu Moravskoslezského kraje na léta 2025-2027&amp;R&amp;"Tahoma,Kurzíva"Bilance příjmů a výdajů v letech 2025-2027</oddHeader>
    <oddFooter>&amp;C&amp;"Tahoma,Obyčejné"&amp;P</oddFooter>
  </headerFooter>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23AC2-2D03-4C09-AA7C-C8A09803F46D}">
  <sheetPr>
    <pageSetUpPr fitToPage="1"/>
  </sheetPr>
  <dimension ref="A1:M88"/>
  <sheetViews>
    <sheetView zoomScaleNormal="100" zoomScaleSheetLayoutView="100" workbookViewId="0">
      <pane ySplit="4" topLeftCell="A5" activePane="bottomLeft" state="frozen"/>
      <selection activeCell="E56" sqref="E56"/>
      <selection pane="bottomLeft" activeCell="E56" sqref="E56"/>
    </sheetView>
  </sheetViews>
  <sheetFormatPr defaultColWidth="9" defaultRowHeight="12.75" x14ac:dyDescent="0.2"/>
  <cols>
    <col min="1" max="1" width="57.42578125" style="37" customWidth="1"/>
    <col min="2" max="2" width="12.42578125" style="37" hidden="1" customWidth="1"/>
    <col min="3" max="6" width="11.28515625" style="37" customWidth="1"/>
    <col min="7" max="16384" width="9" style="37"/>
  </cols>
  <sheetData>
    <row r="1" spans="1:13" ht="15" customHeight="1" x14ac:dyDescent="0.2">
      <c r="A1" s="21" t="s">
        <v>57</v>
      </c>
    </row>
    <row r="2" spans="1:13" ht="27.75" customHeight="1" thickBot="1" x14ac:dyDescent="0.25">
      <c r="A2" s="571" t="s">
        <v>544</v>
      </c>
      <c r="B2" s="571"/>
      <c r="C2" s="571"/>
      <c r="D2" s="571"/>
      <c r="E2" s="571"/>
      <c r="F2" s="571"/>
    </row>
    <row r="3" spans="1:13" s="38" customFormat="1" ht="27.75" customHeight="1" x14ac:dyDescent="0.2">
      <c r="A3" s="572" t="s">
        <v>68</v>
      </c>
      <c r="B3" s="574" t="s">
        <v>69</v>
      </c>
      <c r="C3" s="576" t="s">
        <v>70</v>
      </c>
      <c r="D3" s="577"/>
      <c r="E3" s="577"/>
      <c r="F3" s="578"/>
    </row>
    <row r="4" spans="1:13" s="38" customFormat="1" ht="18" customHeight="1" thickBot="1" x14ac:dyDescent="0.25">
      <c r="A4" s="573"/>
      <c r="B4" s="575"/>
      <c r="C4" s="249">
        <v>2024</v>
      </c>
      <c r="D4" s="249">
        <v>2025</v>
      </c>
      <c r="E4" s="249">
        <v>2026</v>
      </c>
      <c r="F4" s="250">
        <v>2027</v>
      </c>
    </row>
    <row r="5" spans="1:13" s="38" customFormat="1" ht="16.5" customHeight="1" x14ac:dyDescent="0.2">
      <c r="A5" s="255" t="s">
        <v>71</v>
      </c>
      <c r="B5" s="256"/>
      <c r="C5" s="257">
        <f>C7+C14+C25</f>
        <v>1479190</v>
      </c>
      <c r="D5" s="257">
        <f>D7+D14+D25</f>
        <v>2585746</v>
      </c>
      <c r="E5" s="257">
        <f>E7+E14+E25</f>
        <v>3446546</v>
      </c>
      <c r="F5" s="258">
        <f>F7+F14+F25</f>
        <v>2578711</v>
      </c>
      <c r="J5" s="91"/>
      <c r="K5" s="91"/>
      <c r="L5" s="91"/>
      <c r="M5" s="91"/>
    </row>
    <row r="6" spans="1:13" s="38" customFormat="1" ht="15" customHeight="1" x14ac:dyDescent="0.2">
      <c r="A6" s="323" t="s">
        <v>72</v>
      </c>
      <c r="B6" s="324"/>
      <c r="C6" s="325"/>
      <c r="D6" s="325"/>
      <c r="E6" s="325"/>
      <c r="F6" s="326"/>
    </row>
    <row r="7" spans="1:13" s="38" customFormat="1" ht="18" customHeight="1" x14ac:dyDescent="0.2">
      <c r="A7" s="327" t="s">
        <v>189</v>
      </c>
      <c r="B7" s="324"/>
      <c r="C7" s="336">
        <f>SUM(C8:C13)</f>
        <v>631686</v>
      </c>
      <c r="D7" s="336">
        <f t="shared" ref="D7:F7" si="0">SUM(D8:D13)</f>
        <v>730149</v>
      </c>
      <c r="E7" s="336">
        <f t="shared" si="0"/>
        <v>654064</v>
      </c>
      <c r="F7" s="337">
        <f t="shared" si="0"/>
        <v>663057</v>
      </c>
    </row>
    <row r="8" spans="1:13" s="38" customFormat="1" ht="15" customHeight="1" x14ac:dyDescent="0.2">
      <c r="A8" s="328" t="s">
        <v>190</v>
      </c>
      <c r="B8" s="324"/>
      <c r="C8" s="329">
        <v>200411</v>
      </c>
      <c r="D8" s="329">
        <v>200411</v>
      </c>
      <c r="E8" s="329">
        <v>200411</v>
      </c>
      <c r="F8" s="330">
        <v>200411</v>
      </c>
    </row>
    <row r="9" spans="1:13" s="38" customFormat="1" ht="25.5" customHeight="1" x14ac:dyDescent="0.2">
      <c r="A9" s="328" t="s">
        <v>191</v>
      </c>
      <c r="B9" s="324">
        <v>27355</v>
      </c>
      <c r="C9" s="329">
        <v>396047</v>
      </c>
      <c r="D9" s="329">
        <v>440405</v>
      </c>
      <c r="E9" s="329">
        <v>449653</v>
      </c>
      <c r="F9" s="331">
        <v>458646</v>
      </c>
    </row>
    <row r="10" spans="1:13" s="38" customFormat="1" ht="25.5" customHeight="1" x14ac:dyDescent="0.2">
      <c r="A10" s="328" t="s">
        <v>345</v>
      </c>
      <c r="B10" s="324" t="s">
        <v>342</v>
      </c>
      <c r="C10" s="329">
        <v>3800</v>
      </c>
      <c r="D10" s="329">
        <v>4000</v>
      </c>
      <c r="E10" s="329">
        <v>4000</v>
      </c>
      <c r="F10" s="331">
        <v>4000</v>
      </c>
    </row>
    <row r="11" spans="1:13" s="38" customFormat="1" ht="15" customHeight="1" x14ac:dyDescent="0.2">
      <c r="A11" s="254" t="s">
        <v>344</v>
      </c>
      <c r="B11" s="253" t="s">
        <v>341</v>
      </c>
      <c r="C11" s="343">
        <v>15997</v>
      </c>
      <c r="D11" s="343">
        <v>5333</v>
      </c>
      <c r="E11" s="343">
        <v>0</v>
      </c>
      <c r="F11" s="344">
        <v>0</v>
      </c>
    </row>
    <row r="12" spans="1:13" s="38" customFormat="1" ht="25.5" customHeight="1" x14ac:dyDescent="0.2">
      <c r="A12" s="328" t="s">
        <v>547</v>
      </c>
      <c r="B12" s="324">
        <v>13501</v>
      </c>
      <c r="C12" s="329">
        <v>15431</v>
      </c>
      <c r="D12" s="329">
        <v>20000</v>
      </c>
      <c r="E12" s="329">
        <v>0</v>
      </c>
      <c r="F12" s="331">
        <v>0</v>
      </c>
    </row>
    <row r="13" spans="1:13" s="38" customFormat="1" ht="40.5" customHeight="1" x14ac:dyDescent="0.2">
      <c r="A13" s="328" t="s">
        <v>350</v>
      </c>
      <c r="B13" s="324"/>
      <c r="C13" s="329">
        <v>0</v>
      </c>
      <c r="D13" s="329">
        <v>60000</v>
      </c>
      <c r="E13" s="329">
        <v>0</v>
      </c>
      <c r="F13" s="331">
        <v>0</v>
      </c>
    </row>
    <row r="14" spans="1:13" s="38" customFormat="1" ht="15.75" customHeight="1" x14ac:dyDescent="0.2">
      <c r="A14" s="273" t="s">
        <v>327</v>
      </c>
      <c r="B14" s="253"/>
      <c r="C14" s="325">
        <f>SUM(C15:C24)</f>
        <v>189985</v>
      </c>
      <c r="D14" s="325">
        <f>SUM(D15:D24)</f>
        <v>234274</v>
      </c>
      <c r="E14" s="325">
        <f>SUM(E15:E24)</f>
        <v>188965</v>
      </c>
      <c r="F14" s="332">
        <f>SUM(F15:F24)</f>
        <v>235387</v>
      </c>
    </row>
    <row r="15" spans="1:13" s="38" customFormat="1" ht="15" customHeight="1" x14ac:dyDescent="0.2">
      <c r="A15" s="254" t="s">
        <v>211</v>
      </c>
      <c r="B15" s="253"/>
      <c r="C15" s="329">
        <v>80823</v>
      </c>
      <c r="D15" s="329">
        <v>109210</v>
      </c>
      <c r="E15" s="329">
        <v>113895</v>
      </c>
      <c r="F15" s="331">
        <v>128036</v>
      </c>
    </row>
    <row r="16" spans="1:13" s="38" customFormat="1" ht="15" customHeight="1" x14ac:dyDescent="0.2">
      <c r="A16" s="254" t="s">
        <v>192</v>
      </c>
      <c r="B16" s="253"/>
      <c r="C16" s="329">
        <v>18300</v>
      </c>
      <c r="D16" s="329">
        <v>18300</v>
      </c>
      <c r="E16" s="329">
        <v>18300</v>
      </c>
      <c r="F16" s="331">
        <v>18300</v>
      </c>
    </row>
    <row r="17" spans="1:7" s="38" customFormat="1" ht="15" customHeight="1" x14ac:dyDescent="0.2">
      <c r="A17" s="254" t="s">
        <v>403</v>
      </c>
      <c r="B17" s="253"/>
      <c r="C17" s="329">
        <v>24251</v>
      </c>
      <c r="D17" s="329">
        <v>26968</v>
      </c>
      <c r="E17" s="329">
        <v>27534</v>
      </c>
      <c r="F17" s="331">
        <v>28085</v>
      </c>
    </row>
    <row r="18" spans="1:7" s="38" customFormat="1" ht="25.5" customHeight="1" x14ac:dyDescent="0.2">
      <c r="A18" s="254" t="s">
        <v>346</v>
      </c>
      <c r="B18" s="324"/>
      <c r="C18" s="329">
        <v>418</v>
      </c>
      <c r="D18" s="329">
        <v>0</v>
      </c>
      <c r="E18" s="329">
        <v>0</v>
      </c>
      <c r="F18" s="331">
        <v>0</v>
      </c>
    </row>
    <row r="19" spans="1:7" s="38" customFormat="1" ht="25.5" customHeight="1" x14ac:dyDescent="0.2">
      <c r="A19" s="254" t="s">
        <v>548</v>
      </c>
      <c r="B19" s="324"/>
      <c r="C19" s="329">
        <v>708</v>
      </c>
      <c r="D19" s="329">
        <v>0</v>
      </c>
      <c r="E19" s="329">
        <v>0</v>
      </c>
      <c r="F19" s="331">
        <v>0</v>
      </c>
    </row>
    <row r="20" spans="1:7" s="38" customFormat="1" ht="25.5" customHeight="1" x14ac:dyDescent="0.2">
      <c r="A20" s="254" t="s">
        <v>549</v>
      </c>
      <c r="B20" s="324"/>
      <c r="C20" s="329">
        <v>3500</v>
      </c>
      <c r="D20" s="329">
        <v>2200</v>
      </c>
      <c r="E20" s="329">
        <v>1300</v>
      </c>
      <c r="F20" s="331">
        <v>0</v>
      </c>
    </row>
    <row r="21" spans="1:7" s="38" customFormat="1" ht="25.5" customHeight="1" x14ac:dyDescent="0.2">
      <c r="A21" s="254" t="s">
        <v>550</v>
      </c>
      <c r="B21" s="324"/>
      <c r="C21" s="329">
        <v>2500</v>
      </c>
      <c r="D21" s="329">
        <v>1500</v>
      </c>
      <c r="E21" s="329">
        <v>1500</v>
      </c>
      <c r="F21" s="331">
        <v>966</v>
      </c>
    </row>
    <row r="22" spans="1:7" s="38" customFormat="1" ht="45" x14ac:dyDescent="0.2">
      <c r="A22" s="254" t="s">
        <v>343</v>
      </c>
      <c r="B22" s="324"/>
      <c r="C22" s="329">
        <v>0</v>
      </c>
      <c r="D22" s="329">
        <v>10000</v>
      </c>
      <c r="E22" s="329">
        <v>10000</v>
      </c>
      <c r="F22" s="331">
        <v>10000</v>
      </c>
    </row>
    <row r="23" spans="1:7" s="38" customFormat="1" ht="37.5" customHeight="1" x14ac:dyDescent="0.2">
      <c r="A23" s="254" t="s">
        <v>918</v>
      </c>
      <c r="B23" s="324"/>
      <c r="C23" s="329">
        <v>9485</v>
      </c>
      <c r="D23" s="329">
        <v>16096</v>
      </c>
      <c r="E23" s="329">
        <v>16436</v>
      </c>
      <c r="F23" s="331">
        <v>0</v>
      </c>
    </row>
    <row r="24" spans="1:7" s="38" customFormat="1" ht="25.5" customHeight="1" x14ac:dyDescent="0.2">
      <c r="A24" s="254" t="s">
        <v>502</v>
      </c>
      <c r="B24" s="253"/>
      <c r="C24" s="329">
        <v>50000</v>
      </c>
      <c r="D24" s="329">
        <v>50000</v>
      </c>
      <c r="E24" s="329">
        <v>0</v>
      </c>
      <c r="F24" s="331">
        <v>50000</v>
      </c>
      <c r="G24" s="93"/>
    </row>
    <row r="25" spans="1:7" s="38" customFormat="1" ht="27" customHeight="1" x14ac:dyDescent="0.2">
      <c r="A25" s="273" t="s">
        <v>193</v>
      </c>
      <c r="B25" s="253"/>
      <c r="C25" s="525">
        <f>714227-50000-708-3500-2500</f>
        <v>657519</v>
      </c>
      <c r="D25" s="525">
        <f>1675023-50000-2200-1500</f>
        <v>1621323</v>
      </c>
      <c r="E25" s="525">
        <f>2606317-1300-1500</f>
        <v>2603517</v>
      </c>
      <c r="F25" s="526">
        <f>1731233-50000-966</f>
        <v>1680267</v>
      </c>
    </row>
    <row r="26" spans="1:7" s="38" customFormat="1" ht="6" customHeight="1" x14ac:dyDescent="0.2">
      <c r="A26" s="236"/>
      <c r="B26" s="235"/>
      <c r="C26" s="317"/>
      <c r="D26" s="318"/>
      <c r="E26" s="318"/>
      <c r="F26" s="319"/>
    </row>
    <row r="27" spans="1:7" s="38" customFormat="1" ht="16.5" customHeight="1" x14ac:dyDescent="0.2">
      <c r="A27" s="39" t="s">
        <v>919</v>
      </c>
      <c r="B27" s="40"/>
      <c r="C27" s="339">
        <f>C29+C31+C35+C38+C50+C64+C68</f>
        <v>24439612</v>
      </c>
      <c r="D27" s="339">
        <f t="shared" ref="D27:F27" si="1">D29+D31+D35+D38+D50+D64+D68</f>
        <v>24113246</v>
      </c>
      <c r="E27" s="339">
        <f t="shared" si="1"/>
        <v>24048434</v>
      </c>
      <c r="F27" s="342">
        <f t="shared" si="1"/>
        <v>24025362</v>
      </c>
    </row>
    <row r="28" spans="1:7" s="38" customFormat="1" ht="15" customHeight="1" x14ac:dyDescent="0.2">
      <c r="A28" s="231" t="s">
        <v>72</v>
      </c>
      <c r="B28" s="232"/>
      <c r="C28" s="314"/>
      <c r="D28" s="316"/>
      <c r="E28" s="316"/>
      <c r="F28" s="315"/>
    </row>
    <row r="29" spans="1:7" s="38" customFormat="1" ht="15.75" customHeight="1" x14ac:dyDescent="0.2">
      <c r="A29" s="233" t="s">
        <v>74</v>
      </c>
      <c r="B29" s="232"/>
      <c r="C29" s="336">
        <f t="shared" ref="C29:F29" si="2">SUM(C30)</f>
        <v>300</v>
      </c>
      <c r="D29" s="338">
        <f t="shared" si="2"/>
        <v>300</v>
      </c>
      <c r="E29" s="338">
        <f t="shared" si="2"/>
        <v>466</v>
      </c>
      <c r="F29" s="337">
        <f t="shared" si="2"/>
        <v>500</v>
      </c>
    </row>
    <row r="30" spans="1:7" s="38" customFormat="1" ht="15" customHeight="1" x14ac:dyDescent="0.2">
      <c r="A30" s="234" t="s">
        <v>73</v>
      </c>
      <c r="B30" s="232">
        <v>4001</v>
      </c>
      <c r="C30" s="333">
        <v>300</v>
      </c>
      <c r="D30" s="334">
        <v>300</v>
      </c>
      <c r="E30" s="334">
        <v>466</v>
      </c>
      <c r="F30" s="335">
        <v>500</v>
      </c>
    </row>
    <row r="31" spans="1:7" s="38" customFormat="1" ht="15.75" customHeight="1" x14ac:dyDescent="0.2">
      <c r="A31" s="233" t="s">
        <v>567</v>
      </c>
      <c r="B31" s="232"/>
      <c r="C31" s="336">
        <f>SUM(C32:C34)</f>
        <v>3004982</v>
      </c>
      <c r="D31" s="336">
        <f t="shared" ref="D31:F31" si="3">SUM(D32:D34)</f>
        <v>3004982</v>
      </c>
      <c r="E31" s="336">
        <f t="shared" si="3"/>
        <v>3004982</v>
      </c>
      <c r="F31" s="337">
        <f t="shared" si="3"/>
        <v>3004982</v>
      </c>
    </row>
    <row r="32" spans="1:7" s="38" customFormat="1" ht="25.5" customHeight="1" x14ac:dyDescent="0.2">
      <c r="A32" s="234" t="s">
        <v>568</v>
      </c>
      <c r="B32" s="324">
        <v>13015</v>
      </c>
      <c r="C32" s="527">
        <v>1763</v>
      </c>
      <c r="D32" s="527">
        <v>1763</v>
      </c>
      <c r="E32" s="527">
        <v>1763</v>
      </c>
      <c r="F32" s="528">
        <v>1763</v>
      </c>
    </row>
    <row r="33" spans="1:6" s="38" customFormat="1" ht="25.5" customHeight="1" x14ac:dyDescent="0.2">
      <c r="A33" s="234" t="s">
        <v>569</v>
      </c>
      <c r="B33" s="324">
        <v>13305</v>
      </c>
      <c r="C33" s="527">
        <v>2977419</v>
      </c>
      <c r="D33" s="527">
        <v>2977419</v>
      </c>
      <c r="E33" s="527">
        <v>2977419</v>
      </c>
      <c r="F33" s="528">
        <v>2977419</v>
      </c>
    </row>
    <row r="34" spans="1:6" s="38" customFormat="1" ht="25.5" customHeight="1" x14ac:dyDescent="0.2">
      <c r="A34" s="234" t="s">
        <v>570</v>
      </c>
      <c r="B34" s="324">
        <v>13307</v>
      </c>
      <c r="C34" s="527">
        <v>25800</v>
      </c>
      <c r="D34" s="527">
        <v>25800</v>
      </c>
      <c r="E34" s="527">
        <v>25800</v>
      </c>
      <c r="F34" s="528">
        <v>25800</v>
      </c>
    </row>
    <row r="35" spans="1:6" s="38" customFormat="1" ht="15.75" customHeight="1" x14ac:dyDescent="0.2">
      <c r="A35" s="233" t="s">
        <v>78</v>
      </c>
      <c r="B35" s="232"/>
      <c r="C35" s="336">
        <f>SUM(C36:C37)</f>
        <v>23640</v>
      </c>
      <c r="D35" s="336">
        <f>SUM(D36:D37)</f>
        <v>18142</v>
      </c>
      <c r="E35" s="336">
        <f>SUM(E36:E37)</f>
        <v>15950</v>
      </c>
      <c r="F35" s="337">
        <f>SUM(F36:F37)</f>
        <v>13584</v>
      </c>
    </row>
    <row r="36" spans="1:6" s="38" customFormat="1" ht="25.5" customHeight="1" x14ac:dyDescent="0.2">
      <c r="A36" s="234" t="s">
        <v>75</v>
      </c>
      <c r="B36" s="232">
        <v>35018</v>
      </c>
      <c r="C36" s="333">
        <v>12000</v>
      </c>
      <c r="D36" s="334">
        <v>12000</v>
      </c>
      <c r="E36" s="334">
        <v>12000</v>
      </c>
      <c r="F36" s="335">
        <v>12000</v>
      </c>
    </row>
    <row r="37" spans="1:6" s="38" customFormat="1" ht="25.5" customHeight="1" x14ac:dyDescent="0.2">
      <c r="A37" s="234" t="s">
        <v>76</v>
      </c>
      <c r="B37" s="232" t="s">
        <v>77</v>
      </c>
      <c r="C37" s="333">
        <v>11640</v>
      </c>
      <c r="D37" s="334">
        <v>6142</v>
      </c>
      <c r="E37" s="334">
        <v>3950</v>
      </c>
      <c r="F37" s="335">
        <v>1584</v>
      </c>
    </row>
    <row r="38" spans="1:6" s="38" customFormat="1" ht="15.75" customHeight="1" x14ac:dyDescent="0.2">
      <c r="A38" s="529" t="s">
        <v>338</v>
      </c>
      <c r="B38" s="530"/>
      <c r="C38" s="336">
        <f>SUM(C39:C49)</f>
        <v>21210710</v>
      </c>
      <c r="D38" s="336">
        <f t="shared" ref="D38:F38" si="4">SUM(D39:D49)</f>
        <v>21046288</v>
      </c>
      <c r="E38" s="336">
        <f t="shared" si="4"/>
        <v>20998288</v>
      </c>
      <c r="F38" s="337">
        <f t="shared" si="4"/>
        <v>20983288</v>
      </c>
    </row>
    <row r="39" spans="1:6" s="38" customFormat="1" ht="15" customHeight="1" x14ac:dyDescent="0.2">
      <c r="A39" s="234" t="s">
        <v>571</v>
      </c>
      <c r="B39" s="324">
        <v>33155</v>
      </c>
      <c r="C39" s="527">
        <v>1452657</v>
      </c>
      <c r="D39" s="527">
        <v>1452657</v>
      </c>
      <c r="E39" s="527">
        <v>1452657</v>
      </c>
      <c r="F39" s="528">
        <v>1452657</v>
      </c>
    </row>
    <row r="40" spans="1:6" s="38" customFormat="1" ht="15" customHeight="1" x14ac:dyDescent="0.2">
      <c r="A40" s="234" t="s">
        <v>572</v>
      </c>
      <c r="B40" s="324">
        <v>33353</v>
      </c>
      <c r="C40" s="527">
        <v>19519101</v>
      </c>
      <c r="D40" s="527">
        <v>19519101</v>
      </c>
      <c r="E40" s="527">
        <v>19519101</v>
      </c>
      <c r="F40" s="528">
        <v>19519101</v>
      </c>
    </row>
    <row r="41" spans="1:6" s="38" customFormat="1" ht="15" customHeight="1" x14ac:dyDescent="0.2">
      <c r="A41" s="234" t="s">
        <v>551</v>
      </c>
      <c r="B41" s="232">
        <v>33092</v>
      </c>
      <c r="C41" s="333">
        <v>150000</v>
      </c>
      <c r="D41" s="333">
        <v>50000</v>
      </c>
      <c r="E41" s="334">
        <v>20000</v>
      </c>
      <c r="F41" s="335">
        <v>5000</v>
      </c>
    </row>
    <row r="42" spans="1:6" s="38" customFormat="1" ht="25.5" customHeight="1" x14ac:dyDescent="0.2">
      <c r="A42" s="234" t="s">
        <v>552</v>
      </c>
      <c r="B42" s="232">
        <v>33093</v>
      </c>
      <c r="C42" s="333">
        <v>22000</v>
      </c>
      <c r="D42" s="334">
        <v>18000</v>
      </c>
      <c r="E42" s="334">
        <v>0</v>
      </c>
      <c r="F42" s="335">
        <v>0</v>
      </c>
    </row>
    <row r="43" spans="1:6" s="38" customFormat="1" ht="15" customHeight="1" x14ac:dyDescent="0.2">
      <c r="A43" s="234" t="s">
        <v>79</v>
      </c>
      <c r="B43" s="232">
        <v>33122</v>
      </c>
      <c r="C43" s="334">
        <v>690</v>
      </c>
      <c r="D43" s="334">
        <v>690</v>
      </c>
      <c r="E43" s="334">
        <v>690</v>
      </c>
      <c r="F43" s="335">
        <v>690</v>
      </c>
    </row>
    <row r="44" spans="1:6" s="38" customFormat="1" ht="15" customHeight="1" x14ac:dyDescent="0.2">
      <c r="A44" s="234" t="s">
        <v>80</v>
      </c>
      <c r="B44" s="232">
        <v>33160</v>
      </c>
      <c r="C44" s="334">
        <v>200</v>
      </c>
      <c r="D44" s="334">
        <v>200</v>
      </c>
      <c r="E44" s="334">
        <v>200</v>
      </c>
      <c r="F44" s="335">
        <v>200</v>
      </c>
    </row>
    <row r="45" spans="1:6" s="38" customFormat="1" ht="15" customHeight="1" x14ac:dyDescent="0.2">
      <c r="A45" s="234" t="s">
        <v>81</v>
      </c>
      <c r="B45" s="232">
        <v>33354</v>
      </c>
      <c r="C45" s="334">
        <v>3500</v>
      </c>
      <c r="D45" s="334">
        <v>3500</v>
      </c>
      <c r="E45" s="334">
        <v>3500</v>
      </c>
      <c r="F45" s="335">
        <v>3500</v>
      </c>
    </row>
    <row r="46" spans="1:6" s="38" customFormat="1" ht="15" customHeight="1" x14ac:dyDescent="0.2">
      <c r="A46" s="234" t="s">
        <v>82</v>
      </c>
      <c r="B46" s="232">
        <v>33166</v>
      </c>
      <c r="C46" s="334">
        <v>2000</v>
      </c>
      <c r="D46" s="334">
        <v>2000</v>
      </c>
      <c r="E46" s="334">
        <v>2000</v>
      </c>
      <c r="F46" s="335">
        <v>2000</v>
      </c>
    </row>
    <row r="47" spans="1:6" s="38" customFormat="1" ht="15" customHeight="1" x14ac:dyDescent="0.2">
      <c r="A47" s="234" t="s">
        <v>83</v>
      </c>
      <c r="B47" s="232">
        <v>33192</v>
      </c>
      <c r="C47" s="334">
        <v>140</v>
      </c>
      <c r="D47" s="334">
        <v>140</v>
      </c>
      <c r="E47" s="334">
        <v>140</v>
      </c>
      <c r="F47" s="335">
        <v>140</v>
      </c>
    </row>
    <row r="48" spans="1:6" s="38" customFormat="1" ht="25.5" customHeight="1" x14ac:dyDescent="0.2">
      <c r="A48" s="234" t="s">
        <v>554</v>
      </c>
      <c r="B48" s="232">
        <v>33088</v>
      </c>
      <c r="C48" s="334">
        <v>45524</v>
      </c>
      <c r="D48" s="334">
        <v>0</v>
      </c>
      <c r="E48" s="334">
        <v>0</v>
      </c>
      <c r="F48" s="335">
        <v>0</v>
      </c>
    </row>
    <row r="49" spans="1:6" s="38" customFormat="1" ht="15" customHeight="1" x14ac:dyDescent="0.2">
      <c r="A49" s="234" t="s">
        <v>553</v>
      </c>
      <c r="B49" s="232">
        <v>33352</v>
      </c>
      <c r="C49" s="334">
        <v>14898</v>
      </c>
      <c r="D49" s="334">
        <v>0</v>
      </c>
      <c r="E49" s="334">
        <v>0</v>
      </c>
      <c r="F49" s="335">
        <v>0</v>
      </c>
    </row>
    <row r="50" spans="1:6" s="38" customFormat="1" ht="15.75" customHeight="1" x14ac:dyDescent="0.2">
      <c r="A50" s="233" t="s">
        <v>89</v>
      </c>
      <c r="B50" s="232"/>
      <c r="C50" s="336">
        <f>SUM(C51:C63)</f>
        <v>18280</v>
      </c>
      <c r="D50" s="336">
        <f>SUM(D51:D63)</f>
        <v>16434</v>
      </c>
      <c r="E50" s="338">
        <f>SUM(E51:E63)</f>
        <v>18648</v>
      </c>
      <c r="F50" s="337">
        <f>SUM(F51:F63)</f>
        <v>18008</v>
      </c>
    </row>
    <row r="51" spans="1:6" s="38" customFormat="1" ht="15" customHeight="1" x14ac:dyDescent="0.2">
      <c r="A51" s="531" t="s">
        <v>84</v>
      </c>
      <c r="B51" s="530" t="s">
        <v>340</v>
      </c>
      <c r="C51" s="532">
        <f>962+130</f>
        <v>1092</v>
      </c>
      <c r="D51" s="533">
        <f>786+130</f>
        <v>916</v>
      </c>
      <c r="E51" s="533">
        <f>670+130</f>
        <v>800</v>
      </c>
      <c r="F51" s="534">
        <f>670+130</f>
        <v>800</v>
      </c>
    </row>
    <row r="52" spans="1:6" s="38" customFormat="1" ht="15" customHeight="1" x14ac:dyDescent="0.2">
      <c r="A52" s="234" t="s">
        <v>194</v>
      </c>
      <c r="B52" s="232">
        <v>34013</v>
      </c>
      <c r="C52" s="532">
        <v>290</v>
      </c>
      <c r="D52" s="533">
        <v>100</v>
      </c>
      <c r="E52" s="533">
        <v>100</v>
      </c>
      <c r="F52" s="534">
        <v>0</v>
      </c>
    </row>
    <row r="53" spans="1:6" s="38" customFormat="1" ht="15" customHeight="1" x14ac:dyDescent="0.2">
      <c r="A53" s="531" t="s">
        <v>328</v>
      </c>
      <c r="B53" s="530">
        <v>34021</v>
      </c>
      <c r="C53" s="532">
        <v>140</v>
      </c>
      <c r="D53" s="533">
        <v>330</v>
      </c>
      <c r="E53" s="533">
        <v>180</v>
      </c>
      <c r="F53" s="534">
        <v>80</v>
      </c>
    </row>
    <row r="54" spans="1:6" s="38" customFormat="1" ht="25.5" customHeight="1" x14ac:dyDescent="0.2">
      <c r="A54" s="531" t="s">
        <v>329</v>
      </c>
      <c r="B54" s="530">
        <v>34031</v>
      </c>
      <c r="C54" s="532">
        <v>250</v>
      </c>
      <c r="D54" s="533">
        <v>500</v>
      </c>
      <c r="E54" s="533">
        <v>320</v>
      </c>
      <c r="F54" s="534">
        <v>550</v>
      </c>
    </row>
    <row r="55" spans="1:6" s="38" customFormat="1" ht="15" customHeight="1" x14ac:dyDescent="0.2">
      <c r="A55" s="531" t="s">
        <v>555</v>
      </c>
      <c r="B55" s="530" t="s">
        <v>557</v>
      </c>
      <c r="C55" s="532">
        <f>1153+100</f>
        <v>1253</v>
      </c>
      <c r="D55" s="533">
        <f>100+0</f>
        <v>100</v>
      </c>
      <c r="E55" s="533">
        <v>0</v>
      </c>
      <c r="F55" s="534">
        <v>0</v>
      </c>
    </row>
    <row r="56" spans="1:6" s="38" customFormat="1" ht="15" customHeight="1" x14ac:dyDescent="0.2">
      <c r="A56" s="234" t="s">
        <v>331</v>
      </c>
      <c r="B56" s="530">
        <v>34017</v>
      </c>
      <c r="C56" s="532">
        <v>400</v>
      </c>
      <c r="D56" s="533">
        <v>530</v>
      </c>
      <c r="E56" s="533">
        <v>440</v>
      </c>
      <c r="F56" s="534">
        <v>370</v>
      </c>
    </row>
    <row r="57" spans="1:6" s="38" customFormat="1" ht="15" customHeight="1" x14ac:dyDescent="0.2">
      <c r="A57" s="234" t="s">
        <v>332</v>
      </c>
      <c r="B57" s="232">
        <v>34502</v>
      </c>
      <c r="C57" s="532">
        <v>3000</v>
      </c>
      <c r="D57" s="533">
        <v>1600</v>
      </c>
      <c r="E57" s="533">
        <v>1600</v>
      </c>
      <c r="F57" s="534">
        <v>1500</v>
      </c>
    </row>
    <row r="58" spans="1:6" s="38" customFormat="1" ht="15" customHeight="1" x14ac:dyDescent="0.2">
      <c r="A58" s="535" t="s">
        <v>330</v>
      </c>
      <c r="B58" s="232">
        <v>34503</v>
      </c>
      <c r="C58" s="532">
        <v>1000</v>
      </c>
      <c r="D58" s="533">
        <v>1250</v>
      </c>
      <c r="E58" s="533">
        <v>2650</v>
      </c>
      <c r="F58" s="534">
        <v>1250</v>
      </c>
    </row>
    <row r="59" spans="1:6" s="38" customFormat="1" ht="25.5" customHeight="1" x14ac:dyDescent="0.2">
      <c r="A59" s="234" t="s">
        <v>333</v>
      </c>
      <c r="B59" s="232">
        <v>34949</v>
      </c>
      <c r="C59" s="532">
        <v>200</v>
      </c>
      <c r="D59" s="533">
        <v>0</v>
      </c>
      <c r="E59" s="533">
        <v>400</v>
      </c>
      <c r="F59" s="534">
        <v>0</v>
      </c>
    </row>
    <row r="60" spans="1:6" s="38" customFormat="1" ht="15" customHeight="1" x14ac:dyDescent="0.2">
      <c r="A60" s="234" t="s">
        <v>85</v>
      </c>
      <c r="B60" s="232" t="s">
        <v>86</v>
      </c>
      <c r="C60" s="532">
        <v>195</v>
      </c>
      <c r="D60" s="533">
        <v>208</v>
      </c>
      <c r="E60" s="533">
        <v>208</v>
      </c>
      <c r="F60" s="534">
        <v>208</v>
      </c>
    </row>
    <row r="61" spans="1:6" s="38" customFormat="1" ht="15" customHeight="1" x14ac:dyDescent="0.2">
      <c r="A61" s="234" t="s">
        <v>87</v>
      </c>
      <c r="B61" s="232">
        <v>34090</v>
      </c>
      <c r="C61" s="532">
        <v>460</v>
      </c>
      <c r="D61" s="533">
        <v>700</v>
      </c>
      <c r="E61" s="533">
        <v>550</v>
      </c>
      <c r="F61" s="534">
        <v>650</v>
      </c>
    </row>
    <row r="62" spans="1:6" s="38" customFormat="1" ht="25.5" customHeight="1" x14ac:dyDescent="0.2">
      <c r="A62" s="234" t="s">
        <v>88</v>
      </c>
      <c r="B62" s="232">
        <v>34352</v>
      </c>
      <c r="C62" s="532">
        <v>8000</v>
      </c>
      <c r="D62" s="533">
        <v>8000</v>
      </c>
      <c r="E62" s="533">
        <v>9000</v>
      </c>
      <c r="F62" s="534">
        <v>10000</v>
      </c>
    </row>
    <row r="63" spans="1:6" s="38" customFormat="1" ht="15" customHeight="1" x14ac:dyDescent="0.2">
      <c r="A63" s="234" t="s">
        <v>195</v>
      </c>
      <c r="B63" s="232">
        <v>34341</v>
      </c>
      <c r="C63" s="532">
        <v>2000</v>
      </c>
      <c r="D63" s="533">
        <v>2200</v>
      </c>
      <c r="E63" s="533">
        <v>2400</v>
      </c>
      <c r="F63" s="534">
        <v>2600</v>
      </c>
    </row>
    <row r="64" spans="1:6" s="38" customFormat="1" ht="15.75" customHeight="1" x14ac:dyDescent="0.2">
      <c r="A64" s="233" t="s">
        <v>212</v>
      </c>
      <c r="B64" s="232"/>
      <c r="C64" s="336">
        <f>SUM(C65:C67)</f>
        <v>179500</v>
      </c>
      <c r="D64" s="336">
        <f>SUM(D65:D67)</f>
        <v>26000</v>
      </c>
      <c r="E64" s="336">
        <f>SUM(E65:E67)</f>
        <v>9000</v>
      </c>
      <c r="F64" s="337">
        <f>SUM(F65:F67)</f>
        <v>5000</v>
      </c>
    </row>
    <row r="65" spans="1:7" s="38" customFormat="1" ht="15" customHeight="1" x14ac:dyDescent="0.2">
      <c r="A65" s="234" t="s">
        <v>339</v>
      </c>
      <c r="B65" s="232"/>
      <c r="C65" s="333">
        <v>40500</v>
      </c>
      <c r="D65" s="334">
        <v>10000</v>
      </c>
      <c r="E65" s="334">
        <v>3000</v>
      </c>
      <c r="F65" s="335">
        <v>3000</v>
      </c>
    </row>
    <row r="66" spans="1:7" s="38" customFormat="1" ht="15" customHeight="1" x14ac:dyDescent="0.2">
      <c r="A66" s="536" t="s">
        <v>556</v>
      </c>
      <c r="B66" s="235"/>
      <c r="C66" s="537">
        <v>137000</v>
      </c>
      <c r="D66" s="538">
        <v>14000</v>
      </c>
      <c r="E66" s="538">
        <v>4000</v>
      </c>
      <c r="F66" s="539">
        <v>0</v>
      </c>
    </row>
    <row r="67" spans="1:7" s="38" customFormat="1" ht="15" customHeight="1" x14ac:dyDescent="0.2">
      <c r="A67" s="536" t="s">
        <v>404</v>
      </c>
      <c r="B67" s="235"/>
      <c r="C67" s="537">
        <v>2000</v>
      </c>
      <c r="D67" s="538">
        <v>2000</v>
      </c>
      <c r="E67" s="538">
        <v>2000</v>
      </c>
      <c r="F67" s="539">
        <v>2000</v>
      </c>
    </row>
    <row r="68" spans="1:7" s="38" customFormat="1" ht="15.75" customHeight="1" x14ac:dyDescent="0.2">
      <c r="A68" s="233" t="s">
        <v>573</v>
      </c>
      <c r="B68" s="232"/>
      <c r="C68" s="336">
        <f>SUM(C69:C72)</f>
        <v>2200</v>
      </c>
      <c r="D68" s="336">
        <f t="shared" ref="D68:F68" si="5">SUM(D69:D72)</f>
        <v>1100</v>
      </c>
      <c r="E68" s="336">
        <f t="shared" si="5"/>
        <v>1100</v>
      </c>
      <c r="F68" s="337">
        <f t="shared" si="5"/>
        <v>0</v>
      </c>
    </row>
    <row r="69" spans="1:7" s="38" customFormat="1" ht="25.5" customHeight="1" x14ac:dyDescent="0.2">
      <c r="A69" s="540" t="s">
        <v>574</v>
      </c>
      <c r="B69" s="253">
        <v>98193</v>
      </c>
      <c r="C69" s="527">
        <v>1100</v>
      </c>
      <c r="D69" s="527">
        <v>0</v>
      </c>
      <c r="E69" s="527">
        <v>0</v>
      </c>
      <c r="F69" s="528">
        <v>0</v>
      </c>
    </row>
    <row r="70" spans="1:7" s="38" customFormat="1" ht="25.5" customHeight="1" x14ac:dyDescent="0.2">
      <c r="A70" s="540" t="s">
        <v>575</v>
      </c>
      <c r="B70" s="253">
        <v>98348</v>
      </c>
      <c r="C70" s="527">
        <v>1100</v>
      </c>
      <c r="D70" s="527">
        <v>0</v>
      </c>
      <c r="E70" s="527">
        <v>0</v>
      </c>
      <c r="F70" s="528">
        <v>0</v>
      </c>
    </row>
    <row r="71" spans="1:7" s="38" customFormat="1" ht="25.5" customHeight="1" x14ac:dyDescent="0.2">
      <c r="A71" s="541" t="s">
        <v>576</v>
      </c>
      <c r="B71" s="253">
        <v>98071</v>
      </c>
      <c r="C71" s="527">
        <v>0</v>
      </c>
      <c r="D71" s="527">
        <v>1100</v>
      </c>
      <c r="E71" s="527">
        <v>0</v>
      </c>
      <c r="F71" s="528">
        <v>0</v>
      </c>
    </row>
    <row r="72" spans="1:7" s="38" customFormat="1" ht="25.5" customHeight="1" x14ac:dyDescent="0.2">
      <c r="A72" s="541" t="s">
        <v>577</v>
      </c>
      <c r="B72" s="253">
        <v>98187</v>
      </c>
      <c r="C72" s="527">
        <v>0</v>
      </c>
      <c r="D72" s="527">
        <v>0</v>
      </c>
      <c r="E72" s="527">
        <v>1100</v>
      </c>
      <c r="F72" s="528">
        <v>0</v>
      </c>
    </row>
    <row r="73" spans="1:7" s="38" customFormat="1" ht="6" customHeight="1" x14ac:dyDescent="0.2">
      <c r="A73" s="236"/>
      <c r="B73" s="235"/>
      <c r="C73" s="317"/>
      <c r="D73" s="318"/>
      <c r="E73" s="318"/>
      <c r="F73" s="319"/>
    </row>
    <row r="74" spans="1:7" s="38" customFormat="1" ht="29.25" customHeight="1" x14ac:dyDescent="0.2">
      <c r="A74" s="39" t="s">
        <v>920</v>
      </c>
      <c r="B74" s="40"/>
      <c r="C74" s="339">
        <f>SUM(C75:C84)</f>
        <v>0</v>
      </c>
      <c r="D74" s="339">
        <f t="shared" ref="D74:F74" si="6">SUM(D75:D84)</f>
        <v>3204000</v>
      </c>
      <c r="E74" s="339">
        <f t="shared" si="6"/>
        <v>2735330</v>
      </c>
      <c r="F74" s="342">
        <f t="shared" si="6"/>
        <v>393000</v>
      </c>
    </row>
    <row r="75" spans="1:7" s="38" customFormat="1" ht="15" customHeight="1" x14ac:dyDescent="0.2">
      <c r="A75" s="231" t="s">
        <v>72</v>
      </c>
      <c r="B75" s="232"/>
      <c r="C75" s="314"/>
      <c r="D75" s="316"/>
      <c r="E75" s="316"/>
      <c r="F75" s="315"/>
    </row>
    <row r="76" spans="1:7" s="38" customFormat="1" ht="25.5" customHeight="1" x14ac:dyDescent="0.2">
      <c r="A76" s="254" t="s">
        <v>578</v>
      </c>
      <c r="B76" s="324"/>
      <c r="C76" s="329">
        <v>0</v>
      </c>
      <c r="D76" s="329">
        <v>0</v>
      </c>
      <c r="E76" s="329">
        <v>89999</v>
      </c>
      <c r="F76" s="331">
        <v>0</v>
      </c>
    </row>
    <row r="77" spans="1:7" s="38" customFormat="1" ht="25.5" customHeight="1" x14ac:dyDescent="0.2">
      <c r="A77" s="254" t="s">
        <v>326</v>
      </c>
      <c r="B77" s="324"/>
      <c r="C77" s="329">
        <v>0</v>
      </c>
      <c r="D77" s="329">
        <v>2700000</v>
      </c>
      <c r="E77" s="329">
        <v>1500000</v>
      </c>
      <c r="F77" s="331">
        <v>0</v>
      </c>
      <c r="G77" s="384"/>
    </row>
    <row r="78" spans="1:7" s="38" customFormat="1" ht="25.5" customHeight="1" x14ac:dyDescent="0.2">
      <c r="A78" s="254" t="s">
        <v>545</v>
      </c>
      <c r="B78" s="253"/>
      <c r="C78" s="343">
        <v>0</v>
      </c>
      <c r="D78" s="343">
        <v>7000</v>
      </c>
      <c r="E78" s="343">
        <v>0</v>
      </c>
      <c r="F78" s="344">
        <v>0</v>
      </c>
    </row>
    <row r="79" spans="1:7" s="38" customFormat="1" ht="25.5" customHeight="1" x14ac:dyDescent="0.2">
      <c r="A79" s="254" t="s">
        <v>511</v>
      </c>
      <c r="B79" s="253"/>
      <c r="C79" s="343">
        <v>0</v>
      </c>
      <c r="D79" s="343">
        <v>0</v>
      </c>
      <c r="E79" s="343">
        <v>50000</v>
      </c>
      <c r="F79" s="344">
        <v>13000</v>
      </c>
    </row>
    <row r="80" spans="1:7" s="38" customFormat="1" ht="25.5" customHeight="1" x14ac:dyDescent="0.2">
      <c r="A80" s="254" t="s">
        <v>312</v>
      </c>
      <c r="B80" s="253"/>
      <c r="C80" s="343">
        <v>0</v>
      </c>
      <c r="D80" s="343">
        <v>100000</v>
      </c>
      <c r="E80" s="343">
        <v>320000</v>
      </c>
      <c r="F80" s="344">
        <v>100000</v>
      </c>
    </row>
    <row r="81" spans="1:7" s="38" customFormat="1" ht="25.5" customHeight="1" x14ac:dyDescent="0.2">
      <c r="A81" s="254" t="s">
        <v>546</v>
      </c>
      <c r="B81" s="253"/>
      <c r="C81" s="343">
        <v>0</v>
      </c>
      <c r="D81" s="343">
        <v>12000</v>
      </c>
      <c r="E81" s="343">
        <v>0</v>
      </c>
      <c r="F81" s="344">
        <v>0</v>
      </c>
    </row>
    <row r="82" spans="1:7" s="38" customFormat="1" ht="25.5" customHeight="1" x14ac:dyDescent="0.2">
      <c r="A82" s="254" t="s">
        <v>354</v>
      </c>
      <c r="B82" s="253"/>
      <c r="C82" s="343">
        <v>0</v>
      </c>
      <c r="D82" s="343">
        <v>50000</v>
      </c>
      <c r="E82" s="343">
        <v>60000</v>
      </c>
      <c r="F82" s="344">
        <v>0</v>
      </c>
    </row>
    <row r="83" spans="1:7" s="38" customFormat="1" ht="25.5" customHeight="1" x14ac:dyDescent="0.2">
      <c r="A83" s="254" t="s">
        <v>351</v>
      </c>
      <c r="B83" s="253"/>
      <c r="C83" s="343">
        <v>0</v>
      </c>
      <c r="D83" s="343">
        <v>235000</v>
      </c>
      <c r="E83" s="343">
        <v>345000</v>
      </c>
      <c r="F83" s="344">
        <v>80000</v>
      </c>
    </row>
    <row r="84" spans="1:7" s="38" customFormat="1" ht="25.5" customHeight="1" x14ac:dyDescent="0.2">
      <c r="A84" s="254" t="s">
        <v>349</v>
      </c>
      <c r="B84" s="253"/>
      <c r="C84" s="343">
        <v>0</v>
      </c>
      <c r="D84" s="343">
        <v>100000</v>
      </c>
      <c r="E84" s="343">
        <v>370331</v>
      </c>
      <c r="F84" s="344">
        <v>200000</v>
      </c>
    </row>
    <row r="85" spans="1:7" s="38" customFormat="1" ht="6" customHeight="1" x14ac:dyDescent="0.2">
      <c r="A85" s="236"/>
      <c r="B85" s="235"/>
      <c r="C85" s="317"/>
      <c r="D85" s="318"/>
      <c r="E85" s="318"/>
      <c r="F85" s="319"/>
    </row>
    <row r="86" spans="1:7" s="38" customFormat="1" ht="29.25" customHeight="1" x14ac:dyDescent="0.2">
      <c r="A86" s="39" t="s">
        <v>196</v>
      </c>
      <c r="B86" s="40"/>
      <c r="C86" s="339">
        <v>139496</v>
      </c>
      <c r="D86" s="340">
        <v>273853</v>
      </c>
      <c r="E86" s="341">
        <v>186592</v>
      </c>
      <c r="F86" s="342">
        <v>229062</v>
      </c>
      <c r="G86" s="93"/>
    </row>
    <row r="87" spans="1:7" s="38" customFormat="1" ht="6" customHeight="1" x14ac:dyDescent="0.2">
      <c r="A87" s="237"/>
      <c r="B87" s="235"/>
      <c r="C87" s="320"/>
      <c r="D87" s="321"/>
      <c r="E87" s="321"/>
      <c r="F87" s="322"/>
    </row>
    <row r="88" spans="1:7" s="38" customFormat="1" ht="16.5" customHeight="1" thickBot="1" x14ac:dyDescent="0.25">
      <c r="A88" s="41" t="s">
        <v>90</v>
      </c>
      <c r="B88" s="42"/>
      <c r="C88" s="353">
        <f>C5+C27+C74+C86</f>
        <v>26058298</v>
      </c>
      <c r="D88" s="354">
        <f t="shared" ref="D88:F88" si="7">D5+D27+D74+D86</f>
        <v>30176845</v>
      </c>
      <c r="E88" s="354">
        <f t="shared" si="7"/>
        <v>30416902</v>
      </c>
      <c r="F88" s="355">
        <f t="shared" si="7"/>
        <v>27226135</v>
      </c>
    </row>
  </sheetData>
  <mergeCells count="4">
    <mergeCell ref="A2:F2"/>
    <mergeCell ref="A3:A4"/>
    <mergeCell ref="B3:B4"/>
    <mergeCell ref="C3:F3"/>
  </mergeCells>
  <printOptions horizontalCentered="1"/>
  <pageMargins left="0.39370078740157483" right="0.39370078740157483" top="0.59055118110236227" bottom="0.39370078740157483" header="0.31496062992125984" footer="0.11811023622047245"/>
  <pageSetup paperSize="9" scale="94" firstPageNumber="5" fitToHeight="0" orientation="portrait" useFirstPageNumber="1" r:id="rId1"/>
  <headerFooter>
    <oddHeader>&amp;L&amp;"Tahoma,Kurzíva"&amp;9Střednědobý výhled rozpočtu Moravskoslezského kraje na léta 2025-2027&amp;R&amp;"Tahoma,Kurzíva"&amp;9Přehled očekávaných účelových dotací v letech 2025-2027</oddHeader>
    <oddFooter>&amp;C&amp;"Tahoma,Obyčejné"&amp;P</oddFooter>
  </headerFooter>
  <rowBreaks count="1" manualBreakCount="1">
    <brk id="3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9AF0D-8559-4757-9703-FBD0321FE1F6}">
  <sheetPr>
    <pageSetUpPr fitToPage="1"/>
  </sheetPr>
  <dimension ref="A1:XEZ86"/>
  <sheetViews>
    <sheetView zoomScaleNormal="100" zoomScaleSheetLayoutView="100" workbookViewId="0">
      <pane ySplit="5" topLeftCell="A6" activePane="bottomLeft" state="frozen"/>
      <selection activeCell="E56" sqref="E56"/>
      <selection pane="bottomLeft" activeCell="D81" sqref="D81"/>
    </sheetView>
  </sheetViews>
  <sheetFormatPr defaultRowHeight="12.75" x14ac:dyDescent="0.2"/>
  <cols>
    <col min="1" max="1" width="42.7109375" style="56" customWidth="1"/>
    <col min="2" max="3" width="9.140625" style="56" hidden="1" customWidth="1"/>
    <col min="4" max="8" width="10.7109375" style="56" customWidth="1"/>
    <col min="9" max="9" width="44.7109375" style="56" customWidth="1"/>
    <col min="10" max="244" width="9.140625" style="56"/>
    <col min="245" max="245" width="5.5703125" style="56" customWidth="1"/>
    <col min="246" max="246" width="32" style="56" customWidth="1"/>
    <col min="247" max="248" width="9.85546875" style="56" customWidth="1"/>
    <col min="249" max="250" width="9.42578125" style="56" customWidth="1"/>
    <col min="251" max="251" width="11.140625" style="56" customWidth="1"/>
    <col min="252" max="254" width="8.5703125" style="56" customWidth="1"/>
    <col min="255" max="255" width="32.140625" style="56" customWidth="1"/>
    <col min="256" max="256" width="8" style="56" hidden="1" customWidth="1"/>
    <col min="257" max="500" width="9.140625" style="56"/>
    <col min="501" max="501" width="5.5703125" style="56" customWidth="1"/>
    <col min="502" max="502" width="32" style="56" customWidth="1"/>
    <col min="503" max="504" width="9.85546875" style="56" customWidth="1"/>
    <col min="505" max="506" width="9.42578125" style="56" customWidth="1"/>
    <col min="507" max="507" width="11.140625" style="56" customWidth="1"/>
    <col min="508" max="510" width="8.5703125" style="56" customWidth="1"/>
    <col min="511" max="511" width="32.140625" style="56" customWidth="1"/>
    <col min="512" max="512" width="8" style="56" hidden="1" customWidth="1"/>
    <col min="513" max="756" width="9.140625" style="56"/>
    <col min="757" max="757" width="5.5703125" style="56" customWidth="1"/>
    <col min="758" max="758" width="32" style="56" customWidth="1"/>
    <col min="759" max="760" width="9.85546875" style="56" customWidth="1"/>
    <col min="761" max="762" width="9.42578125" style="56" customWidth="1"/>
    <col min="763" max="763" width="11.140625" style="56" customWidth="1"/>
    <col min="764" max="766" width="8.5703125" style="56" customWidth="1"/>
    <col min="767" max="767" width="32.140625" style="56" customWidth="1"/>
    <col min="768" max="768" width="8" style="56" hidden="1" customWidth="1"/>
    <col min="769" max="1012" width="9.140625" style="56"/>
    <col min="1013" max="1013" width="5.5703125" style="56" customWidth="1"/>
    <col min="1014" max="1014" width="32" style="56" customWidth="1"/>
    <col min="1015" max="1016" width="9.85546875" style="56" customWidth="1"/>
    <col min="1017" max="1018" width="9.42578125" style="56" customWidth="1"/>
    <col min="1019" max="1019" width="11.140625" style="56" customWidth="1"/>
    <col min="1020" max="1022" width="8.5703125" style="56" customWidth="1"/>
    <col min="1023" max="1023" width="32.140625" style="56" customWidth="1"/>
    <col min="1024" max="1024" width="8" style="56" hidden="1" customWidth="1"/>
    <col min="1025" max="1268" width="9.140625" style="56"/>
    <col min="1269" max="1269" width="5.5703125" style="56" customWidth="1"/>
    <col min="1270" max="1270" width="32" style="56" customWidth="1"/>
    <col min="1271" max="1272" width="9.85546875" style="56" customWidth="1"/>
    <col min="1273" max="1274" width="9.42578125" style="56" customWidth="1"/>
    <col min="1275" max="1275" width="11.140625" style="56" customWidth="1"/>
    <col min="1276" max="1278" width="8.5703125" style="56" customWidth="1"/>
    <col min="1279" max="1279" width="32.140625" style="56" customWidth="1"/>
    <col min="1280" max="1280" width="8" style="56" hidden="1" customWidth="1"/>
    <col min="1281" max="1524" width="9.140625" style="56"/>
    <col min="1525" max="1525" width="5.5703125" style="56" customWidth="1"/>
    <col min="1526" max="1526" width="32" style="56" customWidth="1"/>
    <col min="1527" max="1528" width="9.85546875" style="56" customWidth="1"/>
    <col min="1529" max="1530" width="9.42578125" style="56" customWidth="1"/>
    <col min="1531" max="1531" width="11.140625" style="56" customWidth="1"/>
    <col min="1532" max="1534" width="8.5703125" style="56" customWidth="1"/>
    <col min="1535" max="1535" width="32.140625" style="56" customWidth="1"/>
    <col min="1536" max="1536" width="8" style="56" hidden="1" customWidth="1"/>
    <col min="1537" max="1780" width="9.140625" style="56"/>
    <col min="1781" max="1781" width="5.5703125" style="56" customWidth="1"/>
    <col min="1782" max="1782" width="32" style="56" customWidth="1"/>
    <col min="1783" max="1784" width="9.85546875" style="56" customWidth="1"/>
    <col min="1785" max="1786" width="9.42578125" style="56" customWidth="1"/>
    <col min="1787" max="1787" width="11.140625" style="56" customWidth="1"/>
    <col min="1788" max="1790" width="8.5703125" style="56" customWidth="1"/>
    <col min="1791" max="1791" width="32.140625" style="56" customWidth="1"/>
    <col min="1792" max="1792" width="8" style="56" hidden="1" customWidth="1"/>
    <col min="1793" max="2036" width="9.140625" style="56"/>
    <col min="2037" max="2037" width="5.5703125" style="56" customWidth="1"/>
    <col min="2038" max="2038" width="32" style="56" customWidth="1"/>
    <col min="2039" max="2040" width="9.85546875" style="56" customWidth="1"/>
    <col min="2041" max="2042" width="9.42578125" style="56" customWidth="1"/>
    <col min="2043" max="2043" width="11.140625" style="56" customWidth="1"/>
    <col min="2044" max="2046" width="8.5703125" style="56" customWidth="1"/>
    <col min="2047" max="2047" width="32.140625" style="56" customWidth="1"/>
    <col min="2048" max="2048" width="8" style="56" hidden="1" customWidth="1"/>
    <col min="2049" max="2292" width="9.140625" style="56"/>
    <col min="2293" max="2293" width="5.5703125" style="56" customWidth="1"/>
    <col min="2294" max="2294" width="32" style="56" customWidth="1"/>
    <col min="2295" max="2296" width="9.85546875" style="56" customWidth="1"/>
    <col min="2297" max="2298" width="9.42578125" style="56" customWidth="1"/>
    <col min="2299" max="2299" width="11.140625" style="56" customWidth="1"/>
    <col min="2300" max="2302" width="8.5703125" style="56" customWidth="1"/>
    <col min="2303" max="2303" width="32.140625" style="56" customWidth="1"/>
    <col min="2304" max="2304" width="8" style="56" hidden="1" customWidth="1"/>
    <col min="2305" max="2548" width="9.140625" style="56"/>
    <col min="2549" max="2549" width="5.5703125" style="56" customWidth="1"/>
    <col min="2550" max="2550" width="32" style="56" customWidth="1"/>
    <col min="2551" max="2552" width="9.85546875" style="56" customWidth="1"/>
    <col min="2553" max="2554" width="9.42578125" style="56" customWidth="1"/>
    <col min="2555" max="2555" width="11.140625" style="56" customWidth="1"/>
    <col min="2556" max="2558" width="8.5703125" style="56" customWidth="1"/>
    <col min="2559" max="2559" width="32.140625" style="56" customWidth="1"/>
    <col min="2560" max="2560" width="8" style="56" hidden="1" customWidth="1"/>
    <col min="2561" max="2804" width="9.140625" style="56"/>
    <col min="2805" max="2805" width="5.5703125" style="56" customWidth="1"/>
    <col min="2806" max="2806" width="32" style="56" customWidth="1"/>
    <col min="2807" max="2808" width="9.85546875" style="56" customWidth="1"/>
    <col min="2809" max="2810" width="9.42578125" style="56" customWidth="1"/>
    <col min="2811" max="2811" width="11.140625" style="56" customWidth="1"/>
    <col min="2812" max="2814" width="8.5703125" style="56" customWidth="1"/>
    <col min="2815" max="2815" width="32.140625" style="56" customWidth="1"/>
    <col min="2816" max="2816" width="8" style="56" hidden="1" customWidth="1"/>
    <col min="2817" max="3060" width="9.140625" style="56"/>
    <col min="3061" max="3061" width="5.5703125" style="56" customWidth="1"/>
    <col min="3062" max="3062" width="32" style="56" customWidth="1"/>
    <col min="3063" max="3064" width="9.85546875" style="56" customWidth="1"/>
    <col min="3065" max="3066" width="9.42578125" style="56" customWidth="1"/>
    <col min="3067" max="3067" width="11.140625" style="56" customWidth="1"/>
    <col min="3068" max="3070" width="8.5703125" style="56" customWidth="1"/>
    <col min="3071" max="3071" width="32.140625" style="56" customWidth="1"/>
    <col min="3072" max="3072" width="8" style="56" hidden="1" customWidth="1"/>
    <col min="3073" max="3316" width="9.140625" style="56"/>
    <col min="3317" max="3317" width="5.5703125" style="56" customWidth="1"/>
    <col min="3318" max="3318" width="32" style="56" customWidth="1"/>
    <col min="3319" max="3320" width="9.85546875" style="56" customWidth="1"/>
    <col min="3321" max="3322" width="9.42578125" style="56" customWidth="1"/>
    <col min="3323" max="3323" width="11.140625" style="56" customWidth="1"/>
    <col min="3324" max="3326" width="8.5703125" style="56" customWidth="1"/>
    <col min="3327" max="3327" width="32.140625" style="56" customWidth="1"/>
    <col min="3328" max="3328" width="8" style="56" hidden="1" customWidth="1"/>
    <col min="3329" max="3572" width="9.140625" style="56"/>
    <col min="3573" max="3573" width="5.5703125" style="56" customWidth="1"/>
    <col min="3574" max="3574" width="32" style="56" customWidth="1"/>
    <col min="3575" max="3576" width="9.85546875" style="56" customWidth="1"/>
    <col min="3577" max="3578" width="9.42578125" style="56" customWidth="1"/>
    <col min="3579" max="3579" width="11.140625" style="56" customWidth="1"/>
    <col min="3580" max="3582" width="8.5703125" style="56" customWidth="1"/>
    <col min="3583" max="3583" width="32.140625" style="56" customWidth="1"/>
    <col min="3584" max="3584" width="8" style="56" hidden="1" customWidth="1"/>
    <col min="3585" max="3828" width="9.140625" style="56"/>
    <col min="3829" max="3829" width="5.5703125" style="56" customWidth="1"/>
    <col min="3830" max="3830" width="32" style="56" customWidth="1"/>
    <col min="3831" max="3832" width="9.85546875" style="56" customWidth="1"/>
    <col min="3833" max="3834" width="9.42578125" style="56" customWidth="1"/>
    <col min="3835" max="3835" width="11.140625" style="56" customWidth="1"/>
    <col min="3836" max="3838" width="8.5703125" style="56" customWidth="1"/>
    <col min="3839" max="3839" width="32.140625" style="56" customWidth="1"/>
    <col min="3840" max="3840" width="8" style="56" hidden="1" customWidth="1"/>
    <col min="3841" max="4084" width="9.140625" style="56"/>
    <col min="4085" max="4085" width="5.5703125" style="56" customWidth="1"/>
    <col min="4086" max="4086" width="32" style="56" customWidth="1"/>
    <col min="4087" max="4088" width="9.85546875" style="56" customWidth="1"/>
    <col min="4089" max="4090" width="9.42578125" style="56" customWidth="1"/>
    <col min="4091" max="4091" width="11.140625" style="56" customWidth="1"/>
    <col min="4092" max="4094" width="8.5703125" style="56" customWidth="1"/>
    <col min="4095" max="4095" width="32.140625" style="56" customWidth="1"/>
    <col min="4096" max="4096" width="8" style="56" hidden="1" customWidth="1"/>
    <col min="4097" max="4340" width="9.140625" style="56"/>
    <col min="4341" max="4341" width="5.5703125" style="56" customWidth="1"/>
    <col min="4342" max="4342" width="32" style="56" customWidth="1"/>
    <col min="4343" max="4344" width="9.85546875" style="56" customWidth="1"/>
    <col min="4345" max="4346" width="9.42578125" style="56" customWidth="1"/>
    <col min="4347" max="4347" width="11.140625" style="56" customWidth="1"/>
    <col min="4348" max="4350" width="8.5703125" style="56" customWidth="1"/>
    <col min="4351" max="4351" width="32.140625" style="56" customWidth="1"/>
    <col min="4352" max="4352" width="8" style="56" hidden="1" customWidth="1"/>
    <col min="4353" max="4596" width="9.140625" style="56"/>
    <col min="4597" max="4597" width="5.5703125" style="56" customWidth="1"/>
    <col min="4598" max="4598" width="32" style="56" customWidth="1"/>
    <col min="4599" max="4600" width="9.85546875" style="56" customWidth="1"/>
    <col min="4601" max="4602" width="9.42578125" style="56" customWidth="1"/>
    <col min="4603" max="4603" width="11.140625" style="56" customWidth="1"/>
    <col min="4604" max="4606" width="8.5703125" style="56" customWidth="1"/>
    <col min="4607" max="4607" width="32.140625" style="56" customWidth="1"/>
    <col min="4608" max="4608" width="8" style="56" hidden="1" customWidth="1"/>
    <col min="4609" max="4852" width="9.140625" style="56"/>
    <col min="4853" max="4853" width="5.5703125" style="56" customWidth="1"/>
    <col min="4854" max="4854" width="32" style="56" customWidth="1"/>
    <col min="4855" max="4856" width="9.85546875" style="56" customWidth="1"/>
    <col min="4857" max="4858" width="9.42578125" style="56" customWidth="1"/>
    <col min="4859" max="4859" width="11.140625" style="56" customWidth="1"/>
    <col min="4860" max="4862" width="8.5703125" style="56" customWidth="1"/>
    <col min="4863" max="4863" width="32.140625" style="56" customWidth="1"/>
    <col min="4864" max="4864" width="8" style="56" hidden="1" customWidth="1"/>
    <col min="4865" max="5108" width="9.140625" style="56"/>
    <col min="5109" max="5109" width="5.5703125" style="56" customWidth="1"/>
    <col min="5110" max="5110" width="32" style="56" customWidth="1"/>
    <col min="5111" max="5112" width="9.85546875" style="56" customWidth="1"/>
    <col min="5113" max="5114" width="9.42578125" style="56" customWidth="1"/>
    <col min="5115" max="5115" width="11.140625" style="56" customWidth="1"/>
    <col min="5116" max="5118" width="8.5703125" style="56" customWidth="1"/>
    <col min="5119" max="5119" width="32.140625" style="56" customWidth="1"/>
    <col min="5120" max="5120" width="8" style="56" hidden="1" customWidth="1"/>
    <col min="5121" max="5364" width="9.140625" style="56"/>
    <col min="5365" max="5365" width="5.5703125" style="56" customWidth="1"/>
    <col min="5366" max="5366" width="32" style="56" customWidth="1"/>
    <col min="5367" max="5368" width="9.85546875" style="56" customWidth="1"/>
    <col min="5369" max="5370" width="9.42578125" style="56" customWidth="1"/>
    <col min="5371" max="5371" width="11.140625" style="56" customWidth="1"/>
    <col min="5372" max="5374" width="8.5703125" style="56" customWidth="1"/>
    <col min="5375" max="5375" width="32.140625" style="56" customWidth="1"/>
    <col min="5376" max="5376" width="8" style="56" hidden="1" customWidth="1"/>
    <col min="5377" max="5620" width="9.140625" style="56"/>
    <col min="5621" max="5621" width="5.5703125" style="56" customWidth="1"/>
    <col min="5622" max="5622" width="32" style="56" customWidth="1"/>
    <col min="5623" max="5624" width="9.85546875" style="56" customWidth="1"/>
    <col min="5625" max="5626" width="9.42578125" style="56" customWidth="1"/>
    <col min="5627" max="5627" width="11.140625" style="56" customWidth="1"/>
    <col min="5628" max="5630" width="8.5703125" style="56" customWidth="1"/>
    <col min="5631" max="5631" width="32.140625" style="56" customWidth="1"/>
    <col min="5632" max="5632" width="8" style="56" hidden="1" customWidth="1"/>
    <col min="5633" max="5876" width="9.140625" style="56"/>
    <col min="5877" max="5877" width="5.5703125" style="56" customWidth="1"/>
    <col min="5878" max="5878" width="32" style="56" customWidth="1"/>
    <col min="5879" max="5880" width="9.85546875" style="56" customWidth="1"/>
    <col min="5881" max="5882" width="9.42578125" style="56" customWidth="1"/>
    <col min="5883" max="5883" width="11.140625" style="56" customWidth="1"/>
    <col min="5884" max="5886" width="8.5703125" style="56" customWidth="1"/>
    <col min="5887" max="5887" width="32.140625" style="56" customWidth="1"/>
    <col min="5888" max="5888" width="8" style="56" hidden="1" customWidth="1"/>
    <col min="5889" max="6132" width="9.140625" style="56"/>
    <col min="6133" max="6133" width="5.5703125" style="56" customWidth="1"/>
    <col min="6134" max="6134" width="32" style="56" customWidth="1"/>
    <col min="6135" max="6136" width="9.85546875" style="56" customWidth="1"/>
    <col min="6137" max="6138" width="9.42578125" style="56" customWidth="1"/>
    <col min="6139" max="6139" width="11.140625" style="56" customWidth="1"/>
    <col min="6140" max="6142" width="8.5703125" style="56" customWidth="1"/>
    <col min="6143" max="6143" width="32.140625" style="56" customWidth="1"/>
    <col min="6144" max="6144" width="8" style="56" hidden="1" customWidth="1"/>
    <col min="6145" max="6388" width="9.140625" style="56"/>
    <col min="6389" max="6389" width="5.5703125" style="56" customWidth="1"/>
    <col min="6390" max="6390" width="32" style="56" customWidth="1"/>
    <col min="6391" max="6392" width="9.85546875" style="56" customWidth="1"/>
    <col min="6393" max="6394" width="9.42578125" style="56" customWidth="1"/>
    <col min="6395" max="6395" width="11.140625" style="56" customWidth="1"/>
    <col min="6396" max="6398" width="8.5703125" style="56" customWidth="1"/>
    <col min="6399" max="6399" width="32.140625" style="56" customWidth="1"/>
    <col min="6400" max="6400" width="8" style="56" hidden="1" customWidth="1"/>
    <col min="6401" max="6644" width="9.140625" style="56"/>
    <col min="6645" max="6645" width="5.5703125" style="56" customWidth="1"/>
    <col min="6646" max="6646" width="32" style="56" customWidth="1"/>
    <col min="6647" max="6648" width="9.85546875" style="56" customWidth="1"/>
    <col min="6649" max="6650" width="9.42578125" style="56" customWidth="1"/>
    <col min="6651" max="6651" width="11.140625" style="56" customWidth="1"/>
    <col min="6652" max="6654" width="8.5703125" style="56" customWidth="1"/>
    <col min="6655" max="6655" width="32.140625" style="56" customWidth="1"/>
    <col min="6656" max="6656" width="8" style="56" hidden="1" customWidth="1"/>
    <col min="6657" max="6900" width="9.140625" style="56"/>
    <col min="6901" max="6901" width="5.5703125" style="56" customWidth="1"/>
    <col min="6902" max="6902" width="32" style="56" customWidth="1"/>
    <col min="6903" max="6904" width="9.85546875" style="56" customWidth="1"/>
    <col min="6905" max="6906" width="9.42578125" style="56" customWidth="1"/>
    <col min="6907" max="6907" width="11.140625" style="56" customWidth="1"/>
    <col min="6908" max="6910" width="8.5703125" style="56" customWidth="1"/>
    <col min="6911" max="6911" width="32.140625" style="56" customWidth="1"/>
    <col min="6912" max="6912" width="8" style="56" hidden="1" customWidth="1"/>
    <col min="6913" max="7156" width="9.140625" style="56"/>
    <col min="7157" max="7157" width="5.5703125" style="56" customWidth="1"/>
    <col min="7158" max="7158" width="32" style="56" customWidth="1"/>
    <col min="7159" max="7160" width="9.85546875" style="56" customWidth="1"/>
    <col min="7161" max="7162" width="9.42578125" style="56" customWidth="1"/>
    <col min="7163" max="7163" width="11.140625" style="56" customWidth="1"/>
    <col min="7164" max="7166" width="8.5703125" style="56" customWidth="1"/>
    <col min="7167" max="7167" width="32.140625" style="56" customWidth="1"/>
    <col min="7168" max="7168" width="8" style="56" hidden="1" customWidth="1"/>
    <col min="7169" max="7412" width="9.140625" style="56"/>
    <col min="7413" max="7413" width="5.5703125" style="56" customWidth="1"/>
    <col min="7414" max="7414" width="32" style="56" customWidth="1"/>
    <col min="7415" max="7416" width="9.85546875" style="56" customWidth="1"/>
    <col min="7417" max="7418" width="9.42578125" style="56" customWidth="1"/>
    <col min="7419" max="7419" width="11.140625" style="56" customWidth="1"/>
    <col min="7420" max="7422" width="8.5703125" style="56" customWidth="1"/>
    <col min="7423" max="7423" width="32.140625" style="56" customWidth="1"/>
    <col min="7424" max="7424" width="8" style="56" hidden="1" customWidth="1"/>
    <col min="7425" max="7668" width="9.140625" style="56"/>
    <col min="7669" max="7669" width="5.5703125" style="56" customWidth="1"/>
    <col min="7670" max="7670" width="32" style="56" customWidth="1"/>
    <col min="7671" max="7672" width="9.85546875" style="56" customWidth="1"/>
    <col min="7673" max="7674" width="9.42578125" style="56" customWidth="1"/>
    <col min="7675" max="7675" width="11.140625" style="56" customWidth="1"/>
    <col min="7676" max="7678" width="8.5703125" style="56" customWidth="1"/>
    <col min="7679" max="7679" width="32.140625" style="56" customWidth="1"/>
    <col min="7680" max="7680" width="8" style="56" hidden="1" customWidth="1"/>
    <col min="7681" max="7924" width="9.140625" style="56"/>
    <col min="7925" max="7925" width="5.5703125" style="56" customWidth="1"/>
    <col min="7926" max="7926" width="32" style="56" customWidth="1"/>
    <col min="7927" max="7928" width="9.85546875" style="56" customWidth="1"/>
    <col min="7929" max="7930" width="9.42578125" style="56" customWidth="1"/>
    <col min="7931" max="7931" width="11.140625" style="56" customWidth="1"/>
    <col min="7932" max="7934" width="8.5703125" style="56" customWidth="1"/>
    <col min="7935" max="7935" width="32.140625" style="56" customWidth="1"/>
    <col min="7936" max="7936" width="8" style="56" hidden="1" customWidth="1"/>
    <col min="7937" max="8180" width="9.140625" style="56"/>
    <col min="8181" max="8181" width="5.5703125" style="56" customWidth="1"/>
    <col min="8182" max="8182" width="32" style="56" customWidth="1"/>
    <col min="8183" max="8184" width="9.85546875" style="56" customWidth="1"/>
    <col min="8185" max="8186" width="9.42578125" style="56" customWidth="1"/>
    <col min="8187" max="8187" width="11.140625" style="56" customWidth="1"/>
    <col min="8188" max="8190" width="8.5703125" style="56" customWidth="1"/>
    <col min="8191" max="8191" width="32.140625" style="56" customWidth="1"/>
    <col min="8192" max="8192" width="8" style="56" hidden="1" customWidth="1"/>
    <col min="8193" max="8436" width="9.140625" style="56"/>
    <col min="8437" max="8437" width="5.5703125" style="56" customWidth="1"/>
    <col min="8438" max="8438" width="32" style="56" customWidth="1"/>
    <col min="8439" max="8440" width="9.85546875" style="56" customWidth="1"/>
    <col min="8441" max="8442" width="9.42578125" style="56" customWidth="1"/>
    <col min="8443" max="8443" width="11.140625" style="56" customWidth="1"/>
    <col min="8444" max="8446" width="8.5703125" style="56" customWidth="1"/>
    <col min="8447" max="8447" width="32.140625" style="56" customWidth="1"/>
    <col min="8448" max="8448" width="8" style="56" hidden="1" customWidth="1"/>
    <col min="8449" max="8692" width="9.140625" style="56"/>
    <col min="8693" max="8693" width="5.5703125" style="56" customWidth="1"/>
    <col min="8694" max="8694" width="32" style="56" customWidth="1"/>
    <col min="8695" max="8696" width="9.85546875" style="56" customWidth="1"/>
    <col min="8697" max="8698" width="9.42578125" style="56" customWidth="1"/>
    <col min="8699" max="8699" width="11.140625" style="56" customWidth="1"/>
    <col min="8700" max="8702" width="8.5703125" style="56" customWidth="1"/>
    <col min="8703" max="8703" width="32.140625" style="56" customWidth="1"/>
    <col min="8704" max="8704" width="8" style="56" hidden="1" customWidth="1"/>
    <col min="8705" max="8948" width="9.140625" style="56"/>
    <col min="8949" max="8949" width="5.5703125" style="56" customWidth="1"/>
    <col min="8950" max="8950" width="32" style="56" customWidth="1"/>
    <col min="8951" max="8952" width="9.85546875" style="56" customWidth="1"/>
    <col min="8953" max="8954" width="9.42578125" style="56" customWidth="1"/>
    <col min="8955" max="8955" width="11.140625" style="56" customWidth="1"/>
    <col min="8956" max="8958" width="8.5703125" style="56" customWidth="1"/>
    <col min="8959" max="8959" width="32.140625" style="56" customWidth="1"/>
    <col min="8960" max="8960" width="8" style="56" hidden="1" customWidth="1"/>
    <col min="8961" max="9204" width="9.140625" style="56"/>
    <col min="9205" max="9205" width="5.5703125" style="56" customWidth="1"/>
    <col min="9206" max="9206" width="32" style="56" customWidth="1"/>
    <col min="9207" max="9208" width="9.85546875" style="56" customWidth="1"/>
    <col min="9209" max="9210" width="9.42578125" style="56" customWidth="1"/>
    <col min="9211" max="9211" width="11.140625" style="56" customWidth="1"/>
    <col min="9212" max="9214" width="8.5703125" style="56" customWidth="1"/>
    <col min="9215" max="9215" width="32.140625" style="56" customWidth="1"/>
    <col min="9216" max="9216" width="8" style="56" hidden="1" customWidth="1"/>
    <col min="9217" max="9460" width="9.140625" style="56"/>
    <col min="9461" max="9461" width="5.5703125" style="56" customWidth="1"/>
    <col min="9462" max="9462" width="32" style="56" customWidth="1"/>
    <col min="9463" max="9464" width="9.85546875" style="56" customWidth="1"/>
    <col min="9465" max="9466" width="9.42578125" style="56" customWidth="1"/>
    <col min="9467" max="9467" width="11.140625" style="56" customWidth="1"/>
    <col min="9468" max="9470" width="8.5703125" style="56" customWidth="1"/>
    <col min="9471" max="9471" width="32.140625" style="56" customWidth="1"/>
    <col min="9472" max="9472" width="8" style="56" hidden="1" customWidth="1"/>
    <col min="9473" max="9716" width="9.140625" style="56"/>
    <col min="9717" max="9717" width="5.5703125" style="56" customWidth="1"/>
    <col min="9718" max="9718" width="32" style="56" customWidth="1"/>
    <col min="9719" max="9720" width="9.85546875" style="56" customWidth="1"/>
    <col min="9721" max="9722" width="9.42578125" style="56" customWidth="1"/>
    <col min="9723" max="9723" width="11.140625" style="56" customWidth="1"/>
    <col min="9724" max="9726" width="8.5703125" style="56" customWidth="1"/>
    <col min="9727" max="9727" width="32.140625" style="56" customWidth="1"/>
    <col min="9728" max="9728" width="8" style="56" hidden="1" customWidth="1"/>
    <col min="9729" max="9972" width="9.140625" style="56"/>
    <col min="9973" max="9973" width="5.5703125" style="56" customWidth="1"/>
    <col min="9974" max="9974" width="32" style="56" customWidth="1"/>
    <col min="9975" max="9976" width="9.85546875" style="56" customWidth="1"/>
    <col min="9977" max="9978" width="9.42578125" style="56" customWidth="1"/>
    <col min="9979" max="9979" width="11.140625" style="56" customWidth="1"/>
    <col min="9980" max="9982" width="8.5703125" style="56" customWidth="1"/>
    <col min="9983" max="9983" width="32.140625" style="56" customWidth="1"/>
    <col min="9984" max="9984" width="8" style="56" hidden="1" customWidth="1"/>
    <col min="9985" max="10228" width="9.140625" style="56"/>
    <col min="10229" max="10229" width="5.5703125" style="56" customWidth="1"/>
    <col min="10230" max="10230" width="32" style="56" customWidth="1"/>
    <col min="10231" max="10232" width="9.85546875" style="56" customWidth="1"/>
    <col min="10233" max="10234" width="9.42578125" style="56" customWidth="1"/>
    <col min="10235" max="10235" width="11.140625" style="56" customWidth="1"/>
    <col min="10236" max="10238" width="8.5703125" style="56" customWidth="1"/>
    <col min="10239" max="10239" width="32.140625" style="56" customWidth="1"/>
    <col min="10240" max="10240" width="8" style="56" hidden="1" customWidth="1"/>
    <col min="10241" max="10484" width="9.140625" style="56"/>
    <col min="10485" max="10485" width="5.5703125" style="56" customWidth="1"/>
    <col min="10486" max="10486" width="32" style="56" customWidth="1"/>
    <col min="10487" max="10488" width="9.85546875" style="56" customWidth="1"/>
    <col min="10489" max="10490" width="9.42578125" style="56" customWidth="1"/>
    <col min="10491" max="10491" width="11.140625" style="56" customWidth="1"/>
    <col min="10492" max="10494" width="8.5703125" style="56" customWidth="1"/>
    <col min="10495" max="10495" width="32.140625" style="56" customWidth="1"/>
    <col min="10496" max="10496" width="8" style="56" hidden="1" customWidth="1"/>
    <col min="10497" max="10740" width="9.140625" style="56"/>
    <col min="10741" max="10741" width="5.5703125" style="56" customWidth="1"/>
    <col min="10742" max="10742" width="32" style="56" customWidth="1"/>
    <col min="10743" max="10744" width="9.85546875" style="56" customWidth="1"/>
    <col min="10745" max="10746" width="9.42578125" style="56" customWidth="1"/>
    <col min="10747" max="10747" width="11.140625" style="56" customWidth="1"/>
    <col min="10748" max="10750" width="8.5703125" style="56" customWidth="1"/>
    <col min="10751" max="10751" width="32.140625" style="56" customWidth="1"/>
    <col min="10752" max="10752" width="8" style="56" hidden="1" customWidth="1"/>
    <col min="10753" max="10996" width="9.140625" style="56"/>
    <col min="10997" max="10997" width="5.5703125" style="56" customWidth="1"/>
    <col min="10998" max="10998" width="32" style="56" customWidth="1"/>
    <col min="10999" max="11000" width="9.85546875" style="56" customWidth="1"/>
    <col min="11001" max="11002" width="9.42578125" style="56" customWidth="1"/>
    <col min="11003" max="11003" width="11.140625" style="56" customWidth="1"/>
    <col min="11004" max="11006" width="8.5703125" style="56" customWidth="1"/>
    <col min="11007" max="11007" width="32.140625" style="56" customWidth="1"/>
    <col min="11008" max="11008" width="8" style="56" hidden="1" customWidth="1"/>
    <col min="11009" max="11252" width="9.140625" style="56"/>
    <col min="11253" max="11253" width="5.5703125" style="56" customWidth="1"/>
    <col min="11254" max="11254" width="32" style="56" customWidth="1"/>
    <col min="11255" max="11256" width="9.85546875" style="56" customWidth="1"/>
    <col min="11257" max="11258" width="9.42578125" style="56" customWidth="1"/>
    <col min="11259" max="11259" width="11.140625" style="56" customWidth="1"/>
    <col min="11260" max="11262" width="8.5703125" style="56" customWidth="1"/>
    <col min="11263" max="11263" width="32.140625" style="56" customWidth="1"/>
    <col min="11264" max="11264" width="8" style="56" hidden="1" customWidth="1"/>
    <col min="11265" max="11508" width="9.140625" style="56"/>
    <col min="11509" max="11509" width="5.5703125" style="56" customWidth="1"/>
    <col min="11510" max="11510" width="32" style="56" customWidth="1"/>
    <col min="11511" max="11512" width="9.85546875" style="56" customWidth="1"/>
    <col min="11513" max="11514" width="9.42578125" style="56" customWidth="1"/>
    <col min="11515" max="11515" width="11.140625" style="56" customWidth="1"/>
    <col min="11516" max="11518" width="8.5703125" style="56" customWidth="1"/>
    <col min="11519" max="11519" width="32.140625" style="56" customWidth="1"/>
    <col min="11520" max="11520" width="8" style="56" hidden="1" customWidth="1"/>
    <col min="11521" max="11764" width="9.140625" style="56"/>
    <col min="11765" max="11765" width="5.5703125" style="56" customWidth="1"/>
    <col min="11766" max="11766" width="32" style="56" customWidth="1"/>
    <col min="11767" max="11768" width="9.85546875" style="56" customWidth="1"/>
    <col min="11769" max="11770" width="9.42578125" style="56" customWidth="1"/>
    <col min="11771" max="11771" width="11.140625" style="56" customWidth="1"/>
    <col min="11772" max="11774" width="8.5703125" style="56" customWidth="1"/>
    <col min="11775" max="11775" width="32.140625" style="56" customWidth="1"/>
    <col min="11776" max="11776" width="8" style="56" hidden="1" customWidth="1"/>
    <col min="11777" max="12020" width="9.140625" style="56"/>
    <col min="12021" max="12021" width="5.5703125" style="56" customWidth="1"/>
    <col min="12022" max="12022" width="32" style="56" customWidth="1"/>
    <col min="12023" max="12024" width="9.85546875" style="56" customWidth="1"/>
    <col min="12025" max="12026" width="9.42578125" style="56" customWidth="1"/>
    <col min="12027" max="12027" width="11.140625" style="56" customWidth="1"/>
    <col min="12028" max="12030" width="8.5703125" style="56" customWidth="1"/>
    <col min="12031" max="12031" width="32.140625" style="56" customWidth="1"/>
    <col min="12032" max="12032" width="8" style="56" hidden="1" customWidth="1"/>
    <col min="12033" max="12276" width="9.140625" style="56"/>
    <col min="12277" max="12277" width="5.5703125" style="56" customWidth="1"/>
    <col min="12278" max="12278" width="32" style="56" customWidth="1"/>
    <col min="12279" max="12280" width="9.85546875" style="56" customWidth="1"/>
    <col min="12281" max="12282" width="9.42578125" style="56" customWidth="1"/>
    <col min="12283" max="12283" width="11.140625" style="56" customWidth="1"/>
    <col min="12284" max="12286" width="8.5703125" style="56" customWidth="1"/>
    <col min="12287" max="12287" width="32.140625" style="56" customWidth="1"/>
    <col min="12288" max="12288" width="8" style="56" hidden="1" customWidth="1"/>
    <col min="12289" max="12532" width="9.140625" style="56"/>
    <col min="12533" max="12533" width="5.5703125" style="56" customWidth="1"/>
    <col min="12534" max="12534" width="32" style="56" customWidth="1"/>
    <col min="12535" max="12536" width="9.85546875" style="56" customWidth="1"/>
    <col min="12537" max="12538" width="9.42578125" style="56" customWidth="1"/>
    <col min="12539" max="12539" width="11.140625" style="56" customWidth="1"/>
    <col min="12540" max="12542" width="8.5703125" style="56" customWidth="1"/>
    <col min="12543" max="12543" width="32.140625" style="56" customWidth="1"/>
    <col min="12544" max="12544" width="8" style="56" hidden="1" customWidth="1"/>
    <col min="12545" max="12788" width="9.140625" style="56"/>
    <col min="12789" max="12789" width="5.5703125" style="56" customWidth="1"/>
    <col min="12790" max="12790" width="32" style="56" customWidth="1"/>
    <col min="12791" max="12792" width="9.85546875" style="56" customWidth="1"/>
    <col min="12793" max="12794" width="9.42578125" style="56" customWidth="1"/>
    <col min="12795" max="12795" width="11.140625" style="56" customWidth="1"/>
    <col min="12796" max="12798" width="8.5703125" style="56" customWidth="1"/>
    <col min="12799" max="12799" width="32.140625" style="56" customWidth="1"/>
    <col min="12800" max="12800" width="8" style="56" hidden="1" customWidth="1"/>
    <col min="12801" max="13044" width="9.140625" style="56"/>
    <col min="13045" max="13045" width="5.5703125" style="56" customWidth="1"/>
    <col min="13046" max="13046" width="32" style="56" customWidth="1"/>
    <col min="13047" max="13048" width="9.85546875" style="56" customWidth="1"/>
    <col min="13049" max="13050" width="9.42578125" style="56" customWidth="1"/>
    <col min="13051" max="13051" width="11.140625" style="56" customWidth="1"/>
    <col min="13052" max="13054" width="8.5703125" style="56" customWidth="1"/>
    <col min="13055" max="13055" width="32.140625" style="56" customWidth="1"/>
    <col min="13056" max="13056" width="8" style="56" hidden="1" customWidth="1"/>
    <col min="13057" max="13300" width="9.140625" style="56"/>
    <col min="13301" max="13301" width="5.5703125" style="56" customWidth="1"/>
    <col min="13302" max="13302" width="32" style="56" customWidth="1"/>
    <col min="13303" max="13304" width="9.85546875" style="56" customWidth="1"/>
    <col min="13305" max="13306" width="9.42578125" style="56" customWidth="1"/>
    <col min="13307" max="13307" width="11.140625" style="56" customWidth="1"/>
    <col min="13308" max="13310" width="8.5703125" style="56" customWidth="1"/>
    <col min="13311" max="13311" width="32.140625" style="56" customWidth="1"/>
    <col min="13312" max="13312" width="8" style="56" hidden="1" customWidth="1"/>
    <col min="13313" max="13556" width="9.140625" style="56"/>
    <col min="13557" max="13557" width="5.5703125" style="56" customWidth="1"/>
    <col min="13558" max="13558" width="32" style="56" customWidth="1"/>
    <col min="13559" max="13560" width="9.85546875" style="56" customWidth="1"/>
    <col min="13561" max="13562" width="9.42578125" style="56" customWidth="1"/>
    <col min="13563" max="13563" width="11.140625" style="56" customWidth="1"/>
    <col min="13564" max="13566" width="8.5703125" style="56" customWidth="1"/>
    <col min="13567" max="13567" width="32.140625" style="56" customWidth="1"/>
    <col min="13568" max="13568" width="8" style="56" hidden="1" customWidth="1"/>
    <col min="13569" max="13812" width="9.140625" style="56"/>
    <col min="13813" max="13813" width="5.5703125" style="56" customWidth="1"/>
    <col min="13814" max="13814" width="32" style="56" customWidth="1"/>
    <col min="13815" max="13816" width="9.85546875" style="56" customWidth="1"/>
    <col min="13817" max="13818" width="9.42578125" style="56" customWidth="1"/>
    <col min="13819" max="13819" width="11.140625" style="56" customWidth="1"/>
    <col min="13820" max="13822" width="8.5703125" style="56" customWidth="1"/>
    <col min="13823" max="13823" width="32.140625" style="56" customWidth="1"/>
    <col min="13824" max="13824" width="8" style="56" hidden="1" customWidth="1"/>
    <col min="13825" max="14068" width="9.140625" style="56"/>
    <col min="14069" max="14069" width="5.5703125" style="56" customWidth="1"/>
    <col min="14070" max="14070" width="32" style="56" customWidth="1"/>
    <col min="14071" max="14072" width="9.85546875" style="56" customWidth="1"/>
    <col min="14073" max="14074" width="9.42578125" style="56" customWidth="1"/>
    <col min="14075" max="14075" width="11.140625" style="56" customWidth="1"/>
    <col min="14076" max="14078" width="8.5703125" style="56" customWidth="1"/>
    <col min="14079" max="14079" width="32.140625" style="56" customWidth="1"/>
    <col min="14080" max="14080" width="8" style="56" hidden="1" customWidth="1"/>
    <col min="14081" max="14324" width="9.140625" style="56"/>
    <col min="14325" max="14325" width="5.5703125" style="56" customWidth="1"/>
    <col min="14326" max="14326" width="32" style="56" customWidth="1"/>
    <col min="14327" max="14328" width="9.85546875" style="56" customWidth="1"/>
    <col min="14329" max="14330" width="9.42578125" style="56" customWidth="1"/>
    <col min="14331" max="14331" width="11.140625" style="56" customWidth="1"/>
    <col min="14332" max="14334" width="8.5703125" style="56" customWidth="1"/>
    <col min="14335" max="14335" width="32.140625" style="56" customWidth="1"/>
    <col min="14336" max="14336" width="8" style="56" hidden="1" customWidth="1"/>
    <col min="14337" max="14580" width="9.140625" style="56"/>
    <col min="14581" max="14581" width="5.5703125" style="56" customWidth="1"/>
    <col min="14582" max="14582" width="32" style="56" customWidth="1"/>
    <col min="14583" max="14584" width="9.85546875" style="56" customWidth="1"/>
    <col min="14585" max="14586" width="9.42578125" style="56" customWidth="1"/>
    <col min="14587" max="14587" width="11.140625" style="56" customWidth="1"/>
    <col min="14588" max="14590" width="8.5703125" style="56" customWidth="1"/>
    <col min="14591" max="14591" width="32.140625" style="56" customWidth="1"/>
    <col min="14592" max="14592" width="8" style="56" hidden="1" customWidth="1"/>
    <col min="14593" max="14836" width="9.140625" style="56"/>
    <col min="14837" max="14837" width="5.5703125" style="56" customWidth="1"/>
    <col min="14838" max="14838" width="32" style="56" customWidth="1"/>
    <col min="14839" max="14840" width="9.85546875" style="56" customWidth="1"/>
    <col min="14841" max="14842" width="9.42578125" style="56" customWidth="1"/>
    <col min="14843" max="14843" width="11.140625" style="56" customWidth="1"/>
    <col min="14844" max="14846" width="8.5703125" style="56" customWidth="1"/>
    <col min="14847" max="14847" width="32.140625" style="56" customWidth="1"/>
    <col min="14848" max="14848" width="8" style="56" hidden="1" customWidth="1"/>
    <col min="14849" max="15092" width="9.140625" style="56"/>
    <col min="15093" max="15093" width="5.5703125" style="56" customWidth="1"/>
    <col min="15094" max="15094" width="32" style="56" customWidth="1"/>
    <col min="15095" max="15096" width="9.85546875" style="56" customWidth="1"/>
    <col min="15097" max="15098" width="9.42578125" style="56" customWidth="1"/>
    <col min="15099" max="15099" width="11.140625" style="56" customWidth="1"/>
    <col min="15100" max="15102" width="8.5703125" style="56" customWidth="1"/>
    <col min="15103" max="15103" width="32.140625" style="56" customWidth="1"/>
    <col min="15104" max="15104" width="8" style="56" hidden="1" customWidth="1"/>
    <col min="15105" max="15348" width="9.140625" style="56"/>
    <col min="15349" max="15349" width="5.5703125" style="56" customWidth="1"/>
    <col min="15350" max="15350" width="32" style="56" customWidth="1"/>
    <col min="15351" max="15352" width="9.85546875" style="56" customWidth="1"/>
    <col min="15353" max="15354" width="9.42578125" style="56" customWidth="1"/>
    <col min="15355" max="15355" width="11.140625" style="56" customWidth="1"/>
    <col min="15356" max="15358" width="8.5703125" style="56" customWidth="1"/>
    <col min="15359" max="15359" width="32.140625" style="56" customWidth="1"/>
    <col min="15360" max="15360" width="8" style="56" hidden="1" customWidth="1"/>
    <col min="15361" max="15604" width="9.140625" style="56"/>
    <col min="15605" max="15605" width="5.5703125" style="56" customWidth="1"/>
    <col min="15606" max="15606" width="32" style="56" customWidth="1"/>
    <col min="15607" max="15608" width="9.85546875" style="56" customWidth="1"/>
    <col min="15609" max="15610" width="9.42578125" style="56" customWidth="1"/>
    <col min="15611" max="15611" width="11.140625" style="56" customWidth="1"/>
    <col min="15612" max="15614" width="8.5703125" style="56" customWidth="1"/>
    <col min="15615" max="15615" width="32.140625" style="56" customWidth="1"/>
    <col min="15616" max="15616" width="8" style="56" hidden="1" customWidth="1"/>
    <col min="15617" max="15860" width="9.140625" style="56"/>
    <col min="15861" max="15861" width="5.5703125" style="56" customWidth="1"/>
    <col min="15862" max="15862" width="32" style="56" customWidth="1"/>
    <col min="15863" max="15864" width="9.85546875" style="56" customWidth="1"/>
    <col min="15865" max="15866" width="9.42578125" style="56" customWidth="1"/>
    <col min="15867" max="15867" width="11.140625" style="56" customWidth="1"/>
    <col min="15868" max="15870" width="8.5703125" style="56" customWidth="1"/>
    <col min="15871" max="15871" width="32.140625" style="56" customWidth="1"/>
    <col min="15872" max="15872" width="8" style="56" hidden="1" customWidth="1"/>
    <col min="15873" max="16116" width="9.140625" style="56"/>
    <col min="16117" max="16117" width="5.5703125" style="56" customWidth="1"/>
    <col min="16118" max="16118" width="32" style="56" customWidth="1"/>
    <col min="16119" max="16120" width="9.85546875" style="56" customWidth="1"/>
    <col min="16121" max="16122" width="9.42578125" style="56" customWidth="1"/>
    <col min="16123" max="16123" width="11.140625" style="56" customWidth="1"/>
    <col min="16124" max="16126" width="8.5703125" style="56" customWidth="1"/>
    <col min="16127" max="16127" width="32.140625" style="56" customWidth="1"/>
    <col min="16128" max="16128" width="8" style="56" hidden="1" customWidth="1"/>
    <col min="16129" max="16384" width="9.140625" style="56"/>
  </cols>
  <sheetData>
    <row r="1" spans="1:9" ht="15" customHeight="1" x14ac:dyDescent="0.2">
      <c r="A1" s="21" t="s">
        <v>58</v>
      </c>
      <c r="B1" s="21"/>
      <c r="C1" s="21"/>
      <c r="I1" s="356"/>
    </row>
    <row r="2" spans="1:9" ht="30" customHeight="1" x14ac:dyDescent="0.2">
      <c r="A2" s="579" t="s">
        <v>182</v>
      </c>
      <c r="B2" s="579"/>
      <c r="C2" s="579"/>
      <c r="D2" s="580"/>
      <c r="E2" s="580"/>
      <c r="F2" s="580"/>
      <c r="G2" s="580"/>
      <c r="H2" s="580"/>
      <c r="I2" s="580"/>
    </row>
    <row r="3" spans="1:9" ht="13.5" thickBot="1" x14ac:dyDescent="0.25">
      <c r="A3" s="57"/>
      <c r="B3" s="57"/>
      <c r="C3" s="57"/>
      <c r="D3" s="58"/>
      <c r="E3" s="92"/>
      <c r="F3" s="92"/>
      <c r="G3" s="92"/>
      <c r="H3" s="92"/>
      <c r="I3" s="58" t="s">
        <v>92</v>
      </c>
    </row>
    <row r="4" spans="1:9" ht="21" customHeight="1" x14ac:dyDescent="0.2">
      <c r="A4" s="581" t="s">
        <v>130</v>
      </c>
      <c r="B4" s="94"/>
      <c r="C4" s="94"/>
      <c r="D4" s="583" t="s">
        <v>132</v>
      </c>
      <c r="E4" s="585" t="s">
        <v>162</v>
      </c>
      <c r="F4" s="586"/>
      <c r="G4" s="587"/>
      <c r="H4" s="587"/>
      <c r="I4" s="588" t="s">
        <v>137</v>
      </c>
    </row>
    <row r="5" spans="1:9" ht="21" customHeight="1" thickBot="1" x14ac:dyDescent="0.25">
      <c r="A5" s="582"/>
      <c r="B5" s="95" t="s">
        <v>405</v>
      </c>
      <c r="C5" s="95" t="s">
        <v>406</v>
      </c>
      <c r="D5" s="584"/>
      <c r="E5" s="55" t="s">
        <v>267</v>
      </c>
      <c r="F5" s="55" t="s">
        <v>407</v>
      </c>
      <c r="G5" s="55" t="s">
        <v>599</v>
      </c>
      <c r="H5" s="55" t="s">
        <v>585</v>
      </c>
      <c r="I5" s="589"/>
    </row>
    <row r="6" spans="1:9" s="59" customFormat="1" ht="18" customHeight="1" x14ac:dyDescent="0.2">
      <c r="A6" s="520" t="s">
        <v>138</v>
      </c>
      <c r="B6" s="518"/>
      <c r="C6" s="518"/>
      <c r="D6" s="518"/>
      <c r="E6" s="518"/>
      <c r="F6" s="518"/>
      <c r="G6" s="518"/>
      <c r="H6" s="518"/>
      <c r="I6" s="519"/>
    </row>
    <row r="7" spans="1:9" s="59" customFormat="1" ht="24" customHeight="1" x14ac:dyDescent="0.2">
      <c r="A7" s="276" t="s">
        <v>499</v>
      </c>
      <c r="B7" s="277">
        <v>3535</v>
      </c>
      <c r="C7" s="277"/>
      <c r="D7" s="99">
        <f>SUM(E7:H7)</f>
        <v>29800</v>
      </c>
      <c r="E7" s="114">
        <v>29800</v>
      </c>
      <c r="F7" s="99">
        <v>0</v>
      </c>
      <c r="G7" s="99">
        <v>0</v>
      </c>
      <c r="H7" s="99">
        <v>0</v>
      </c>
      <c r="I7" s="278" t="s">
        <v>854</v>
      </c>
    </row>
    <row r="8" spans="1:9" s="59" customFormat="1" ht="24.75" customHeight="1" thickBot="1" x14ac:dyDescent="0.25">
      <c r="A8" s="276" t="s">
        <v>500</v>
      </c>
      <c r="B8" s="277">
        <v>3558</v>
      </c>
      <c r="C8" s="277"/>
      <c r="D8" s="99">
        <f>SUM(E8:H8)</f>
        <v>5535</v>
      </c>
      <c r="E8" s="114">
        <v>5535</v>
      </c>
      <c r="F8" s="99">
        <v>0</v>
      </c>
      <c r="G8" s="99">
        <v>0</v>
      </c>
      <c r="H8" s="99">
        <v>0</v>
      </c>
      <c r="I8" s="278" t="s">
        <v>854</v>
      </c>
    </row>
    <row r="9" spans="1:9" s="59" customFormat="1" ht="26.25" customHeight="1" thickBot="1" x14ac:dyDescent="0.25">
      <c r="A9" s="63" t="s">
        <v>139</v>
      </c>
      <c r="B9" s="101"/>
      <c r="C9" s="101"/>
      <c r="D9" s="65">
        <f>SUM(D7:D8)</f>
        <v>35335</v>
      </c>
      <c r="E9" s="65">
        <f t="shared" ref="E9:H9" si="0">SUM(E7:E8)</f>
        <v>35335</v>
      </c>
      <c r="F9" s="65">
        <f t="shared" si="0"/>
        <v>0</v>
      </c>
      <c r="G9" s="65">
        <f t="shared" si="0"/>
        <v>0</v>
      </c>
      <c r="H9" s="65">
        <f t="shared" si="0"/>
        <v>0</v>
      </c>
      <c r="I9" s="64"/>
    </row>
    <row r="10" spans="1:9" s="59" customFormat="1" ht="18" customHeight="1" x14ac:dyDescent="0.2">
      <c r="A10" s="517" t="s">
        <v>281</v>
      </c>
      <c r="B10" s="518"/>
      <c r="C10" s="518"/>
      <c r="D10" s="518"/>
      <c r="E10" s="518"/>
      <c r="F10" s="518"/>
      <c r="G10" s="518"/>
      <c r="H10" s="518"/>
      <c r="I10" s="519"/>
    </row>
    <row r="11" spans="1:9" s="59" customFormat="1" ht="54.75" customHeight="1" x14ac:dyDescent="0.2">
      <c r="A11" s="276" t="s">
        <v>913</v>
      </c>
      <c r="B11" s="277">
        <v>3522</v>
      </c>
      <c r="C11" s="277"/>
      <c r="D11" s="99">
        <f t="shared" ref="D11:D16" si="1">SUM(E11:H11)</f>
        <v>920</v>
      </c>
      <c r="E11" s="114">
        <v>420</v>
      </c>
      <c r="F11" s="99">
        <v>500</v>
      </c>
      <c r="G11" s="99">
        <v>0</v>
      </c>
      <c r="H11" s="99">
        <v>0</v>
      </c>
      <c r="I11" s="278" t="s">
        <v>855</v>
      </c>
    </row>
    <row r="12" spans="1:9" s="59" customFormat="1" ht="24" customHeight="1" x14ac:dyDescent="0.2">
      <c r="A12" s="276" t="s">
        <v>856</v>
      </c>
      <c r="B12" s="277">
        <v>3573</v>
      </c>
      <c r="C12" s="277"/>
      <c r="D12" s="99">
        <f t="shared" si="1"/>
        <v>217540</v>
      </c>
      <c r="E12" s="114">
        <v>180000</v>
      </c>
      <c r="F12" s="99">
        <v>37540</v>
      </c>
      <c r="G12" s="99">
        <v>0</v>
      </c>
      <c r="H12" s="99">
        <v>0</v>
      </c>
      <c r="I12" s="278" t="s">
        <v>857</v>
      </c>
    </row>
    <row r="13" spans="1:9" s="59" customFormat="1" ht="24" customHeight="1" x14ac:dyDescent="0.2">
      <c r="A13" s="276" t="s">
        <v>858</v>
      </c>
      <c r="B13" s="277">
        <v>3575</v>
      </c>
      <c r="C13" s="277"/>
      <c r="D13" s="99">
        <f t="shared" si="1"/>
        <v>48140</v>
      </c>
      <c r="E13" s="114">
        <v>48140</v>
      </c>
      <c r="F13" s="99">
        <v>0</v>
      </c>
      <c r="G13" s="99">
        <v>0</v>
      </c>
      <c r="H13" s="99">
        <v>0</v>
      </c>
      <c r="I13" s="278" t="s">
        <v>857</v>
      </c>
    </row>
    <row r="14" spans="1:9" s="59" customFormat="1" ht="24" customHeight="1" x14ac:dyDescent="0.2">
      <c r="A14" s="276" t="s">
        <v>859</v>
      </c>
      <c r="B14" s="277">
        <v>3576</v>
      </c>
      <c r="C14" s="277"/>
      <c r="D14" s="99">
        <f t="shared" si="1"/>
        <v>70140</v>
      </c>
      <c r="E14" s="114">
        <v>30000</v>
      </c>
      <c r="F14" s="99">
        <v>40140</v>
      </c>
      <c r="G14" s="99">
        <v>0</v>
      </c>
      <c r="H14" s="99">
        <v>0</v>
      </c>
      <c r="I14" s="278" t="s">
        <v>857</v>
      </c>
    </row>
    <row r="15" spans="1:9" s="59" customFormat="1" ht="24" customHeight="1" x14ac:dyDescent="0.2">
      <c r="A15" s="276" t="s">
        <v>860</v>
      </c>
      <c r="B15" s="277">
        <v>3531</v>
      </c>
      <c r="C15" s="277"/>
      <c r="D15" s="99">
        <f t="shared" si="1"/>
        <v>32640</v>
      </c>
      <c r="E15" s="114">
        <v>32640</v>
      </c>
      <c r="F15" s="99">
        <v>0</v>
      </c>
      <c r="G15" s="99">
        <v>0</v>
      </c>
      <c r="H15" s="99">
        <v>0</v>
      </c>
      <c r="I15" s="278" t="s">
        <v>861</v>
      </c>
    </row>
    <row r="16" spans="1:9" s="59" customFormat="1" ht="24" customHeight="1" thickBot="1" x14ac:dyDescent="0.25">
      <c r="A16" s="276" t="s">
        <v>862</v>
      </c>
      <c r="B16" s="277">
        <v>3538</v>
      </c>
      <c r="C16" s="277"/>
      <c r="D16" s="99">
        <f t="shared" si="1"/>
        <v>43700</v>
      </c>
      <c r="E16" s="114">
        <v>10000</v>
      </c>
      <c r="F16" s="99">
        <v>33700</v>
      </c>
      <c r="G16" s="99">
        <v>0</v>
      </c>
      <c r="H16" s="99">
        <v>0</v>
      </c>
      <c r="I16" s="278" t="s">
        <v>863</v>
      </c>
    </row>
    <row r="17" spans="1:9" s="59" customFormat="1" ht="16.5" customHeight="1" thickBot="1" x14ac:dyDescent="0.25">
      <c r="A17" s="63" t="s">
        <v>313</v>
      </c>
      <c r="B17" s="96"/>
      <c r="C17" s="96"/>
      <c r="D17" s="61">
        <f>SUM(D11:D16)</f>
        <v>413080</v>
      </c>
      <c r="E17" s="61">
        <f t="shared" ref="E17:H17" si="2">SUM(E11:E16)</f>
        <v>301200</v>
      </c>
      <c r="F17" s="61">
        <f t="shared" si="2"/>
        <v>111880</v>
      </c>
      <c r="G17" s="61">
        <f t="shared" si="2"/>
        <v>0</v>
      </c>
      <c r="H17" s="61">
        <f t="shared" si="2"/>
        <v>0</v>
      </c>
      <c r="I17" s="62"/>
    </row>
    <row r="18" spans="1:9" s="59" customFormat="1" ht="18" customHeight="1" x14ac:dyDescent="0.2">
      <c r="A18" s="517" t="s">
        <v>298</v>
      </c>
      <c r="B18" s="518"/>
      <c r="C18" s="518"/>
      <c r="D18" s="518"/>
      <c r="E18" s="518"/>
      <c r="F18" s="518"/>
      <c r="G18" s="518"/>
      <c r="H18" s="518"/>
      <c r="I18" s="519"/>
    </row>
    <row r="19" spans="1:9" s="59" customFormat="1" ht="24" customHeight="1" x14ac:dyDescent="0.2">
      <c r="A19" s="276" t="s">
        <v>408</v>
      </c>
      <c r="B19" s="277">
        <v>3556</v>
      </c>
      <c r="C19" s="277"/>
      <c r="D19" s="99">
        <f t="shared" ref="D19:D21" si="3">SUM(E19:H19)</f>
        <v>488000</v>
      </c>
      <c r="E19" s="114">
        <v>70000</v>
      </c>
      <c r="F19" s="99">
        <v>300000</v>
      </c>
      <c r="G19" s="99">
        <v>118000</v>
      </c>
      <c r="H19" s="99">
        <v>0</v>
      </c>
      <c r="I19" s="278" t="s">
        <v>865</v>
      </c>
    </row>
    <row r="20" spans="1:9" s="59" customFormat="1" ht="43.5" customHeight="1" x14ac:dyDescent="0.2">
      <c r="A20" s="276" t="s">
        <v>866</v>
      </c>
      <c r="B20" s="277">
        <v>3583</v>
      </c>
      <c r="C20" s="277"/>
      <c r="D20" s="99">
        <f t="shared" si="3"/>
        <v>4474</v>
      </c>
      <c r="E20" s="114">
        <v>1500</v>
      </c>
      <c r="F20" s="99">
        <v>1500</v>
      </c>
      <c r="G20" s="99">
        <v>1474</v>
      </c>
      <c r="H20" s="99">
        <v>0</v>
      </c>
      <c r="I20" s="278" t="s">
        <v>867</v>
      </c>
    </row>
    <row r="21" spans="1:9" s="59" customFormat="1" ht="24" customHeight="1" thickBot="1" x14ac:dyDescent="0.25">
      <c r="A21" s="276" t="s">
        <v>379</v>
      </c>
      <c r="B21" s="277">
        <v>7043</v>
      </c>
      <c r="C21" s="277"/>
      <c r="D21" s="99">
        <f t="shared" si="3"/>
        <v>18059</v>
      </c>
      <c r="E21" s="114">
        <v>6287</v>
      </c>
      <c r="F21" s="99">
        <v>6076</v>
      </c>
      <c r="G21" s="99">
        <v>5696</v>
      </c>
      <c r="H21" s="99">
        <v>0</v>
      </c>
      <c r="I21" s="278" t="s">
        <v>925</v>
      </c>
    </row>
    <row r="22" spans="1:9" s="59" customFormat="1" ht="16.5" customHeight="1" thickBot="1" x14ac:dyDescent="0.25">
      <c r="A22" s="63" t="s">
        <v>310</v>
      </c>
      <c r="B22" s="101"/>
      <c r="C22" s="101"/>
      <c r="D22" s="61">
        <f>SUM(D19:D21)</f>
        <v>510533</v>
      </c>
      <c r="E22" s="61">
        <f t="shared" ref="E22:H22" si="4">SUM(E19:E21)</f>
        <v>77787</v>
      </c>
      <c r="F22" s="61">
        <f t="shared" si="4"/>
        <v>307576</v>
      </c>
      <c r="G22" s="61">
        <f t="shared" si="4"/>
        <v>125170</v>
      </c>
      <c r="H22" s="61">
        <f t="shared" si="4"/>
        <v>0</v>
      </c>
      <c r="I22" s="62"/>
    </row>
    <row r="23" spans="1:9" s="59" customFormat="1" ht="18" customHeight="1" x14ac:dyDescent="0.2">
      <c r="A23" s="517" t="s">
        <v>134</v>
      </c>
      <c r="B23" s="518"/>
      <c r="C23" s="518"/>
      <c r="D23" s="518"/>
      <c r="E23" s="518"/>
      <c r="F23" s="518"/>
      <c r="G23" s="518"/>
      <c r="H23" s="518"/>
      <c r="I23" s="519"/>
    </row>
    <row r="24" spans="1:9" s="59" customFormat="1" ht="25.5" customHeight="1" thickBot="1" x14ac:dyDescent="0.25">
      <c r="A24" s="276" t="s">
        <v>587</v>
      </c>
      <c r="B24" s="279">
        <v>3519</v>
      </c>
      <c r="C24" s="279"/>
      <c r="D24" s="99">
        <f>SUM(E24:H24)</f>
        <v>208000</v>
      </c>
      <c r="E24" s="114">
        <v>150000</v>
      </c>
      <c r="F24" s="515">
        <v>58000</v>
      </c>
      <c r="G24" s="99">
        <v>0</v>
      </c>
      <c r="H24" s="516">
        <v>0</v>
      </c>
      <c r="I24" s="278" t="s">
        <v>868</v>
      </c>
    </row>
    <row r="25" spans="1:9" s="59" customFormat="1" ht="16.5" customHeight="1" thickBot="1" x14ac:dyDescent="0.25">
      <c r="A25" s="63" t="s">
        <v>135</v>
      </c>
      <c r="B25" s="96"/>
      <c r="C25" s="96"/>
      <c r="D25" s="61">
        <f>SUM(D24)</f>
        <v>208000</v>
      </c>
      <c r="E25" s="61">
        <f t="shared" ref="E25:H25" si="5">SUM(E24)</f>
        <v>150000</v>
      </c>
      <c r="F25" s="61">
        <f t="shared" si="5"/>
        <v>58000</v>
      </c>
      <c r="G25" s="61">
        <f t="shared" si="5"/>
        <v>0</v>
      </c>
      <c r="H25" s="61">
        <f t="shared" si="5"/>
        <v>0</v>
      </c>
      <c r="I25" s="62"/>
    </row>
    <row r="26" spans="1:9" s="59" customFormat="1" ht="18" customHeight="1" x14ac:dyDescent="0.2">
      <c r="A26" s="517" t="s">
        <v>97</v>
      </c>
      <c r="B26" s="518"/>
      <c r="C26" s="518"/>
      <c r="D26" s="518"/>
      <c r="E26" s="518"/>
      <c r="F26" s="518"/>
      <c r="G26" s="518"/>
      <c r="H26" s="518"/>
      <c r="I26" s="519"/>
    </row>
    <row r="27" spans="1:9" s="59" customFormat="1" ht="24" customHeight="1" x14ac:dyDescent="0.2">
      <c r="A27" s="276" t="s">
        <v>409</v>
      </c>
      <c r="B27" s="277">
        <v>3505</v>
      </c>
      <c r="C27" s="277"/>
      <c r="D27" s="99">
        <f t="shared" ref="D27:D35" si="6">SUM(E27:H27)</f>
        <v>2116467</v>
      </c>
      <c r="E27" s="114">
        <v>920000</v>
      </c>
      <c r="F27" s="99">
        <v>1194467</v>
      </c>
      <c r="G27" s="99">
        <v>2000</v>
      </c>
      <c r="H27" s="99">
        <v>0</v>
      </c>
      <c r="I27" s="278" t="s">
        <v>410</v>
      </c>
    </row>
    <row r="28" spans="1:9" s="59" customFormat="1" ht="24" customHeight="1" x14ac:dyDescent="0.2">
      <c r="A28" s="276" t="s">
        <v>411</v>
      </c>
      <c r="B28" s="277">
        <v>3550</v>
      </c>
      <c r="C28" s="277"/>
      <c r="D28" s="99">
        <f t="shared" si="6"/>
        <v>4892</v>
      </c>
      <c r="E28" s="114">
        <v>4892</v>
      </c>
      <c r="F28" s="99">
        <v>0</v>
      </c>
      <c r="G28" s="99">
        <v>0</v>
      </c>
      <c r="H28" s="99">
        <v>0</v>
      </c>
      <c r="I28" s="278" t="s">
        <v>412</v>
      </c>
    </row>
    <row r="29" spans="1:9" s="59" customFormat="1" ht="24" customHeight="1" x14ac:dyDescent="0.2">
      <c r="A29" s="276" t="s">
        <v>869</v>
      </c>
      <c r="B29" s="277">
        <v>3577</v>
      </c>
      <c r="C29" s="277"/>
      <c r="D29" s="99">
        <f t="shared" si="6"/>
        <v>32500</v>
      </c>
      <c r="E29" s="114">
        <v>32000</v>
      </c>
      <c r="F29" s="99">
        <v>0</v>
      </c>
      <c r="G29" s="99">
        <v>500</v>
      </c>
      <c r="H29" s="99">
        <v>0</v>
      </c>
      <c r="I29" s="278" t="s">
        <v>870</v>
      </c>
    </row>
    <row r="30" spans="1:9" s="59" customFormat="1" ht="34.5" customHeight="1" x14ac:dyDescent="0.2">
      <c r="A30" s="276" t="s">
        <v>413</v>
      </c>
      <c r="B30" s="277">
        <v>3523</v>
      </c>
      <c r="C30" s="277"/>
      <c r="D30" s="99">
        <f t="shared" si="6"/>
        <v>56200</v>
      </c>
      <c r="E30" s="114">
        <v>56200</v>
      </c>
      <c r="F30" s="99">
        <v>0</v>
      </c>
      <c r="G30" s="99">
        <v>0</v>
      </c>
      <c r="H30" s="99">
        <v>0</v>
      </c>
      <c r="I30" s="278" t="s">
        <v>871</v>
      </c>
    </row>
    <row r="31" spans="1:9" s="59" customFormat="1" ht="34.5" customHeight="1" x14ac:dyDescent="0.2">
      <c r="A31" s="276" t="s">
        <v>414</v>
      </c>
      <c r="B31" s="277">
        <v>3555</v>
      </c>
      <c r="C31" s="277"/>
      <c r="D31" s="99">
        <f t="shared" si="6"/>
        <v>176982</v>
      </c>
      <c r="E31" s="114">
        <v>102000</v>
      </c>
      <c r="F31" s="99">
        <v>74982</v>
      </c>
      <c r="G31" s="99">
        <v>0</v>
      </c>
      <c r="H31" s="99">
        <v>0</v>
      </c>
      <c r="I31" s="278" t="s">
        <v>872</v>
      </c>
    </row>
    <row r="32" spans="1:9" s="59" customFormat="1" ht="34.5" customHeight="1" x14ac:dyDescent="0.2">
      <c r="A32" s="276" t="s">
        <v>873</v>
      </c>
      <c r="B32" s="277">
        <v>3568</v>
      </c>
      <c r="C32" s="277"/>
      <c r="D32" s="99">
        <f t="shared" si="6"/>
        <v>3200</v>
      </c>
      <c r="E32" s="114">
        <v>3200</v>
      </c>
      <c r="F32" s="99">
        <v>0</v>
      </c>
      <c r="G32" s="99">
        <v>0</v>
      </c>
      <c r="H32" s="99">
        <v>0</v>
      </c>
      <c r="I32" s="278" t="s">
        <v>874</v>
      </c>
    </row>
    <row r="33" spans="1:9" s="59" customFormat="1" ht="24" customHeight="1" x14ac:dyDescent="0.2">
      <c r="A33" s="276" t="s">
        <v>875</v>
      </c>
      <c r="B33" s="277">
        <v>3554</v>
      </c>
      <c r="C33" s="277"/>
      <c r="D33" s="99">
        <f t="shared" si="6"/>
        <v>9400</v>
      </c>
      <c r="E33" s="114">
        <v>4300</v>
      </c>
      <c r="F33" s="99">
        <v>5100</v>
      </c>
      <c r="G33" s="99">
        <v>0</v>
      </c>
      <c r="H33" s="99">
        <v>0</v>
      </c>
      <c r="I33" s="278" t="s">
        <v>876</v>
      </c>
    </row>
    <row r="34" spans="1:9" s="59" customFormat="1" ht="45" customHeight="1" x14ac:dyDescent="0.2">
      <c r="A34" s="276" t="s">
        <v>416</v>
      </c>
      <c r="B34" s="277">
        <v>3524</v>
      </c>
      <c r="C34" s="277"/>
      <c r="D34" s="99">
        <f t="shared" si="6"/>
        <v>108970</v>
      </c>
      <c r="E34" s="114">
        <v>108970</v>
      </c>
      <c r="F34" s="99">
        <v>0</v>
      </c>
      <c r="G34" s="99">
        <v>0</v>
      </c>
      <c r="H34" s="99">
        <v>0</v>
      </c>
      <c r="I34" s="278" t="s">
        <v>877</v>
      </c>
    </row>
    <row r="35" spans="1:9" s="59" customFormat="1" ht="24.75" customHeight="1" thickBot="1" x14ac:dyDescent="0.25">
      <c r="A35" s="276" t="s">
        <v>417</v>
      </c>
      <c r="B35" s="277">
        <v>3514</v>
      </c>
      <c r="C35" s="277"/>
      <c r="D35" s="99">
        <f t="shared" si="6"/>
        <v>74053</v>
      </c>
      <c r="E35" s="114">
        <v>74053</v>
      </c>
      <c r="F35" s="99">
        <v>0</v>
      </c>
      <c r="G35" s="99">
        <v>0</v>
      </c>
      <c r="H35" s="99">
        <v>0</v>
      </c>
      <c r="I35" s="278" t="s">
        <v>418</v>
      </c>
    </row>
    <row r="36" spans="1:9" s="59" customFormat="1" ht="16.5" customHeight="1" thickBot="1" x14ac:dyDescent="0.25">
      <c r="A36" s="63" t="s">
        <v>101</v>
      </c>
      <c r="B36" s="101"/>
      <c r="C36" s="101"/>
      <c r="D36" s="61">
        <f>SUM(D27:D35)</f>
        <v>2582664</v>
      </c>
      <c r="E36" s="61">
        <f t="shared" ref="E36:H36" si="7">SUM(E27:E35)</f>
        <v>1305615</v>
      </c>
      <c r="F36" s="61">
        <f t="shared" si="7"/>
        <v>1274549</v>
      </c>
      <c r="G36" s="61">
        <f t="shared" si="7"/>
        <v>2500</v>
      </c>
      <c r="H36" s="61">
        <f t="shared" si="7"/>
        <v>0</v>
      </c>
      <c r="I36" s="62"/>
    </row>
    <row r="37" spans="1:9" s="59" customFormat="1" ht="18" customHeight="1" x14ac:dyDescent="0.2">
      <c r="A37" s="520" t="s">
        <v>104</v>
      </c>
      <c r="B37" s="518"/>
      <c r="C37" s="518"/>
      <c r="D37" s="518"/>
      <c r="E37" s="518"/>
      <c r="F37" s="518"/>
      <c r="G37" s="518"/>
      <c r="H37" s="518"/>
      <c r="I37" s="519"/>
    </row>
    <row r="38" spans="1:9" s="59" customFormat="1" ht="34.5" customHeight="1" x14ac:dyDescent="0.2">
      <c r="A38" s="276" t="s">
        <v>878</v>
      </c>
      <c r="B38" s="279">
        <v>3562</v>
      </c>
      <c r="C38" s="279" t="s">
        <v>420</v>
      </c>
      <c r="D38" s="99">
        <f t="shared" ref="D38:D41" si="8">SUM(E38:H38)</f>
        <v>7975</v>
      </c>
      <c r="E38" s="114">
        <v>3963</v>
      </c>
      <c r="F38" s="515">
        <v>4012</v>
      </c>
      <c r="G38" s="99">
        <v>0</v>
      </c>
      <c r="H38" s="516">
        <v>0</v>
      </c>
      <c r="I38" s="278" t="s">
        <v>879</v>
      </c>
    </row>
    <row r="39" spans="1:9" s="59" customFormat="1" ht="24" customHeight="1" x14ac:dyDescent="0.2">
      <c r="A39" s="276" t="s">
        <v>880</v>
      </c>
      <c r="B39" s="279">
        <v>3561</v>
      </c>
      <c r="C39" s="279"/>
      <c r="D39" s="99">
        <f t="shared" si="8"/>
        <v>5775</v>
      </c>
      <c r="E39" s="114">
        <v>5775</v>
      </c>
      <c r="F39" s="515">
        <v>0</v>
      </c>
      <c r="G39" s="99">
        <v>0</v>
      </c>
      <c r="H39" s="516">
        <v>0</v>
      </c>
      <c r="I39" s="278" t="s">
        <v>881</v>
      </c>
    </row>
    <row r="40" spans="1:9" s="59" customFormat="1" ht="24" customHeight="1" x14ac:dyDescent="0.2">
      <c r="A40" s="276" t="s">
        <v>882</v>
      </c>
      <c r="B40" s="279">
        <v>3600</v>
      </c>
      <c r="C40" s="279"/>
      <c r="D40" s="99">
        <f t="shared" si="8"/>
        <v>2601</v>
      </c>
      <c r="E40" s="114">
        <v>2601</v>
      </c>
      <c r="F40" s="515">
        <v>0</v>
      </c>
      <c r="G40" s="99">
        <v>0</v>
      </c>
      <c r="H40" s="515">
        <v>0</v>
      </c>
      <c r="I40" s="278" t="s">
        <v>883</v>
      </c>
    </row>
    <row r="41" spans="1:9" s="59" customFormat="1" ht="24.75" customHeight="1" thickBot="1" x14ac:dyDescent="0.25">
      <c r="A41" s="276" t="s">
        <v>884</v>
      </c>
      <c r="B41" s="279">
        <v>3597</v>
      </c>
      <c r="C41" s="279"/>
      <c r="D41" s="99">
        <f t="shared" si="8"/>
        <v>3085</v>
      </c>
      <c r="E41" s="114">
        <v>685</v>
      </c>
      <c r="F41" s="515">
        <v>685</v>
      </c>
      <c r="G41" s="99">
        <v>685</v>
      </c>
      <c r="H41" s="516">
        <v>1030</v>
      </c>
      <c r="I41" s="278" t="s">
        <v>885</v>
      </c>
    </row>
    <row r="42" spans="1:9" s="59" customFormat="1" ht="16.5" customHeight="1" thickBot="1" x14ac:dyDescent="0.25">
      <c r="A42" s="63" t="s">
        <v>105</v>
      </c>
      <c r="B42" s="96"/>
      <c r="C42" s="96"/>
      <c r="D42" s="61">
        <f>SUM(D38:D41)</f>
        <v>19436</v>
      </c>
      <c r="E42" s="61">
        <f t="shared" ref="E42:H42" si="9">SUM(E38:E41)</f>
        <v>13024</v>
      </c>
      <c r="F42" s="61">
        <f t="shared" si="9"/>
        <v>4697</v>
      </c>
      <c r="G42" s="61">
        <f t="shared" si="9"/>
        <v>685</v>
      </c>
      <c r="H42" s="61">
        <f t="shared" si="9"/>
        <v>1030</v>
      </c>
      <c r="I42" s="62"/>
    </row>
    <row r="43" spans="1:9" s="59" customFormat="1" ht="18" customHeight="1" x14ac:dyDescent="0.2">
      <c r="A43" s="520" t="s">
        <v>102</v>
      </c>
      <c r="B43" s="518"/>
      <c r="C43" s="518"/>
      <c r="D43" s="518"/>
      <c r="E43" s="518"/>
      <c r="F43" s="518"/>
      <c r="G43" s="518"/>
      <c r="H43" s="518"/>
      <c r="I43" s="519"/>
    </row>
    <row r="44" spans="1:9" s="59" customFormat="1" ht="24" customHeight="1" x14ac:dyDescent="0.2">
      <c r="A44" s="276" t="s">
        <v>886</v>
      </c>
      <c r="B44" s="277">
        <v>3585</v>
      </c>
      <c r="C44" s="277"/>
      <c r="D44" s="99">
        <f t="shared" ref="D44:D45" si="10">SUM(E44:H44)</f>
        <v>1100</v>
      </c>
      <c r="E44" s="99">
        <v>1100</v>
      </c>
      <c r="F44" s="114">
        <v>0</v>
      </c>
      <c r="G44" s="99">
        <v>0</v>
      </c>
      <c r="H44" s="99">
        <v>0</v>
      </c>
      <c r="I44" s="278" t="s">
        <v>887</v>
      </c>
    </row>
    <row r="45" spans="1:9" s="59" customFormat="1" ht="24" customHeight="1" thickBot="1" x14ac:dyDescent="0.25">
      <c r="A45" s="276" t="s">
        <v>888</v>
      </c>
      <c r="B45" s="277">
        <v>3586</v>
      </c>
      <c r="C45" s="277"/>
      <c r="D45" s="99">
        <f t="shared" si="10"/>
        <v>1900</v>
      </c>
      <c r="E45" s="99">
        <v>1300</v>
      </c>
      <c r="F45" s="114">
        <v>600</v>
      </c>
      <c r="G45" s="99">
        <v>0</v>
      </c>
      <c r="H45" s="99">
        <v>0</v>
      </c>
      <c r="I45" s="278" t="s">
        <v>889</v>
      </c>
    </row>
    <row r="46" spans="1:9" s="59" customFormat="1" ht="16.5" customHeight="1" thickBot="1" x14ac:dyDescent="0.25">
      <c r="A46" s="63" t="s">
        <v>103</v>
      </c>
      <c r="B46" s="101"/>
      <c r="C46" s="101"/>
      <c r="D46" s="61">
        <f>SUM(D44:D45)</f>
        <v>3000</v>
      </c>
      <c r="E46" s="61">
        <f t="shared" ref="E46:H46" si="11">SUM(E44:E45)</f>
        <v>2400</v>
      </c>
      <c r="F46" s="61">
        <f t="shared" si="11"/>
        <v>600</v>
      </c>
      <c r="G46" s="61">
        <f t="shared" si="11"/>
        <v>0</v>
      </c>
      <c r="H46" s="61">
        <f t="shared" si="11"/>
        <v>0</v>
      </c>
      <c r="I46" s="62"/>
    </row>
    <row r="47" spans="1:9" s="59" customFormat="1" ht="18" customHeight="1" x14ac:dyDescent="0.2">
      <c r="A47" s="520" t="s">
        <v>106</v>
      </c>
      <c r="B47" s="523"/>
      <c r="C47" s="523"/>
      <c r="D47" s="523"/>
      <c r="E47" s="523"/>
      <c r="F47" s="523"/>
      <c r="G47" s="523"/>
      <c r="H47" s="523"/>
      <c r="I47" s="524"/>
    </row>
    <row r="48" spans="1:9" s="59" customFormat="1" ht="34.5" customHeight="1" x14ac:dyDescent="0.2">
      <c r="A48" s="276" t="s">
        <v>421</v>
      </c>
      <c r="B48" s="277">
        <v>3512</v>
      </c>
      <c r="C48" s="277"/>
      <c r="D48" s="99">
        <f t="shared" ref="D48:D58" si="12">SUM(E48:H48)</f>
        <v>16500</v>
      </c>
      <c r="E48" s="114">
        <v>16500</v>
      </c>
      <c r="F48" s="99">
        <v>0</v>
      </c>
      <c r="G48" s="99">
        <v>0</v>
      </c>
      <c r="H48" s="99">
        <v>0</v>
      </c>
      <c r="I48" s="278" t="s">
        <v>890</v>
      </c>
    </row>
    <row r="49" spans="1:9" s="59" customFormat="1" ht="34.5" customHeight="1" x14ac:dyDescent="0.2">
      <c r="A49" s="276" t="s">
        <v>891</v>
      </c>
      <c r="B49" s="277">
        <v>3539</v>
      </c>
      <c r="C49" s="277" t="s">
        <v>420</v>
      </c>
      <c r="D49" s="99">
        <f t="shared" si="12"/>
        <v>1339</v>
      </c>
      <c r="E49" s="114">
        <v>700</v>
      </c>
      <c r="F49" s="99">
        <v>639</v>
      </c>
      <c r="G49" s="99">
        <v>0</v>
      </c>
      <c r="H49" s="99">
        <v>0</v>
      </c>
      <c r="I49" s="278" t="s">
        <v>892</v>
      </c>
    </row>
    <row r="50" spans="1:9" s="59" customFormat="1" ht="45" customHeight="1" x14ac:dyDescent="0.2">
      <c r="A50" s="276" t="s">
        <v>424</v>
      </c>
      <c r="B50" s="277">
        <v>3506</v>
      </c>
      <c r="C50" s="277" t="s">
        <v>420</v>
      </c>
      <c r="D50" s="99">
        <f t="shared" si="12"/>
        <v>440</v>
      </c>
      <c r="E50" s="114">
        <v>330</v>
      </c>
      <c r="F50" s="99">
        <v>110</v>
      </c>
      <c r="G50" s="99">
        <v>0</v>
      </c>
      <c r="H50" s="99">
        <v>0</v>
      </c>
      <c r="I50" s="278" t="s">
        <v>893</v>
      </c>
    </row>
    <row r="51" spans="1:9" s="59" customFormat="1" ht="34.5" customHeight="1" x14ac:dyDescent="0.2">
      <c r="A51" s="276" t="s">
        <v>425</v>
      </c>
      <c r="B51" s="277">
        <v>3540</v>
      </c>
      <c r="C51" s="277" t="s">
        <v>420</v>
      </c>
      <c r="D51" s="99">
        <f t="shared" si="12"/>
        <v>477</v>
      </c>
      <c r="E51" s="114">
        <v>385</v>
      </c>
      <c r="F51" s="99">
        <v>92</v>
      </c>
      <c r="G51" s="99">
        <v>0</v>
      </c>
      <c r="H51" s="99">
        <v>0</v>
      </c>
      <c r="I51" s="278" t="s">
        <v>423</v>
      </c>
    </row>
    <row r="52" spans="1:9" s="59" customFormat="1" ht="45" customHeight="1" x14ac:dyDescent="0.2">
      <c r="A52" s="276" t="s">
        <v>422</v>
      </c>
      <c r="B52" s="277">
        <v>3507</v>
      </c>
      <c r="C52" s="277" t="s">
        <v>420</v>
      </c>
      <c r="D52" s="99">
        <f t="shared" si="12"/>
        <v>1747</v>
      </c>
      <c r="E52" s="114">
        <v>900</v>
      </c>
      <c r="F52" s="99">
        <v>847</v>
      </c>
      <c r="G52" s="99">
        <v>0</v>
      </c>
      <c r="H52" s="99">
        <v>0</v>
      </c>
      <c r="I52" s="278" t="s">
        <v>894</v>
      </c>
    </row>
    <row r="53" spans="1:9" s="59" customFormat="1" ht="45" customHeight="1" x14ac:dyDescent="0.2">
      <c r="A53" s="276" t="s">
        <v>426</v>
      </c>
      <c r="B53" s="277">
        <v>3511</v>
      </c>
      <c r="C53" s="277" t="s">
        <v>420</v>
      </c>
      <c r="D53" s="99">
        <f t="shared" si="12"/>
        <v>435</v>
      </c>
      <c r="E53" s="114">
        <v>435</v>
      </c>
      <c r="F53" s="99">
        <v>0</v>
      </c>
      <c r="G53" s="99">
        <v>0</v>
      </c>
      <c r="H53" s="99">
        <v>0</v>
      </c>
      <c r="I53" s="278" t="s">
        <v>895</v>
      </c>
    </row>
    <row r="54" spans="1:9" s="59" customFormat="1" ht="34.5" customHeight="1" x14ac:dyDescent="0.2">
      <c r="A54" s="276" t="s">
        <v>427</v>
      </c>
      <c r="B54" s="277">
        <v>3509</v>
      </c>
      <c r="C54" s="277" t="s">
        <v>420</v>
      </c>
      <c r="D54" s="99">
        <f t="shared" si="12"/>
        <v>621</v>
      </c>
      <c r="E54" s="114">
        <v>621</v>
      </c>
      <c r="F54" s="99">
        <v>0</v>
      </c>
      <c r="G54" s="99">
        <v>0</v>
      </c>
      <c r="H54" s="99">
        <v>0</v>
      </c>
      <c r="I54" s="278" t="s">
        <v>896</v>
      </c>
    </row>
    <row r="55" spans="1:9" s="59" customFormat="1" ht="24" customHeight="1" x14ac:dyDescent="0.2">
      <c r="A55" s="276" t="s">
        <v>589</v>
      </c>
      <c r="B55" s="277">
        <v>3557</v>
      </c>
      <c r="C55" s="277"/>
      <c r="D55" s="99">
        <f t="shared" si="12"/>
        <v>69675</v>
      </c>
      <c r="E55" s="114">
        <v>69675</v>
      </c>
      <c r="F55" s="99">
        <v>0</v>
      </c>
      <c r="G55" s="99">
        <v>0</v>
      </c>
      <c r="H55" s="99">
        <v>0</v>
      </c>
      <c r="I55" s="278" t="s">
        <v>897</v>
      </c>
    </row>
    <row r="56" spans="1:9" s="59" customFormat="1" ht="31.5" x14ac:dyDescent="0.2">
      <c r="A56" s="276" t="s">
        <v>590</v>
      </c>
      <c r="B56" s="277">
        <v>3544</v>
      </c>
      <c r="C56" s="277"/>
      <c r="D56" s="99">
        <f t="shared" si="12"/>
        <v>14800</v>
      </c>
      <c r="E56" s="114">
        <v>14800</v>
      </c>
      <c r="F56" s="99">
        <v>0</v>
      </c>
      <c r="G56" s="99">
        <v>0</v>
      </c>
      <c r="H56" s="99">
        <v>0</v>
      </c>
      <c r="I56" s="278" t="s">
        <v>898</v>
      </c>
    </row>
    <row r="57" spans="1:9" s="59" customFormat="1" ht="34.5" customHeight="1" x14ac:dyDescent="0.2">
      <c r="A57" s="276" t="s">
        <v>899</v>
      </c>
      <c r="B57" s="277">
        <v>3543</v>
      </c>
      <c r="C57" s="277"/>
      <c r="D57" s="99">
        <f t="shared" si="12"/>
        <v>68870</v>
      </c>
      <c r="E57" s="114">
        <v>68870</v>
      </c>
      <c r="F57" s="99">
        <v>0</v>
      </c>
      <c r="G57" s="99">
        <v>0</v>
      </c>
      <c r="H57" s="99">
        <v>0</v>
      </c>
      <c r="I57" s="658" t="s">
        <v>864</v>
      </c>
    </row>
    <row r="58" spans="1:9" s="59" customFormat="1" ht="45" customHeight="1" thickBot="1" x14ac:dyDescent="0.25">
      <c r="A58" s="276" t="s">
        <v>428</v>
      </c>
      <c r="B58" s="277">
        <v>3510</v>
      </c>
      <c r="C58" s="277" t="s">
        <v>420</v>
      </c>
      <c r="D58" s="99">
        <f t="shared" si="12"/>
        <v>630</v>
      </c>
      <c r="E58" s="114">
        <v>630</v>
      </c>
      <c r="F58" s="99">
        <v>0</v>
      </c>
      <c r="G58" s="99">
        <v>0</v>
      </c>
      <c r="H58" s="99">
        <v>0</v>
      </c>
      <c r="I58" s="278" t="s">
        <v>900</v>
      </c>
    </row>
    <row r="59" spans="1:9" s="59" customFormat="1" ht="16.5" customHeight="1" thickBot="1" x14ac:dyDescent="0.25">
      <c r="A59" s="63" t="s">
        <v>112</v>
      </c>
      <c r="B59" s="101"/>
      <c r="C59" s="101"/>
      <c r="D59" s="61">
        <f>SUM(D48:D58)</f>
        <v>175534</v>
      </c>
      <c r="E59" s="61">
        <f t="shared" ref="E59:H59" si="13">SUM(E48:E58)</f>
        <v>173846</v>
      </c>
      <c r="F59" s="61">
        <f t="shared" si="13"/>
        <v>1688</v>
      </c>
      <c r="G59" s="61">
        <f t="shared" si="13"/>
        <v>0</v>
      </c>
      <c r="H59" s="61">
        <f t="shared" si="13"/>
        <v>0</v>
      </c>
      <c r="I59" s="62"/>
    </row>
    <row r="60" spans="1:9" s="59" customFormat="1" ht="18" customHeight="1" x14ac:dyDescent="0.2">
      <c r="A60" s="520" t="s">
        <v>113</v>
      </c>
      <c r="B60" s="523"/>
      <c r="C60" s="523"/>
      <c r="D60" s="523"/>
      <c r="E60" s="523"/>
      <c r="F60" s="523"/>
      <c r="G60" s="523"/>
      <c r="H60" s="523"/>
      <c r="I60" s="524"/>
    </row>
    <row r="61" spans="1:9" s="59" customFormat="1" ht="34.5" customHeight="1" x14ac:dyDescent="0.2">
      <c r="A61" s="276" t="s">
        <v>901</v>
      </c>
      <c r="B61" s="277">
        <v>3596</v>
      </c>
      <c r="C61" s="277" t="s">
        <v>420</v>
      </c>
      <c r="D61" s="99">
        <f t="shared" ref="D61:D66" si="14">SUM(E61:H61)</f>
        <v>24760</v>
      </c>
      <c r="E61" s="114">
        <v>5860</v>
      </c>
      <c r="F61" s="99">
        <v>5500</v>
      </c>
      <c r="G61" s="99">
        <v>5500</v>
      </c>
      <c r="H61" s="99">
        <v>7900</v>
      </c>
      <c r="I61" s="278" t="s">
        <v>902</v>
      </c>
    </row>
    <row r="62" spans="1:9" s="59" customFormat="1" ht="24" customHeight="1" x14ac:dyDescent="0.2">
      <c r="A62" s="276" t="s">
        <v>592</v>
      </c>
      <c r="B62" s="277">
        <v>3515</v>
      </c>
      <c r="C62" s="277"/>
      <c r="D62" s="99">
        <f t="shared" si="14"/>
        <v>62544</v>
      </c>
      <c r="E62" s="114">
        <v>39000</v>
      </c>
      <c r="F62" s="99">
        <v>23544</v>
      </c>
      <c r="G62" s="99">
        <v>0</v>
      </c>
      <c r="H62" s="99">
        <v>0</v>
      </c>
      <c r="I62" s="278" t="s">
        <v>903</v>
      </c>
    </row>
    <row r="63" spans="1:9" s="59" customFormat="1" ht="24" customHeight="1" x14ac:dyDescent="0.2">
      <c r="A63" s="276" t="s">
        <v>593</v>
      </c>
      <c r="B63" s="277">
        <v>3516</v>
      </c>
      <c r="C63" s="277"/>
      <c r="D63" s="99">
        <f t="shared" si="14"/>
        <v>110960</v>
      </c>
      <c r="E63" s="114">
        <v>45100</v>
      </c>
      <c r="F63" s="99">
        <v>65860</v>
      </c>
      <c r="G63" s="99">
        <v>0</v>
      </c>
      <c r="H63" s="99">
        <v>0</v>
      </c>
      <c r="I63" s="278" t="s">
        <v>903</v>
      </c>
    </row>
    <row r="64" spans="1:9" s="59" customFormat="1" ht="34.5" customHeight="1" x14ac:dyDescent="0.2">
      <c r="A64" s="276" t="s">
        <v>904</v>
      </c>
      <c r="B64" s="277">
        <v>3578</v>
      </c>
      <c r="C64" s="277" t="s">
        <v>420</v>
      </c>
      <c r="D64" s="99">
        <f t="shared" si="14"/>
        <v>2121</v>
      </c>
      <c r="E64" s="114">
        <v>2121</v>
      </c>
      <c r="F64" s="99">
        <v>0</v>
      </c>
      <c r="G64" s="99">
        <v>0</v>
      </c>
      <c r="H64" s="99">
        <v>0</v>
      </c>
      <c r="I64" s="278" t="s">
        <v>905</v>
      </c>
    </row>
    <row r="65" spans="1:1023 1025:2047 2049:3071 3073:4095 4097:5119 5121:6143 6145:7167 7169:8191 8193:9215 9217:10239 10241:11263 11265:12287 12289:13311 13313:14335 14337:15359 15361:16380" s="59" customFormat="1" ht="34.5" customHeight="1" x14ac:dyDescent="0.2">
      <c r="A65" s="276" t="s">
        <v>429</v>
      </c>
      <c r="B65" s="277">
        <v>3520</v>
      </c>
      <c r="C65" s="277"/>
      <c r="D65" s="99">
        <f t="shared" si="14"/>
        <v>32024</v>
      </c>
      <c r="E65" s="114">
        <v>32024</v>
      </c>
      <c r="F65" s="99">
        <v>0</v>
      </c>
      <c r="G65" s="99">
        <v>0</v>
      </c>
      <c r="H65" s="99">
        <v>0</v>
      </c>
      <c r="I65" s="278" t="s">
        <v>906</v>
      </c>
    </row>
    <row r="66" spans="1:1023 1025:2047 2049:3071 3073:4095 4097:5119 5121:6143 6145:7167 7169:8191 8193:9215 9217:10239 10241:11263 11265:12287 12289:13311 13313:14335 14337:15359 15361:16380" s="59" customFormat="1" ht="24.75" customHeight="1" thickBot="1" x14ac:dyDescent="0.25">
      <c r="A66" s="276" t="s">
        <v>430</v>
      </c>
      <c r="B66" s="277">
        <v>3502</v>
      </c>
      <c r="C66" s="277"/>
      <c r="D66" s="99">
        <f t="shared" si="14"/>
        <v>1004077</v>
      </c>
      <c r="E66" s="114">
        <v>207850</v>
      </c>
      <c r="F66" s="99">
        <v>374134</v>
      </c>
      <c r="G66" s="99">
        <v>422093</v>
      </c>
      <c r="H66" s="99">
        <v>0</v>
      </c>
      <c r="I66" s="278" t="s">
        <v>926</v>
      </c>
    </row>
    <row r="67" spans="1:1023 1025:2047 2049:3071 3073:4095 4097:5119 5121:6143 6145:7167 7169:8191 8193:9215 9217:10239 10241:11263 11265:12287 12289:13311 13313:14335 14337:15359 15361:16380" s="59" customFormat="1" ht="16.5" customHeight="1" thickBot="1" x14ac:dyDescent="0.25">
      <c r="A67" s="63" t="s">
        <v>114</v>
      </c>
      <c r="B67" s="101">
        <v>75</v>
      </c>
      <c r="C67" s="101"/>
      <c r="D67" s="61">
        <f>SUM(D61:D66)</f>
        <v>1236486</v>
      </c>
      <c r="E67" s="61">
        <f t="shared" ref="E67:H67" si="15">SUM(E61:E66)</f>
        <v>331955</v>
      </c>
      <c r="F67" s="61">
        <f t="shared" si="15"/>
        <v>469038</v>
      </c>
      <c r="G67" s="61">
        <f t="shared" si="15"/>
        <v>427593</v>
      </c>
      <c r="H67" s="61">
        <f t="shared" si="15"/>
        <v>7900</v>
      </c>
      <c r="I67" s="62"/>
    </row>
    <row r="68" spans="1:1023 1025:2047 2049:3071 3073:4095 4097:5119 5121:6143 6145:7167 7169:8191 8193:9215 9217:10239 10241:11263 11265:12287 12289:13311 13313:14335 14337:15359 15361:16380" s="59" customFormat="1" ht="18" customHeight="1" x14ac:dyDescent="0.2">
      <c r="A68" s="520" t="s">
        <v>263</v>
      </c>
      <c r="B68" s="523"/>
      <c r="C68" s="523"/>
      <c r="D68" s="523"/>
      <c r="E68" s="523"/>
      <c r="F68" s="523"/>
      <c r="G68" s="523"/>
      <c r="H68" s="523"/>
      <c r="I68" s="524"/>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c r="DJ68" s="345"/>
      <c r="DK68" s="345"/>
      <c r="DL68" s="345"/>
      <c r="DM68" s="345"/>
      <c r="DN68" s="345"/>
      <c r="DO68" s="345"/>
      <c r="DP68" s="345"/>
      <c r="DQ68" s="345"/>
      <c r="DR68" s="345"/>
      <c r="DS68" s="345"/>
      <c r="DT68" s="345"/>
      <c r="DU68" s="345"/>
      <c r="DV68" s="345"/>
      <c r="DW68" s="345"/>
      <c r="DX68" s="345"/>
      <c r="DY68" s="345"/>
      <c r="DZ68" s="345"/>
      <c r="EA68" s="345"/>
      <c r="EB68" s="345"/>
      <c r="EC68" s="345"/>
      <c r="ED68" s="345"/>
      <c r="EE68" s="345"/>
      <c r="EF68" s="345"/>
      <c r="EG68" s="345"/>
      <c r="EH68" s="345"/>
      <c r="EI68" s="345"/>
      <c r="EJ68" s="345"/>
      <c r="EK68" s="345"/>
      <c r="EL68" s="345"/>
      <c r="EM68" s="345"/>
      <c r="EN68" s="345"/>
      <c r="EO68" s="345"/>
      <c r="EP68" s="345"/>
      <c r="EQ68" s="345"/>
      <c r="ER68" s="345"/>
      <c r="ES68" s="345"/>
      <c r="ET68" s="345"/>
      <c r="EU68" s="345"/>
      <c r="EV68" s="345"/>
      <c r="EW68" s="345"/>
      <c r="EX68" s="345"/>
      <c r="EY68" s="345"/>
      <c r="EZ68" s="345"/>
      <c r="FA68" s="345"/>
      <c r="FB68" s="345"/>
      <c r="FC68" s="345"/>
      <c r="FD68" s="345"/>
      <c r="FE68" s="345"/>
      <c r="FF68" s="345"/>
      <c r="FG68" s="345"/>
      <c r="FH68" s="345"/>
      <c r="FI68" s="345"/>
      <c r="FJ68" s="345"/>
      <c r="FK68" s="345"/>
      <c r="FL68" s="345"/>
      <c r="FM68" s="345"/>
      <c r="FN68" s="345"/>
      <c r="FO68" s="345"/>
      <c r="FP68" s="345"/>
      <c r="FQ68" s="345"/>
      <c r="FR68" s="345"/>
      <c r="FS68" s="345"/>
      <c r="FT68" s="345"/>
      <c r="FU68" s="345"/>
      <c r="FV68" s="345"/>
      <c r="FW68" s="345"/>
      <c r="FX68" s="345"/>
      <c r="FY68" s="345"/>
      <c r="FZ68" s="345"/>
      <c r="GA68" s="345"/>
      <c r="GB68" s="345"/>
      <c r="GC68" s="345"/>
      <c r="GD68" s="345"/>
      <c r="GE68" s="345"/>
      <c r="GF68" s="345"/>
      <c r="GG68" s="345"/>
      <c r="GH68" s="345"/>
      <c r="GI68" s="345"/>
      <c r="GJ68" s="345"/>
      <c r="GK68" s="345"/>
      <c r="GL68" s="345"/>
      <c r="GM68" s="345"/>
      <c r="GN68" s="345"/>
      <c r="GO68" s="345"/>
      <c r="GP68" s="345"/>
      <c r="GQ68" s="345"/>
      <c r="GR68" s="345"/>
      <c r="GS68" s="345"/>
      <c r="GT68" s="345"/>
      <c r="GU68" s="345"/>
      <c r="GV68" s="345"/>
      <c r="GW68" s="345"/>
      <c r="GX68" s="345"/>
      <c r="GY68" s="345"/>
      <c r="GZ68" s="345"/>
      <c r="HA68" s="345"/>
      <c r="HB68" s="345"/>
      <c r="HC68" s="345"/>
      <c r="HD68" s="345"/>
      <c r="HE68" s="345"/>
      <c r="HF68" s="345"/>
      <c r="HG68" s="345"/>
      <c r="HH68" s="345"/>
      <c r="HI68" s="345"/>
      <c r="HJ68" s="345"/>
      <c r="HK68" s="345"/>
      <c r="HL68" s="345"/>
      <c r="HM68" s="345"/>
      <c r="HN68" s="345"/>
      <c r="HO68" s="345"/>
      <c r="HP68" s="345"/>
      <c r="HQ68" s="345"/>
      <c r="HR68" s="345"/>
      <c r="HS68" s="345"/>
      <c r="HT68" s="345"/>
      <c r="HU68" s="345"/>
      <c r="HV68" s="345"/>
      <c r="HW68" s="345"/>
      <c r="HX68" s="345"/>
      <c r="HY68" s="345"/>
      <c r="HZ68" s="345"/>
      <c r="IA68" s="345"/>
      <c r="IB68" s="345"/>
      <c r="IC68" s="345"/>
      <c r="ID68" s="345"/>
      <c r="IE68" s="345"/>
      <c r="IF68" s="345"/>
      <c r="IG68" s="345"/>
      <c r="IH68" s="345"/>
      <c r="II68" s="345"/>
      <c r="IJ68" s="345"/>
      <c r="IK68" s="345"/>
      <c r="IL68" s="345"/>
      <c r="IM68" s="345"/>
      <c r="IN68" s="345"/>
      <c r="IO68" s="345"/>
      <c r="IP68" s="345"/>
      <c r="IQ68" s="345"/>
      <c r="IR68" s="345"/>
      <c r="IS68" s="345"/>
      <c r="IT68" s="345"/>
      <c r="IU68" s="345"/>
      <c r="IW68" s="345"/>
      <c r="IX68" s="345"/>
      <c r="IY68" s="345"/>
      <c r="IZ68" s="345"/>
      <c r="JA68" s="345"/>
      <c r="JB68" s="345"/>
      <c r="JC68" s="345"/>
      <c r="JD68" s="345"/>
      <c r="JE68" s="345"/>
      <c r="JF68" s="345"/>
      <c r="JG68" s="345"/>
      <c r="JH68" s="345"/>
      <c r="JI68" s="345"/>
      <c r="JJ68" s="345"/>
      <c r="JK68" s="345"/>
      <c r="JL68" s="345"/>
      <c r="JM68" s="345"/>
      <c r="JN68" s="345"/>
      <c r="JO68" s="345"/>
      <c r="JP68" s="345"/>
      <c r="JQ68" s="345"/>
      <c r="JR68" s="345"/>
      <c r="JS68" s="345"/>
      <c r="JT68" s="345"/>
      <c r="JU68" s="345"/>
      <c r="JV68" s="345"/>
      <c r="JW68" s="345"/>
      <c r="JX68" s="345"/>
      <c r="JY68" s="345"/>
      <c r="JZ68" s="345"/>
      <c r="KA68" s="345"/>
      <c r="KB68" s="345"/>
      <c r="KC68" s="345"/>
      <c r="KD68" s="345"/>
      <c r="KE68" s="345"/>
      <c r="KF68" s="345"/>
      <c r="KG68" s="345"/>
      <c r="KH68" s="345"/>
      <c r="KI68" s="345"/>
      <c r="KJ68" s="345"/>
      <c r="KK68" s="345"/>
      <c r="KL68" s="345"/>
      <c r="KM68" s="345"/>
      <c r="KN68" s="345"/>
      <c r="KO68" s="345"/>
      <c r="KP68" s="345"/>
      <c r="KQ68" s="345"/>
      <c r="KR68" s="345"/>
      <c r="KS68" s="345"/>
      <c r="KT68" s="345"/>
      <c r="KU68" s="345"/>
      <c r="KV68" s="345"/>
      <c r="KW68" s="345"/>
      <c r="KX68" s="345"/>
      <c r="KY68" s="345"/>
      <c r="KZ68" s="345"/>
      <c r="LA68" s="345"/>
      <c r="LB68" s="345"/>
      <c r="LC68" s="345"/>
      <c r="LD68" s="345"/>
      <c r="LE68" s="345"/>
      <c r="LF68" s="345"/>
      <c r="LG68" s="345"/>
      <c r="LH68" s="345"/>
      <c r="LI68" s="345"/>
      <c r="LJ68" s="345"/>
      <c r="LK68" s="345"/>
      <c r="LL68" s="345"/>
      <c r="LM68" s="345"/>
      <c r="LN68" s="345"/>
      <c r="LO68" s="345"/>
      <c r="LP68" s="345"/>
      <c r="LQ68" s="345"/>
      <c r="LR68" s="345"/>
      <c r="LS68" s="345"/>
      <c r="LT68" s="345"/>
      <c r="LU68" s="345"/>
      <c r="LV68" s="345"/>
      <c r="LW68" s="345"/>
      <c r="LX68" s="345"/>
      <c r="LY68" s="345"/>
      <c r="LZ68" s="345"/>
      <c r="MA68" s="345"/>
      <c r="MB68" s="345"/>
      <c r="MC68" s="345"/>
      <c r="MD68" s="345"/>
      <c r="ME68" s="345"/>
      <c r="MF68" s="345"/>
      <c r="MG68" s="345"/>
      <c r="MH68" s="345"/>
      <c r="MI68" s="345"/>
      <c r="MJ68" s="345"/>
      <c r="MK68" s="345"/>
      <c r="ML68" s="345"/>
      <c r="MM68" s="345"/>
      <c r="MN68" s="345"/>
      <c r="MO68" s="345"/>
      <c r="MP68" s="345"/>
      <c r="MQ68" s="345"/>
      <c r="MR68" s="345"/>
      <c r="MS68" s="345"/>
      <c r="MT68" s="345"/>
      <c r="MU68" s="345"/>
      <c r="MV68" s="345"/>
      <c r="MW68" s="345"/>
      <c r="MX68" s="345"/>
      <c r="MY68" s="345"/>
      <c r="MZ68" s="345"/>
      <c r="NA68" s="345"/>
      <c r="NB68" s="345"/>
      <c r="NC68" s="345"/>
      <c r="ND68" s="345"/>
      <c r="NE68" s="345"/>
      <c r="NF68" s="345"/>
      <c r="NG68" s="345"/>
      <c r="NH68" s="345"/>
      <c r="NI68" s="345"/>
      <c r="NJ68" s="345"/>
      <c r="NK68" s="345"/>
      <c r="NL68" s="345"/>
      <c r="NM68" s="345"/>
      <c r="NN68" s="345"/>
      <c r="NO68" s="345"/>
      <c r="NP68" s="345"/>
      <c r="NQ68" s="345"/>
      <c r="NR68" s="345"/>
      <c r="NS68" s="345"/>
      <c r="NT68" s="345"/>
      <c r="NU68" s="345"/>
      <c r="NV68" s="345"/>
      <c r="NW68" s="345"/>
      <c r="NX68" s="345"/>
      <c r="NY68" s="345"/>
      <c r="NZ68" s="345"/>
      <c r="OA68" s="345"/>
      <c r="OB68" s="345"/>
      <c r="OC68" s="345"/>
      <c r="OD68" s="345"/>
      <c r="OE68" s="345"/>
      <c r="OF68" s="345"/>
      <c r="OG68" s="345"/>
      <c r="OH68" s="345"/>
      <c r="OI68" s="345"/>
      <c r="OJ68" s="345"/>
      <c r="OK68" s="345"/>
      <c r="OL68" s="345"/>
      <c r="OM68" s="345"/>
      <c r="ON68" s="345"/>
      <c r="OO68" s="345"/>
      <c r="OP68" s="345"/>
      <c r="OQ68" s="345"/>
      <c r="OR68" s="345"/>
      <c r="OS68" s="345"/>
      <c r="OT68" s="345"/>
      <c r="OU68" s="345"/>
      <c r="OV68" s="345"/>
      <c r="OW68" s="345"/>
      <c r="OX68" s="345"/>
      <c r="OY68" s="345"/>
      <c r="OZ68" s="345"/>
      <c r="PA68" s="345"/>
      <c r="PB68" s="345"/>
      <c r="PC68" s="345"/>
      <c r="PD68" s="345"/>
      <c r="PE68" s="345"/>
      <c r="PF68" s="345"/>
      <c r="PG68" s="345"/>
      <c r="PH68" s="345"/>
      <c r="PI68" s="345"/>
      <c r="PJ68" s="345"/>
      <c r="PK68" s="345"/>
      <c r="PL68" s="345"/>
      <c r="PM68" s="345"/>
      <c r="PN68" s="345"/>
      <c r="PO68" s="345"/>
      <c r="PP68" s="345"/>
      <c r="PQ68" s="345"/>
      <c r="PR68" s="345"/>
      <c r="PS68" s="345"/>
      <c r="PT68" s="345"/>
      <c r="PU68" s="345"/>
      <c r="PV68" s="345"/>
      <c r="PW68" s="345"/>
      <c r="PX68" s="345"/>
      <c r="PY68" s="345"/>
      <c r="PZ68" s="345"/>
      <c r="QA68" s="345"/>
      <c r="QB68" s="345"/>
      <c r="QC68" s="345"/>
      <c r="QD68" s="345"/>
      <c r="QE68" s="345"/>
      <c r="QF68" s="345"/>
      <c r="QG68" s="345"/>
      <c r="QH68" s="345"/>
      <c r="QI68" s="345"/>
      <c r="QJ68" s="345"/>
      <c r="QK68" s="345"/>
      <c r="QL68" s="345"/>
      <c r="QM68" s="345"/>
      <c r="QN68" s="345"/>
      <c r="QO68" s="345"/>
      <c r="QP68" s="345"/>
      <c r="QQ68" s="345"/>
      <c r="QR68" s="345"/>
      <c r="QS68" s="345"/>
      <c r="QT68" s="345"/>
      <c r="QU68" s="345"/>
      <c r="QV68" s="345"/>
      <c r="QW68" s="345"/>
      <c r="QX68" s="345"/>
      <c r="QY68" s="345"/>
      <c r="QZ68" s="345"/>
      <c r="RA68" s="345"/>
      <c r="RB68" s="345"/>
      <c r="RC68" s="345"/>
      <c r="RD68" s="345"/>
      <c r="RE68" s="345"/>
      <c r="RF68" s="345"/>
      <c r="RG68" s="345"/>
      <c r="RH68" s="345"/>
      <c r="RI68" s="345"/>
      <c r="RJ68" s="345"/>
      <c r="RK68" s="345"/>
      <c r="RL68" s="345"/>
      <c r="RM68" s="345"/>
      <c r="RN68" s="345"/>
      <c r="RO68" s="345"/>
      <c r="RP68" s="345"/>
      <c r="RQ68" s="345"/>
      <c r="RR68" s="345"/>
      <c r="RS68" s="345"/>
      <c r="RT68" s="345"/>
      <c r="RU68" s="345"/>
      <c r="RV68" s="345"/>
      <c r="RW68" s="345"/>
      <c r="RX68" s="345"/>
      <c r="RY68" s="345"/>
      <c r="RZ68" s="345"/>
      <c r="SA68" s="345"/>
      <c r="SB68" s="345"/>
      <c r="SC68" s="345"/>
      <c r="SD68" s="345"/>
      <c r="SE68" s="345"/>
      <c r="SF68" s="345"/>
      <c r="SG68" s="345"/>
      <c r="SH68" s="345"/>
      <c r="SI68" s="345"/>
      <c r="SJ68" s="345"/>
      <c r="SK68" s="345"/>
      <c r="SL68" s="345"/>
      <c r="SM68" s="345"/>
      <c r="SN68" s="345"/>
      <c r="SO68" s="345"/>
      <c r="SP68" s="345"/>
      <c r="SQ68" s="345"/>
      <c r="SS68" s="345"/>
      <c r="ST68" s="345"/>
      <c r="SU68" s="345"/>
      <c r="SV68" s="345"/>
      <c r="SW68" s="345"/>
      <c r="SX68" s="345"/>
      <c r="SY68" s="345"/>
      <c r="SZ68" s="345"/>
      <c r="TA68" s="345"/>
      <c r="TB68" s="345"/>
      <c r="TC68" s="345"/>
      <c r="TD68" s="345"/>
      <c r="TE68" s="345"/>
      <c r="TF68" s="345"/>
      <c r="TG68" s="345"/>
      <c r="TH68" s="345"/>
      <c r="TI68" s="345"/>
      <c r="TJ68" s="345"/>
      <c r="TK68" s="345"/>
      <c r="TL68" s="345"/>
      <c r="TM68" s="345"/>
      <c r="TN68" s="345"/>
      <c r="TO68" s="345"/>
      <c r="TP68" s="345"/>
      <c r="TQ68" s="345"/>
      <c r="TR68" s="345"/>
      <c r="TS68" s="345"/>
      <c r="TT68" s="345"/>
      <c r="TU68" s="345"/>
      <c r="TV68" s="345"/>
      <c r="TW68" s="345"/>
      <c r="TX68" s="345"/>
      <c r="TY68" s="345"/>
      <c r="TZ68" s="345"/>
      <c r="UA68" s="345"/>
      <c r="UB68" s="345"/>
      <c r="UC68" s="345"/>
      <c r="UD68" s="345"/>
      <c r="UE68" s="345"/>
      <c r="UF68" s="345"/>
      <c r="UG68" s="345"/>
      <c r="UH68" s="345"/>
      <c r="UI68" s="345"/>
      <c r="UJ68" s="345"/>
      <c r="UK68" s="345"/>
      <c r="UL68" s="345"/>
      <c r="UM68" s="345"/>
      <c r="UN68" s="345"/>
      <c r="UO68" s="345"/>
      <c r="UP68" s="345"/>
      <c r="UQ68" s="345"/>
      <c r="UR68" s="345"/>
      <c r="US68" s="345"/>
      <c r="UT68" s="345"/>
      <c r="UU68" s="345"/>
      <c r="UV68" s="345"/>
      <c r="UW68" s="345"/>
      <c r="UX68" s="345"/>
      <c r="UY68" s="345"/>
      <c r="UZ68" s="345"/>
      <c r="VA68" s="345"/>
      <c r="VB68" s="345"/>
      <c r="VC68" s="345"/>
      <c r="VD68" s="345"/>
      <c r="VE68" s="345"/>
      <c r="VF68" s="345"/>
      <c r="VG68" s="345"/>
      <c r="VH68" s="345"/>
      <c r="VI68" s="345"/>
      <c r="VJ68" s="345"/>
      <c r="VK68" s="345"/>
      <c r="VL68" s="345"/>
      <c r="VM68" s="345"/>
      <c r="VN68" s="345"/>
      <c r="VO68" s="345"/>
      <c r="VP68" s="345"/>
      <c r="VQ68" s="345"/>
      <c r="VR68" s="345"/>
      <c r="VS68" s="345"/>
      <c r="VT68" s="345"/>
      <c r="VU68" s="345"/>
      <c r="VV68" s="345"/>
      <c r="VW68" s="345"/>
      <c r="VX68" s="345"/>
      <c r="VY68" s="345"/>
      <c r="VZ68" s="345"/>
      <c r="WA68" s="345"/>
      <c r="WB68" s="345"/>
      <c r="WC68" s="345"/>
      <c r="WD68" s="345"/>
      <c r="WE68" s="345"/>
      <c r="WF68" s="345"/>
      <c r="WG68" s="345"/>
      <c r="WH68" s="345"/>
      <c r="WI68" s="345"/>
      <c r="WJ68" s="345"/>
      <c r="WK68" s="345"/>
      <c r="WL68" s="345"/>
      <c r="WM68" s="345"/>
      <c r="WN68" s="345"/>
      <c r="WO68" s="345"/>
      <c r="WP68" s="345"/>
      <c r="WQ68" s="345"/>
      <c r="WR68" s="345"/>
      <c r="WS68" s="345"/>
      <c r="WT68" s="345"/>
      <c r="WU68" s="345"/>
      <c r="WV68" s="345"/>
      <c r="WW68" s="345"/>
      <c r="WX68" s="345"/>
      <c r="WY68" s="345"/>
      <c r="WZ68" s="345"/>
      <c r="XA68" s="345"/>
      <c r="XB68" s="345"/>
      <c r="XC68" s="345"/>
      <c r="XD68" s="345"/>
      <c r="XE68" s="345"/>
      <c r="XF68" s="345"/>
      <c r="XG68" s="345"/>
      <c r="XH68" s="345"/>
      <c r="XI68" s="345"/>
      <c r="XJ68" s="345"/>
      <c r="XK68" s="345"/>
      <c r="XL68" s="345"/>
      <c r="XM68" s="345"/>
      <c r="XN68" s="345"/>
      <c r="XO68" s="345"/>
      <c r="XP68" s="345"/>
      <c r="XQ68" s="345"/>
      <c r="XR68" s="345"/>
      <c r="XS68" s="345"/>
      <c r="XT68" s="345"/>
      <c r="XU68" s="345"/>
      <c r="XV68" s="345"/>
      <c r="XW68" s="345"/>
      <c r="XX68" s="345"/>
      <c r="XY68" s="345"/>
      <c r="XZ68" s="345"/>
      <c r="YA68" s="345"/>
      <c r="YB68" s="345"/>
      <c r="YC68" s="345"/>
      <c r="YD68" s="345"/>
      <c r="YE68" s="345"/>
      <c r="YF68" s="345"/>
      <c r="YG68" s="345"/>
      <c r="YH68" s="345"/>
      <c r="YI68" s="345"/>
      <c r="YJ68" s="345"/>
      <c r="YK68" s="345"/>
      <c r="YL68" s="345"/>
      <c r="YM68" s="345"/>
      <c r="YN68" s="345"/>
      <c r="YO68" s="345"/>
      <c r="YP68" s="345"/>
      <c r="YQ68" s="345"/>
      <c r="YR68" s="345"/>
      <c r="YS68" s="345"/>
      <c r="YT68" s="345"/>
      <c r="YU68" s="345"/>
      <c r="YV68" s="345"/>
      <c r="YW68" s="345"/>
      <c r="YX68" s="345"/>
      <c r="YY68" s="345"/>
      <c r="YZ68" s="345"/>
      <c r="ZA68" s="345"/>
      <c r="ZB68" s="345"/>
      <c r="ZC68" s="345"/>
      <c r="ZD68" s="345"/>
      <c r="ZE68" s="345"/>
      <c r="ZF68" s="345"/>
      <c r="ZG68" s="345"/>
      <c r="ZH68" s="345"/>
      <c r="ZI68" s="345"/>
      <c r="ZJ68" s="345"/>
      <c r="ZK68" s="345"/>
      <c r="ZL68" s="345"/>
      <c r="ZM68" s="345"/>
      <c r="ZN68" s="345"/>
      <c r="ZO68" s="345"/>
      <c r="ZP68" s="345"/>
      <c r="ZQ68" s="345"/>
      <c r="ZR68" s="345"/>
      <c r="ZS68" s="345"/>
      <c r="ZT68" s="345"/>
      <c r="ZU68" s="345"/>
      <c r="ZV68" s="345"/>
      <c r="ZW68" s="345"/>
      <c r="ZX68" s="345"/>
      <c r="ZY68" s="345"/>
      <c r="ZZ68" s="345"/>
      <c r="AAA68" s="345"/>
      <c r="AAB68" s="345"/>
      <c r="AAC68" s="345"/>
      <c r="AAD68" s="345"/>
      <c r="AAE68" s="345"/>
      <c r="AAF68" s="345"/>
      <c r="AAG68" s="345"/>
      <c r="AAH68" s="345"/>
      <c r="AAI68" s="345"/>
      <c r="AAJ68" s="345"/>
      <c r="AAK68" s="345"/>
      <c r="AAL68" s="345"/>
      <c r="AAM68" s="345"/>
      <c r="AAN68" s="345"/>
      <c r="AAO68" s="345"/>
      <c r="AAP68" s="345"/>
      <c r="AAQ68" s="345"/>
      <c r="AAR68" s="345"/>
      <c r="AAS68" s="345"/>
      <c r="AAT68" s="345"/>
      <c r="AAU68" s="345"/>
      <c r="AAV68" s="345"/>
      <c r="AAW68" s="345"/>
      <c r="AAX68" s="345"/>
      <c r="AAY68" s="345"/>
      <c r="AAZ68" s="345"/>
      <c r="ABA68" s="345"/>
      <c r="ABB68" s="345"/>
      <c r="ABC68" s="345"/>
      <c r="ABD68" s="345"/>
      <c r="ABE68" s="345"/>
      <c r="ABF68" s="345"/>
      <c r="ABG68" s="345"/>
      <c r="ABH68" s="345"/>
      <c r="ABI68" s="345"/>
      <c r="ABJ68" s="345"/>
      <c r="ABK68" s="345"/>
      <c r="ABL68" s="345"/>
      <c r="ABM68" s="345"/>
      <c r="ABN68" s="345"/>
      <c r="ABO68" s="345"/>
      <c r="ABP68" s="345"/>
      <c r="ABQ68" s="345"/>
      <c r="ABR68" s="345"/>
      <c r="ABS68" s="345"/>
      <c r="ABT68" s="345"/>
      <c r="ABU68" s="345"/>
      <c r="ABV68" s="345"/>
      <c r="ABW68" s="345"/>
      <c r="ABX68" s="345"/>
      <c r="ABY68" s="345"/>
      <c r="ABZ68" s="345"/>
      <c r="ACA68" s="345"/>
      <c r="ACB68" s="345"/>
      <c r="ACC68" s="345"/>
      <c r="ACD68" s="345"/>
      <c r="ACE68" s="345"/>
      <c r="ACF68" s="345"/>
      <c r="ACG68" s="345"/>
      <c r="ACH68" s="345"/>
      <c r="ACI68" s="345"/>
      <c r="ACJ68" s="345"/>
      <c r="ACK68" s="345"/>
      <c r="ACL68" s="345"/>
      <c r="ACM68" s="345"/>
      <c r="ACO68" s="345"/>
      <c r="ACP68" s="345"/>
      <c r="ACQ68" s="345"/>
      <c r="ACR68" s="345"/>
      <c r="ACS68" s="345"/>
      <c r="ACT68" s="345"/>
      <c r="ACU68" s="345"/>
      <c r="ACV68" s="345"/>
      <c r="ACW68" s="345"/>
      <c r="ACX68" s="345"/>
      <c r="ACY68" s="345"/>
      <c r="ACZ68" s="345"/>
      <c r="ADA68" s="345"/>
      <c r="ADB68" s="345"/>
      <c r="ADC68" s="345"/>
      <c r="ADD68" s="345"/>
      <c r="ADE68" s="345"/>
      <c r="ADF68" s="345"/>
      <c r="ADG68" s="345"/>
      <c r="ADH68" s="345"/>
      <c r="ADI68" s="345"/>
      <c r="ADJ68" s="345"/>
      <c r="ADK68" s="345"/>
      <c r="ADL68" s="345"/>
      <c r="ADM68" s="345"/>
      <c r="ADN68" s="345"/>
      <c r="ADO68" s="345"/>
      <c r="ADP68" s="345"/>
      <c r="ADQ68" s="345"/>
      <c r="ADR68" s="345"/>
      <c r="ADS68" s="345"/>
      <c r="ADT68" s="345"/>
      <c r="ADU68" s="345"/>
      <c r="ADV68" s="345"/>
      <c r="ADW68" s="345"/>
      <c r="ADX68" s="345"/>
      <c r="ADY68" s="345"/>
      <c r="ADZ68" s="345"/>
      <c r="AEA68" s="345"/>
      <c r="AEB68" s="345"/>
      <c r="AEC68" s="345"/>
      <c r="AED68" s="345"/>
      <c r="AEE68" s="345"/>
      <c r="AEF68" s="345"/>
      <c r="AEG68" s="345"/>
      <c r="AEH68" s="345"/>
      <c r="AEI68" s="345"/>
      <c r="AEJ68" s="345"/>
      <c r="AEK68" s="345"/>
      <c r="AEL68" s="345"/>
      <c r="AEM68" s="345"/>
      <c r="AEN68" s="345"/>
      <c r="AEO68" s="345"/>
      <c r="AEP68" s="345"/>
      <c r="AEQ68" s="345"/>
      <c r="AER68" s="345"/>
      <c r="AES68" s="345"/>
      <c r="AET68" s="345"/>
      <c r="AEU68" s="345"/>
      <c r="AEV68" s="345"/>
      <c r="AEW68" s="345"/>
      <c r="AEX68" s="345"/>
      <c r="AEY68" s="345"/>
      <c r="AEZ68" s="345"/>
      <c r="AFA68" s="345"/>
      <c r="AFB68" s="345"/>
      <c r="AFC68" s="345"/>
      <c r="AFD68" s="345"/>
      <c r="AFE68" s="345"/>
      <c r="AFF68" s="345"/>
      <c r="AFG68" s="345"/>
      <c r="AFH68" s="345"/>
      <c r="AFI68" s="345"/>
      <c r="AFJ68" s="345"/>
      <c r="AFK68" s="345"/>
      <c r="AFL68" s="345"/>
      <c r="AFM68" s="345"/>
      <c r="AFN68" s="345"/>
      <c r="AFO68" s="345"/>
      <c r="AFP68" s="345"/>
      <c r="AFQ68" s="345"/>
      <c r="AFR68" s="345"/>
      <c r="AFS68" s="345"/>
      <c r="AFT68" s="345"/>
      <c r="AFU68" s="345"/>
      <c r="AFV68" s="345"/>
      <c r="AFW68" s="345"/>
      <c r="AFX68" s="345"/>
      <c r="AFY68" s="345"/>
      <c r="AFZ68" s="345"/>
      <c r="AGA68" s="345"/>
      <c r="AGB68" s="345"/>
      <c r="AGC68" s="345"/>
      <c r="AGD68" s="345"/>
      <c r="AGE68" s="345"/>
      <c r="AGF68" s="345"/>
      <c r="AGG68" s="345"/>
      <c r="AGH68" s="345"/>
      <c r="AGI68" s="345"/>
      <c r="AGJ68" s="345"/>
      <c r="AGK68" s="345"/>
      <c r="AGL68" s="345"/>
      <c r="AGM68" s="345"/>
      <c r="AGN68" s="345"/>
      <c r="AGO68" s="345"/>
      <c r="AGP68" s="345"/>
      <c r="AGQ68" s="345"/>
      <c r="AGR68" s="345"/>
      <c r="AGS68" s="345"/>
      <c r="AGT68" s="345"/>
      <c r="AGU68" s="345"/>
      <c r="AGV68" s="345"/>
      <c r="AGW68" s="345"/>
      <c r="AGX68" s="345"/>
      <c r="AGY68" s="345"/>
      <c r="AGZ68" s="345"/>
      <c r="AHA68" s="345"/>
      <c r="AHB68" s="345"/>
      <c r="AHC68" s="345"/>
      <c r="AHD68" s="345"/>
      <c r="AHE68" s="345"/>
      <c r="AHF68" s="345"/>
      <c r="AHG68" s="345"/>
      <c r="AHH68" s="345"/>
      <c r="AHI68" s="345"/>
      <c r="AHJ68" s="345"/>
      <c r="AHK68" s="345"/>
      <c r="AHL68" s="345"/>
      <c r="AHM68" s="345"/>
      <c r="AHN68" s="345"/>
      <c r="AHO68" s="345"/>
      <c r="AHP68" s="345"/>
      <c r="AHQ68" s="345"/>
      <c r="AHR68" s="345"/>
      <c r="AHS68" s="345"/>
      <c r="AHT68" s="345"/>
      <c r="AHU68" s="345"/>
      <c r="AHV68" s="345"/>
      <c r="AHW68" s="345"/>
      <c r="AHX68" s="345"/>
      <c r="AHY68" s="345"/>
      <c r="AHZ68" s="345"/>
      <c r="AIA68" s="345"/>
      <c r="AIB68" s="345"/>
      <c r="AIC68" s="345"/>
      <c r="AID68" s="345"/>
      <c r="AIE68" s="345"/>
      <c r="AIF68" s="345"/>
      <c r="AIG68" s="345"/>
      <c r="AIH68" s="345"/>
      <c r="AII68" s="345"/>
      <c r="AIJ68" s="345"/>
      <c r="AIK68" s="345"/>
      <c r="AIL68" s="345"/>
      <c r="AIM68" s="345"/>
      <c r="AIN68" s="345"/>
      <c r="AIO68" s="345"/>
      <c r="AIP68" s="345"/>
      <c r="AIQ68" s="345"/>
      <c r="AIR68" s="345"/>
      <c r="AIS68" s="345"/>
      <c r="AIT68" s="345"/>
      <c r="AIU68" s="345"/>
      <c r="AIV68" s="345"/>
      <c r="AIW68" s="345"/>
      <c r="AIX68" s="345"/>
      <c r="AIY68" s="345"/>
      <c r="AIZ68" s="345"/>
      <c r="AJA68" s="345"/>
      <c r="AJB68" s="345"/>
      <c r="AJC68" s="345"/>
      <c r="AJD68" s="345"/>
      <c r="AJE68" s="345"/>
      <c r="AJF68" s="345"/>
      <c r="AJG68" s="345"/>
      <c r="AJH68" s="345"/>
      <c r="AJI68" s="345"/>
      <c r="AJJ68" s="345"/>
      <c r="AJK68" s="345"/>
      <c r="AJL68" s="345"/>
      <c r="AJM68" s="345"/>
      <c r="AJN68" s="345"/>
      <c r="AJO68" s="345"/>
      <c r="AJP68" s="345"/>
      <c r="AJQ68" s="345"/>
      <c r="AJR68" s="345"/>
      <c r="AJS68" s="345"/>
      <c r="AJT68" s="345"/>
      <c r="AJU68" s="345"/>
      <c r="AJV68" s="345"/>
      <c r="AJW68" s="345"/>
      <c r="AJX68" s="345"/>
      <c r="AJY68" s="345"/>
      <c r="AJZ68" s="345"/>
      <c r="AKA68" s="345"/>
      <c r="AKB68" s="345"/>
      <c r="AKC68" s="345"/>
      <c r="AKD68" s="345"/>
      <c r="AKE68" s="345"/>
      <c r="AKF68" s="345"/>
      <c r="AKG68" s="345"/>
      <c r="AKH68" s="345"/>
      <c r="AKI68" s="345"/>
      <c r="AKJ68" s="345"/>
      <c r="AKK68" s="345"/>
      <c r="AKL68" s="345"/>
      <c r="AKM68" s="345"/>
      <c r="AKN68" s="345"/>
      <c r="AKO68" s="345"/>
      <c r="AKP68" s="345"/>
      <c r="AKQ68" s="345"/>
      <c r="AKR68" s="345"/>
      <c r="AKS68" s="345"/>
      <c r="AKT68" s="345"/>
      <c r="AKU68" s="345"/>
      <c r="AKV68" s="345"/>
      <c r="AKW68" s="345"/>
      <c r="AKX68" s="345"/>
      <c r="AKY68" s="345"/>
      <c r="AKZ68" s="345"/>
      <c r="ALA68" s="345"/>
      <c r="ALB68" s="345"/>
      <c r="ALC68" s="345"/>
      <c r="ALD68" s="345"/>
      <c r="ALE68" s="345"/>
      <c r="ALF68" s="345"/>
      <c r="ALG68" s="345"/>
      <c r="ALH68" s="345"/>
      <c r="ALI68" s="345"/>
      <c r="ALJ68" s="345"/>
      <c r="ALK68" s="345"/>
      <c r="ALL68" s="345"/>
      <c r="ALM68" s="345"/>
      <c r="ALN68" s="345"/>
      <c r="ALO68" s="345"/>
      <c r="ALP68" s="345"/>
      <c r="ALQ68" s="345"/>
      <c r="ALR68" s="345"/>
      <c r="ALS68" s="345"/>
      <c r="ALT68" s="345"/>
      <c r="ALU68" s="345"/>
      <c r="ALV68" s="345"/>
      <c r="ALW68" s="345"/>
      <c r="ALX68" s="345"/>
      <c r="ALY68" s="345"/>
      <c r="ALZ68" s="345"/>
      <c r="AMA68" s="345"/>
      <c r="AMB68" s="345"/>
      <c r="AMC68" s="345"/>
      <c r="AMD68" s="345"/>
      <c r="AME68" s="345"/>
      <c r="AMF68" s="345"/>
      <c r="AMG68" s="345"/>
      <c r="AMH68" s="345"/>
      <c r="AMI68" s="345"/>
      <c r="AMK68" s="345"/>
      <c r="AML68" s="345"/>
      <c r="AMM68" s="345"/>
      <c r="AMN68" s="345"/>
      <c r="AMO68" s="345"/>
      <c r="AMP68" s="345"/>
      <c r="AMQ68" s="345"/>
      <c r="AMR68" s="345"/>
      <c r="AMS68" s="345"/>
      <c r="AMT68" s="345"/>
      <c r="AMU68" s="345"/>
      <c r="AMV68" s="345"/>
      <c r="AMW68" s="345"/>
      <c r="AMX68" s="345"/>
      <c r="AMY68" s="345"/>
      <c r="AMZ68" s="345"/>
      <c r="ANA68" s="345"/>
      <c r="ANB68" s="345"/>
      <c r="ANC68" s="345"/>
      <c r="AND68" s="345"/>
      <c r="ANE68" s="345"/>
      <c r="ANF68" s="345"/>
      <c r="ANG68" s="345"/>
      <c r="ANH68" s="345"/>
      <c r="ANI68" s="345"/>
      <c r="ANJ68" s="345"/>
      <c r="ANK68" s="345"/>
      <c r="ANL68" s="345"/>
      <c r="ANM68" s="345"/>
      <c r="ANN68" s="345"/>
      <c r="ANO68" s="345"/>
      <c r="ANP68" s="345"/>
      <c r="ANQ68" s="345"/>
      <c r="ANR68" s="345"/>
      <c r="ANS68" s="345"/>
      <c r="ANT68" s="345"/>
      <c r="ANU68" s="345"/>
      <c r="ANV68" s="345"/>
      <c r="ANW68" s="345"/>
      <c r="ANX68" s="345"/>
      <c r="ANY68" s="345"/>
      <c r="ANZ68" s="345"/>
      <c r="AOA68" s="345"/>
      <c r="AOB68" s="345"/>
      <c r="AOC68" s="345"/>
      <c r="AOD68" s="345"/>
      <c r="AOE68" s="345"/>
      <c r="AOF68" s="345"/>
      <c r="AOG68" s="345"/>
      <c r="AOH68" s="345"/>
      <c r="AOI68" s="345"/>
      <c r="AOJ68" s="345"/>
      <c r="AOK68" s="345"/>
      <c r="AOL68" s="345"/>
      <c r="AOM68" s="345"/>
      <c r="AON68" s="345"/>
      <c r="AOO68" s="345"/>
      <c r="AOP68" s="345"/>
      <c r="AOQ68" s="345"/>
      <c r="AOR68" s="345"/>
      <c r="AOS68" s="345"/>
      <c r="AOT68" s="345"/>
      <c r="AOU68" s="345"/>
      <c r="AOV68" s="345"/>
      <c r="AOW68" s="345"/>
      <c r="AOX68" s="345"/>
      <c r="AOY68" s="345"/>
      <c r="AOZ68" s="345"/>
      <c r="APA68" s="345"/>
      <c r="APB68" s="345"/>
      <c r="APC68" s="345"/>
      <c r="APD68" s="345"/>
      <c r="APE68" s="345"/>
      <c r="APF68" s="345"/>
      <c r="APG68" s="345"/>
      <c r="APH68" s="345"/>
      <c r="API68" s="345"/>
      <c r="APJ68" s="345"/>
      <c r="APK68" s="345"/>
      <c r="APL68" s="345"/>
      <c r="APM68" s="345"/>
      <c r="APN68" s="345"/>
      <c r="APO68" s="345"/>
      <c r="APP68" s="345"/>
      <c r="APQ68" s="345"/>
      <c r="APR68" s="345"/>
      <c r="APS68" s="345"/>
      <c r="APT68" s="345"/>
      <c r="APU68" s="345"/>
      <c r="APV68" s="345"/>
      <c r="APW68" s="345"/>
      <c r="APX68" s="345"/>
      <c r="APY68" s="345"/>
      <c r="APZ68" s="345"/>
      <c r="AQA68" s="345"/>
      <c r="AQB68" s="345"/>
      <c r="AQC68" s="345"/>
      <c r="AQD68" s="345"/>
      <c r="AQE68" s="345"/>
      <c r="AQF68" s="345"/>
      <c r="AQG68" s="345"/>
      <c r="AQH68" s="345"/>
      <c r="AQI68" s="345"/>
      <c r="AQJ68" s="345"/>
      <c r="AQK68" s="345"/>
      <c r="AQL68" s="345"/>
      <c r="AQM68" s="345"/>
      <c r="AQN68" s="345"/>
      <c r="AQO68" s="345"/>
      <c r="AQP68" s="345"/>
      <c r="AQQ68" s="345"/>
      <c r="AQR68" s="345"/>
      <c r="AQS68" s="345"/>
      <c r="AQT68" s="345"/>
      <c r="AQU68" s="345"/>
      <c r="AQV68" s="345"/>
      <c r="AQW68" s="345"/>
      <c r="AQX68" s="345"/>
      <c r="AQY68" s="345"/>
      <c r="AQZ68" s="345"/>
      <c r="ARA68" s="345"/>
      <c r="ARB68" s="345"/>
      <c r="ARC68" s="345"/>
      <c r="ARD68" s="345"/>
      <c r="ARE68" s="345"/>
      <c r="ARF68" s="345"/>
      <c r="ARG68" s="345"/>
      <c r="ARH68" s="345"/>
      <c r="ARI68" s="345"/>
      <c r="ARJ68" s="345"/>
      <c r="ARK68" s="345"/>
      <c r="ARL68" s="345"/>
      <c r="ARM68" s="345"/>
      <c r="ARN68" s="345"/>
      <c r="ARO68" s="345"/>
      <c r="ARP68" s="345"/>
      <c r="ARQ68" s="345"/>
      <c r="ARR68" s="345"/>
      <c r="ARS68" s="345"/>
      <c r="ART68" s="345"/>
      <c r="ARU68" s="345"/>
      <c r="ARV68" s="345"/>
      <c r="ARW68" s="345"/>
      <c r="ARX68" s="345"/>
      <c r="ARY68" s="345"/>
      <c r="ARZ68" s="345"/>
      <c r="ASA68" s="345"/>
      <c r="ASB68" s="345"/>
      <c r="ASC68" s="345"/>
      <c r="ASD68" s="345"/>
      <c r="ASE68" s="345"/>
      <c r="ASF68" s="345"/>
      <c r="ASG68" s="345"/>
      <c r="ASH68" s="345"/>
      <c r="ASI68" s="345"/>
      <c r="ASJ68" s="345"/>
      <c r="ASK68" s="345"/>
      <c r="ASL68" s="345"/>
      <c r="ASM68" s="345"/>
      <c r="ASN68" s="345"/>
      <c r="ASO68" s="345"/>
      <c r="ASP68" s="345"/>
      <c r="ASQ68" s="345"/>
      <c r="ASR68" s="345"/>
      <c r="ASS68" s="345"/>
      <c r="AST68" s="345"/>
      <c r="ASU68" s="345"/>
      <c r="ASV68" s="345"/>
      <c r="ASW68" s="345"/>
      <c r="ASX68" s="345"/>
      <c r="ASY68" s="345"/>
      <c r="ASZ68" s="345"/>
      <c r="ATA68" s="345"/>
      <c r="ATB68" s="345"/>
      <c r="ATC68" s="345"/>
      <c r="ATD68" s="345"/>
      <c r="ATE68" s="345"/>
      <c r="ATF68" s="345"/>
      <c r="ATG68" s="345"/>
      <c r="ATH68" s="345"/>
      <c r="ATI68" s="345"/>
      <c r="ATJ68" s="345"/>
      <c r="ATK68" s="345"/>
      <c r="ATL68" s="345"/>
      <c r="ATM68" s="345"/>
      <c r="ATN68" s="345"/>
      <c r="ATO68" s="345"/>
      <c r="ATP68" s="345"/>
      <c r="ATQ68" s="345"/>
      <c r="ATR68" s="345"/>
      <c r="ATS68" s="345"/>
      <c r="ATT68" s="345"/>
      <c r="ATU68" s="345"/>
      <c r="ATV68" s="345"/>
      <c r="ATW68" s="345"/>
      <c r="ATX68" s="345"/>
      <c r="ATY68" s="345"/>
      <c r="ATZ68" s="345"/>
      <c r="AUA68" s="345"/>
      <c r="AUB68" s="345"/>
      <c r="AUC68" s="345"/>
      <c r="AUD68" s="345"/>
      <c r="AUE68" s="345"/>
      <c r="AUF68" s="345"/>
      <c r="AUG68" s="345"/>
      <c r="AUH68" s="345"/>
      <c r="AUI68" s="345"/>
      <c r="AUJ68" s="345"/>
      <c r="AUK68" s="345"/>
      <c r="AUL68" s="345"/>
      <c r="AUM68" s="345"/>
      <c r="AUN68" s="345"/>
      <c r="AUO68" s="345"/>
      <c r="AUP68" s="345"/>
      <c r="AUQ68" s="345"/>
      <c r="AUR68" s="345"/>
      <c r="AUS68" s="345"/>
      <c r="AUT68" s="345"/>
      <c r="AUU68" s="345"/>
      <c r="AUV68" s="345"/>
      <c r="AUW68" s="345"/>
      <c r="AUX68" s="345"/>
      <c r="AUY68" s="345"/>
      <c r="AUZ68" s="345"/>
      <c r="AVA68" s="345"/>
      <c r="AVB68" s="345"/>
      <c r="AVC68" s="345"/>
      <c r="AVD68" s="345"/>
      <c r="AVE68" s="345"/>
      <c r="AVF68" s="345"/>
      <c r="AVG68" s="345"/>
      <c r="AVH68" s="345"/>
      <c r="AVI68" s="345"/>
      <c r="AVJ68" s="345"/>
      <c r="AVK68" s="345"/>
      <c r="AVL68" s="345"/>
      <c r="AVM68" s="345"/>
      <c r="AVN68" s="345"/>
      <c r="AVO68" s="345"/>
      <c r="AVP68" s="345"/>
      <c r="AVQ68" s="345"/>
      <c r="AVR68" s="345"/>
      <c r="AVS68" s="345"/>
      <c r="AVT68" s="345"/>
      <c r="AVU68" s="345"/>
      <c r="AVV68" s="345"/>
      <c r="AVW68" s="345"/>
      <c r="AVX68" s="345"/>
      <c r="AVY68" s="345"/>
      <c r="AVZ68" s="345"/>
      <c r="AWA68" s="345"/>
      <c r="AWB68" s="345"/>
      <c r="AWC68" s="345"/>
      <c r="AWD68" s="345"/>
      <c r="AWE68" s="345"/>
      <c r="AWG68" s="345"/>
      <c r="AWH68" s="345"/>
      <c r="AWI68" s="345"/>
      <c r="AWJ68" s="345"/>
      <c r="AWK68" s="345"/>
      <c r="AWL68" s="345"/>
      <c r="AWM68" s="345"/>
      <c r="AWN68" s="345"/>
      <c r="AWO68" s="345"/>
      <c r="AWP68" s="345"/>
      <c r="AWQ68" s="345"/>
      <c r="AWR68" s="345"/>
      <c r="AWS68" s="345"/>
      <c r="AWT68" s="345"/>
      <c r="AWU68" s="345"/>
      <c r="AWV68" s="345"/>
      <c r="AWW68" s="345"/>
      <c r="AWX68" s="345"/>
      <c r="AWY68" s="345"/>
      <c r="AWZ68" s="345"/>
      <c r="AXA68" s="345"/>
      <c r="AXB68" s="345"/>
      <c r="AXC68" s="345"/>
      <c r="AXD68" s="345"/>
      <c r="AXE68" s="345"/>
      <c r="AXF68" s="345"/>
      <c r="AXG68" s="345"/>
      <c r="AXH68" s="345"/>
      <c r="AXI68" s="345"/>
      <c r="AXJ68" s="345"/>
      <c r="AXK68" s="345"/>
      <c r="AXL68" s="345"/>
      <c r="AXM68" s="345"/>
      <c r="AXN68" s="345"/>
      <c r="AXO68" s="345"/>
      <c r="AXP68" s="345"/>
      <c r="AXQ68" s="345"/>
      <c r="AXR68" s="345"/>
      <c r="AXS68" s="345"/>
      <c r="AXT68" s="345"/>
      <c r="AXU68" s="345"/>
      <c r="AXV68" s="345"/>
      <c r="AXW68" s="345"/>
      <c r="AXX68" s="345"/>
      <c r="AXY68" s="345"/>
      <c r="AXZ68" s="345"/>
      <c r="AYA68" s="345"/>
      <c r="AYB68" s="345"/>
      <c r="AYC68" s="345"/>
      <c r="AYD68" s="345"/>
      <c r="AYE68" s="345"/>
      <c r="AYF68" s="345"/>
      <c r="AYG68" s="345"/>
      <c r="AYH68" s="345"/>
      <c r="AYI68" s="345"/>
      <c r="AYJ68" s="345"/>
      <c r="AYK68" s="345"/>
      <c r="AYL68" s="345"/>
      <c r="AYM68" s="345"/>
      <c r="AYN68" s="345"/>
      <c r="AYO68" s="345"/>
      <c r="AYP68" s="345"/>
      <c r="AYQ68" s="345"/>
      <c r="AYR68" s="345"/>
      <c r="AYS68" s="345"/>
      <c r="AYT68" s="345"/>
      <c r="AYU68" s="345"/>
      <c r="AYV68" s="345"/>
      <c r="AYW68" s="345"/>
      <c r="AYX68" s="345"/>
      <c r="AYY68" s="345"/>
      <c r="AYZ68" s="345"/>
      <c r="AZA68" s="345"/>
      <c r="AZB68" s="345"/>
      <c r="AZC68" s="345"/>
      <c r="AZD68" s="345"/>
      <c r="AZE68" s="345"/>
      <c r="AZF68" s="345"/>
      <c r="AZG68" s="345"/>
      <c r="AZH68" s="345"/>
      <c r="AZI68" s="345"/>
      <c r="AZJ68" s="345"/>
      <c r="AZK68" s="345"/>
      <c r="AZL68" s="345"/>
      <c r="AZM68" s="345"/>
      <c r="AZN68" s="345"/>
      <c r="AZO68" s="345"/>
      <c r="AZP68" s="345"/>
      <c r="AZQ68" s="345"/>
      <c r="AZR68" s="345"/>
      <c r="AZS68" s="345"/>
      <c r="AZT68" s="345"/>
      <c r="AZU68" s="345"/>
      <c r="AZV68" s="345"/>
      <c r="AZW68" s="345"/>
      <c r="AZX68" s="345"/>
      <c r="AZY68" s="345"/>
      <c r="AZZ68" s="345"/>
      <c r="BAA68" s="345"/>
      <c r="BAB68" s="345"/>
      <c r="BAC68" s="345"/>
      <c r="BAD68" s="345"/>
      <c r="BAE68" s="345"/>
      <c r="BAF68" s="345"/>
      <c r="BAG68" s="345"/>
      <c r="BAH68" s="345"/>
      <c r="BAI68" s="345"/>
      <c r="BAJ68" s="345"/>
      <c r="BAK68" s="345"/>
      <c r="BAL68" s="345"/>
      <c r="BAM68" s="345"/>
      <c r="BAN68" s="345"/>
      <c r="BAO68" s="345"/>
      <c r="BAP68" s="345"/>
      <c r="BAQ68" s="345"/>
      <c r="BAR68" s="345"/>
      <c r="BAS68" s="345"/>
      <c r="BAT68" s="345"/>
      <c r="BAU68" s="345"/>
      <c r="BAV68" s="345"/>
      <c r="BAW68" s="345"/>
      <c r="BAX68" s="345"/>
      <c r="BAY68" s="345"/>
      <c r="BAZ68" s="345"/>
      <c r="BBA68" s="345"/>
      <c r="BBB68" s="345"/>
      <c r="BBC68" s="345"/>
      <c r="BBD68" s="345"/>
      <c r="BBE68" s="345"/>
      <c r="BBF68" s="345"/>
      <c r="BBG68" s="345"/>
      <c r="BBH68" s="345"/>
      <c r="BBI68" s="345"/>
      <c r="BBJ68" s="345"/>
      <c r="BBK68" s="345"/>
      <c r="BBL68" s="345"/>
      <c r="BBM68" s="345"/>
      <c r="BBN68" s="345"/>
      <c r="BBO68" s="345"/>
      <c r="BBP68" s="345"/>
      <c r="BBQ68" s="345"/>
      <c r="BBR68" s="345"/>
      <c r="BBS68" s="345"/>
      <c r="BBT68" s="345"/>
      <c r="BBU68" s="345"/>
      <c r="BBV68" s="345"/>
      <c r="BBW68" s="345"/>
      <c r="BBX68" s="345"/>
      <c r="BBY68" s="345"/>
      <c r="BBZ68" s="345"/>
      <c r="BCA68" s="345"/>
      <c r="BCB68" s="345"/>
      <c r="BCC68" s="345"/>
      <c r="BCD68" s="345"/>
      <c r="BCE68" s="345"/>
      <c r="BCF68" s="345"/>
      <c r="BCG68" s="345"/>
      <c r="BCH68" s="345"/>
      <c r="BCI68" s="345"/>
      <c r="BCJ68" s="345"/>
      <c r="BCK68" s="345"/>
      <c r="BCL68" s="345"/>
      <c r="BCM68" s="345"/>
      <c r="BCN68" s="345"/>
      <c r="BCO68" s="345"/>
      <c r="BCP68" s="345"/>
      <c r="BCQ68" s="345"/>
      <c r="BCR68" s="345"/>
      <c r="BCS68" s="345"/>
      <c r="BCT68" s="345"/>
      <c r="BCU68" s="345"/>
      <c r="BCV68" s="345"/>
      <c r="BCW68" s="345"/>
      <c r="BCX68" s="345"/>
      <c r="BCY68" s="345"/>
      <c r="BCZ68" s="345"/>
      <c r="BDA68" s="345"/>
      <c r="BDB68" s="345"/>
      <c r="BDC68" s="345"/>
      <c r="BDD68" s="345"/>
      <c r="BDE68" s="345"/>
      <c r="BDF68" s="345"/>
      <c r="BDG68" s="345"/>
      <c r="BDH68" s="345"/>
      <c r="BDI68" s="345"/>
      <c r="BDJ68" s="345"/>
      <c r="BDK68" s="345"/>
      <c r="BDL68" s="345"/>
      <c r="BDM68" s="345"/>
      <c r="BDN68" s="345"/>
      <c r="BDO68" s="345"/>
      <c r="BDP68" s="345"/>
      <c r="BDQ68" s="345"/>
      <c r="BDR68" s="345"/>
      <c r="BDS68" s="345"/>
      <c r="BDT68" s="345"/>
      <c r="BDU68" s="345"/>
      <c r="BDV68" s="345"/>
      <c r="BDW68" s="345"/>
      <c r="BDX68" s="345"/>
      <c r="BDY68" s="345"/>
      <c r="BDZ68" s="345"/>
      <c r="BEA68" s="345"/>
      <c r="BEB68" s="345"/>
      <c r="BEC68" s="345"/>
      <c r="BED68" s="345"/>
      <c r="BEE68" s="345"/>
      <c r="BEF68" s="345"/>
      <c r="BEG68" s="345"/>
      <c r="BEH68" s="345"/>
      <c r="BEI68" s="345"/>
      <c r="BEJ68" s="345"/>
      <c r="BEK68" s="345"/>
      <c r="BEL68" s="345"/>
      <c r="BEM68" s="345"/>
      <c r="BEN68" s="345"/>
      <c r="BEO68" s="345"/>
      <c r="BEP68" s="345"/>
      <c r="BEQ68" s="345"/>
      <c r="BER68" s="345"/>
      <c r="BES68" s="345"/>
      <c r="BET68" s="345"/>
      <c r="BEU68" s="345"/>
      <c r="BEV68" s="345"/>
      <c r="BEW68" s="345"/>
      <c r="BEX68" s="345"/>
      <c r="BEY68" s="345"/>
      <c r="BEZ68" s="345"/>
      <c r="BFA68" s="345"/>
      <c r="BFB68" s="345"/>
      <c r="BFC68" s="345"/>
      <c r="BFD68" s="345"/>
      <c r="BFE68" s="345"/>
      <c r="BFF68" s="345"/>
      <c r="BFG68" s="345"/>
      <c r="BFH68" s="345"/>
      <c r="BFI68" s="345"/>
      <c r="BFJ68" s="345"/>
      <c r="BFK68" s="345"/>
      <c r="BFL68" s="345"/>
      <c r="BFM68" s="345"/>
      <c r="BFN68" s="345"/>
      <c r="BFO68" s="345"/>
      <c r="BFP68" s="345"/>
      <c r="BFQ68" s="345"/>
      <c r="BFR68" s="345"/>
      <c r="BFS68" s="345"/>
      <c r="BFT68" s="345"/>
      <c r="BFU68" s="345"/>
      <c r="BFV68" s="345"/>
      <c r="BFW68" s="345"/>
      <c r="BFX68" s="345"/>
      <c r="BFY68" s="345"/>
      <c r="BFZ68" s="345"/>
      <c r="BGA68" s="345"/>
      <c r="BGC68" s="345"/>
      <c r="BGD68" s="345"/>
      <c r="BGE68" s="345"/>
      <c r="BGF68" s="345"/>
      <c r="BGG68" s="345"/>
      <c r="BGH68" s="345"/>
      <c r="BGI68" s="345"/>
      <c r="BGJ68" s="345"/>
      <c r="BGK68" s="345"/>
      <c r="BGL68" s="345"/>
      <c r="BGM68" s="345"/>
      <c r="BGN68" s="345"/>
      <c r="BGO68" s="345"/>
      <c r="BGP68" s="345"/>
      <c r="BGQ68" s="345"/>
      <c r="BGR68" s="345"/>
      <c r="BGS68" s="345"/>
      <c r="BGT68" s="345"/>
      <c r="BGU68" s="345"/>
      <c r="BGV68" s="345"/>
      <c r="BGW68" s="345"/>
      <c r="BGX68" s="345"/>
      <c r="BGY68" s="345"/>
      <c r="BGZ68" s="345"/>
      <c r="BHA68" s="345"/>
      <c r="BHB68" s="345"/>
      <c r="BHC68" s="345"/>
      <c r="BHD68" s="345"/>
      <c r="BHE68" s="345"/>
      <c r="BHF68" s="345"/>
      <c r="BHG68" s="345"/>
      <c r="BHH68" s="345"/>
      <c r="BHI68" s="345"/>
      <c r="BHJ68" s="345"/>
      <c r="BHK68" s="345"/>
      <c r="BHL68" s="345"/>
      <c r="BHM68" s="345"/>
      <c r="BHN68" s="345"/>
      <c r="BHO68" s="345"/>
      <c r="BHP68" s="345"/>
      <c r="BHQ68" s="345"/>
      <c r="BHR68" s="345"/>
      <c r="BHS68" s="345"/>
      <c r="BHT68" s="345"/>
      <c r="BHU68" s="345"/>
      <c r="BHV68" s="345"/>
      <c r="BHW68" s="345"/>
      <c r="BHX68" s="345"/>
      <c r="BHY68" s="345"/>
      <c r="BHZ68" s="345"/>
      <c r="BIA68" s="345"/>
      <c r="BIB68" s="345"/>
      <c r="BIC68" s="345"/>
      <c r="BID68" s="345"/>
      <c r="BIE68" s="345"/>
      <c r="BIF68" s="345"/>
      <c r="BIG68" s="345"/>
      <c r="BIH68" s="345"/>
      <c r="BII68" s="345"/>
      <c r="BIJ68" s="345"/>
      <c r="BIK68" s="345"/>
      <c r="BIL68" s="345"/>
      <c r="BIM68" s="345"/>
      <c r="BIN68" s="345"/>
      <c r="BIO68" s="345"/>
      <c r="BIP68" s="345"/>
      <c r="BIQ68" s="345"/>
      <c r="BIR68" s="345"/>
      <c r="BIS68" s="345"/>
      <c r="BIT68" s="345"/>
      <c r="BIU68" s="345"/>
      <c r="BIV68" s="345"/>
      <c r="BIW68" s="345"/>
      <c r="BIX68" s="345"/>
      <c r="BIY68" s="345"/>
      <c r="BIZ68" s="345"/>
      <c r="BJA68" s="345"/>
      <c r="BJB68" s="345"/>
      <c r="BJC68" s="345"/>
      <c r="BJD68" s="345"/>
      <c r="BJE68" s="345"/>
      <c r="BJF68" s="345"/>
      <c r="BJG68" s="345"/>
      <c r="BJH68" s="345"/>
      <c r="BJI68" s="345"/>
      <c r="BJJ68" s="345"/>
      <c r="BJK68" s="345"/>
      <c r="BJL68" s="345"/>
      <c r="BJM68" s="345"/>
      <c r="BJN68" s="345"/>
      <c r="BJO68" s="345"/>
      <c r="BJP68" s="345"/>
      <c r="BJQ68" s="345"/>
      <c r="BJR68" s="345"/>
      <c r="BJS68" s="345"/>
      <c r="BJT68" s="345"/>
      <c r="BJU68" s="345"/>
      <c r="BJV68" s="345"/>
      <c r="BJW68" s="345"/>
      <c r="BJX68" s="345"/>
      <c r="BJY68" s="345"/>
      <c r="BJZ68" s="345"/>
      <c r="BKA68" s="345"/>
      <c r="BKB68" s="345"/>
      <c r="BKC68" s="345"/>
      <c r="BKD68" s="345"/>
      <c r="BKE68" s="345"/>
      <c r="BKF68" s="345"/>
      <c r="BKG68" s="345"/>
      <c r="BKH68" s="345"/>
      <c r="BKI68" s="345"/>
      <c r="BKJ68" s="345"/>
      <c r="BKK68" s="345"/>
      <c r="BKL68" s="345"/>
      <c r="BKM68" s="345"/>
      <c r="BKN68" s="345"/>
      <c r="BKO68" s="345"/>
      <c r="BKP68" s="345"/>
      <c r="BKQ68" s="345"/>
      <c r="BKR68" s="345"/>
      <c r="BKS68" s="345"/>
      <c r="BKT68" s="345"/>
      <c r="BKU68" s="345"/>
      <c r="BKV68" s="345"/>
      <c r="BKW68" s="345"/>
      <c r="BKX68" s="345"/>
      <c r="BKY68" s="345"/>
      <c r="BKZ68" s="345"/>
      <c r="BLA68" s="345"/>
      <c r="BLB68" s="345"/>
      <c r="BLC68" s="345"/>
      <c r="BLD68" s="345"/>
      <c r="BLE68" s="345"/>
      <c r="BLF68" s="345"/>
      <c r="BLG68" s="345"/>
      <c r="BLH68" s="345"/>
      <c r="BLI68" s="345"/>
      <c r="BLJ68" s="345"/>
      <c r="BLK68" s="345"/>
      <c r="BLL68" s="345"/>
      <c r="BLM68" s="345"/>
      <c r="BLN68" s="345"/>
      <c r="BLO68" s="345"/>
      <c r="BLP68" s="345"/>
      <c r="BLQ68" s="345"/>
      <c r="BLR68" s="345"/>
      <c r="BLS68" s="345"/>
      <c r="BLT68" s="345"/>
      <c r="BLU68" s="345"/>
      <c r="BLV68" s="345"/>
      <c r="BLW68" s="345"/>
      <c r="BLX68" s="345"/>
      <c r="BLY68" s="345"/>
      <c r="BLZ68" s="345"/>
      <c r="BMA68" s="345"/>
      <c r="BMB68" s="345"/>
      <c r="BMC68" s="345"/>
      <c r="BMD68" s="345"/>
      <c r="BME68" s="345"/>
      <c r="BMF68" s="345"/>
      <c r="BMG68" s="345"/>
      <c r="BMH68" s="345"/>
      <c r="BMI68" s="345"/>
      <c r="BMJ68" s="345"/>
      <c r="BMK68" s="345"/>
      <c r="BML68" s="345"/>
      <c r="BMM68" s="345"/>
      <c r="BMN68" s="345"/>
      <c r="BMO68" s="345"/>
      <c r="BMP68" s="345"/>
      <c r="BMQ68" s="345"/>
      <c r="BMR68" s="345"/>
      <c r="BMS68" s="345"/>
      <c r="BMT68" s="345"/>
      <c r="BMU68" s="345"/>
      <c r="BMV68" s="345"/>
      <c r="BMW68" s="345"/>
      <c r="BMX68" s="345"/>
      <c r="BMY68" s="345"/>
      <c r="BMZ68" s="345"/>
      <c r="BNA68" s="345"/>
      <c r="BNB68" s="345"/>
      <c r="BNC68" s="345"/>
      <c r="BND68" s="345"/>
      <c r="BNE68" s="345"/>
      <c r="BNF68" s="345"/>
      <c r="BNG68" s="345"/>
      <c r="BNH68" s="345"/>
      <c r="BNI68" s="345"/>
      <c r="BNJ68" s="345"/>
      <c r="BNK68" s="345"/>
      <c r="BNL68" s="345"/>
      <c r="BNM68" s="345"/>
      <c r="BNN68" s="345"/>
      <c r="BNO68" s="345"/>
      <c r="BNP68" s="345"/>
      <c r="BNQ68" s="345"/>
      <c r="BNR68" s="345"/>
      <c r="BNS68" s="345"/>
      <c r="BNT68" s="345"/>
      <c r="BNU68" s="345"/>
      <c r="BNV68" s="345"/>
      <c r="BNW68" s="345"/>
      <c r="BNX68" s="345"/>
      <c r="BNY68" s="345"/>
      <c r="BNZ68" s="345"/>
      <c r="BOA68" s="345"/>
      <c r="BOB68" s="345"/>
      <c r="BOC68" s="345"/>
      <c r="BOD68" s="345"/>
      <c r="BOE68" s="345"/>
      <c r="BOF68" s="345"/>
      <c r="BOG68" s="345"/>
      <c r="BOH68" s="345"/>
      <c r="BOI68" s="345"/>
      <c r="BOJ68" s="345"/>
      <c r="BOK68" s="345"/>
      <c r="BOL68" s="345"/>
      <c r="BOM68" s="345"/>
      <c r="BON68" s="345"/>
      <c r="BOO68" s="345"/>
      <c r="BOP68" s="345"/>
      <c r="BOQ68" s="345"/>
      <c r="BOR68" s="345"/>
      <c r="BOS68" s="345"/>
      <c r="BOT68" s="345"/>
      <c r="BOU68" s="345"/>
      <c r="BOV68" s="345"/>
      <c r="BOW68" s="345"/>
      <c r="BOX68" s="345"/>
      <c r="BOY68" s="345"/>
      <c r="BOZ68" s="345"/>
      <c r="BPA68" s="345"/>
      <c r="BPB68" s="345"/>
      <c r="BPC68" s="345"/>
      <c r="BPD68" s="345"/>
      <c r="BPE68" s="345"/>
      <c r="BPF68" s="345"/>
      <c r="BPG68" s="345"/>
      <c r="BPH68" s="345"/>
      <c r="BPI68" s="345"/>
      <c r="BPJ68" s="345"/>
      <c r="BPK68" s="345"/>
      <c r="BPL68" s="345"/>
      <c r="BPM68" s="345"/>
      <c r="BPN68" s="345"/>
      <c r="BPO68" s="345"/>
      <c r="BPP68" s="345"/>
      <c r="BPQ68" s="345"/>
      <c r="BPR68" s="345"/>
      <c r="BPS68" s="345"/>
      <c r="BPT68" s="345"/>
      <c r="BPU68" s="345"/>
      <c r="BPV68" s="345"/>
      <c r="BPW68" s="345"/>
      <c r="BPY68" s="345"/>
      <c r="BPZ68" s="345"/>
      <c r="BQA68" s="345"/>
      <c r="BQB68" s="345"/>
      <c r="BQC68" s="345"/>
      <c r="BQD68" s="345"/>
      <c r="BQE68" s="345"/>
      <c r="BQF68" s="345"/>
      <c r="BQG68" s="345"/>
      <c r="BQH68" s="345"/>
      <c r="BQI68" s="345"/>
      <c r="BQJ68" s="345"/>
      <c r="BQK68" s="345"/>
      <c r="BQL68" s="345"/>
      <c r="BQM68" s="345"/>
      <c r="BQN68" s="345"/>
      <c r="BQO68" s="345"/>
      <c r="BQP68" s="345"/>
      <c r="BQQ68" s="345"/>
      <c r="BQR68" s="345"/>
      <c r="BQS68" s="345"/>
      <c r="BQT68" s="345"/>
      <c r="BQU68" s="345"/>
      <c r="BQV68" s="345"/>
      <c r="BQW68" s="345"/>
      <c r="BQX68" s="345"/>
      <c r="BQY68" s="345"/>
      <c r="BQZ68" s="345"/>
      <c r="BRA68" s="345"/>
      <c r="BRB68" s="345"/>
      <c r="BRC68" s="345"/>
      <c r="BRD68" s="345"/>
      <c r="BRE68" s="345"/>
      <c r="BRF68" s="345"/>
      <c r="BRG68" s="345"/>
      <c r="BRH68" s="345"/>
      <c r="BRI68" s="345"/>
      <c r="BRJ68" s="345"/>
      <c r="BRK68" s="345"/>
      <c r="BRL68" s="345"/>
      <c r="BRM68" s="345"/>
      <c r="BRN68" s="345"/>
      <c r="BRO68" s="345"/>
      <c r="BRP68" s="345"/>
      <c r="BRQ68" s="345"/>
      <c r="BRR68" s="345"/>
      <c r="BRS68" s="345"/>
      <c r="BRT68" s="345"/>
      <c r="BRU68" s="345"/>
      <c r="BRV68" s="345"/>
      <c r="BRW68" s="345"/>
      <c r="BRX68" s="345"/>
      <c r="BRY68" s="345"/>
      <c r="BRZ68" s="345"/>
      <c r="BSA68" s="345"/>
      <c r="BSB68" s="345"/>
      <c r="BSC68" s="345"/>
      <c r="BSD68" s="345"/>
      <c r="BSE68" s="345"/>
      <c r="BSF68" s="345"/>
      <c r="BSG68" s="345"/>
      <c r="BSH68" s="345"/>
      <c r="BSI68" s="345"/>
      <c r="BSJ68" s="345"/>
      <c r="BSK68" s="345"/>
      <c r="BSL68" s="345"/>
      <c r="BSM68" s="345"/>
      <c r="BSN68" s="345"/>
      <c r="BSO68" s="345"/>
      <c r="BSP68" s="345"/>
      <c r="BSQ68" s="345"/>
      <c r="BSR68" s="345"/>
      <c r="BSS68" s="345"/>
      <c r="BST68" s="345"/>
      <c r="BSU68" s="345"/>
      <c r="BSV68" s="345"/>
      <c r="BSW68" s="345"/>
      <c r="BSX68" s="345"/>
      <c r="BSY68" s="345"/>
      <c r="BSZ68" s="345"/>
      <c r="BTA68" s="345"/>
      <c r="BTB68" s="345"/>
      <c r="BTC68" s="345"/>
      <c r="BTD68" s="345"/>
      <c r="BTE68" s="345"/>
      <c r="BTF68" s="345"/>
      <c r="BTG68" s="345"/>
      <c r="BTH68" s="345"/>
      <c r="BTI68" s="345"/>
      <c r="BTJ68" s="345"/>
      <c r="BTK68" s="345"/>
      <c r="BTL68" s="345"/>
      <c r="BTM68" s="345"/>
      <c r="BTN68" s="345"/>
      <c r="BTO68" s="345"/>
      <c r="BTP68" s="345"/>
      <c r="BTQ68" s="345"/>
      <c r="BTR68" s="345"/>
      <c r="BTS68" s="345"/>
      <c r="BTT68" s="345"/>
      <c r="BTU68" s="345"/>
      <c r="BTV68" s="345"/>
      <c r="BTW68" s="345"/>
      <c r="BTX68" s="345"/>
      <c r="BTY68" s="345"/>
      <c r="BTZ68" s="345"/>
      <c r="BUA68" s="345"/>
      <c r="BUB68" s="345"/>
      <c r="BUC68" s="345"/>
      <c r="BUD68" s="345"/>
      <c r="BUE68" s="345"/>
      <c r="BUF68" s="345"/>
      <c r="BUG68" s="345"/>
      <c r="BUH68" s="345"/>
      <c r="BUI68" s="345"/>
      <c r="BUJ68" s="345"/>
      <c r="BUK68" s="345"/>
      <c r="BUL68" s="345"/>
      <c r="BUM68" s="345"/>
      <c r="BUN68" s="345"/>
      <c r="BUO68" s="345"/>
      <c r="BUP68" s="345"/>
      <c r="BUQ68" s="345"/>
      <c r="BUR68" s="345"/>
      <c r="BUS68" s="345"/>
      <c r="BUT68" s="345"/>
      <c r="BUU68" s="345"/>
      <c r="BUV68" s="345"/>
      <c r="BUW68" s="345"/>
      <c r="BUX68" s="345"/>
      <c r="BUY68" s="345"/>
      <c r="BUZ68" s="345"/>
      <c r="BVA68" s="345"/>
      <c r="BVB68" s="345"/>
      <c r="BVC68" s="345"/>
      <c r="BVD68" s="345"/>
      <c r="BVE68" s="345"/>
      <c r="BVF68" s="345"/>
      <c r="BVG68" s="345"/>
      <c r="BVH68" s="345"/>
      <c r="BVI68" s="345"/>
      <c r="BVJ68" s="345"/>
      <c r="BVK68" s="345"/>
      <c r="BVL68" s="345"/>
      <c r="BVM68" s="345"/>
      <c r="BVN68" s="345"/>
      <c r="BVO68" s="345"/>
      <c r="BVP68" s="345"/>
      <c r="BVQ68" s="345"/>
      <c r="BVR68" s="345"/>
      <c r="BVS68" s="345"/>
      <c r="BVT68" s="345"/>
      <c r="BVU68" s="345"/>
      <c r="BVV68" s="345"/>
      <c r="BVW68" s="345"/>
      <c r="BVX68" s="345"/>
      <c r="BVY68" s="345"/>
      <c r="BVZ68" s="345"/>
      <c r="BWA68" s="345"/>
      <c r="BWB68" s="345"/>
      <c r="BWC68" s="345"/>
      <c r="BWD68" s="345"/>
      <c r="BWE68" s="345"/>
      <c r="BWF68" s="345"/>
      <c r="BWG68" s="345"/>
      <c r="BWH68" s="345"/>
      <c r="BWI68" s="345"/>
      <c r="BWJ68" s="345"/>
      <c r="BWK68" s="345"/>
      <c r="BWL68" s="345"/>
      <c r="BWM68" s="345"/>
      <c r="BWN68" s="345"/>
      <c r="BWO68" s="345"/>
      <c r="BWP68" s="345"/>
      <c r="BWQ68" s="345"/>
      <c r="BWR68" s="345"/>
      <c r="BWS68" s="345"/>
      <c r="BWT68" s="345"/>
      <c r="BWU68" s="345"/>
      <c r="BWV68" s="345"/>
      <c r="BWW68" s="345"/>
      <c r="BWX68" s="345"/>
      <c r="BWY68" s="345"/>
      <c r="BWZ68" s="345"/>
      <c r="BXA68" s="345"/>
      <c r="BXB68" s="345"/>
      <c r="BXC68" s="345"/>
      <c r="BXD68" s="345"/>
      <c r="BXE68" s="345"/>
      <c r="BXF68" s="345"/>
      <c r="BXG68" s="345"/>
      <c r="BXH68" s="345"/>
      <c r="BXI68" s="345"/>
      <c r="BXJ68" s="345"/>
      <c r="BXK68" s="345"/>
      <c r="BXL68" s="345"/>
      <c r="BXM68" s="345"/>
      <c r="BXN68" s="345"/>
      <c r="BXO68" s="345"/>
      <c r="BXP68" s="345"/>
      <c r="BXQ68" s="345"/>
      <c r="BXR68" s="345"/>
      <c r="BXS68" s="345"/>
      <c r="BXT68" s="345"/>
      <c r="BXU68" s="345"/>
      <c r="BXV68" s="345"/>
      <c r="BXW68" s="345"/>
      <c r="BXX68" s="345"/>
      <c r="BXY68" s="345"/>
      <c r="BXZ68" s="345"/>
      <c r="BYA68" s="345"/>
      <c r="BYB68" s="345"/>
      <c r="BYC68" s="345"/>
      <c r="BYD68" s="345"/>
      <c r="BYE68" s="345"/>
      <c r="BYF68" s="345"/>
      <c r="BYG68" s="345"/>
      <c r="BYH68" s="345"/>
      <c r="BYI68" s="345"/>
      <c r="BYJ68" s="345"/>
      <c r="BYK68" s="345"/>
      <c r="BYL68" s="345"/>
      <c r="BYM68" s="345"/>
      <c r="BYN68" s="345"/>
      <c r="BYO68" s="345"/>
      <c r="BYP68" s="345"/>
      <c r="BYQ68" s="345"/>
      <c r="BYR68" s="345"/>
      <c r="BYS68" s="345"/>
      <c r="BYT68" s="345"/>
      <c r="BYU68" s="345"/>
      <c r="BYV68" s="345"/>
      <c r="BYW68" s="345"/>
      <c r="BYX68" s="345"/>
      <c r="BYY68" s="345"/>
      <c r="BYZ68" s="345"/>
      <c r="BZA68" s="345"/>
      <c r="BZB68" s="345"/>
      <c r="BZC68" s="345"/>
      <c r="BZD68" s="345"/>
      <c r="BZE68" s="345"/>
      <c r="BZF68" s="345"/>
      <c r="BZG68" s="345"/>
      <c r="BZH68" s="345"/>
      <c r="BZI68" s="345"/>
      <c r="BZJ68" s="345"/>
      <c r="BZK68" s="345"/>
      <c r="BZL68" s="345"/>
      <c r="BZM68" s="345"/>
      <c r="BZN68" s="345"/>
      <c r="BZO68" s="345"/>
      <c r="BZP68" s="345"/>
      <c r="BZQ68" s="345"/>
      <c r="BZR68" s="345"/>
      <c r="BZS68" s="345"/>
      <c r="BZU68" s="345"/>
      <c r="BZV68" s="345"/>
      <c r="BZW68" s="345"/>
      <c r="BZX68" s="345"/>
      <c r="BZY68" s="345"/>
      <c r="BZZ68" s="345"/>
      <c r="CAA68" s="345"/>
      <c r="CAB68" s="345"/>
      <c r="CAC68" s="345"/>
      <c r="CAD68" s="345"/>
      <c r="CAE68" s="345"/>
      <c r="CAF68" s="345"/>
      <c r="CAG68" s="345"/>
      <c r="CAH68" s="345"/>
      <c r="CAI68" s="345"/>
      <c r="CAJ68" s="345"/>
      <c r="CAK68" s="345"/>
      <c r="CAL68" s="345"/>
      <c r="CAM68" s="345"/>
      <c r="CAN68" s="345"/>
      <c r="CAO68" s="345"/>
      <c r="CAP68" s="345"/>
      <c r="CAQ68" s="345"/>
      <c r="CAR68" s="345"/>
      <c r="CAS68" s="345"/>
      <c r="CAT68" s="345"/>
      <c r="CAU68" s="345"/>
      <c r="CAV68" s="345"/>
      <c r="CAW68" s="345"/>
      <c r="CAX68" s="345"/>
      <c r="CAY68" s="345"/>
      <c r="CAZ68" s="345"/>
      <c r="CBA68" s="345"/>
      <c r="CBB68" s="345"/>
      <c r="CBC68" s="345"/>
      <c r="CBD68" s="345"/>
      <c r="CBE68" s="345"/>
      <c r="CBF68" s="345"/>
      <c r="CBG68" s="345"/>
      <c r="CBH68" s="345"/>
      <c r="CBI68" s="345"/>
      <c r="CBJ68" s="345"/>
      <c r="CBK68" s="345"/>
      <c r="CBL68" s="345"/>
      <c r="CBM68" s="345"/>
      <c r="CBN68" s="345"/>
      <c r="CBO68" s="345"/>
      <c r="CBP68" s="345"/>
      <c r="CBQ68" s="345"/>
      <c r="CBR68" s="345"/>
      <c r="CBS68" s="345"/>
      <c r="CBT68" s="345"/>
      <c r="CBU68" s="345"/>
      <c r="CBV68" s="345"/>
      <c r="CBW68" s="345"/>
      <c r="CBX68" s="345"/>
      <c r="CBY68" s="345"/>
      <c r="CBZ68" s="345"/>
      <c r="CCA68" s="345"/>
      <c r="CCB68" s="345"/>
      <c r="CCC68" s="345"/>
      <c r="CCD68" s="345"/>
      <c r="CCE68" s="345"/>
      <c r="CCF68" s="345"/>
      <c r="CCG68" s="345"/>
      <c r="CCH68" s="345"/>
      <c r="CCI68" s="345"/>
      <c r="CCJ68" s="345"/>
      <c r="CCK68" s="345"/>
      <c r="CCL68" s="345"/>
      <c r="CCM68" s="345"/>
      <c r="CCN68" s="345"/>
      <c r="CCO68" s="345"/>
      <c r="CCP68" s="345"/>
      <c r="CCQ68" s="345"/>
      <c r="CCR68" s="345"/>
      <c r="CCS68" s="345"/>
      <c r="CCT68" s="345"/>
      <c r="CCU68" s="345"/>
      <c r="CCV68" s="345"/>
      <c r="CCW68" s="345"/>
      <c r="CCX68" s="345"/>
      <c r="CCY68" s="345"/>
      <c r="CCZ68" s="345"/>
      <c r="CDA68" s="345"/>
      <c r="CDB68" s="345"/>
      <c r="CDC68" s="345"/>
      <c r="CDD68" s="345"/>
      <c r="CDE68" s="345"/>
      <c r="CDF68" s="345"/>
      <c r="CDG68" s="345"/>
      <c r="CDH68" s="345"/>
      <c r="CDI68" s="345"/>
      <c r="CDJ68" s="345"/>
      <c r="CDK68" s="345"/>
      <c r="CDL68" s="345"/>
      <c r="CDM68" s="345"/>
      <c r="CDN68" s="345"/>
      <c r="CDO68" s="345"/>
      <c r="CDP68" s="345"/>
      <c r="CDQ68" s="345"/>
      <c r="CDR68" s="345"/>
      <c r="CDS68" s="345"/>
      <c r="CDT68" s="345"/>
      <c r="CDU68" s="345"/>
      <c r="CDV68" s="345"/>
      <c r="CDW68" s="345"/>
      <c r="CDX68" s="345"/>
      <c r="CDY68" s="345"/>
      <c r="CDZ68" s="345"/>
      <c r="CEA68" s="345"/>
      <c r="CEB68" s="345"/>
      <c r="CEC68" s="345"/>
      <c r="CED68" s="345"/>
      <c r="CEE68" s="345"/>
      <c r="CEF68" s="345"/>
      <c r="CEG68" s="345"/>
      <c r="CEH68" s="345"/>
      <c r="CEI68" s="345"/>
      <c r="CEJ68" s="345"/>
      <c r="CEK68" s="345"/>
      <c r="CEL68" s="345"/>
      <c r="CEM68" s="345"/>
      <c r="CEN68" s="345"/>
      <c r="CEO68" s="345"/>
      <c r="CEP68" s="345"/>
      <c r="CEQ68" s="345"/>
      <c r="CER68" s="345"/>
      <c r="CES68" s="345"/>
      <c r="CET68" s="345"/>
      <c r="CEU68" s="345"/>
      <c r="CEV68" s="345"/>
      <c r="CEW68" s="345"/>
      <c r="CEX68" s="345"/>
      <c r="CEY68" s="345"/>
      <c r="CEZ68" s="345"/>
      <c r="CFA68" s="345"/>
      <c r="CFB68" s="345"/>
      <c r="CFC68" s="345"/>
      <c r="CFD68" s="345"/>
      <c r="CFE68" s="345"/>
      <c r="CFF68" s="345"/>
      <c r="CFG68" s="345"/>
      <c r="CFH68" s="345"/>
      <c r="CFI68" s="345"/>
      <c r="CFJ68" s="345"/>
      <c r="CFK68" s="345"/>
      <c r="CFL68" s="345"/>
      <c r="CFM68" s="345"/>
      <c r="CFN68" s="345"/>
      <c r="CFO68" s="345"/>
      <c r="CFP68" s="345"/>
      <c r="CFQ68" s="345"/>
      <c r="CFR68" s="345"/>
      <c r="CFS68" s="345"/>
      <c r="CFT68" s="345"/>
      <c r="CFU68" s="345"/>
      <c r="CFV68" s="345"/>
      <c r="CFW68" s="345"/>
      <c r="CFX68" s="345"/>
      <c r="CFY68" s="345"/>
      <c r="CFZ68" s="345"/>
      <c r="CGA68" s="345"/>
      <c r="CGB68" s="345"/>
      <c r="CGC68" s="345"/>
      <c r="CGD68" s="345"/>
      <c r="CGE68" s="345"/>
      <c r="CGF68" s="345"/>
      <c r="CGG68" s="345"/>
      <c r="CGH68" s="345"/>
      <c r="CGI68" s="345"/>
      <c r="CGJ68" s="345"/>
      <c r="CGK68" s="345"/>
      <c r="CGL68" s="345"/>
      <c r="CGM68" s="345"/>
      <c r="CGN68" s="345"/>
      <c r="CGO68" s="345"/>
      <c r="CGP68" s="345"/>
      <c r="CGQ68" s="345"/>
      <c r="CGR68" s="345"/>
      <c r="CGS68" s="345"/>
      <c r="CGT68" s="345"/>
      <c r="CGU68" s="345"/>
      <c r="CGV68" s="345"/>
      <c r="CGW68" s="345"/>
      <c r="CGX68" s="345"/>
      <c r="CGY68" s="345"/>
      <c r="CGZ68" s="345"/>
      <c r="CHA68" s="345"/>
      <c r="CHB68" s="345"/>
      <c r="CHC68" s="345"/>
      <c r="CHD68" s="345"/>
      <c r="CHE68" s="345"/>
      <c r="CHF68" s="345"/>
      <c r="CHG68" s="345"/>
      <c r="CHH68" s="345"/>
      <c r="CHI68" s="345"/>
      <c r="CHJ68" s="345"/>
      <c r="CHK68" s="345"/>
      <c r="CHL68" s="345"/>
      <c r="CHM68" s="345"/>
      <c r="CHN68" s="345"/>
      <c r="CHO68" s="345"/>
      <c r="CHP68" s="345"/>
      <c r="CHQ68" s="345"/>
      <c r="CHR68" s="345"/>
      <c r="CHS68" s="345"/>
      <c r="CHT68" s="345"/>
      <c r="CHU68" s="345"/>
      <c r="CHV68" s="345"/>
      <c r="CHW68" s="345"/>
      <c r="CHX68" s="345"/>
      <c r="CHY68" s="345"/>
      <c r="CHZ68" s="345"/>
      <c r="CIA68" s="345"/>
      <c r="CIB68" s="345"/>
      <c r="CIC68" s="345"/>
      <c r="CID68" s="345"/>
      <c r="CIE68" s="345"/>
      <c r="CIF68" s="345"/>
      <c r="CIG68" s="345"/>
      <c r="CIH68" s="345"/>
      <c r="CII68" s="345"/>
      <c r="CIJ68" s="345"/>
      <c r="CIK68" s="345"/>
      <c r="CIL68" s="345"/>
      <c r="CIM68" s="345"/>
      <c r="CIN68" s="345"/>
      <c r="CIO68" s="345"/>
      <c r="CIP68" s="345"/>
      <c r="CIQ68" s="345"/>
      <c r="CIR68" s="345"/>
      <c r="CIS68" s="345"/>
      <c r="CIT68" s="345"/>
      <c r="CIU68" s="345"/>
      <c r="CIV68" s="345"/>
      <c r="CIW68" s="345"/>
      <c r="CIX68" s="345"/>
      <c r="CIY68" s="345"/>
      <c r="CIZ68" s="345"/>
      <c r="CJA68" s="345"/>
      <c r="CJB68" s="345"/>
      <c r="CJC68" s="345"/>
      <c r="CJD68" s="345"/>
      <c r="CJE68" s="345"/>
      <c r="CJF68" s="345"/>
      <c r="CJG68" s="345"/>
      <c r="CJH68" s="345"/>
      <c r="CJI68" s="345"/>
      <c r="CJJ68" s="345"/>
      <c r="CJK68" s="345"/>
      <c r="CJL68" s="345"/>
      <c r="CJM68" s="345"/>
      <c r="CJN68" s="345"/>
      <c r="CJO68" s="345"/>
      <c r="CJQ68" s="345"/>
      <c r="CJR68" s="345"/>
      <c r="CJS68" s="345"/>
      <c r="CJT68" s="345"/>
      <c r="CJU68" s="345"/>
      <c r="CJV68" s="345"/>
      <c r="CJW68" s="345"/>
      <c r="CJX68" s="345"/>
      <c r="CJY68" s="345"/>
      <c r="CJZ68" s="345"/>
      <c r="CKA68" s="345"/>
      <c r="CKB68" s="345"/>
      <c r="CKC68" s="345"/>
      <c r="CKD68" s="345"/>
      <c r="CKE68" s="345"/>
      <c r="CKF68" s="345"/>
      <c r="CKG68" s="345"/>
      <c r="CKH68" s="345"/>
      <c r="CKI68" s="345"/>
      <c r="CKJ68" s="345"/>
      <c r="CKK68" s="345"/>
      <c r="CKL68" s="345"/>
      <c r="CKM68" s="345"/>
      <c r="CKN68" s="345"/>
      <c r="CKO68" s="345"/>
      <c r="CKP68" s="345"/>
      <c r="CKQ68" s="345"/>
      <c r="CKR68" s="345"/>
      <c r="CKS68" s="345"/>
      <c r="CKT68" s="345"/>
      <c r="CKU68" s="345"/>
      <c r="CKV68" s="345"/>
      <c r="CKW68" s="345"/>
      <c r="CKX68" s="345"/>
      <c r="CKY68" s="345"/>
      <c r="CKZ68" s="345"/>
      <c r="CLA68" s="345"/>
      <c r="CLB68" s="345"/>
      <c r="CLC68" s="345"/>
      <c r="CLD68" s="345"/>
      <c r="CLE68" s="345"/>
      <c r="CLF68" s="345"/>
      <c r="CLG68" s="345"/>
      <c r="CLH68" s="345"/>
      <c r="CLI68" s="345"/>
      <c r="CLJ68" s="345"/>
      <c r="CLK68" s="345"/>
      <c r="CLL68" s="345"/>
      <c r="CLM68" s="345"/>
      <c r="CLN68" s="345"/>
      <c r="CLO68" s="345"/>
      <c r="CLP68" s="345"/>
      <c r="CLQ68" s="345"/>
      <c r="CLR68" s="345"/>
      <c r="CLS68" s="345"/>
      <c r="CLT68" s="345"/>
      <c r="CLU68" s="345"/>
      <c r="CLV68" s="345"/>
      <c r="CLW68" s="345"/>
      <c r="CLX68" s="345"/>
      <c r="CLY68" s="345"/>
      <c r="CLZ68" s="345"/>
      <c r="CMA68" s="345"/>
      <c r="CMB68" s="345"/>
      <c r="CMC68" s="345"/>
      <c r="CMD68" s="345"/>
      <c r="CME68" s="345"/>
      <c r="CMF68" s="345"/>
      <c r="CMG68" s="345"/>
      <c r="CMH68" s="345"/>
      <c r="CMI68" s="345"/>
      <c r="CMJ68" s="345"/>
      <c r="CMK68" s="345"/>
      <c r="CML68" s="345"/>
      <c r="CMM68" s="345"/>
      <c r="CMN68" s="345"/>
      <c r="CMO68" s="345"/>
      <c r="CMP68" s="345"/>
      <c r="CMQ68" s="345"/>
      <c r="CMR68" s="345"/>
      <c r="CMS68" s="345"/>
      <c r="CMT68" s="345"/>
      <c r="CMU68" s="345"/>
      <c r="CMV68" s="345"/>
      <c r="CMW68" s="345"/>
      <c r="CMX68" s="345"/>
      <c r="CMY68" s="345"/>
      <c r="CMZ68" s="345"/>
      <c r="CNA68" s="345"/>
      <c r="CNB68" s="345"/>
      <c r="CNC68" s="345"/>
      <c r="CND68" s="345"/>
      <c r="CNE68" s="345"/>
      <c r="CNF68" s="345"/>
      <c r="CNG68" s="345"/>
      <c r="CNH68" s="345"/>
      <c r="CNI68" s="345"/>
      <c r="CNJ68" s="345"/>
      <c r="CNK68" s="345"/>
      <c r="CNL68" s="345"/>
      <c r="CNM68" s="345"/>
      <c r="CNN68" s="345"/>
      <c r="CNO68" s="345"/>
      <c r="CNP68" s="345"/>
      <c r="CNQ68" s="345"/>
      <c r="CNR68" s="345"/>
      <c r="CNS68" s="345"/>
      <c r="CNT68" s="345"/>
      <c r="CNU68" s="345"/>
      <c r="CNV68" s="345"/>
      <c r="CNW68" s="345"/>
      <c r="CNX68" s="345"/>
      <c r="CNY68" s="345"/>
      <c r="CNZ68" s="345"/>
      <c r="COA68" s="345"/>
      <c r="COB68" s="345"/>
      <c r="COC68" s="345"/>
      <c r="COD68" s="345"/>
      <c r="COE68" s="345"/>
      <c r="COF68" s="345"/>
      <c r="COG68" s="345"/>
      <c r="COH68" s="345"/>
      <c r="COI68" s="345"/>
      <c r="COJ68" s="345"/>
      <c r="COK68" s="345"/>
      <c r="COL68" s="345"/>
      <c r="COM68" s="345"/>
      <c r="CON68" s="345"/>
      <c r="COO68" s="345"/>
      <c r="COP68" s="345"/>
      <c r="COQ68" s="345"/>
      <c r="COR68" s="345"/>
      <c r="COS68" s="345"/>
      <c r="COT68" s="345"/>
      <c r="COU68" s="345"/>
      <c r="COV68" s="345"/>
      <c r="COW68" s="345"/>
      <c r="COX68" s="345"/>
      <c r="COY68" s="345"/>
      <c r="COZ68" s="345"/>
      <c r="CPA68" s="345"/>
      <c r="CPB68" s="345"/>
      <c r="CPC68" s="345"/>
      <c r="CPD68" s="345"/>
      <c r="CPE68" s="345"/>
      <c r="CPF68" s="345"/>
      <c r="CPG68" s="345"/>
      <c r="CPH68" s="345"/>
      <c r="CPI68" s="345"/>
      <c r="CPJ68" s="345"/>
      <c r="CPK68" s="345"/>
      <c r="CPL68" s="345"/>
      <c r="CPM68" s="345"/>
      <c r="CPN68" s="345"/>
      <c r="CPO68" s="345"/>
      <c r="CPP68" s="345"/>
      <c r="CPQ68" s="345"/>
      <c r="CPR68" s="345"/>
      <c r="CPS68" s="345"/>
      <c r="CPT68" s="345"/>
      <c r="CPU68" s="345"/>
      <c r="CPV68" s="345"/>
      <c r="CPW68" s="345"/>
      <c r="CPX68" s="345"/>
      <c r="CPY68" s="345"/>
      <c r="CPZ68" s="345"/>
      <c r="CQA68" s="345"/>
      <c r="CQB68" s="345"/>
      <c r="CQC68" s="345"/>
      <c r="CQD68" s="345"/>
      <c r="CQE68" s="345"/>
      <c r="CQF68" s="345"/>
      <c r="CQG68" s="345"/>
      <c r="CQH68" s="345"/>
      <c r="CQI68" s="345"/>
      <c r="CQJ68" s="345"/>
      <c r="CQK68" s="345"/>
      <c r="CQL68" s="345"/>
      <c r="CQM68" s="345"/>
      <c r="CQN68" s="345"/>
      <c r="CQO68" s="345"/>
      <c r="CQP68" s="345"/>
      <c r="CQQ68" s="345"/>
      <c r="CQR68" s="345"/>
      <c r="CQS68" s="345"/>
      <c r="CQT68" s="345"/>
      <c r="CQU68" s="345"/>
      <c r="CQV68" s="345"/>
      <c r="CQW68" s="345"/>
      <c r="CQX68" s="345"/>
      <c r="CQY68" s="345"/>
      <c r="CQZ68" s="345"/>
      <c r="CRA68" s="345"/>
      <c r="CRB68" s="345"/>
      <c r="CRC68" s="345"/>
      <c r="CRD68" s="345"/>
      <c r="CRE68" s="345"/>
      <c r="CRF68" s="345"/>
      <c r="CRG68" s="345"/>
      <c r="CRH68" s="345"/>
      <c r="CRI68" s="345"/>
      <c r="CRJ68" s="345"/>
      <c r="CRK68" s="345"/>
      <c r="CRL68" s="345"/>
      <c r="CRM68" s="345"/>
      <c r="CRN68" s="345"/>
      <c r="CRO68" s="345"/>
      <c r="CRP68" s="345"/>
      <c r="CRQ68" s="345"/>
      <c r="CRR68" s="345"/>
      <c r="CRS68" s="345"/>
      <c r="CRT68" s="345"/>
      <c r="CRU68" s="345"/>
      <c r="CRV68" s="345"/>
      <c r="CRW68" s="345"/>
      <c r="CRX68" s="345"/>
      <c r="CRY68" s="345"/>
      <c r="CRZ68" s="345"/>
      <c r="CSA68" s="345"/>
      <c r="CSB68" s="345"/>
      <c r="CSC68" s="345"/>
      <c r="CSD68" s="345"/>
      <c r="CSE68" s="345"/>
      <c r="CSF68" s="345"/>
      <c r="CSG68" s="345"/>
      <c r="CSH68" s="345"/>
      <c r="CSI68" s="345"/>
      <c r="CSJ68" s="345"/>
      <c r="CSK68" s="345"/>
      <c r="CSL68" s="345"/>
      <c r="CSM68" s="345"/>
      <c r="CSN68" s="345"/>
      <c r="CSO68" s="345"/>
      <c r="CSP68" s="345"/>
      <c r="CSQ68" s="345"/>
      <c r="CSR68" s="345"/>
      <c r="CSS68" s="345"/>
      <c r="CST68" s="345"/>
      <c r="CSU68" s="345"/>
      <c r="CSV68" s="345"/>
      <c r="CSW68" s="345"/>
      <c r="CSX68" s="345"/>
      <c r="CSY68" s="345"/>
      <c r="CSZ68" s="345"/>
      <c r="CTA68" s="345"/>
      <c r="CTB68" s="345"/>
      <c r="CTC68" s="345"/>
      <c r="CTD68" s="345"/>
      <c r="CTE68" s="345"/>
      <c r="CTF68" s="345"/>
      <c r="CTG68" s="345"/>
      <c r="CTH68" s="345"/>
      <c r="CTI68" s="345"/>
      <c r="CTJ68" s="345"/>
      <c r="CTK68" s="345"/>
      <c r="CTM68" s="345"/>
      <c r="CTN68" s="345"/>
      <c r="CTO68" s="345"/>
      <c r="CTP68" s="345"/>
      <c r="CTQ68" s="345"/>
      <c r="CTR68" s="345"/>
      <c r="CTS68" s="345"/>
      <c r="CTT68" s="345"/>
      <c r="CTU68" s="345"/>
      <c r="CTV68" s="345"/>
      <c r="CTW68" s="345"/>
      <c r="CTX68" s="345"/>
      <c r="CTY68" s="345"/>
      <c r="CTZ68" s="345"/>
      <c r="CUA68" s="345"/>
      <c r="CUB68" s="345"/>
      <c r="CUC68" s="345"/>
      <c r="CUD68" s="345"/>
      <c r="CUE68" s="345"/>
      <c r="CUF68" s="345"/>
      <c r="CUG68" s="345"/>
      <c r="CUH68" s="345"/>
      <c r="CUI68" s="345"/>
      <c r="CUJ68" s="345"/>
      <c r="CUK68" s="345"/>
      <c r="CUL68" s="345"/>
      <c r="CUM68" s="345"/>
      <c r="CUN68" s="345"/>
      <c r="CUO68" s="345"/>
      <c r="CUP68" s="345"/>
      <c r="CUQ68" s="345"/>
      <c r="CUR68" s="345"/>
      <c r="CUS68" s="345"/>
      <c r="CUT68" s="345"/>
      <c r="CUU68" s="345"/>
      <c r="CUV68" s="345"/>
      <c r="CUW68" s="345"/>
      <c r="CUX68" s="345"/>
      <c r="CUY68" s="345"/>
      <c r="CUZ68" s="345"/>
      <c r="CVA68" s="345"/>
      <c r="CVB68" s="345"/>
      <c r="CVC68" s="345"/>
      <c r="CVD68" s="345"/>
      <c r="CVE68" s="345"/>
      <c r="CVF68" s="345"/>
      <c r="CVG68" s="345"/>
      <c r="CVH68" s="345"/>
      <c r="CVI68" s="345"/>
      <c r="CVJ68" s="345"/>
      <c r="CVK68" s="345"/>
      <c r="CVL68" s="345"/>
      <c r="CVM68" s="345"/>
      <c r="CVN68" s="345"/>
      <c r="CVO68" s="345"/>
      <c r="CVP68" s="345"/>
      <c r="CVQ68" s="345"/>
      <c r="CVR68" s="345"/>
      <c r="CVS68" s="345"/>
      <c r="CVT68" s="345"/>
      <c r="CVU68" s="345"/>
      <c r="CVV68" s="345"/>
      <c r="CVW68" s="345"/>
      <c r="CVX68" s="345"/>
      <c r="CVY68" s="345"/>
      <c r="CVZ68" s="345"/>
      <c r="CWA68" s="345"/>
      <c r="CWB68" s="345"/>
      <c r="CWC68" s="345"/>
      <c r="CWD68" s="345"/>
      <c r="CWE68" s="345"/>
      <c r="CWF68" s="345"/>
      <c r="CWG68" s="345"/>
      <c r="CWH68" s="345"/>
      <c r="CWI68" s="345"/>
      <c r="CWJ68" s="345"/>
      <c r="CWK68" s="345"/>
      <c r="CWL68" s="345"/>
      <c r="CWM68" s="345"/>
      <c r="CWN68" s="345"/>
      <c r="CWO68" s="345"/>
      <c r="CWP68" s="345"/>
      <c r="CWQ68" s="345"/>
      <c r="CWR68" s="345"/>
      <c r="CWS68" s="345"/>
      <c r="CWT68" s="345"/>
      <c r="CWU68" s="345"/>
      <c r="CWV68" s="345"/>
      <c r="CWW68" s="345"/>
      <c r="CWX68" s="345"/>
      <c r="CWY68" s="345"/>
      <c r="CWZ68" s="345"/>
      <c r="CXA68" s="345"/>
      <c r="CXB68" s="345"/>
      <c r="CXC68" s="345"/>
      <c r="CXD68" s="345"/>
      <c r="CXE68" s="345"/>
      <c r="CXF68" s="345"/>
      <c r="CXG68" s="345"/>
      <c r="CXH68" s="345"/>
      <c r="CXI68" s="345"/>
      <c r="CXJ68" s="345"/>
      <c r="CXK68" s="345"/>
      <c r="CXL68" s="345"/>
      <c r="CXM68" s="345"/>
      <c r="CXN68" s="345"/>
      <c r="CXO68" s="345"/>
      <c r="CXP68" s="345"/>
      <c r="CXQ68" s="345"/>
      <c r="CXR68" s="345"/>
      <c r="CXS68" s="345"/>
      <c r="CXT68" s="345"/>
      <c r="CXU68" s="345"/>
      <c r="CXV68" s="345"/>
      <c r="CXW68" s="345"/>
      <c r="CXX68" s="345"/>
      <c r="CXY68" s="345"/>
      <c r="CXZ68" s="345"/>
      <c r="CYA68" s="345"/>
      <c r="CYB68" s="345"/>
      <c r="CYC68" s="345"/>
      <c r="CYD68" s="345"/>
      <c r="CYE68" s="345"/>
      <c r="CYF68" s="345"/>
      <c r="CYG68" s="345"/>
      <c r="CYH68" s="345"/>
      <c r="CYI68" s="345"/>
      <c r="CYJ68" s="345"/>
      <c r="CYK68" s="345"/>
      <c r="CYL68" s="345"/>
      <c r="CYM68" s="345"/>
      <c r="CYN68" s="345"/>
      <c r="CYO68" s="345"/>
      <c r="CYP68" s="345"/>
      <c r="CYQ68" s="345"/>
      <c r="CYR68" s="345"/>
      <c r="CYS68" s="345"/>
      <c r="CYT68" s="345"/>
      <c r="CYU68" s="345"/>
      <c r="CYV68" s="345"/>
      <c r="CYW68" s="345"/>
      <c r="CYX68" s="345"/>
      <c r="CYY68" s="345"/>
      <c r="CYZ68" s="345"/>
      <c r="CZA68" s="345"/>
      <c r="CZB68" s="345"/>
      <c r="CZC68" s="345"/>
      <c r="CZD68" s="345"/>
      <c r="CZE68" s="345"/>
      <c r="CZF68" s="345"/>
      <c r="CZG68" s="345"/>
      <c r="CZH68" s="345"/>
      <c r="CZI68" s="345"/>
      <c r="CZJ68" s="345"/>
      <c r="CZK68" s="345"/>
      <c r="CZL68" s="345"/>
      <c r="CZM68" s="345"/>
      <c r="CZN68" s="345"/>
      <c r="CZO68" s="345"/>
      <c r="CZP68" s="345"/>
      <c r="CZQ68" s="345"/>
      <c r="CZR68" s="345"/>
      <c r="CZS68" s="345"/>
      <c r="CZT68" s="345"/>
      <c r="CZU68" s="345"/>
      <c r="CZV68" s="345"/>
      <c r="CZW68" s="345"/>
      <c r="CZX68" s="345"/>
      <c r="CZY68" s="345"/>
      <c r="CZZ68" s="345"/>
      <c r="DAA68" s="345"/>
      <c r="DAB68" s="345"/>
      <c r="DAC68" s="345"/>
      <c r="DAD68" s="345"/>
      <c r="DAE68" s="345"/>
      <c r="DAF68" s="345"/>
      <c r="DAG68" s="345"/>
      <c r="DAH68" s="345"/>
      <c r="DAI68" s="345"/>
      <c r="DAJ68" s="345"/>
      <c r="DAK68" s="345"/>
      <c r="DAL68" s="345"/>
      <c r="DAM68" s="345"/>
      <c r="DAN68" s="345"/>
      <c r="DAO68" s="345"/>
      <c r="DAP68" s="345"/>
      <c r="DAQ68" s="345"/>
      <c r="DAR68" s="345"/>
      <c r="DAS68" s="345"/>
      <c r="DAT68" s="345"/>
      <c r="DAU68" s="345"/>
      <c r="DAV68" s="345"/>
      <c r="DAW68" s="345"/>
      <c r="DAX68" s="345"/>
      <c r="DAY68" s="345"/>
      <c r="DAZ68" s="345"/>
      <c r="DBA68" s="345"/>
      <c r="DBB68" s="345"/>
      <c r="DBC68" s="345"/>
      <c r="DBD68" s="345"/>
      <c r="DBE68" s="345"/>
      <c r="DBF68" s="345"/>
      <c r="DBG68" s="345"/>
      <c r="DBH68" s="345"/>
      <c r="DBI68" s="345"/>
      <c r="DBJ68" s="345"/>
      <c r="DBK68" s="345"/>
      <c r="DBL68" s="345"/>
      <c r="DBM68" s="345"/>
      <c r="DBN68" s="345"/>
      <c r="DBO68" s="345"/>
      <c r="DBP68" s="345"/>
      <c r="DBQ68" s="345"/>
      <c r="DBR68" s="345"/>
      <c r="DBS68" s="345"/>
      <c r="DBT68" s="345"/>
      <c r="DBU68" s="345"/>
      <c r="DBV68" s="345"/>
      <c r="DBW68" s="345"/>
      <c r="DBX68" s="345"/>
      <c r="DBY68" s="345"/>
      <c r="DBZ68" s="345"/>
      <c r="DCA68" s="345"/>
      <c r="DCB68" s="345"/>
      <c r="DCC68" s="345"/>
      <c r="DCD68" s="345"/>
      <c r="DCE68" s="345"/>
      <c r="DCF68" s="345"/>
      <c r="DCG68" s="345"/>
      <c r="DCH68" s="345"/>
      <c r="DCI68" s="345"/>
      <c r="DCJ68" s="345"/>
      <c r="DCK68" s="345"/>
      <c r="DCL68" s="345"/>
      <c r="DCM68" s="345"/>
      <c r="DCN68" s="345"/>
      <c r="DCO68" s="345"/>
      <c r="DCP68" s="345"/>
      <c r="DCQ68" s="345"/>
      <c r="DCR68" s="345"/>
      <c r="DCS68" s="345"/>
      <c r="DCT68" s="345"/>
      <c r="DCU68" s="345"/>
      <c r="DCV68" s="345"/>
      <c r="DCW68" s="345"/>
      <c r="DCX68" s="345"/>
      <c r="DCY68" s="345"/>
      <c r="DCZ68" s="345"/>
      <c r="DDA68" s="345"/>
      <c r="DDB68" s="345"/>
      <c r="DDC68" s="345"/>
      <c r="DDD68" s="345"/>
      <c r="DDE68" s="345"/>
      <c r="DDF68" s="345"/>
      <c r="DDG68" s="345"/>
      <c r="DDI68" s="345"/>
      <c r="DDJ68" s="345"/>
      <c r="DDK68" s="345"/>
      <c r="DDL68" s="345"/>
      <c r="DDM68" s="345"/>
      <c r="DDN68" s="345"/>
      <c r="DDO68" s="345"/>
      <c r="DDP68" s="345"/>
      <c r="DDQ68" s="345"/>
      <c r="DDR68" s="345"/>
      <c r="DDS68" s="345"/>
      <c r="DDT68" s="345"/>
      <c r="DDU68" s="345"/>
      <c r="DDV68" s="345"/>
      <c r="DDW68" s="345"/>
      <c r="DDX68" s="345"/>
      <c r="DDY68" s="345"/>
      <c r="DDZ68" s="345"/>
      <c r="DEA68" s="345"/>
      <c r="DEB68" s="345"/>
      <c r="DEC68" s="345"/>
      <c r="DED68" s="345"/>
      <c r="DEE68" s="345"/>
      <c r="DEF68" s="345"/>
      <c r="DEG68" s="345"/>
      <c r="DEH68" s="345"/>
      <c r="DEI68" s="345"/>
      <c r="DEJ68" s="345"/>
      <c r="DEK68" s="345"/>
      <c r="DEL68" s="345"/>
      <c r="DEM68" s="345"/>
      <c r="DEN68" s="345"/>
      <c r="DEO68" s="345"/>
      <c r="DEP68" s="345"/>
      <c r="DEQ68" s="345"/>
      <c r="DER68" s="345"/>
      <c r="DES68" s="345"/>
      <c r="DET68" s="345"/>
      <c r="DEU68" s="345"/>
      <c r="DEV68" s="345"/>
      <c r="DEW68" s="345"/>
      <c r="DEX68" s="345"/>
      <c r="DEY68" s="345"/>
      <c r="DEZ68" s="345"/>
      <c r="DFA68" s="345"/>
      <c r="DFB68" s="345"/>
      <c r="DFC68" s="345"/>
      <c r="DFD68" s="345"/>
      <c r="DFE68" s="345"/>
      <c r="DFF68" s="345"/>
      <c r="DFG68" s="345"/>
      <c r="DFH68" s="345"/>
      <c r="DFI68" s="345"/>
      <c r="DFJ68" s="345"/>
      <c r="DFK68" s="345"/>
      <c r="DFL68" s="345"/>
      <c r="DFM68" s="345"/>
      <c r="DFN68" s="345"/>
      <c r="DFO68" s="345"/>
      <c r="DFP68" s="345"/>
      <c r="DFQ68" s="345"/>
      <c r="DFR68" s="345"/>
      <c r="DFS68" s="345"/>
      <c r="DFT68" s="345"/>
      <c r="DFU68" s="345"/>
      <c r="DFV68" s="345"/>
      <c r="DFW68" s="345"/>
      <c r="DFX68" s="345"/>
      <c r="DFY68" s="345"/>
      <c r="DFZ68" s="345"/>
      <c r="DGA68" s="345"/>
      <c r="DGB68" s="345"/>
      <c r="DGC68" s="345"/>
      <c r="DGD68" s="345"/>
      <c r="DGE68" s="345"/>
      <c r="DGF68" s="345"/>
      <c r="DGG68" s="345"/>
      <c r="DGH68" s="345"/>
      <c r="DGI68" s="345"/>
      <c r="DGJ68" s="345"/>
      <c r="DGK68" s="345"/>
      <c r="DGL68" s="345"/>
      <c r="DGM68" s="345"/>
      <c r="DGN68" s="345"/>
      <c r="DGO68" s="345"/>
      <c r="DGP68" s="345"/>
      <c r="DGQ68" s="345"/>
      <c r="DGR68" s="345"/>
      <c r="DGS68" s="345"/>
      <c r="DGT68" s="345"/>
      <c r="DGU68" s="345"/>
      <c r="DGV68" s="345"/>
      <c r="DGW68" s="345"/>
      <c r="DGX68" s="345"/>
      <c r="DGY68" s="345"/>
      <c r="DGZ68" s="345"/>
      <c r="DHA68" s="345"/>
      <c r="DHB68" s="345"/>
      <c r="DHC68" s="345"/>
      <c r="DHD68" s="345"/>
      <c r="DHE68" s="345"/>
      <c r="DHF68" s="345"/>
      <c r="DHG68" s="345"/>
      <c r="DHH68" s="345"/>
      <c r="DHI68" s="345"/>
      <c r="DHJ68" s="345"/>
      <c r="DHK68" s="345"/>
      <c r="DHL68" s="345"/>
      <c r="DHM68" s="345"/>
      <c r="DHN68" s="345"/>
      <c r="DHO68" s="345"/>
      <c r="DHP68" s="345"/>
      <c r="DHQ68" s="345"/>
      <c r="DHR68" s="345"/>
      <c r="DHS68" s="345"/>
      <c r="DHT68" s="345"/>
      <c r="DHU68" s="345"/>
      <c r="DHV68" s="345"/>
      <c r="DHW68" s="345"/>
      <c r="DHX68" s="345"/>
      <c r="DHY68" s="345"/>
      <c r="DHZ68" s="345"/>
      <c r="DIA68" s="345"/>
      <c r="DIB68" s="345"/>
      <c r="DIC68" s="345"/>
      <c r="DID68" s="345"/>
      <c r="DIE68" s="345"/>
      <c r="DIF68" s="345"/>
      <c r="DIG68" s="345"/>
      <c r="DIH68" s="345"/>
      <c r="DII68" s="345"/>
      <c r="DIJ68" s="345"/>
      <c r="DIK68" s="345"/>
      <c r="DIL68" s="345"/>
      <c r="DIM68" s="345"/>
      <c r="DIN68" s="345"/>
      <c r="DIO68" s="345"/>
      <c r="DIP68" s="345"/>
      <c r="DIQ68" s="345"/>
      <c r="DIR68" s="345"/>
      <c r="DIS68" s="345"/>
      <c r="DIT68" s="345"/>
      <c r="DIU68" s="345"/>
      <c r="DIV68" s="345"/>
      <c r="DIW68" s="345"/>
      <c r="DIX68" s="345"/>
      <c r="DIY68" s="345"/>
      <c r="DIZ68" s="345"/>
      <c r="DJA68" s="345"/>
      <c r="DJB68" s="345"/>
      <c r="DJC68" s="345"/>
      <c r="DJD68" s="345"/>
      <c r="DJE68" s="345"/>
      <c r="DJF68" s="345"/>
      <c r="DJG68" s="345"/>
      <c r="DJH68" s="345"/>
      <c r="DJI68" s="345"/>
      <c r="DJJ68" s="345"/>
      <c r="DJK68" s="345"/>
      <c r="DJL68" s="345"/>
      <c r="DJM68" s="345"/>
      <c r="DJN68" s="345"/>
      <c r="DJO68" s="345"/>
      <c r="DJP68" s="345"/>
      <c r="DJQ68" s="345"/>
      <c r="DJR68" s="345"/>
      <c r="DJS68" s="345"/>
      <c r="DJT68" s="345"/>
      <c r="DJU68" s="345"/>
      <c r="DJV68" s="345"/>
      <c r="DJW68" s="345"/>
      <c r="DJX68" s="345"/>
      <c r="DJY68" s="345"/>
      <c r="DJZ68" s="345"/>
      <c r="DKA68" s="345"/>
      <c r="DKB68" s="345"/>
      <c r="DKC68" s="345"/>
      <c r="DKD68" s="345"/>
      <c r="DKE68" s="345"/>
      <c r="DKF68" s="345"/>
      <c r="DKG68" s="345"/>
      <c r="DKH68" s="345"/>
      <c r="DKI68" s="345"/>
      <c r="DKJ68" s="345"/>
      <c r="DKK68" s="345"/>
      <c r="DKL68" s="345"/>
      <c r="DKM68" s="345"/>
      <c r="DKN68" s="345"/>
      <c r="DKO68" s="345"/>
      <c r="DKP68" s="345"/>
      <c r="DKQ68" s="345"/>
      <c r="DKR68" s="345"/>
      <c r="DKS68" s="345"/>
      <c r="DKT68" s="345"/>
      <c r="DKU68" s="345"/>
      <c r="DKV68" s="345"/>
      <c r="DKW68" s="345"/>
      <c r="DKX68" s="345"/>
      <c r="DKY68" s="345"/>
      <c r="DKZ68" s="345"/>
      <c r="DLA68" s="345"/>
      <c r="DLB68" s="345"/>
      <c r="DLC68" s="345"/>
      <c r="DLD68" s="345"/>
      <c r="DLE68" s="345"/>
      <c r="DLF68" s="345"/>
      <c r="DLG68" s="345"/>
      <c r="DLH68" s="345"/>
      <c r="DLI68" s="345"/>
      <c r="DLJ68" s="345"/>
      <c r="DLK68" s="345"/>
      <c r="DLL68" s="345"/>
      <c r="DLM68" s="345"/>
      <c r="DLN68" s="345"/>
      <c r="DLO68" s="345"/>
      <c r="DLP68" s="345"/>
      <c r="DLQ68" s="345"/>
      <c r="DLR68" s="345"/>
      <c r="DLS68" s="345"/>
      <c r="DLT68" s="345"/>
      <c r="DLU68" s="345"/>
      <c r="DLV68" s="345"/>
      <c r="DLW68" s="345"/>
      <c r="DLX68" s="345"/>
      <c r="DLY68" s="345"/>
      <c r="DLZ68" s="345"/>
      <c r="DMA68" s="345"/>
      <c r="DMB68" s="345"/>
      <c r="DMC68" s="345"/>
      <c r="DMD68" s="345"/>
      <c r="DME68" s="345"/>
      <c r="DMF68" s="345"/>
      <c r="DMG68" s="345"/>
      <c r="DMH68" s="345"/>
      <c r="DMI68" s="345"/>
      <c r="DMJ68" s="345"/>
      <c r="DMK68" s="345"/>
      <c r="DML68" s="345"/>
      <c r="DMM68" s="345"/>
      <c r="DMN68" s="345"/>
      <c r="DMO68" s="345"/>
      <c r="DMP68" s="345"/>
      <c r="DMQ68" s="345"/>
      <c r="DMR68" s="345"/>
      <c r="DMS68" s="345"/>
      <c r="DMT68" s="345"/>
      <c r="DMU68" s="345"/>
      <c r="DMV68" s="345"/>
      <c r="DMW68" s="345"/>
      <c r="DMX68" s="345"/>
      <c r="DMY68" s="345"/>
      <c r="DMZ68" s="345"/>
      <c r="DNA68" s="345"/>
      <c r="DNB68" s="345"/>
      <c r="DNC68" s="345"/>
      <c r="DNE68" s="345"/>
      <c r="DNF68" s="345"/>
      <c r="DNG68" s="345"/>
      <c r="DNH68" s="345"/>
      <c r="DNI68" s="345"/>
      <c r="DNJ68" s="345"/>
      <c r="DNK68" s="345"/>
      <c r="DNL68" s="345"/>
      <c r="DNM68" s="345"/>
      <c r="DNN68" s="345"/>
      <c r="DNO68" s="345"/>
      <c r="DNP68" s="345"/>
      <c r="DNQ68" s="345"/>
      <c r="DNR68" s="345"/>
      <c r="DNS68" s="345"/>
      <c r="DNT68" s="345"/>
      <c r="DNU68" s="345"/>
      <c r="DNV68" s="345"/>
      <c r="DNW68" s="345"/>
      <c r="DNX68" s="345"/>
      <c r="DNY68" s="345"/>
      <c r="DNZ68" s="345"/>
      <c r="DOA68" s="345"/>
      <c r="DOB68" s="345"/>
      <c r="DOC68" s="345"/>
      <c r="DOD68" s="345"/>
      <c r="DOE68" s="345"/>
      <c r="DOF68" s="345"/>
      <c r="DOG68" s="345"/>
      <c r="DOH68" s="345"/>
      <c r="DOI68" s="345"/>
      <c r="DOJ68" s="345"/>
      <c r="DOK68" s="345"/>
      <c r="DOL68" s="345"/>
      <c r="DOM68" s="345"/>
      <c r="DON68" s="345"/>
      <c r="DOO68" s="345"/>
      <c r="DOP68" s="345"/>
      <c r="DOQ68" s="345"/>
      <c r="DOR68" s="345"/>
      <c r="DOS68" s="345"/>
      <c r="DOT68" s="345"/>
      <c r="DOU68" s="345"/>
      <c r="DOV68" s="345"/>
      <c r="DOW68" s="345"/>
      <c r="DOX68" s="345"/>
      <c r="DOY68" s="345"/>
      <c r="DOZ68" s="345"/>
      <c r="DPA68" s="345"/>
      <c r="DPB68" s="345"/>
      <c r="DPC68" s="345"/>
      <c r="DPD68" s="345"/>
      <c r="DPE68" s="345"/>
      <c r="DPF68" s="345"/>
      <c r="DPG68" s="345"/>
      <c r="DPH68" s="345"/>
      <c r="DPI68" s="345"/>
      <c r="DPJ68" s="345"/>
      <c r="DPK68" s="345"/>
      <c r="DPL68" s="345"/>
      <c r="DPM68" s="345"/>
      <c r="DPN68" s="345"/>
      <c r="DPO68" s="345"/>
      <c r="DPP68" s="345"/>
      <c r="DPQ68" s="345"/>
      <c r="DPR68" s="345"/>
      <c r="DPS68" s="345"/>
      <c r="DPT68" s="345"/>
      <c r="DPU68" s="345"/>
      <c r="DPV68" s="345"/>
      <c r="DPW68" s="345"/>
      <c r="DPX68" s="345"/>
      <c r="DPY68" s="345"/>
      <c r="DPZ68" s="345"/>
      <c r="DQA68" s="345"/>
      <c r="DQB68" s="345"/>
      <c r="DQC68" s="345"/>
      <c r="DQD68" s="345"/>
      <c r="DQE68" s="345"/>
      <c r="DQF68" s="345"/>
      <c r="DQG68" s="345"/>
      <c r="DQH68" s="345"/>
      <c r="DQI68" s="345"/>
      <c r="DQJ68" s="345"/>
      <c r="DQK68" s="345"/>
      <c r="DQL68" s="345"/>
      <c r="DQM68" s="345"/>
      <c r="DQN68" s="345"/>
      <c r="DQO68" s="345"/>
      <c r="DQP68" s="345"/>
      <c r="DQQ68" s="345"/>
      <c r="DQR68" s="345"/>
      <c r="DQS68" s="345"/>
      <c r="DQT68" s="345"/>
      <c r="DQU68" s="345"/>
      <c r="DQV68" s="345"/>
      <c r="DQW68" s="345"/>
      <c r="DQX68" s="345"/>
      <c r="DQY68" s="345"/>
      <c r="DQZ68" s="345"/>
      <c r="DRA68" s="345"/>
      <c r="DRB68" s="345"/>
      <c r="DRC68" s="345"/>
      <c r="DRD68" s="345"/>
      <c r="DRE68" s="345"/>
      <c r="DRF68" s="345"/>
      <c r="DRG68" s="345"/>
      <c r="DRH68" s="345"/>
      <c r="DRI68" s="345"/>
      <c r="DRJ68" s="345"/>
      <c r="DRK68" s="345"/>
      <c r="DRL68" s="345"/>
      <c r="DRM68" s="345"/>
      <c r="DRN68" s="345"/>
      <c r="DRO68" s="345"/>
      <c r="DRP68" s="345"/>
      <c r="DRQ68" s="345"/>
      <c r="DRR68" s="345"/>
      <c r="DRS68" s="345"/>
      <c r="DRT68" s="345"/>
      <c r="DRU68" s="345"/>
      <c r="DRV68" s="345"/>
      <c r="DRW68" s="345"/>
      <c r="DRX68" s="345"/>
      <c r="DRY68" s="345"/>
      <c r="DRZ68" s="345"/>
      <c r="DSA68" s="345"/>
      <c r="DSB68" s="345"/>
      <c r="DSC68" s="345"/>
      <c r="DSD68" s="345"/>
      <c r="DSE68" s="345"/>
      <c r="DSF68" s="345"/>
      <c r="DSG68" s="345"/>
      <c r="DSH68" s="345"/>
      <c r="DSI68" s="345"/>
      <c r="DSJ68" s="345"/>
      <c r="DSK68" s="345"/>
      <c r="DSL68" s="345"/>
      <c r="DSM68" s="345"/>
      <c r="DSN68" s="345"/>
      <c r="DSO68" s="345"/>
      <c r="DSP68" s="345"/>
      <c r="DSQ68" s="345"/>
      <c r="DSR68" s="345"/>
      <c r="DSS68" s="345"/>
      <c r="DST68" s="345"/>
      <c r="DSU68" s="345"/>
      <c r="DSV68" s="345"/>
      <c r="DSW68" s="345"/>
      <c r="DSX68" s="345"/>
      <c r="DSY68" s="345"/>
      <c r="DSZ68" s="345"/>
      <c r="DTA68" s="345"/>
      <c r="DTB68" s="345"/>
      <c r="DTC68" s="345"/>
      <c r="DTD68" s="345"/>
      <c r="DTE68" s="345"/>
      <c r="DTF68" s="345"/>
      <c r="DTG68" s="345"/>
      <c r="DTH68" s="345"/>
      <c r="DTI68" s="345"/>
      <c r="DTJ68" s="345"/>
      <c r="DTK68" s="345"/>
      <c r="DTL68" s="345"/>
      <c r="DTM68" s="345"/>
      <c r="DTN68" s="345"/>
      <c r="DTO68" s="345"/>
      <c r="DTP68" s="345"/>
      <c r="DTQ68" s="345"/>
      <c r="DTR68" s="345"/>
      <c r="DTS68" s="345"/>
      <c r="DTT68" s="345"/>
      <c r="DTU68" s="345"/>
      <c r="DTV68" s="345"/>
      <c r="DTW68" s="345"/>
      <c r="DTX68" s="345"/>
      <c r="DTY68" s="345"/>
      <c r="DTZ68" s="345"/>
      <c r="DUA68" s="345"/>
      <c r="DUB68" s="345"/>
      <c r="DUC68" s="345"/>
      <c r="DUD68" s="345"/>
      <c r="DUE68" s="345"/>
      <c r="DUF68" s="345"/>
      <c r="DUG68" s="345"/>
      <c r="DUH68" s="345"/>
      <c r="DUI68" s="345"/>
      <c r="DUJ68" s="345"/>
      <c r="DUK68" s="345"/>
      <c r="DUL68" s="345"/>
      <c r="DUM68" s="345"/>
      <c r="DUN68" s="345"/>
      <c r="DUO68" s="345"/>
      <c r="DUP68" s="345"/>
      <c r="DUQ68" s="345"/>
      <c r="DUR68" s="345"/>
      <c r="DUS68" s="345"/>
      <c r="DUT68" s="345"/>
      <c r="DUU68" s="345"/>
      <c r="DUV68" s="345"/>
      <c r="DUW68" s="345"/>
      <c r="DUX68" s="345"/>
      <c r="DUY68" s="345"/>
      <c r="DUZ68" s="345"/>
      <c r="DVA68" s="345"/>
      <c r="DVB68" s="345"/>
      <c r="DVC68" s="345"/>
      <c r="DVD68" s="345"/>
      <c r="DVE68" s="345"/>
      <c r="DVF68" s="345"/>
      <c r="DVG68" s="345"/>
      <c r="DVH68" s="345"/>
      <c r="DVI68" s="345"/>
      <c r="DVJ68" s="345"/>
      <c r="DVK68" s="345"/>
      <c r="DVL68" s="345"/>
      <c r="DVM68" s="345"/>
      <c r="DVN68" s="345"/>
      <c r="DVO68" s="345"/>
      <c r="DVP68" s="345"/>
      <c r="DVQ68" s="345"/>
      <c r="DVR68" s="345"/>
      <c r="DVS68" s="345"/>
      <c r="DVT68" s="345"/>
      <c r="DVU68" s="345"/>
      <c r="DVV68" s="345"/>
      <c r="DVW68" s="345"/>
      <c r="DVX68" s="345"/>
      <c r="DVY68" s="345"/>
      <c r="DVZ68" s="345"/>
      <c r="DWA68" s="345"/>
      <c r="DWB68" s="345"/>
      <c r="DWC68" s="345"/>
      <c r="DWD68" s="345"/>
      <c r="DWE68" s="345"/>
      <c r="DWF68" s="345"/>
      <c r="DWG68" s="345"/>
      <c r="DWH68" s="345"/>
      <c r="DWI68" s="345"/>
      <c r="DWJ68" s="345"/>
      <c r="DWK68" s="345"/>
      <c r="DWL68" s="345"/>
      <c r="DWM68" s="345"/>
      <c r="DWN68" s="345"/>
      <c r="DWO68" s="345"/>
      <c r="DWP68" s="345"/>
      <c r="DWQ68" s="345"/>
      <c r="DWR68" s="345"/>
      <c r="DWS68" s="345"/>
      <c r="DWT68" s="345"/>
      <c r="DWU68" s="345"/>
      <c r="DWV68" s="345"/>
      <c r="DWW68" s="345"/>
      <c r="DWX68" s="345"/>
      <c r="DWY68" s="345"/>
      <c r="DXA68" s="345"/>
      <c r="DXB68" s="345"/>
      <c r="DXC68" s="345"/>
      <c r="DXD68" s="345"/>
      <c r="DXE68" s="345"/>
      <c r="DXF68" s="345"/>
      <c r="DXG68" s="345"/>
      <c r="DXH68" s="345"/>
      <c r="DXI68" s="345"/>
      <c r="DXJ68" s="345"/>
      <c r="DXK68" s="345"/>
      <c r="DXL68" s="345"/>
      <c r="DXM68" s="345"/>
      <c r="DXN68" s="345"/>
      <c r="DXO68" s="345"/>
      <c r="DXP68" s="345"/>
      <c r="DXQ68" s="345"/>
      <c r="DXR68" s="345"/>
      <c r="DXS68" s="345"/>
      <c r="DXT68" s="345"/>
      <c r="DXU68" s="345"/>
      <c r="DXV68" s="345"/>
      <c r="DXW68" s="345"/>
      <c r="DXX68" s="345"/>
      <c r="DXY68" s="345"/>
      <c r="DXZ68" s="345"/>
      <c r="DYA68" s="345"/>
      <c r="DYB68" s="345"/>
      <c r="DYC68" s="345"/>
      <c r="DYD68" s="345"/>
      <c r="DYE68" s="345"/>
      <c r="DYF68" s="345"/>
      <c r="DYG68" s="345"/>
      <c r="DYH68" s="345"/>
      <c r="DYI68" s="345"/>
      <c r="DYJ68" s="345"/>
      <c r="DYK68" s="345"/>
      <c r="DYL68" s="345"/>
      <c r="DYM68" s="345"/>
      <c r="DYN68" s="345"/>
      <c r="DYO68" s="345"/>
      <c r="DYP68" s="345"/>
      <c r="DYQ68" s="345"/>
      <c r="DYR68" s="345"/>
      <c r="DYS68" s="345"/>
      <c r="DYT68" s="345"/>
      <c r="DYU68" s="345"/>
      <c r="DYV68" s="345"/>
      <c r="DYW68" s="345"/>
      <c r="DYX68" s="345"/>
      <c r="DYY68" s="345"/>
      <c r="DYZ68" s="345"/>
      <c r="DZA68" s="345"/>
      <c r="DZB68" s="345"/>
      <c r="DZC68" s="345"/>
      <c r="DZD68" s="345"/>
      <c r="DZE68" s="345"/>
      <c r="DZF68" s="345"/>
      <c r="DZG68" s="345"/>
      <c r="DZH68" s="345"/>
      <c r="DZI68" s="345"/>
      <c r="DZJ68" s="345"/>
      <c r="DZK68" s="345"/>
      <c r="DZL68" s="345"/>
      <c r="DZM68" s="345"/>
      <c r="DZN68" s="345"/>
      <c r="DZO68" s="345"/>
      <c r="DZP68" s="345"/>
      <c r="DZQ68" s="345"/>
      <c r="DZR68" s="345"/>
      <c r="DZS68" s="345"/>
      <c r="DZT68" s="345"/>
      <c r="DZU68" s="345"/>
      <c r="DZV68" s="345"/>
      <c r="DZW68" s="345"/>
      <c r="DZX68" s="345"/>
      <c r="DZY68" s="345"/>
      <c r="DZZ68" s="345"/>
      <c r="EAA68" s="345"/>
      <c r="EAB68" s="345"/>
      <c r="EAC68" s="345"/>
      <c r="EAD68" s="345"/>
      <c r="EAE68" s="345"/>
      <c r="EAF68" s="345"/>
      <c r="EAG68" s="345"/>
      <c r="EAH68" s="345"/>
      <c r="EAI68" s="345"/>
      <c r="EAJ68" s="345"/>
      <c r="EAK68" s="345"/>
      <c r="EAL68" s="345"/>
      <c r="EAM68" s="345"/>
      <c r="EAN68" s="345"/>
      <c r="EAO68" s="345"/>
      <c r="EAP68" s="345"/>
      <c r="EAQ68" s="345"/>
      <c r="EAR68" s="345"/>
      <c r="EAS68" s="345"/>
      <c r="EAT68" s="345"/>
      <c r="EAU68" s="345"/>
      <c r="EAV68" s="345"/>
      <c r="EAW68" s="345"/>
      <c r="EAX68" s="345"/>
      <c r="EAY68" s="345"/>
      <c r="EAZ68" s="345"/>
      <c r="EBA68" s="345"/>
      <c r="EBB68" s="345"/>
      <c r="EBC68" s="345"/>
      <c r="EBD68" s="345"/>
      <c r="EBE68" s="345"/>
      <c r="EBF68" s="345"/>
      <c r="EBG68" s="345"/>
      <c r="EBH68" s="345"/>
      <c r="EBI68" s="345"/>
      <c r="EBJ68" s="345"/>
      <c r="EBK68" s="345"/>
      <c r="EBL68" s="345"/>
      <c r="EBM68" s="345"/>
      <c r="EBN68" s="345"/>
      <c r="EBO68" s="345"/>
      <c r="EBP68" s="345"/>
      <c r="EBQ68" s="345"/>
      <c r="EBR68" s="345"/>
      <c r="EBS68" s="345"/>
      <c r="EBT68" s="345"/>
      <c r="EBU68" s="345"/>
      <c r="EBV68" s="345"/>
      <c r="EBW68" s="345"/>
      <c r="EBX68" s="345"/>
      <c r="EBY68" s="345"/>
      <c r="EBZ68" s="345"/>
      <c r="ECA68" s="345"/>
      <c r="ECB68" s="345"/>
      <c r="ECC68" s="345"/>
      <c r="ECD68" s="345"/>
      <c r="ECE68" s="345"/>
      <c r="ECF68" s="345"/>
      <c r="ECG68" s="345"/>
      <c r="ECH68" s="345"/>
      <c r="ECI68" s="345"/>
      <c r="ECJ68" s="345"/>
      <c r="ECK68" s="345"/>
      <c r="ECL68" s="345"/>
      <c r="ECM68" s="345"/>
      <c r="ECN68" s="345"/>
      <c r="ECO68" s="345"/>
      <c r="ECP68" s="345"/>
      <c r="ECQ68" s="345"/>
      <c r="ECR68" s="345"/>
      <c r="ECS68" s="345"/>
      <c r="ECT68" s="345"/>
      <c r="ECU68" s="345"/>
      <c r="ECV68" s="345"/>
      <c r="ECW68" s="345"/>
      <c r="ECX68" s="345"/>
      <c r="ECY68" s="345"/>
      <c r="ECZ68" s="345"/>
      <c r="EDA68" s="345"/>
      <c r="EDB68" s="345"/>
      <c r="EDC68" s="345"/>
      <c r="EDD68" s="345"/>
      <c r="EDE68" s="345"/>
      <c r="EDF68" s="345"/>
      <c r="EDG68" s="345"/>
      <c r="EDH68" s="345"/>
      <c r="EDI68" s="345"/>
      <c r="EDJ68" s="345"/>
      <c r="EDK68" s="345"/>
      <c r="EDL68" s="345"/>
      <c r="EDM68" s="345"/>
      <c r="EDN68" s="345"/>
      <c r="EDO68" s="345"/>
      <c r="EDP68" s="345"/>
      <c r="EDQ68" s="345"/>
      <c r="EDR68" s="345"/>
      <c r="EDS68" s="345"/>
      <c r="EDT68" s="345"/>
      <c r="EDU68" s="345"/>
      <c r="EDV68" s="345"/>
      <c r="EDW68" s="345"/>
      <c r="EDX68" s="345"/>
      <c r="EDY68" s="345"/>
      <c r="EDZ68" s="345"/>
      <c r="EEA68" s="345"/>
      <c r="EEB68" s="345"/>
      <c r="EEC68" s="345"/>
      <c r="EED68" s="345"/>
      <c r="EEE68" s="345"/>
      <c r="EEF68" s="345"/>
      <c r="EEG68" s="345"/>
      <c r="EEH68" s="345"/>
      <c r="EEI68" s="345"/>
      <c r="EEJ68" s="345"/>
      <c r="EEK68" s="345"/>
      <c r="EEL68" s="345"/>
      <c r="EEM68" s="345"/>
      <c r="EEN68" s="345"/>
      <c r="EEO68" s="345"/>
      <c r="EEP68" s="345"/>
      <c r="EEQ68" s="345"/>
      <c r="EER68" s="345"/>
      <c r="EES68" s="345"/>
      <c r="EET68" s="345"/>
      <c r="EEU68" s="345"/>
      <c r="EEV68" s="345"/>
      <c r="EEW68" s="345"/>
      <c r="EEX68" s="345"/>
      <c r="EEY68" s="345"/>
      <c r="EEZ68" s="345"/>
      <c r="EFA68" s="345"/>
      <c r="EFB68" s="345"/>
      <c r="EFC68" s="345"/>
      <c r="EFD68" s="345"/>
      <c r="EFE68" s="345"/>
      <c r="EFF68" s="345"/>
      <c r="EFG68" s="345"/>
      <c r="EFH68" s="345"/>
      <c r="EFI68" s="345"/>
      <c r="EFJ68" s="345"/>
      <c r="EFK68" s="345"/>
      <c r="EFL68" s="345"/>
      <c r="EFM68" s="345"/>
      <c r="EFN68" s="345"/>
      <c r="EFO68" s="345"/>
      <c r="EFP68" s="345"/>
      <c r="EFQ68" s="345"/>
      <c r="EFR68" s="345"/>
      <c r="EFS68" s="345"/>
      <c r="EFT68" s="345"/>
      <c r="EFU68" s="345"/>
      <c r="EFV68" s="345"/>
      <c r="EFW68" s="345"/>
      <c r="EFX68" s="345"/>
      <c r="EFY68" s="345"/>
      <c r="EFZ68" s="345"/>
      <c r="EGA68" s="345"/>
      <c r="EGB68" s="345"/>
      <c r="EGC68" s="345"/>
      <c r="EGD68" s="345"/>
      <c r="EGE68" s="345"/>
      <c r="EGF68" s="345"/>
      <c r="EGG68" s="345"/>
      <c r="EGH68" s="345"/>
      <c r="EGI68" s="345"/>
      <c r="EGJ68" s="345"/>
      <c r="EGK68" s="345"/>
      <c r="EGL68" s="345"/>
      <c r="EGM68" s="345"/>
      <c r="EGN68" s="345"/>
      <c r="EGO68" s="345"/>
      <c r="EGP68" s="345"/>
      <c r="EGQ68" s="345"/>
      <c r="EGR68" s="345"/>
      <c r="EGS68" s="345"/>
      <c r="EGT68" s="345"/>
      <c r="EGU68" s="345"/>
      <c r="EGW68" s="345"/>
      <c r="EGX68" s="345"/>
      <c r="EGY68" s="345"/>
      <c r="EGZ68" s="345"/>
      <c r="EHA68" s="345"/>
      <c r="EHB68" s="345"/>
      <c r="EHC68" s="345"/>
      <c r="EHD68" s="345"/>
      <c r="EHE68" s="345"/>
      <c r="EHF68" s="345"/>
      <c r="EHG68" s="345"/>
      <c r="EHH68" s="345"/>
      <c r="EHI68" s="345"/>
      <c r="EHJ68" s="345"/>
      <c r="EHK68" s="345"/>
      <c r="EHL68" s="345"/>
      <c r="EHM68" s="345"/>
      <c r="EHN68" s="345"/>
      <c r="EHO68" s="345"/>
      <c r="EHP68" s="345"/>
      <c r="EHQ68" s="345"/>
      <c r="EHR68" s="345"/>
      <c r="EHS68" s="345"/>
      <c r="EHT68" s="345"/>
      <c r="EHU68" s="345"/>
      <c r="EHV68" s="345"/>
      <c r="EHW68" s="345"/>
      <c r="EHX68" s="345"/>
      <c r="EHY68" s="345"/>
      <c r="EHZ68" s="345"/>
      <c r="EIA68" s="345"/>
      <c r="EIB68" s="345"/>
      <c r="EIC68" s="345"/>
      <c r="EID68" s="345"/>
      <c r="EIE68" s="345"/>
      <c r="EIF68" s="345"/>
      <c r="EIG68" s="345"/>
      <c r="EIH68" s="345"/>
      <c r="EII68" s="345"/>
      <c r="EIJ68" s="345"/>
      <c r="EIK68" s="345"/>
      <c r="EIL68" s="345"/>
      <c r="EIM68" s="345"/>
      <c r="EIN68" s="345"/>
      <c r="EIO68" s="345"/>
      <c r="EIP68" s="345"/>
      <c r="EIQ68" s="345"/>
      <c r="EIR68" s="345"/>
      <c r="EIS68" s="345"/>
      <c r="EIT68" s="345"/>
      <c r="EIU68" s="345"/>
      <c r="EIV68" s="345"/>
      <c r="EIW68" s="345"/>
      <c r="EIX68" s="345"/>
      <c r="EIY68" s="345"/>
      <c r="EIZ68" s="345"/>
      <c r="EJA68" s="345"/>
      <c r="EJB68" s="345"/>
      <c r="EJC68" s="345"/>
      <c r="EJD68" s="345"/>
      <c r="EJE68" s="345"/>
      <c r="EJF68" s="345"/>
      <c r="EJG68" s="345"/>
      <c r="EJH68" s="345"/>
      <c r="EJI68" s="345"/>
      <c r="EJJ68" s="345"/>
      <c r="EJK68" s="345"/>
      <c r="EJL68" s="345"/>
      <c r="EJM68" s="345"/>
      <c r="EJN68" s="345"/>
      <c r="EJO68" s="345"/>
      <c r="EJP68" s="345"/>
      <c r="EJQ68" s="345"/>
      <c r="EJR68" s="345"/>
      <c r="EJS68" s="345"/>
      <c r="EJT68" s="345"/>
      <c r="EJU68" s="345"/>
      <c r="EJV68" s="345"/>
      <c r="EJW68" s="345"/>
      <c r="EJX68" s="345"/>
      <c r="EJY68" s="345"/>
      <c r="EJZ68" s="345"/>
      <c r="EKA68" s="345"/>
      <c r="EKB68" s="345"/>
      <c r="EKC68" s="345"/>
      <c r="EKD68" s="345"/>
      <c r="EKE68" s="345"/>
      <c r="EKF68" s="345"/>
      <c r="EKG68" s="345"/>
      <c r="EKH68" s="345"/>
      <c r="EKI68" s="345"/>
      <c r="EKJ68" s="345"/>
      <c r="EKK68" s="345"/>
      <c r="EKL68" s="345"/>
      <c r="EKM68" s="345"/>
      <c r="EKN68" s="345"/>
      <c r="EKO68" s="345"/>
      <c r="EKP68" s="345"/>
      <c r="EKQ68" s="345"/>
      <c r="EKR68" s="345"/>
      <c r="EKS68" s="345"/>
      <c r="EKT68" s="345"/>
      <c r="EKU68" s="345"/>
      <c r="EKV68" s="345"/>
      <c r="EKW68" s="345"/>
      <c r="EKX68" s="345"/>
      <c r="EKY68" s="345"/>
      <c r="EKZ68" s="345"/>
      <c r="ELA68" s="345"/>
      <c r="ELB68" s="345"/>
      <c r="ELC68" s="345"/>
      <c r="ELD68" s="345"/>
      <c r="ELE68" s="345"/>
      <c r="ELF68" s="345"/>
      <c r="ELG68" s="345"/>
      <c r="ELH68" s="345"/>
      <c r="ELI68" s="345"/>
      <c r="ELJ68" s="345"/>
      <c r="ELK68" s="345"/>
      <c r="ELL68" s="345"/>
      <c r="ELM68" s="345"/>
      <c r="ELN68" s="345"/>
      <c r="ELO68" s="345"/>
      <c r="ELP68" s="345"/>
      <c r="ELQ68" s="345"/>
      <c r="ELR68" s="345"/>
      <c r="ELS68" s="345"/>
      <c r="ELT68" s="345"/>
      <c r="ELU68" s="345"/>
      <c r="ELV68" s="345"/>
      <c r="ELW68" s="345"/>
      <c r="ELX68" s="345"/>
      <c r="ELY68" s="345"/>
      <c r="ELZ68" s="345"/>
      <c r="EMA68" s="345"/>
      <c r="EMB68" s="345"/>
      <c r="EMC68" s="345"/>
      <c r="EMD68" s="345"/>
      <c r="EME68" s="345"/>
      <c r="EMF68" s="345"/>
      <c r="EMG68" s="345"/>
      <c r="EMH68" s="345"/>
      <c r="EMI68" s="345"/>
      <c r="EMJ68" s="345"/>
      <c r="EMK68" s="345"/>
      <c r="EML68" s="345"/>
      <c r="EMM68" s="345"/>
      <c r="EMN68" s="345"/>
      <c r="EMO68" s="345"/>
      <c r="EMP68" s="345"/>
      <c r="EMQ68" s="345"/>
      <c r="EMR68" s="345"/>
      <c r="EMS68" s="345"/>
      <c r="EMT68" s="345"/>
      <c r="EMU68" s="345"/>
      <c r="EMV68" s="345"/>
      <c r="EMW68" s="345"/>
      <c r="EMX68" s="345"/>
      <c r="EMY68" s="345"/>
      <c r="EMZ68" s="345"/>
      <c r="ENA68" s="345"/>
      <c r="ENB68" s="345"/>
      <c r="ENC68" s="345"/>
      <c r="END68" s="345"/>
      <c r="ENE68" s="345"/>
      <c r="ENF68" s="345"/>
      <c r="ENG68" s="345"/>
      <c r="ENH68" s="345"/>
      <c r="ENI68" s="345"/>
      <c r="ENJ68" s="345"/>
      <c r="ENK68" s="345"/>
      <c r="ENL68" s="345"/>
      <c r="ENM68" s="345"/>
      <c r="ENN68" s="345"/>
      <c r="ENO68" s="345"/>
      <c r="ENP68" s="345"/>
      <c r="ENQ68" s="345"/>
      <c r="ENR68" s="345"/>
      <c r="ENS68" s="345"/>
      <c r="ENT68" s="345"/>
      <c r="ENU68" s="345"/>
      <c r="ENV68" s="345"/>
      <c r="ENW68" s="345"/>
      <c r="ENX68" s="345"/>
      <c r="ENY68" s="345"/>
      <c r="ENZ68" s="345"/>
      <c r="EOA68" s="345"/>
      <c r="EOB68" s="345"/>
      <c r="EOC68" s="345"/>
      <c r="EOD68" s="345"/>
      <c r="EOE68" s="345"/>
      <c r="EOF68" s="345"/>
      <c r="EOG68" s="345"/>
      <c r="EOH68" s="345"/>
      <c r="EOI68" s="345"/>
      <c r="EOJ68" s="345"/>
      <c r="EOK68" s="345"/>
      <c r="EOL68" s="345"/>
      <c r="EOM68" s="345"/>
      <c r="EON68" s="345"/>
      <c r="EOO68" s="345"/>
      <c r="EOP68" s="345"/>
      <c r="EOQ68" s="345"/>
      <c r="EOR68" s="345"/>
      <c r="EOS68" s="345"/>
      <c r="EOT68" s="345"/>
      <c r="EOU68" s="345"/>
      <c r="EOV68" s="345"/>
      <c r="EOW68" s="345"/>
      <c r="EOX68" s="345"/>
      <c r="EOY68" s="345"/>
      <c r="EOZ68" s="345"/>
      <c r="EPA68" s="345"/>
      <c r="EPB68" s="345"/>
      <c r="EPC68" s="345"/>
      <c r="EPD68" s="345"/>
      <c r="EPE68" s="345"/>
      <c r="EPF68" s="345"/>
      <c r="EPG68" s="345"/>
      <c r="EPH68" s="345"/>
      <c r="EPI68" s="345"/>
      <c r="EPJ68" s="345"/>
      <c r="EPK68" s="345"/>
      <c r="EPL68" s="345"/>
      <c r="EPM68" s="345"/>
      <c r="EPN68" s="345"/>
      <c r="EPO68" s="345"/>
      <c r="EPP68" s="345"/>
      <c r="EPQ68" s="345"/>
      <c r="EPR68" s="345"/>
      <c r="EPS68" s="345"/>
      <c r="EPT68" s="345"/>
      <c r="EPU68" s="345"/>
      <c r="EPV68" s="345"/>
      <c r="EPW68" s="345"/>
      <c r="EPX68" s="345"/>
      <c r="EPY68" s="345"/>
      <c r="EPZ68" s="345"/>
      <c r="EQA68" s="345"/>
      <c r="EQB68" s="345"/>
      <c r="EQC68" s="345"/>
      <c r="EQD68" s="345"/>
      <c r="EQE68" s="345"/>
      <c r="EQF68" s="345"/>
      <c r="EQG68" s="345"/>
      <c r="EQH68" s="345"/>
      <c r="EQI68" s="345"/>
      <c r="EQJ68" s="345"/>
      <c r="EQK68" s="345"/>
      <c r="EQL68" s="345"/>
      <c r="EQM68" s="345"/>
      <c r="EQN68" s="345"/>
      <c r="EQO68" s="345"/>
      <c r="EQP68" s="345"/>
      <c r="EQQ68" s="345"/>
      <c r="EQS68" s="345"/>
      <c r="EQT68" s="345"/>
      <c r="EQU68" s="345"/>
      <c r="EQV68" s="345"/>
      <c r="EQW68" s="345"/>
      <c r="EQX68" s="345"/>
      <c r="EQY68" s="345"/>
      <c r="EQZ68" s="345"/>
      <c r="ERA68" s="345"/>
      <c r="ERB68" s="345"/>
      <c r="ERC68" s="345"/>
      <c r="ERD68" s="345"/>
      <c r="ERE68" s="345"/>
      <c r="ERF68" s="345"/>
      <c r="ERG68" s="345"/>
      <c r="ERH68" s="345"/>
      <c r="ERI68" s="345"/>
      <c r="ERJ68" s="345"/>
      <c r="ERK68" s="345"/>
      <c r="ERL68" s="345"/>
      <c r="ERM68" s="345"/>
      <c r="ERN68" s="345"/>
      <c r="ERO68" s="345"/>
      <c r="ERP68" s="345"/>
      <c r="ERQ68" s="345"/>
      <c r="ERR68" s="345"/>
      <c r="ERS68" s="345"/>
      <c r="ERT68" s="345"/>
      <c r="ERU68" s="345"/>
      <c r="ERV68" s="345"/>
      <c r="ERW68" s="345"/>
      <c r="ERX68" s="345"/>
      <c r="ERY68" s="345"/>
      <c r="ERZ68" s="345"/>
      <c r="ESA68" s="345"/>
      <c r="ESB68" s="345"/>
      <c r="ESC68" s="345"/>
      <c r="ESD68" s="345"/>
      <c r="ESE68" s="345"/>
      <c r="ESF68" s="345"/>
      <c r="ESG68" s="345"/>
      <c r="ESH68" s="345"/>
      <c r="ESI68" s="345"/>
      <c r="ESJ68" s="345"/>
      <c r="ESK68" s="345"/>
      <c r="ESL68" s="345"/>
      <c r="ESM68" s="345"/>
      <c r="ESN68" s="345"/>
      <c r="ESO68" s="345"/>
      <c r="ESP68" s="345"/>
      <c r="ESQ68" s="345"/>
      <c r="ESR68" s="345"/>
      <c r="ESS68" s="345"/>
      <c r="EST68" s="345"/>
      <c r="ESU68" s="345"/>
      <c r="ESV68" s="345"/>
      <c r="ESW68" s="345"/>
      <c r="ESX68" s="345"/>
      <c r="ESY68" s="345"/>
      <c r="ESZ68" s="345"/>
      <c r="ETA68" s="345"/>
      <c r="ETB68" s="345"/>
      <c r="ETC68" s="345"/>
      <c r="ETD68" s="345"/>
      <c r="ETE68" s="345"/>
      <c r="ETF68" s="345"/>
      <c r="ETG68" s="345"/>
      <c r="ETH68" s="345"/>
      <c r="ETI68" s="345"/>
      <c r="ETJ68" s="345"/>
      <c r="ETK68" s="345"/>
      <c r="ETL68" s="345"/>
      <c r="ETM68" s="345"/>
      <c r="ETN68" s="345"/>
      <c r="ETO68" s="345"/>
      <c r="ETP68" s="345"/>
      <c r="ETQ68" s="345"/>
      <c r="ETR68" s="345"/>
      <c r="ETS68" s="345"/>
      <c r="ETT68" s="345"/>
      <c r="ETU68" s="345"/>
      <c r="ETV68" s="345"/>
      <c r="ETW68" s="345"/>
      <c r="ETX68" s="345"/>
      <c r="ETY68" s="345"/>
      <c r="ETZ68" s="345"/>
      <c r="EUA68" s="345"/>
      <c r="EUB68" s="345"/>
      <c r="EUC68" s="345"/>
      <c r="EUD68" s="345"/>
      <c r="EUE68" s="345"/>
      <c r="EUF68" s="345"/>
      <c r="EUG68" s="345"/>
      <c r="EUH68" s="345"/>
      <c r="EUI68" s="345"/>
      <c r="EUJ68" s="345"/>
      <c r="EUK68" s="345"/>
      <c r="EUL68" s="345"/>
      <c r="EUM68" s="345"/>
      <c r="EUN68" s="345"/>
      <c r="EUO68" s="345"/>
      <c r="EUP68" s="345"/>
      <c r="EUQ68" s="345"/>
      <c r="EUR68" s="345"/>
      <c r="EUS68" s="345"/>
      <c r="EUT68" s="345"/>
      <c r="EUU68" s="345"/>
      <c r="EUV68" s="345"/>
      <c r="EUW68" s="345"/>
      <c r="EUX68" s="345"/>
      <c r="EUY68" s="345"/>
      <c r="EUZ68" s="345"/>
      <c r="EVA68" s="345"/>
      <c r="EVB68" s="345"/>
      <c r="EVC68" s="345"/>
      <c r="EVD68" s="345"/>
      <c r="EVE68" s="345"/>
      <c r="EVF68" s="345"/>
      <c r="EVG68" s="345"/>
      <c r="EVH68" s="345"/>
      <c r="EVI68" s="345"/>
      <c r="EVJ68" s="345"/>
      <c r="EVK68" s="345"/>
      <c r="EVL68" s="345"/>
      <c r="EVM68" s="345"/>
      <c r="EVN68" s="345"/>
      <c r="EVO68" s="345"/>
      <c r="EVP68" s="345"/>
      <c r="EVQ68" s="345"/>
      <c r="EVR68" s="345"/>
      <c r="EVS68" s="345"/>
      <c r="EVT68" s="345"/>
      <c r="EVU68" s="345"/>
      <c r="EVV68" s="345"/>
      <c r="EVW68" s="345"/>
      <c r="EVX68" s="345"/>
      <c r="EVY68" s="345"/>
      <c r="EVZ68" s="345"/>
      <c r="EWA68" s="345"/>
      <c r="EWB68" s="345"/>
      <c r="EWC68" s="345"/>
      <c r="EWD68" s="345"/>
      <c r="EWE68" s="345"/>
      <c r="EWF68" s="345"/>
      <c r="EWG68" s="345"/>
      <c r="EWH68" s="345"/>
      <c r="EWI68" s="345"/>
      <c r="EWJ68" s="345"/>
      <c r="EWK68" s="345"/>
      <c r="EWL68" s="345"/>
      <c r="EWM68" s="345"/>
      <c r="EWN68" s="345"/>
      <c r="EWO68" s="345"/>
      <c r="EWP68" s="345"/>
      <c r="EWQ68" s="345"/>
      <c r="EWR68" s="345"/>
      <c r="EWS68" s="345"/>
      <c r="EWT68" s="345"/>
      <c r="EWU68" s="345"/>
      <c r="EWV68" s="345"/>
      <c r="EWW68" s="345"/>
      <c r="EWX68" s="345"/>
      <c r="EWY68" s="345"/>
      <c r="EWZ68" s="345"/>
      <c r="EXA68" s="345"/>
      <c r="EXB68" s="345"/>
      <c r="EXC68" s="345"/>
      <c r="EXD68" s="345"/>
      <c r="EXE68" s="345"/>
      <c r="EXF68" s="345"/>
      <c r="EXG68" s="345"/>
      <c r="EXH68" s="345"/>
      <c r="EXI68" s="345"/>
      <c r="EXJ68" s="345"/>
      <c r="EXK68" s="345"/>
      <c r="EXL68" s="345"/>
      <c r="EXM68" s="345"/>
      <c r="EXN68" s="345"/>
      <c r="EXO68" s="345"/>
      <c r="EXP68" s="345"/>
      <c r="EXQ68" s="345"/>
      <c r="EXR68" s="345"/>
      <c r="EXS68" s="345"/>
      <c r="EXT68" s="345"/>
      <c r="EXU68" s="345"/>
      <c r="EXV68" s="345"/>
      <c r="EXW68" s="345"/>
      <c r="EXX68" s="345"/>
      <c r="EXY68" s="345"/>
      <c r="EXZ68" s="345"/>
      <c r="EYA68" s="345"/>
      <c r="EYB68" s="345"/>
      <c r="EYC68" s="345"/>
      <c r="EYD68" s="345"/>
      <c r="EYE68" s="345"/>
      <c r="EYF68" s="345"/>
      <c r="EYG68" s="345"/>
      <c r="EYH68" s="345"/>
      <c r="EYI68" s="345"/>
      <c r="EYJ68" s="345"/>
      <c r="EYK68" s="345"/>
      <c r="EYL68" s="345"/>
      <c r="EYM68" s="345"/>
      <c r="EYN68" s="345"/>
      <c r="EYO68" s="345"/>
      <c r="EYP68" s="345"/>
      <c r="EYQ68" s="345"/>
      <c r="EYR68" s="345"/>
      <c r="EYS68" s="345"/>
      <c r="EYT68" s="345"/>
      <c r="EYU68" s="345"/>
      <c r="EYV68" s="345"/>
      <c r="EYW68" s="345"/>
      <c r="EYX68" s="345"/>
      <c r="EYY68" s="345"/>
      <c r="EYZ68" s="345"/>
      <c r="EZA68" s="345"/>
      <c r="EZB68" s="345"/>
      <c r="EZC68" s="345"/>
      <c r="EZD68" s="345"/>
      <c r="EZE68" s="345"/>
      <c r="EZF68" s="345"/>
      <c r="EZG68" s="345"/>
      <c r="EZH68" s="345"/>
      <c r="EZI68" s="345"/>
      <c r="EZJ68" s="345"/>
      <c r="EZK68" s="345"/>
      <c r="EZL68" s="345"/>
      <c r="EZM68" s="345"/>
      <c r="EZN68" s="345"/>
      <c r="EZO68" s="345"/>
      <c r="EZP68" s="345"/>
      <c r="EZQ68" s="345"/>
      <c r="EZR68" s="345"/>
      <c r="EZS68" s="345"/>
      <c r="EZT68" s="345"/>
      <c r="EZU68" s="345"/>
      <c r="EZV68" s="345"/>
      <c r="EZW68" s="345"/>
      <c r="EZX68" s="345"/>
      <c r="EZY68" s="345"/>
      <c r="EZZ68" s="345"/>
      <c r="FAA68" s="345"/>
      <c r="FAB68" s="345"/>
      <c r="FAC68" s="345"/>
      <c r="FAD68" s="345"/>
      <c r="FAE68" s="345"/>
      <c r="FAF68" s="345"/>
      <c r="FAG68" s="345"/>
      <c r="FAH68" s="345"/>
      <c r="FAI68" s="345"/>
      <c r="FAJ68" s="345"/>
      <c r="FAK68" s="345"/>
      <c r="FAL68" s="345"/>
      <c r="FAM68" s="345"/>
      <c r="FAO68" s="345"/>
      <c r="FAP68" s="345"/>
      <c r="FAQ68" s="345"/>
      <c r="FAR68" s="345"/>
      <c r="FAS68" s="345"/>
      <c r="FAT68" s="345"/>
      <c r="FAU68" s="345"/>
      <c r="FAV68" s="345"/>
      <c r="FAW68" s="345"/>
      <c r="FAX68" s="345"/>
      <c r="FAY68" s="345"/>
      <c r="FAZ68" s="345"/>
      <c r="FBA68" s="345"/>
      <c r="FBB68" s="345"/>
      <c r="FBC68" s="345"/>
      <c r="FBD68" s="345"/>
      <c r="FBE68" s="345"/>
      <c r="FBF68" s="345"/>
      <c r="FBG68" s="345"/>
      <c r="FBH68" s="345"/>
      <c r="FBI68" s="345"/>
      <c r="FBJ68" s="345"/>
      <c r="FBK68" s="345"/>
      <c r="FBL68" s="345"/>
      <c r="FBM68" s="345"/>
      <c r="FBN68" s="345"/>
      <c r="FBO68" s="345"/>
      <c r="FBP68" s="345"/>
      <c r="FBQ68" s="345"/>
      <c r="FBR68" s="345"/>
      <c r="FBS68" s="345"/>
      <c r="FBT68" s="345"/>
      <c r="FBU68" s="345"/>
      <c r="FBV68" s="345"/>
      <c r="FBW68" s="345"/>
      <c r="FBX68" s="345"/>
      <c r="FBY68" s="345"/>
      <c r="FBZ68" s="345"/>
      <c r="FCA68" s="345"/>
      <c r="FCB68" s="345"/>
      <c r="FCC68" s="345"/>
      <c r="FCD68" s="345"/>
      <c r="FCE68" s="345"/>
      <c r="FCF68" s="345"/>
      <c r="FCG68" s="345"/>
      <c r="FCH68" s="345"/>
      <c r="FCI68" s="345"/>
      <c r="FCJ68" s="345"/>
      <c r="FCK68" s="345"/>
      <c r="FCL68" s="345"/>
      <c r="FCM68" s="345"/>
      <c r="FCN68" s="345"/>
      <c r="FCO68" s="345"/>
      <c r="FCP68" s="345"/>
      <c r="FCQ68" s="345"/>
      <c r="FCR68" s="345"/>
      <c r="FCS68" s="345"/>
      <c r="FCT68" s="345"/>
      <c r="FCU68" s="345"/>
      <c r="FCV68" s="345"/>
      <c r="FCW68" s="345"/>
      <c r="FCX68" s="345"/>
      <c r="FCY68" s="345"/>
      <c r="FCZ68" s="345"/>
      <c r="FDA68" s="345"/>
      <c r="FDB68" s="345"/>
      <c r="FDC68" s="345"/>
      <c r="FDD68" s="345"/>
      <c r="FDE68" s="345"/>
      <c r="FDF68" s="345"/>
      <c r="FDG68" s="345"/>
      <c r="FDH68" s="345"/>
      <c r="FDI68" s="345"/>
      <c r="FDJ68" s="345"/>
      <c r="FDK68" s="345"/>
      <c r="FDL68" s="345"/>
      <c r="FDM68" s="345"/>
      <c r="FDN68" s="345"/>
      <c r="FDO68" s="345"/>
      <c r="FDP68" s="345"/>
      <c r="FDQ68" s="345"/>
      <c r="FDR68" s="345"/>
      <c r="FDS68" s="345"/>
      <c r="FDT68" s="345"/>
      <c r="FDU68" s="345"/>
      <c r="FDV68" s="345"/>
      <c r="FDW68" s="345"/>
      <c r="FDX68" s="345"/>
      <c r="FDY68" s="345"/>
      <c r="FDZ68" s="345"/>
      <c r="FEA68" s="345"/>
      <c r="FEB68" s="345"/>
      <c r="FEC68" s="345"/>
      <c r="FED68" s="345"/>
      <c r="FEE68" s="345"/>
      <c r="FEF68" s="345"/>
      <c r="FEG68" s="345"/>
      <c r="FEH68" s="345"/>
      <c r="FEI68" s="345"/>
      <c r="FEJ68" s="345"/>
      <c r="FEK68" s="345"/>
      <c r="FEL68" s="345"/>
      <c r="FEM68" s="345"/>
      <c r="FEN68" s="345"/>
      <c r="FEO68" s="345"/>
      <c r="FEP68" s="345"/>
      <c r="FEQ68" s="345"/>
      <c r="FER68" s="345"/>
      <c r="FES68" s="345"/>
      <c r="FET68" s="345"/>
      <c r="FEU68" s="345"/>
      <c r="FEV68" s="345"/>
      <c r="FEW68" s="345"/>
      <c r="FEX68" s="345"/>
      <c r="FEY68" s="345"/>
      <c r="FEZ68" s="345"/>
      <c r="FFA68" s="345"/>
      <c r="FFB68" s="345"/>
      <c r="FFC68" s="345"/>
      <c r="FFD68" s="345"/>
      <c r="FFE68" s="345"/>
      <c r="FFF68" s="345"/>
      <c r="FFG68" s="345"/>
      <c r="FFH68" s="345"/>
      <c r="FFI68" s="345"/>
      <c r="FFJ68" s="345"/>
      <c r="FFK68" s="345"/>
      <c r="FFL68" s="345"/>
      <c r="FFM68" s="345"/>
      <c r="FFN68" s="345"/>
      <c r="FFO68" s="345"/>
      <c r="FFP68" s="345"/>
      <c r="FFQ68" s="345"/>
      <c r="FFR68" s="345"/>
      <c r="FFS68" s="345"/>
      <c r="FFT68" s="345"/>
      <c r="FFU68" s="345"/>
      <c r="FFV68" s="345"/>
      <c r="FFW68" s="345"/>
      <c r="FFX68" s="345"/>
      <c r="FFY68" s="345"/>
      <c r="FFZ68" s="345"/>
      <c r="FGA68" s="345"/>
      <c r="FGB68" s="345"/>
      <c r="FGC68" s="345"/>
      <c r="FGD68" s="345"/>
      <c r="FGE68" s="345"/>
      <c r="FGF68" s="345"/>
      <c r="FGG68" s="345"/>
      <c r="FGH68" s="345"/>
      <c r="FGI68" s="345"/>
      <c r="FGJ68" s="345"/>
      <c r="FGK68" s="345"/>
      <c r="FGL68" s="345"/>
      <c r="FGM68" s="345"/>
      <c r="FGN68" s="345"/>
      <c r="FGO68" s="345"/>
      <c r="FGP68" s="345"/>
      <c r="FGQ68" s="345"/>
      <c r="FGR68" s="345"/>
      <c r="FGS68" s="345"/>
      <c r="FGT68" s="345"/>
      <c r="FGU68" s="345"/>
      <c r="FGV68" s="345"/>
      <c r="FGW68" s="345"/>
      <c r="FGX68" s="345"/>
      <c r="FGY68" s="345"/>
      <c r="FGZ68" s="345"/>
      <c r="FHA68" s="345"/>
      <c r="FHB68" s="345"/>
      <c r="FHC68" s="345"/>
      <c r="FHD68" s="345"/>
      <c r="FHE68" s="345"/>
      <c r="FHF68" s="345"/>
      <c r="FHG68" s="345"/>
      <c r="FHH68" s="345"/>
      <c r="FHI68" s="345"/>
      <c r="FHJ68" s="345"/>
      <c r="FHK68" s="345"/>
      <c r="FHL68" s="345"/>
      <c r="FHM68" s="345"/>
      <c r="FHN68" s="345"/>
      <c r="FHO68" s="345"/>
      <c r="FHP68" s="345"/>
      <c r="FHQ68" s="345"/>
      <c r="FHR68" s="345"/>
      <c r="FHS68" s="345"/>
      <c r="FHT68" s="345"/>
      <c r="FHU68" s="345"/>
      <c r="FHV68" s="345"/>
      <c r="FHW68" s="345"/>
      <c r="FHX68" s="345"/>
      <c r="FHY68" s="345"/>
      <c r="FHZ68" s="345"/>
      <c r="FIA68" s="345"/>
      <c r="FIB68" s="345"/>
      <c r="FIC68" s="345"/>
      <c r="FID68" s="345"/>
      <c r="FIE68" s="345"/>
      <c r="FIF68" s="345"/>
      <c r="FIG68" s="345"/>
      <c r="FIH68" s="345"/>
      <c r="FII68" s="345"/>
      <c r="FIJ68" s="345"/>
      <c r="FIK68" s="345"/>
      <c r="FIL68" s="345"/>
      <c r="FIM68" s="345"/>
      <c r="FIN68" s="345"/>
      <c r="FIO68" s="345"/>
      <c r="FIP68" s="345"/>
      <c r="FIQ68" s="345"/>
      <c r="FIR68" s="345"/>
      <c r="FIS68" s="345"/>
      <c r="FIT68" s="345"/>
      <c r="FIU68" s="345"/>
      <c r="FIV68" s="345"/>
      <c r="FIW68" s="345"/>
      <c r="FIX68" s="345"/>
      <c r="FIY68" s="345"/>
      <c r="FIZ68" s="345"/>
      <c r="FJA68" s="345"/>
      <c r="FJB68" s="345"/>
      <c r="FJC68" s="345"/>
      <c r="FJD68" s="345"/>
      <c r="FJE68" s="345"/>
      <c r="FJF68" s="345"/>
      <c r="FJG68" s="345"/>
      <c r="FJH68" s="345"/>
      <c r="FJI68" s="345"/>
      <c r="FJJ68" s="345"/>
      <c r="FJK68" s="345"/>
      <c r="FJL68" s="345"/>
      <c r="FJM68" s="345"/>
      <c r="FJN68" s="345"/>
      <c r="FJO68" s="345"/>
      <c r="FJP68" s="345"/>
      <c r="FJQ68" s="345"/>
      <c r="FJR68" s="345"/>
      <c r="FJS68" s="345"/>
      <c r="FJT68" s="345"/>
      <c r="FJU68" s="345"/>
      <c r="FJV68" s="345"/>
      <c r="FJW68" s="345"/>
      <c r="FJX68" s="345"/>
      <c r="FJY68" s="345"/>
      <c r="FJZ68" s="345"/>
      <c r="FKA68" s="345"/>
      <c r="FKB68" s="345"/>
      <c r="FKC68" s="345"/>
      <c r="FKD68" s="345"/>
      <c r="FKE68" s="345"/>
      <c r="FKF68" s="345"/>
      <c r="FKG68" s="345"/>
      <c r="FKH68" s="345"/>
      <c r="FKI68" s="345"/>
      <c r="FKK68" s="345"/>
      <c r="FKL68" s="345"/>
      <c r="FKM68" s="345"/>
      <c r="FKN68" s="345"/>
      <c r="FKO68" s="345"/>
      <c r="FKP68" s="345"/>
      <c r="FKQ68" s="345"/>
      <c r="FKR68" s="345"/>
      <c r="FKS68" s="345"/>
      <c r="FKT68" s="345"/>
      <c r="FKU68" s="345"/>
      <c r="FKV68" s="345"/>
      <c r="FKW68" s="345"/>
      <c r="FKX68" s="345"/>
      <c r="FKY68" s="345"/>
      <c r="FKZ68" s="345"/>
      <c r="FLA68" s="345"/>
      <c r="FLB68" s="345"/>
      <c r="FLC68" s="345"/>
      <c r="FLD68" s="345"/>
      <c r="FLE68" s="345"/>
      <c r="FLF68" s="345"/>
      <c r="FLG68" s="345"/>
      <c r="FLH68" s="345"/>
      <c r="FLI68" s="345"/>
      <c r="FLJ68" s="345"/>
      <c r="FLK68" s="345"/>
      <c r="FLL68" s="345"/>
      <c r="FLM68" s="345"/>
      <c r="FLN68" s="345"/>
      <c r="FLO68" s="345"/>
      <c r="FLP68" s="345"/>
      <c r="FLQ68" s="345"/>
      <c r="FLR68" s="345"/>
      <c r="FLS68" s="345"/>
      <c r="FLT68" s="345"/>
      <c r="FLU68" s="345"/>
      <c r="FLV68" s="345"/>
      <c r="FLW68" s="345"/>
      <c r="FLX68" s="345"/>
      <c r="FLY68" s="345"/>
      <c r="FLZ68" s="345"/>
      <c r="FMA68" s="345"/>
      <c r="FMB68" s="345"/>
      <c r="FMC68" s="345"/>
      <c r="FMD68" s="345"/>
      <c r="FME68" s="345"/>
      <c r="FMF68" s="345"/>
      <c r="FMG68" s="345"/>
      <c r="FMH68" s="345"/>
      <c r="FMI68" s="345"/>
      <c r="FMJ68" s="345"/>
      <c r="FMK68" s="345"/>
      <c r="FML68" s="345"/>
      <c r="FMM68" s="345"/>
      <c r="FMN68" s="345"/>
      <c r="FMO68" s="345"/>
      <c r="FMP68" s="345"/>
      <c r="FMQ68" s="345"/>
      <c r="FMR68" s="345"/>
      <c r="FMS68" s="345"/>
      <c r="FMT68" s="345"/>
      <c r="FMU68" s="345"/>
      <c r="FMV68" s="345"/>
      <c r="FMW68" s="345"/>
      <c r="FMX68" s="345"/>
      <c r="FMY68" s="345"/>
      <c r="FMZ68" s="345"/>
      <c r="FNA68" s="345"/>
      <c r="FNB68" s="345"/>
      <c r="FNC68" s="345"/>
      <c r="FND68" s="345"/>
      <c r="FNE68" s="345"/>
      <c r="FNF68" s="345"/>
      <c r="FNG68" s="345"/>
      <c r="FNH68" s="345"/>
      <c r="FNI68" s="345"/>
      <c r="FNJ68" s="345"/>
      <c r="FNK68" s="345"/>
      <c r="FNL68" s="345"/>
      <c r="FNM68" s="345"/>
      <c r="FNN68" s="345"/>
      <c r="FNO68" s="345"/>
      <c r="FNP68" s="345"/>
      <c r="FNQ68" s="345"/>
      <c r="FNR68" s="345"/>
      <c r="FNS68" s="345"/>
      <c r="FNT68" s="345"/>
      <c r="FNU68" s="345"/>
      <c r="FNV68" s="345"/>
      <c r="FNW68" s="345"/>
      <c r="FNX68" s="345"/>
      <c r="FNY68" s="345"/>
      <c r="FNZ68" s="345"/>
      <c r="FOA68" s="345"/>
      <c r="FOB68" s="345"/>
      <c r="FOC68" s="345"/>
      <c r="FOD68" s="345"/>
      <c r="FOE68" s="345"/>
      <c r="FOF68" s="345"/>
      <c r="FOG68" s="345"/>
      <c r="FOH68" s="345"/>
      <c r="FOI68" s="345"/>
      <c r="FOJ68" s="345"/>
      <c r="FOK68" s="345"/>
      <c r="FOL68" s="345"/>
      <c r="FOM68" s="345"/>
      <c r="FON68" s="345"/>
      <c r="FOO68" s="345"/>
      <c r="FOP68" s="345"/>
      <c r="FOQ68" s="345"/>
      <c r="FOR68" s="345"/>
      <c r="FOS68" s="345"/>
      <c r="FOT68" s="345"/>
      <c r="FOU68" s="345"/>
      <c r="FOV68" s="345"/>
      <c r="FOW68" s="345"/>
      <c r="FOX68" s="345"/>
      <c r="FOY68" s="345"/>
      <c r="FOZ68" s="345"/>
      <c r="FPA68" s="345"/>
      <c r="FPB68" s="345"/>
      <c r="FPC68" s="345"/>
      <c r="FPD68" s="345"/>
      <c r="FPE68" s="345"/>
      <c r="FPF68" s="345"/>
      <c r="FPG68" s="345"/>
      <c r="FPH68" s="345"/>
      <c r="FPI68" s="345"/>
      <c r="FPJ68" s="345"/>
      <c r="FPK68" s="345"/>
      <c r="FPL68" s="345"/>
      <c r="FPM68" s="345"/>
      <c r="FPN68" s="345"/>
      <c r="FPO68" s="345"/>
      <c r="FPP68" s="345"/>
      <c r="FPQ68" s="345"/>
      <c r="FPR68" s="345"/>
      <c r="FPS68" s="345"/>
      <c r="FPT68" s="345"/>
      <c r="FPU68" s="345"/>
      <c r="FPV68" s="345"/>
      <c r="FPW68" s="345"/>
      <c r="FPX68" s="345"/>
      <c r="FPY68" s="345"/>
      <c r="FPZ68" s="345"/>
      <c r="FQA68" s="345"/>
      <c r="FQB68" s="345"/>
      <c r="FQC68" s="345"/>
      <c r="FQD68" s="345"/>
      <c r="FQE68" s="345"/>
      <c r="FQF68" s="345"/>
      <c r="FQG68" s="345"/>
      <c r="FQH68" s="345"/>
      <c r="FQI68" s="345"/>
      <c r="FQJ68" s="345"/>
      <c r="FQK68" s="345"/>
      <c r="FQL68" s="345"/>
      <c r="FQM68" s="345"/>
      <c r="FQN68" s="345"/>
      <c r="FQO68" s="345"/>
      <c r="FQP68" s="345"/>
      <c r="FQQ68" s="345"/>
      <c r="FQR68" s="345"/>
      <c r="FQS68" s="345"/>
      <c r="FQT68" s="345"/>
      <c r="FQU68" s="345"/>
      <c r="FQV68" s="345"/>
      <c r="FQW68" s="345"/>
      <c r="FQX68" s="345"/>
      <c r="FQY68" s="345"/>
      <c r="FQZ68" s="345"/>
      <c r="FRA68" s="345"/>
      <c r="FRB68" s="345"/>
      <c r="FRC68" s="345"/>
      <c r="FRD68" s="345"/>
      <c r="FRE68" s="345"/>
      <c r="FRF68" s="345"/>
      <c r="FRG68" s="345"/>
      <c r="FRH68" s="345"/>
      <c r="FRI68" s="345"/>
      <c r="FRJ68" s="345"/>
      <c r="FRK68" s="345"/>
      <c r="FRL68" s="345"/>
      <c r="FRM68" s="345"/>
      <c r="FRN68" s="345"/>
      <c r="FRO68" s="345"/>
      <c r="FRP68" s="345"/>
      <c r="FRQ68" s="345"/>
      <c r="FRR68" s="345"/>
      <c r="FRS68" s="345"/>
      <c r="FRT68" s="345"/>
      <c r="FRU68" s="345"/>
      <c r="FRV68" s="345"/>
      <c r="FRW68" s="345"/>
      <c r="FRX68" s="345"/>
      <c r="FRY68" s="345"/>
      <c r="FRZ68" s="345"/>
      <c r="FSA68" s="345"/>
      <c r="FSB68" s="345"/>
      <c r="FSC68" s="345"/>
      <c r="FSD68" s="345"/>
      <c r="FSE68" s="345"/>
      <c r="FSF68" s="345"/>
      <c r="FSG68" s="345"/>
      <c r="FSH68" s="345"/>
      <c r="FSI68" s="345"/>
      <c r="FSJ68" s="345"/>
      <c r="FSK68" s="345"/>
      <c r="FSL68" s="345"/>
      <c r="FSM68" s="345"/>
      <c r="FSN68" s="345"/>
      <c r="FSO68" s="345"/>
      <c r="FSP68" s="345"/>
      <c r="FSQ68" s="345"/>
      <c r="FSR68" s="345"/>
      <c r="FSS68" s="345"/>
      <c r="FST68" s="345"/>
      <c r="FSU68" s="345"/>
      <c r="FSV68" s="345"/>
      <c r="FSW68" s="345"/>
      <c r="FSX68" s="345"/>
      <c r="FSY68" s="345"/>
      <c r="FSZ68" s="345"/>
      <c r="FTA68" s="345"/>
      <c r="FTB68" s="345"/>
      <c r="FTC68" s="345"/>
      <c r="FTD68" s="345"/>
      <c r="FTE68" s="345"/>
      <c r="FTF68" s="345"/>
      <c r="FTG68" s="345"/>
      <c r="FTH68" s="345"/>
      <c r="FTI68" s="345"/>
      <c r="FTJ68" s="345"/>
      <c r="FTK68" s="345"/>
      <c r="FTL68" s="345"/>
      <c r="FTM68" s="345"/>
      <c r="FTN68" s="345"/>
      <c r="FTO68" s="345"/>
      <c r="FTP68" s="345"/>
      <c r="FTQ68" s="345"/>
      <c r="FTR68" s="345"/>
      <c r="FTS68" s="345"/>
      <c r="FTT68" s="345"/>
      <c r="FTU68" s="345"/>
      <c r="FTV68" s="345"/>
      <c r="FTW68" s="345"/>
      <c r="FTX68" s="345"/>
      <c r="FTY68" s="345"/>
      <c r="FTZ68" s="345"/>
      <c r="FUA68" s="345"/>
      <c r="FUB68" s="345"/>
      <c r="FUC68" s="345"/>
      <c r="FUD68" s="345"/>
      <c r="FUE68" s="345"/>
      <c r="FUG68" s="345"/>
      <c r="FUH68" s="345"/>
      <c r="FUI68" s="345"/>
      <c r="FUJ68" s="345"/>
      <c r="FUK68" s="345"/>
      <c r="FUL68" s="345"/>
      <c r="FUM68" s="345"/>
      <c r="FUN68" s="345"/>
      <c r="FUO68" s="345"/>
      <c r="FUP68" s="345"/>
      <c r="FUQ68" s="345"/>
      <c r="FUR68" s="345"/>
      <c r="FUS68" s="345"/>
      <c r="FUT68" s="345"/>
      <c r="FUU68" s="345"/>
      <c r="FUV68" s="345"/>
      <c r="FUW68" s="345"/>
      <c r="FUX68" s="345"/>
      <c r="FUY68" s="345"/>
      <c r="FUZ68" s="345"/>
      <c r="FVA68" s="345"/>
      <c r="FVB68" s="345"/>
      <c r="FVC68" s="345"/>
      <c r="FVD68" s="345"/>
      <c r="FVE68" s="345"/>
      <c r="FVF68" s="345"/>
      <c r="FVG68" s="345"/>
      <c r="FVH68" s="345"/>
      <c r="FVI68" s="345"/>
      <c r="FVJ68" s="345"/>
      <c r="FVK68" s="345"/>
      <c r="FVL68" s="345"/>
      <c r="FVM68" s="345"/>
      <c r="FVN68" s="345"/>
      <c r="FVO68" s="345"/>
      <c r="FVP68" s="345"/>
      <c r="FVQ68" s="345"/>
      <c r="FVR68" s="345"/>
      <c r="FVS68" s="345"/>
      <c r="FVT68" s="345"/>
      <c r="FVU68" s="345"/>
      <c r="FVV68" s="345"/>
      <c r="FVW68" s="345"/>
      <c r="FVX68" s="345"/>
      <c r="FVY68" s="345"/>
      <c r="FVZ68" s="345"/>
      <c r="FWA68" s="345"/>
      <c r="FWB68" s="345"/>
      <c r="FWC68" s="345"/>
      <c r="FWD68" s="345"/>
      <c r="FWE68" s="345"/>
      <c r="FWF68" s="345"/>
      <c r="FWG68" s="345"/>
      <c r="FWH68" s="345"/>
      <c r="FWI68" s="345"/>
      <c r="FWJ68" s="345"/>
      <c r="FWK68" s="345"/>
      <c r="FWL68" s="345"/>
      <c r="FWM68" s="345"/>
      <c r="FWN68" s="345"/>
      <c r="FWO68" s="345"/>
      <c r="FWP68" s="345"/>
      <c r="FWQ68" s="345"/>
      <c r="FWR68" s="345"/>
      <c r="FWS68" s="345"/>
      <c r="FWT68" s="345"/>
      <c r="FWU68" s="345"/>
      <c r="FWV68" s="345"/>
      <c r="FWW68" s="345"/>
      <c r="FWX68" s="345"/>
      <c r="FWY68" s="345"/>
      <c r="FWZ68" s="345"/>
      <c r="FXA68" s="345"/>
      <c r="FXB68" s="345"/>
      <c r="FXC68" s="345"/>
      <c r="FXD68" s="345"/>
      <c r="FXE68" s="345"/>
      <c r="FXF68" s="345"/>
      <c r="FXG68" s="345"/>
      <c r="FXH68" s="345"/>
      <c r="FXI68" s="345"/>
      <c r="FXJ68" s="345"/>
      <c r="FXK68" s="345"/>
      <c r="FXL68" s="345"/>
      <c r="FXM68" s="345"/>
      <c r="FXN68" s="345"/>
      <c r="FXO68" s="345"/>
      <c r="FXP68" s="345"/>
      <c r="FXQ68" s="345"/>
      <c r="FXR68" s="345"/>
      <c r="FXS68" s="345"/>
      <c r="FXT68" s="345"/>
      <c r="FXU68" s="345"/>
      <c r="FXV68" s="345"/>
      <c r="FXW68" s="345"/>
      <c r="FXX68" s="345"/>
      <c r="FXY68" s="345"/>
      <c r="FXZ68" s="345"/>
      <c r="FYA68" s="345"/>
      <c r="FYB68" s="345"/>
      <c r="FYC68" s="345"/>
      <c r="FYD68" s="345"/>
      <c r="FYE68" s="345"/>
      <c r="FYF68" s="345"/>
      <c r="FYG68" s="345"/>
      <c r="FYH68" s="345"/>
      <c r="FYI68" s="345"/>
      <c r="FYJ68" s="345"/>
      <c r="FYK68" s="345"/>
      <c r="FYL68" s="345"/>
      <c r="FYM68" s="345"/>
      <c r="FYN68" s="345"/>
      <c r="FYO68" s="345"/>
      <c r="FYP68" s="345"/>
      <c r="FYQ68" s="345"/>
      <c r="FYR68" s="345"/>
      <c r="FYS68" s="345"/>
      <c r="FYT68" s="345"/>
      <c r="FYU68" s="345"/>
      <c r="FYV68" s="345"/>
      <c r="FYW68" s="345"/>
      <c r="FYX68" s="345"/>
      <c r="FYY68" s="345"/>
      <c r="FYZ68" s="345"/>
      <c r="FZA68" s="345"/>
      <c r="FZB68" s="345"/>
      <c r="FZC68" s="345"/>
      <c r="FZD68" s="345"/>
      <c r="FZE68" s="345"/>
      <c r="FZF68" s="345"/>
      <c r="FZG68" s="345"/>
      <c r="FZH68" s="345"/>
      <c r="FZI68" s="345"/>
      <c r="FZJ68" s="345"/>
      <c r="FZK68" s="345"/>
      <c r="FZL68" s="345"/>
      <c r="FZM68" s="345"/>
      <c r="FZN68" s="345"/>
      <c r="FZO68" s="345"/>
      <c r="FZP68" s="345"/>
      <c r="FZQ68" s="345"/>
      <c r="FZR68" s="345"/>
      <c r="FZS68" s="345"/>
      <c r="FZT68" s="345"/>
      <c r="FZU68" s="345"/>
      <c r="FZV68" s="345"/>
      <c r="FZW68" s="345"/>
      <c r="FZX68" s="345"/>
      <c r="FZY68" s="345"/>
      <c r="FZZ68" s="345"/>
      <c r="GAA68" s="345"/>
      <c r="GAB68" s="345"/>
      <c r="GAC68" s="345"/>
      <c r="GAD68" s="345"/>
      <c r="GAE68" s="345"/>
      <c r="GAF68" s="345"/>
      <c r="GAG68" s="345"/>
      <c r="GAH68" s="345"/>
      <c r="GAI68" s="345"/>
      <c r="GAJ68" s="345"/>
      <c r="GAK68" s="345"/>
      <c r="GAL68" s="345"/>
      <c r="GAM68" s="345"/>
      <c r="GAN68" s="345"/>
      <c r="GAO68" s="345"/>
      <c r="GAP68" s="345"/>
      <c r="GAQ68" s="345"/>
      <c r="GAR68" s="345"/>
      <c r="GAS68" s="345"/>
      <c r="GAT68" s="345"/>
      <c r="GAU68" s="345"/>
      <c r="GAV68" s="345"/>
      <c r="GAW68" s="345"/>
      <c r="GAX68" s="345"/>
      <c r="GAY68" s="345"/>
      <c r="GAZ68" s="345"/>
      <c r="GBA68" s="345"/>
      <c r="GBB68" s="345"/>
      <c r="GBC68" s="345"/>
      <c r="GBD68" s="345"/>
      <c r="GBE68" s="345"/>
      <c r="GBF68" s="345"/>
      <c r="GBG68" s="345"/>
      <c r="GBH68" s="345"/>
      <c r="GBI68" s="345"/>
      <c r="GBJ68" s="345"/>
      <c r="GBK68" s="345"/>
      <c r="GBL68" s="345"/>
      <c r="GBM68" s="345"/>
      <c r="GBN68" s="345"/>
      <c r="GBO68" s="345"/>
      <c r="GBP68" s="345"/>
      <c r="GBQ68" s="345"/>
      <c r="GBR68" s="345"/>
      <c r="GBS68" s="345"/>
      <c r="GBT68" s="345"/>
      <c r="GBU68" s="345"/>
      <c r="GBV68" s="345"/>
      <c r="GBW68" s="345"/>
      <c r="GBX68" s="345"/>
      <c r="GBY68" s="345"/>
      <c r="GBZ68" s="345"/>
      <c r="GCA68" s="345"/>
      <c r="GCB68" s="345"/>
      <c r="GCC68" s="345"/>
      <c r="GCD68" s="345"/>
      <c r="GCE68" s="345"/>
      <c r="GCF68" s="345"/>
      <c r="GCG68" s="345"/>
      <c r="GCH68" s="345"/>
      <c r="GCI68" s="345"/>
      <c r="GCJ68" s="345"/>
      <c r="GCK68" s="345"/>
      <c r="GCL68" s="345"/>
      <c r="GCM68" s="345"/>
      <c r="GCN68" s="345"/>
      <c r="GCO68" s="345"/>
      <c r="GCP68" s="345"/>
      <c r="GCQ68" s="345"/>
      <c r="GCR68" s="345"/>
      <c r="GCS68" s="345"/>
      <c r="GCT68" s="345"/>
      <c r="GCU68" s="345"/>
      <c r="GCV68" s="345"/>
      <c r="GCW68" s="345"/>
      <c r="GCX68" s="345"/>
      <c r="GCY68" s="345"/>
      <c r="GCZ68" s="345"/>
      <c r="GDA68" s="345"/>
      <c r="GDB68" s="345"/>
      <c r="GDC68" s="345"/>
      <c r="GDD68" s="345"/>
      <c r="GDE68" s="345"/>
      <c r="GDF68" s="345"/>
      <c r="GDG68" s="345"/>
      <c r="GDH68" s="345"/>
      <c r="GDI68" s="345"/>
      <c r="GDJ68" s="345"/>
      <c r="GDK68" s="345"/>
      <c r="GDL68" s="345"/>
      <c r="GDM68" s="345"/>
      <c r="GDN68" s="345"/>
      <c r="GDO68" s="345"/>
      <c r="GDP68" s="345"/>
      <c r="GDQ68" s="345"/>
      <c r="GDR68" s="345"/>
      <c r="GDS68" s="345"/>
      <c r="GDT68" s="345"/>
      <c r="GDU68" s="345"/>
      <c r="GDV68" s="345"/>
      <c r="GDW68" s="345"/>
      <c r="GDX68" s="345"/>
      <c r="GDY68" s="345"/>
      <c r="GDZ68" s="345"/>
      <c r="GEA68" s="345"/>
      <c r="GEC68" s="345"/>
      <c r="GED68" s="345"/>
      <c r="GEE68" s="345"/>
      <c r="GEF68" s="345"/>
      <c r="GEG68" s="345"/>
      <c r="GEH68" s="345"/>
      <c r="GEI68" s="345"/>
      <c r="GEJ68" s="345"/>
      <c r="GEK68" s="345"/>
      <c r="GEL68" s="345"/>
      <c r="GEM68" s="345"/>
      <c r="GEN68" s="345"/>
      <c r="GEO68" s="345"/>
      <c r="GEP68" s="345"/>
      <c r="GEQ68" s="345"/>
      <c r="GER68" s="345"/>
      <c r="GES68" s="345"/>
      <c r="GET68" s="345"/>
      <c r="GEU68" s="345"/>
      <c r="GEV68" s="345"/>
      <c r="GEW68" s="345"/>
      <c r="GEX68" s="345"/>
      <c r="GEY68" s="345"/>
      <c r="GEZ68" s="345"/>
      <c r="GFA68" s="345"/>
      <c r="GFB68" s="345"/>
      <c r="GFC68" s="345"/>
      <c r="GFD68" s="345"/>
      <c r="GFE68" s="345"/>
      <c r="GFF68" s="345"/>
      <c r="GFG68" s="345"/>
      <c r="GFH68" s="345"/>
      <c r="GFI68" s="345"/>
      <c r="GFJ68" s="345"/>
      <c r="GFK68" s="345"/>
      <c r="GFL68" s="345"/>
      <c r="GFM68" s="345"/>
      <c r="GFN68" s="345"/>
      <c r="GFO68" s="345"/>
      <c r="GFP68" s="345"/>
      <c r="GFQ68" s="345"/>
      <c r="GFR68" s="345"/>
      <c r="GFS68" s="345"/>
      <c r="GFT68" s="345"/>
      <c r="GFU68" s="345"/>
      <c r="GFV68" s="345"/>
      <c r="GFW68" s="345"/>
      <c r="GFX68" s="345"/>
      <c r="GFY68" s="345"/>
      <c r="GFZ68" s="345"/>
      <c r="GGA68" s="345"/>
      <c r="GGB68" s="345"/>
      <c r="GGC68" s="345"/>
      <c r="GGD68" s="345"/>
      <c r="GGE68" s="345"/>
      <c r="GGF68" s="345"/>
      <c r="GGG68" s="345"/>
      <c r="GGH68" s="345"/>
      <c r="GGI68" s="345"/>
      <c r="GGJ68" s="345"/>
      <c r="GGK68" s="345"/>
      <c r="GGL68" s="345"/>
      <c r="GGM68" s="345"/>
      <c r="GGN68" s="345"/>
      <c r="GGO68" s="345"/>
      <c r="GGP68" s="345"/>
      <c r="GGQ68" s="345"/>
      <c r="GGR68" s="345"/>
      <c r="GGS68" s="345"/>
      <c r="GGT68" s="345"/>
      <c r="GGU68" s="345"/>
      <c r="GGV68" s="345"/>
      <c r="GGW68" s="345"/>
      <c r="GGX68" s="345"/>
      <c r="GGY68" s="345"/>
      <c r="GGZ68" s="345"/>
      <c r="GHA68" s="345"/>
      <c r="GHB68" s="345"/>
      <c r="GHC68" s="345"/>
      <c r="GHD68" s="345"/>
      <c r="GHE68" s="345"/>
      <c r="GHF68" s="345"/>
      <c r="GHG68" s="345"/>
      <c r="GHH68" s="345"/>
      <c r="GHI68" s="345"/>
      <c r="GHJ68" s="345"/>
      <c r="GHK68" s="345"/>
      <c r="GHL68" s="345"/>
      <c r="GHM68" s="345"/>
      <c r="GHN68" s="345"/>
      <c r="GHO68" s="345"/>
      <c r="GHP68" s="345"/>
      <c r="GHQ68" s="345"/>
      <c r="GHR68" s="345"/>
      <c r="GHS68" s="345"/>
      <c r="GHT68" s="345"/>
      <c r="GHU68" s="345"/>
      <c r="GHV68" s="345"/>
      <c r="GHW68" s="345"/>
      <c r="GHX68" s="345"/>
      <c r="GHY68" s="345"/>
      <c r="GHZ68" s="345"/>
      <c r="GIA68" s="345"/>
      <c r="GIB68" s="345"/>
      <c r="GIC68" s="345"/>
      <c r="GID68" s="345"/>
      <c r="GIE68" s="345"/>
      <c r="GIF68" s="345"/>
      <c r="GIG68" s="345"/>
      <c r="GIH68" s="345"/>
      <c r="GII68" s="345"/>
      <c r="GIJ68" s="345"/>
      <c r="GIK68" s="345"/>
      <c r="GIL68" s="345"/>
      <c r="GIM68" s="345"/>
      <c r="GIN68" s="345"/>
      <c r="GIO68" s="345"/>
      <c r="GIP68" s="345"/>
      <c r="GIQ68" s="345"/>
      <c r="GIR68" s="345"/>
      <c r="GIS68" s="345"/>
      <c r="GIT68" s="345"/>
      <c r="GIU68" s="345"/>
      <c r="GIV68" s="345"/>
      <c r="GIW68" s="345"/>
      <c r="GIX68" s="345"/>
      <c r="GIY68" s="345"/>
      <c r="GIZ68" s="345"/>
      <c r="GJA68" s="345"/>
      <c r="GJB68" s="345"/>
      <c r="GJC68" s="345"/>
      <c r="GJD68" s="345"/>
      <c r="GJE68" s="345"/>
      <c r="GJF68" s="345"/>
      <c r="GJG68" s="345"/>
      <c r="GJH68" s="345"/>
      <c r="GJI68" s="345"/>
      <c r="GJJ68" s="345"/>
      <c r="GJK68" s="345"/>
      <c r="GJL68" s="345"/>
      <c r="GJM68" s="345"/>
      <c r="GJN68" s="345"/>
      <c r="GJO68" s="345"/>
      <c r="GJP68" s="345"/>
      <c r="GJQ68" s="345"/>
      <c r="GJR68" s="345"/>
      <c r="GJS68" s="345"/>
      <c r="GJT68" s="345"/>
      <c r="GJU68" s="345"/>
      <c r="GJV68" s="345"/>
      <c r="GJW68" s="345"/>
      <c r="GJX68" s="345"/>
      <c r="GJY68" s="345"/>
      <c r="GJZ68" s="345"/>
      <c r="GKA68" s="345"/>
      <c r="GKB68" s="345"/>
      <c r="GKC68" s="345"/>
      <c r="GKD68" s="345"/>
      <c r="GKE68" s="345"/>
      <c r="GKF68" s="345"/>
      <c r="GKG68" s="345"/>
      <c r="GKH68" s="345"/>
      <c r="GKI68" s="345"/>
      <c r="GKJ68" s="345"/>
      <c r="GKK68" s="345"/>
      <c r="GKL68" s="345"/>
      <c r="GKM68" s="345"/>
      <c r="GKN68" s="345"/>
      <c r="GKO68" s="345"/>
      <c r="GKP68" s="345"/>
      <c r="GKQ68" s="345"/>
      <c r="GKR68" s="345"/>
      <c r="GKS68" s="345"/>
      <c r="GKT68" s="345"/>
      <c r="GKU68" s="345"/>
      <c r="GKV68" s="345"/>
      <c r="GKW68" s="345"/>
      <c r="GKX68" s="345"/>
      <c r="GKY68" s="345"/>
      <c r="GKZ68" s="345"/>
      <c r="GLA68" s="345"/>
      <c r="GLB68" s="345"/>
      <c r="GLC68" s="345"/>
      <c r="GLD68" s="345"/>
      <c r="GLE68" s="345"/>
      <c r="GLF68" s="345"/>
      <c r="GLG68" s="345"/>
      <c r="GLH68" s="345"/>
      <c r="GLI68" s="345"/>
      <c r="GLJ68" s="345"/>
      <c r="GLK68" s="345"/>
      <c r="GLL68" s="345"/>
      <c r="GLM68" s="345"/>
      <c r="GLN68" s="345"/>
      <c r="GLO68" s="345"/>
      <c r="GLP68" s="345"/>
      <c r="GLQ68" s="345"/>
      <c r="GLR68" s="345"/>
      <c r="GLS68" s="345"/>
      <c r="GLT68" s="345"/>
      <c r="GLU68" s="345"/>
      <c r="GLV68" s="345"/>
      <c r="GLW68" s="345"/>
      <c r="GLX68" s="345"/>
      <c r="GLY68" s="345"/>
      <c r="GLZ68" s="345"/>
      <c r="GMA68" s="345"/>
      <c r="GMB68" s="345"/>
      <c r="GMC68" s="345"/>
      <c r="GMD68" s="345"/>
      <c r="GME68" s="345"/>
      <c r="GMF68" s="345"/>
      <c r="GMG68" s="345"/>
      <c r="GMH68" s="345"/>
      <c r="GMI68" s="345"/>
      <c r="GMJ68" s="345"/>
      <c r="GMK68" s="345"/>
      <c r="GML68" s="345"/>
      <c r="GMM68" s="345"/>
      <c r="GMN68" s="345"/>
      <c r="GMO68" s="345"/>
      <c r="GMP68" s="345"/>
      <c r="GMQ68" s="345"/>
      <c r="GMR68" s="345"/>
      <c r="GMS68" s="345"/>
      <c r="GMT68" s="345"/>
      <c r="GMU68" s="345"/>
      <c r="GMV68" s="345"/>
      <c r="GMW68" s="345"/>
      <c r="GMX68" s="345"/>
      <c r="GMY68" s="345"/>
      <c r="GMZ68" s="345"/>
      <c r="GNA68" s="345"/>
      <c r="GNB68" s="345"/>
      <c r="GNC68" s="345"/>
      <c r="GND68" s="345"/>
      <c r="GNE68" s="345"/>
      <c r="GNF68" s="345"/>
      <c r="GNG68" s="345"/>
      <c r="GNH68" s="345"/>
      <c r="GNI68" s="345"/>
      <c r="GNJ68" s="345"/>
      <c r="GNK68" s="345"/>
      <c r="GNL68" s="345"/>
      <c r="GNM68" s="345"/>
      <c r="GNN68" s="345"/>
      <c r="GNO68" s="345"/>
      <c r="GNP68" s="345"/>
      <c r="GNQ68" s="345"/>
      <c r="GNR68" s="345"/>
      <c r="GNS68" s="345"/>
      <c r="GNT68" s="345"/>
      <c r="GNU68" s="345"/>
      <c r="GNV68" s="345"/>
      <c r="GNW68" s="345"/>
      <c r="GNY68" s="345"/>
      <c r="GNZ68" s="345"/>
      <c r="GOA68" s="345"/>
      <c r="GOB68" s="345"/>
      <c r="GOC68" s="345"/>
      <c r="GOD68" s="345"/>
      <c r="GOE68" s="345"/>
      <c r="GOF68" s="345"/>
      <c r="GOG68" s="345"/>
      <c r="GOH68" s="345"/>
      <c r="GOI68" s="345"/>
      <c r="GOJ68" s="345"/>
      <c r="GOK68" s="345"/>
      <c r="GOL68" s="345"/>
      <c r="GOM68" s="345"/>
      <c r="GON68" s="345"/>
      <c r="GOO68" s="345"/>
      <c r="GOP68" s="345"/>
      <c r="GOQ68" s="345"/>
      <c r="GOR68" s="345"/>
      <c r="GOS68" s="345"/>
      <c r="GOT68" s="345"/>
      <c r="GOU68" s="345"/>
      <c r="GOV68" s="345"/>
      <c r="GOW68" s="345"/>
      <c r="GOX68" s="345"/>
      <c r="GOY68" s="345"/>
      <c r="GOZ68" s="345"/>
      <c r="GPA68" s="345"/>
      <c r="GPB68" s="345"/>
      <c r="GPC68" s="345"/>
      <c r="GPD68" s="345"/>
      <c r="GPE68" s="345"/>
      <c r="GPF68" s="345"/>
      <c r="GPG68" s="345"/>
      <c r="GPH68" s="345"/>
      <c r="GPI68" s="345"/>
      <c r="GPJ68" s="345"/>
      <c r="GPK68" s="345"/>
      <c r="GPL68" s="345"/>
      <c r="GPM68" s="345"/>
      <c r="GPN68" s="345"/>
      <c r="GPO68" s="345"/>
      <c r="GPP68" s="345"/>
      <c r="GPQ68" s="345"/>
      <c r="GPR68" s="345"/>
      <c r="GPS68" s="345"/>
      <c r="GPT68" s="345"/>
      <c r="GPU68" s="345"/>
      <c r="GPV68" s="345"/>
      <c r="GPW68" s="345"/>
      <c r="GPX68" s="345"/>
      <c r="GPY68" s="345"/>
      <c r="GPZ68" s="345"/>
      <c r="GQA68" s="345"/>
      <c r="GQB68" s="345"/>
      <c r="GQC68" s="345"/>
      <c r="GQD68" s="345"/>
      <c r="GQE68" s="345"/>
      <c r="GQF68" s="345"/>
      <c r="GQG68" s="345"/>
      <c r="GQH68" s="345"/>
      <c r="GQI68" s="345"/>
      <c r="GQJ68" s="345"/>
      <c r="GQK68" s="345"/>
      <c r="GQL68" s="345"/>
      <c r="GQM68" s="345"/>
      <c r="GQN68" s="345"/>
      <c r="GQO68" s="345"/>
      <c r="GQP68" s="345"/>
      <c r="GQQ68" s="345"/>
      <c r="GQR68" s="345"/>
      <c r="GQS68" s="345"/>
      <c r="GQT68" s="345"/>
      <c r="GQU68" s="345"/>
      <c r="GQV68" s="345"/>
      <c r="GQW68" s="345"/>
      <c r="GQX68" s="345"/>
      <c r="GQY68" s="345"/>
      <c r="GQZ68" s="345"/>
      <c r="GRA68" s="345"/>
      <c r="GRB68" s="345"/>
      <c r="GRC68" s="345"/>
      <c r="GRD68" s="345"/>
      <c r="GRE68" s="345"/>
      <c r="GRF68" s="345"/>
      <c r="GRG68" s="345"/>
      <c r="GRH68" s="345"/>
      <c r="GRI68" s="345"/>
      <c r="GRJ68" s="345"/>
      <c r="GRK68" s="345"/>
      <c r="GRL68" s="345"/>
      <c r="GRM68" s="345"/>
      <c r="GRN68" s="345"/>
      <c r="GRO68" s="345"/>
      <c r="GRP68" s="345"/>
      <c r="GRQ68" s="345"/>
      <c r="GRR68" s="345"/>
      <c r="GRS68" s="345"/>
      <c r="GRT68" s="345"/>
      <c r="GRU68" s="345"/>
      <c r="GRV68" s="345"/>
      <c r="GRW68" s="345"/>
      <c r="GRX68" s="345"/>
      <c r="GRY68" s="345"/>
      <c r="GRZ68" s="345"/>
      <c r="GSA68" s="345"/>
      <c r="GSB68" s="345"/>
      <c r="GSC68" s="345"/>
      <c r="GSD68" s="345"/>
      <c r="GSE68" s="345"/>
      <c r="GSF68" s="345"/>
      <c r="GSG68" s="345"/>
      <c r="GSH68" s="345"/>
      <c r="GSI68" s="345"/>
      <c r="GSJ68" s="345"/>
      <c r="GSK68" s="345"/>
      <c r="GSL68" s="345"/>
      <c r="GSM68" s="345"/>
      <c r="GSN68" s="345"/>
      <c r="GSO68" s="345"/>
      <c r="GSP68" s="345"/>
      <c r="GSQ68" s="345"/>
      <c r="GSR68" s="345"/>
      <c r="GSS68" s="345"/>
      <c r="GST68" s="345"/>
      <c r="GSU68" s="345"/>
      <c r="GSV68" s="345"/>
      <c r="GSW68" s="345"/>
      <c r="GSX68" s="345"/>
      <c r="GSY68" s="345"/>
      <c r="GSZ68" s="345"/>
      <c r="GTA68" s="345"/>
      <c r="GTB68" s="345"/>
      <c r="GTC68" s="345"/>
      <c r="GTD68" s="345"/>
      <c r="GTE68" s="345"/>
      <c r="GTF68" s="345"/>
      <c r="GTG68" s="345"/>
      <c r="GTH68" s="345"/>
      <c r="GTI68" s="345"/>
      <c r="GTJ68" s="345"/>
      <c r="GTK68" s="345"/>
      <c r="GTL68" s="345"/>
      <c r="GTM68" s="345"/>
      <c r="GTN68" s="345"/>
      <c r="GTO68" s="345"/>
      <c r="GTP68" s="345"/>
      <c r="GTQ68" s="345"/>
      <c r="GTR68" s="345"/>
      <c r="GTS68" s="345"/>
      <c r="GTT68" s="345"/>
      <c r="GTU68" s="345"/>
      <c r="GTV68" s="345"/>
      <c r="GTW68" s="345"/>
      <c r="GTX68" s="345"/>
      <c r="GTY68" s="345"/>
      <c r="GTZ68" s="345"/>
      <c r="GUA68" s="345"/>
      <c r="GUB68" s="345"/>
      <c r="GUC68" s="345"/>
      <c r="GUD68" s="345"/>
      <c r="GUE68" s="345"/>
      <c r="GUF68" s="345"/>
      <c r="GUG68" s="345"/>
      <c r="GUH68" s="345"/>
      <c r="GUI68" s="345"/>
      <c r="GUJ68" s="345"/>
      <c r="GUK68" s="345"/>
      <c r="GUL68" s="345"/>
      <c r="GUM68" s="345"/>
      <c r="GUN68" s="345"/>
      <c r="GUO68" s="345"/>
      <c r="GUP68" s="345"/>
      <c r="GUQ68" s="345"/>
      <c r="GUR68" s="345"/>
      <c r="GUS68" s="345"/>
      <c r="GUT68" s="345"/>
      <c r="GUU68" s="345"/>
      <c r="GUV68" s="345"/>
      <c r="GUW68" s="345"/>
      <c r="GUX68" s="345"/>
      <c r="GUY68" s="345"/>
      <c r="GUZ68" s="345"/>
      <c r="GVA68" s="345"/>
      <c r="GVB68" s="345"/>
      <c r="GVC68" s="345"/>
      <c r="GVD68" s="345"/>
      <c r="GVE68" s="345"/>
      <c r="GVF68" s="345"/>
      <c r="GVG68" s="345"/>
      <c r="GVH68" s="345"/>
      <c r="GVI68" s="345"/>
      <c r="GVJ68" s="345"/>
      <c r="GVK68" s="345"/>
      <c r="GVL68" s="345"/>
      <c r="GVM68" s="345"/>
      <c r="GVN68" s="345"/>
      <c r="GVO68" s="345"/>
      <c r="GVP68" s="345"/>
      <c r="GVQ68" s="345"/>
      <c r="GVR68" s="345"/>
      <c r="GVS68" s="345"/>
      <c r="GVT68" s="345"/>
      <c r="GVU68" s="345"/>
      <c r="GVV68" s="345"/>
      <c r="GVW68" s="345"/>
      <c r="GVX68" s="345"/>
      <c r="GVY68" s="345"/>
      <c r="GVZ68" s="345"/>
      <c r="GWA68" s="345"/>
      <c r="GWB68" s="345"/>
      <c r="GWC68" s="345"/>
      <c r="GWD68" s="345"/>
      <c r="GWE68" s="345"/>
      <c r="GWF68" s="345"/>
      <c r="GWG68" s="345"/>
      <c r="GWH68" s="345"/>
      <c r="GWI68" s="345"/>
      <c r="GWJ68" s="345"/>
      <c r="GWK68" s="345"/>
      <c r="GWL68" s="345"/>
      <c r="GWM68" s="345"/>
      <c r="GWN68" s="345"/>
      <c r="GWO68" s="345"/>
      <c r="GWP68" s="345"/>
      <c r="GWQ68" s="345"/>
      <c r="GWR68" s="345"/>
      <c r="GWS68" s="345"/>
      <c r="GWT68" s="345"/>
      <c r="GWU68" s="345"/>
      <c r="GWV68" s="345"/>
      <c r="GWW68" s="345"/>
      <c r="GWX68" s="345"/>
      <c r="GWY68" s="345"/>
      <c r="GWZ68" s="345"/>
      <c r="GXA68" s="345"/>
      <c r="GXB68" s="345"/>
      <c r="GXC68" s="345"/>
      <c r="GXD68" s="345"/>
      <c r="GXE68" s="345"/>
      <c r="GXF68" s="345"/>
      <c r="GXG68" s="345"/>
      <c r="GXH68" s="345"/>
      <c r="GXI68" s="345"/>
      <c r="GXJ68" s="345"/>
      <c r="GXK68" s="345"/>
      <c r="GXL68" s="345"/>
      <c r="GXM68" s="345"/>
      <c r="GXN68" s="345"/>
      <c r="GXO68" s="345"/>
      <c r="GXP68" s="345"/>
      <c r="GXQ68" s="345"/>
      <c r="GXR68" s="345"/>
      <c r="GXS68" s="345"/>
      <c r="GXU68" s="345"/>
      <c r="GXV68" s="345"/>
      <c r="GXW68" s="345"/>
      <c r="GXX68" s="345"/>
      <c r="GXY68" s="345"/>
      <c r="GXZ68" s="345"/>
      <c r="GYA68" s="345"/>
      <c r="GYB68" s="345"/>
      <c r="GYC68" s="345"/>
      <c r="GYD68" s="345"/>
      <c r="GYE68" s="345"/>
      <c r="GYF68" s="345"/>
      <c r="GYG68" s="345"/>
      <c r="GYH68" s="345"/>
      <c r="GYI68" s="345"/>
      <c r="GYJ68" s="345"/>
      <c r="GYK68" s="345"/>
      <c r="GYL68" s="345"/>
      <c r="GYM68" s="345"/>
      <c r="GYN68" s="345"/>
      <c r="GYO68" s="345"/>
      <c r="GYP68" s="345"/>
      <c r="GYQ68" s="345"/>
      <c r="GYR68" s="345"/>
      <c r="GYS68" s="345"/>
      <c r="GYT68" s="345"/>
      <c r="GYU68" s="345"/>
      <c r="GYV68" s="345"/>
      <c r="GYW68" s="345"/>
      <c r="GYX68" s="345"/>
      <c r="GYY68" s="345"/>
      <c r="GYZ68" s="345"/>
      <c r="GZA68" s="345"/>
      <c r="GZB68" s="345"/>
      <c r="GZC68" s="345"/>
      <c r="GZD68" s="345"/>
      <c r="GZE68" s="345"/>
      <c r="GZF68" s="345"/>
      <c r="GZG68" s="345"/>
      <c r="GZH68" s="345"/>
      <c r="GZI68" s="345"/>
      <c r="GZJ68" s="345"/>
      <c r="GZK68" s="345"/>
      <c r="GZL68" s="345"/>
      <c r="GZM68" s="345"/>
      <c r="GZN68" s="345"/>
      <c r="GZO68" s="345"/>
      <c r="GZP68" s="345"/>
      <c r="GZQ68" s="345"/>
      <c r="GZR68" s="345"/>
      <c r="GZS68" s="345"/>
      <c r="GZT68" s="345"/>
      <c r="GZU68" s="345"/>
      <c r="GZV68" s="345"/>
      <c r="GZW68" s="345"/>
      <c r="GZX68" s="345"/>
      <c r="GZY68" s="345"/>
      <c r="GZZ68" s="345"/>
      <c r="HAA68" s="345"/>
      <c r="HAB68" s="345"/>
      <c r="HAC68" s="345"/>
      <c r="HAD68" s="345"/>
      <c r="HAE68" s="345"/>
      <c r="HAF68" s="345"/>
      <c r="HAG68" s="345"/>
      <c r="HAH68" s="345"/>
      <c r="HAI68" s="345"/>
      <c r="HAJ68" s="345"/>
      <c r="HAK68" s="345"/>
      <c r="HAL68" s="345"/>
      <c r="HAM68" s="345"/>
      <c r="HAN68" s="345"/>
      <c r="HAO68" s="345"/>
      <c r="HAP68" s="345"/>
      <c r="HAQ68" s="345"/>
      <c r="HAR68" s="345"/>
      <c r="HAS68" s="345"/>
      <c r="HAT68" s="345"/>
      <c r="HAU68" s="345"/>
      <c r="HAV68" s="345"/>
      <c r="HAW68" s="345"/>
      <c r="HAX68" s="345"/>
      <c r="HAY68" s="345"/>
      <c r="HAZ68" s="345"/>
      <c r="HBA68" s="345"/>
      <c r="HBB68" s="345"/>
      <c r="HBC68" s="345"/>
      <c r="HBD68" s="345"/>
      <c r="HBE68" s="345"/>
      <c r="HBF68" s="345"/>
      <c r="HBG68" s="345"/>
      <c r="HBH68" s="345"/>
      <c r="HBI68" s="345"/>
      <c r="HBJ68" s="345"/>
      <c r="HBK68" s="345"/>
      <c r="HBL68" s="345"/>
      <c r="HBM68" s="345"/>
      <c r="HBN68" s="345"/>
      <c r="HBO68" s="345"/>
      <c r="HBP68" s="345"/>
      <c r="HBQ68" s="345"/>
      <c r="HBR68" s="345"/>
      <c r="HBS68" s="345"/>
      <c r="HBT68" s="345"/>
      <c r="HBU68" s="345"/>
      <c r="HBV68" s="345"/>
      <c r="HBW68" s="345"/>
      <c r="HBX68" s="345"/>
      <c r="HBY68" s="345"/>
      <c r="HBZ68" s="345"/>
      <c r="HCA68" s="345"/>
      <c r="HCB68" s="345"/>
      <c r="HCC68" s="345"/>
      <c r="HCD68" s="345"/>
      <c r="HCE68" s="345"/>
      <c r="HCF68" s="345"/>
      <c r="HCG68" s="345"/>
      <c r="HCH68" s="345"/>
      <c r="HCI68" s="345"/>
      <c r="HCJ68" s="345"/>
      <c r="HCK68" s="345"/>
      <c r="HCL68" s="345"/>
      <c r="HCM68" s="345"/>
      <c r="HCN68" s="345"/>
      <c r="HCO68" s="345"/>
      <c r="HCP68" s="345"/>
      <c r="HCQ68" s="345"/>
      <c r="HCR68" s="345"/>
      <c r="HCS68" s="345"/>
      <c r="HCT68" s="345"/>
      <c r="HCU68" s="345"/>
      <c r="HCV68" s="345"/>
      <c r="HCW68" s="345"/>
      <c r="HCX68" s="345"/>
      <c r="HCY68" s="345"/>
      <c r="HCZ68" s="345"/>
      <c r="HDA68" s="345"/>
      <c r="HDB68" s="345"/>
      <c r="HDC68" s="345"/>
      <c r="HDD68" s="345"/>
      <c r="HDE68" s="345"/>
      <c r="HDF68" s="345"/>
      <c r="HDG68" s="345"/>
      <c r="HDH68" s="345"/>
      <c r="HDI68" s="345"/>
      <c r="HDJ68" s="345"/>
      <c r="HDK68" s="345"/>
      <c r="HDL68" s="345"/>
      <c r="HDM68" s="345"/>
      <c r="HDN68" s="345"/>
      <c r="HDO68" s="345"/>
      <c r="HDP68" s="345"/>
      <c r="HDQ68" s="345"/>
      <c r="HDR68" s="345"/>
      <c r="HDS68" s="345"/>
      <c r="HDT68" s="345"/>
      <c r="HDU68" s="345"/>
      <c r="HDV68" s="345"/>
      <c r="HDW68" s="345"/>
      <c r="HDX68" s="345"/>
      <c r="HDY68" s="345"/>
      <c r="HDZ68" s="345"/>
      <c r="HEA68" s="345"/>
      <c r="HEB68" s="345"/>
      <c r="HEC68" s="345"/>
      <c r="HED68" s="345"/>
      <c r="HEE68" s="345"/>
      <c r="HEF68" s="345"/>
      <c r="HEG68" s="345"/>
      <c r="HEH68" s="345"/>
      <c r="HEI68" s="345"/>
      <c r="HEJ68" s="345"/>
      <c r="HEK68" s="345"/>
      <c r="HEL68" s="345"/>
      <c r="HEM68" s="345"/>
      <c r="HEN68" s="345"/>
      <c r="HEO68" s="345"/>
      <c r="HEP68" s="345"/>
      <c r="HEQ68" s="345"/>
      <c r="HER68" s="345"/>
      <c r="HES68" s="345"/>
      <c r="HET68" s="345"/>
      <c r="HEU68" s="345"/>
      <c r="HEV68" s="345"/>
      <c r="HEW68" s="345"/>
      <c r="HEX68" s="345"/>
      <c r="HEY68" s="345"/>
      <c r="HEZ68" s="345"/>
      <c r="HFA68" s="345"/>
      <c r="HFB68" s="345"/>
      <c r="HFC68" s="345"/>
      <c r="HFD68" s="345"/>
      <c r="HFE68" s="345"/>
      <c r="HFF68" s="345"/>
      <c r="HFG68" s="345"/>
      <c r="HFH68" s="345"/>
      <c r="HFI68" s="345"/>
      <c r="HFJ68" s="345"/>
      <c r="HFK68" s="345"/>
      <c r="HFL68" s="345"/>
      <c r="HFM68" s="345"/>
      <c r="HFN68" s="345"/>
      <c r="HFO68" s="345"/>
      <c r="HFP68" s="345"/>
      <c r="HFQ68" s="345"/>
      <c r="HFR68" s="345"/>
      <c r="HFS68" s="345"/>
      <c r="HFT68" s="345"/>
      <c r="HFU68" s="345"/>
      <c r="HFV68" s="345"/>
      <c r="HFW68" s="345"/>
      <c r="HFX68" s="345"/>
      <c r="HFY68" s="345"/>
      <c r="HFZ68" s="345"/>
      <c r="HGA68" s="345"/>
      <c r="HGB68" s="345"/>
      <c r="HGC68" s="345"/>
      <c r="HGD68" s="345"/>
      <c r="HGE68" s="345"/>
      <c r="HGF68" s="345"/>
      <c r="HGG68" s="345"/>
      <c r="HGH68" s="345"/>
      <c r="HGI68" s="345"/>
      <c r="HGJ68" s="345"/>
      <c r="HGK68" s="345"/>
      <c r="HGL68" s="345"/>
      <c r="HGM68" s="345"/>
      <c r="HGN68" s="345"/>
      <c r="HGO68" s="345"/>
      <c r="HGP68" s="345"/>
      <c r="HGQ68" s="345"/>
      <c r="HGR68" s="345"/>
      <c r="HGS68" s="345"/>
      <c r="HGT68" s="345"/>
      <c r="HGU68" s="345"/>
      <c r="HGV68" s="345"/>
      <c r="HGW68" s="345"/>
      <c r="HGX68" s="345"/>
      <c r="HGY68" s="345"/>
      <c r="HGZ68" s="345"/>
      <c r="HHA68" s="345"/>
      <c r="HHB68" s="345"/>
      <c r="HHC68" s="345"/>
      <c r="HHD68" s="345"/>
      <c r="HHE68" s="345"/>
      <c r="HHF68" s="345"/>
      <c r="HHG68" s="345"/>
      <c r="HHH68" s="345"/>
      <c r="HHI68" s="345"/>
      <c r="HHJ68" s="345"/>
      <c r="HHK68" s="345"/>
      <c r="HHL68" s="345"/>
      <c r="HHM68" s="345"/>
      <c r="HHN68" s="345"/>
      <c r="HHO68" s="345"/>
      <c r="HHQ68" s="345"/>
      <c r="HHR68" s="345"/>
      <c r="HHS68" s="345"/>
      <c r="HHT68" s="345"/>
      <c r="HHU68" s="345"/>
      <c r="HHV68" s="345"/>
      <c r="HHW68" s="345"/>
      <c r="HHX68" s="345"/>
      <c r="HHY68" s="345"/>
      <c r="HHZ68" s="345"/>
      <c r="HIA68" s="345"/>
      <c r="HIB68" s="345"/>
      <c r="HIC68" s="345"/>
      <c r="HID68" s="345"/>
      <c r="HIE68" s="345"/>
      <c r="HIF68" s="345"/>
      <c r="HIG68" s="345"/>
      <c r="HIH68" s="345"/>
      <c r="HII68" s="345"/>
      <c r="HIJ68" s="345"/>
      <c r="HIK68" s="345"/>
      <c r="HIL68" s="345"/>
      <c r="HIM68" s="345"/>
      <c r="HIN68" s="345"/>
      <c r="HIO68" s="345"/>
      <c r="HIP68" s="345"/>
      <c r="HIQ68" s="345"/>
      <c r="HIR68" s="345"/>
      <c r="HIS68" s="345"/>
      <c r="HIT68" s="345"/>
      <c r="HIU68" s="345"/>
      <c r="HIV68" s="345"/>
      <c r="HIW68" s="345"/>
      <c r="HIX68" s="345"/>
      <c r="HIY68" s="345"/>
      <c r="HIZ68" s="345"/>
      <c r="HJA68" s="345"/>
      <c r="HJB68" s="345"/>
      <c r="HJC68" s="345"/>
      <c r="HJD68" s="345"/>
      <c r="HJE68" s="345"/>
      <c r="HJF68" s="345"/>
      <c r="HJG68" s="345"/>
      <c r="HJH68" s="345"/>
      <c r="HJI68" s="345"/>
      <c r="HJJ68" s="345"/>
      <c r="HJK68" s="345"/>
      <c r="HJL68" s="345"/>
      <c r="HJM68" s="345"/>
      <c r="HJN68" s="345"/>
      <c r="HJO68" s="345"/>
      <c r="HJP68" s="345"/>
      <c r="HJQ68" s="345"/>
      <c r="HJR68" s="345"/>
      <c r="HJS68" s="345"/>
      <c r="HJT68" s="345"/>
      <c r="HJU68" s="345"/>
      <c r="HJV68" s="345"/>
      <c r="HJW68" s="345"/>
      <c r="HJX68" s="345"/>
      <c r="HJY68" s="345"/>
      <c r="HJZ68" s="345"/>
      <c r="HKA68" s="345"/>
      <c r="HKB68" s="345"/>
      <c r="HKC68" s="345"/>
      <c r="HKD68" s="345"/>
      <c r="HKE68" s="345"/>
      <c r="HKF68" s="345"/>
      <c r="HKG68" s="345"/>
      <c r="HKH68" s="345"/>
      <c r="HKI68" s="345"/>
      <c r="HKJ68" s="345"/>
      <c r="HKK68" s="345"/>
      <c r="HKL68" s="345"/>
      <c r="HKM68" s="345"/>
      <c r="HKN68" s="345"/>
      <c r="HKO68" s="345"/>
      <c r="HKP68" s="345"/>
      <c r="HKQ68" s="345"/>
      <c r="HKR68" s="345"/>
      <c r="HKS68" s="345"/>
      <c r="HKT68" s="345"/>
      <c r="HKU68" s="345"/>
      <c r="HKV68" s="345"/>
      <c r="HKW68" s="345"/>
      <c r="HKX68" s="345"/>
      <c r="HKY68" s="345"/>
      <c r="HKZ68" s="345"/>
      <c r="HLA68" s="345"/>
      <c r="HLB68" s="345"/>
      <c r="HLC68" s="345"/>
      <c r="HLD68" s="345"/>
      <c r="HLE68" s="345"/>
      <c r="HLF68" s="345"/>
      <c r="HLG68" s="345"/>
      <c r="HLH68" s="345"/>
      <c r="HLI68" s="345"/>
      <c r="HLJ68" s="345"/>
      <c r="HLK68" s="345"/>
      <c r="HLL68" s="345"/>
      <c r="HLM68" s="345"/>
      <c r="HLN68" s="345"/>
      <c r="HLO68" s="345"/>
      <c r="HLP68" s="345"/>
      <c r="HLQ68" s="345"/>
      <c r="HLR68" s="345"/>
      <c r="HLS68" s="345"/>
      <c r="HLT68" s="345"/>
      <c r="HLU68" s="345"/>
      <c r="HLV68" s="345"/>
      <c r="HLW68" s="345"/>
      <c r="HLX68" s="345"/>
      <c r="HLY68" s="345"/>
      <c r="HLZ68" s="345"/>
      <c r="HMA68" s="345"/>
      <c r="HMB68" s="345"/>
      <c r="HMC68" s="345"/>
      <c r="HMD68" s="345"/>
      <c r="HME68" s="345"/>
      <c r="HMF68" s="345"/>
      <c r="HMG68" s="345"/>
      <c r="HMH68" s="345"/>
      <c r="HMI68" s="345"/>
      <c r="HMJ68" s="345"/>
      <c r="HMK68" s="345"/>
      <c r="HML68" s="345"/>
      <c r="HMM68" s="345"/>
      <c r="HMN68" s="345"/>
      <c r="HMO68" s="345"/>
      <c r="HMP68" s="345"/>
      <c r="HMQ68" s="345"/>
      <c r="HMR68" s="345"/>
      <c r="HMS68" s="345"/>
      <c r="HMT68" s="345"/>
      <c r="HMU68" s="345"/>
      <c r="HMV68" s="345"/>
      <c r="HMW68" s="345"/>
      <c r="HMX68" s="345"/>
      <c r="HMY68" s="345"/>
      <c r="HMZ68" s="345"/>
      <c r="HNA68" s="345"/>
      <c r="HNB68" s="345"/>
      <c r="HNC68" s="345"/>
      <c r="HND68" s="345"/>
      <c r="HNE68" s="345"/>
      <c r="HNF68" s="345"/>
      <c r="HNG68" s="345"/>
      <c r="HNH68" s="345"/>
      <c r="HNI68" s="345"/>
      <c r="HNJ68" s="345"/>
      <c r="HNK68" s="345"/>
      <c r="HNL68" s="345"/>
      <c r="HNM68" s="345"/>
      <c r="HNN68" s="345"/>
      <c r="HNO68" s="345"/>
      <c r="HNP68" s="345"/>
      <c r="HNQ68" s="345"/>
      <c r="HNR68" s="345"/>
      <c r="HNS68" s="345"/>
      <c r="HNT68" s="345"/>
      <c r="HNU68" s="345"/>
      <c r="HNV68" s="345"/>
      <c r="HNW68" s="345"/>
      <c r="HNX68" s="345"/>
      <c r="HNY68" s="345"/>
      <c r="HNZ68" s="345"/>
      <c r="HOA68" s="345"/>
      <c r="HOB68" s="345"/>
      <c r="HOC68" s="345"/>
      <c r="HOD68" s="345"/>
      <c r="HOE68" s="345"/>
      <c r="HOF68" s="345"/>
      <c r="HOG68" s="345"/>
      <c r="HOH68" s="345"/>
      <c r="HOI68" s="345"/>
      <c r="HOJ68" s="345"/>
      <c r="HOK68" s="345"/>
      <c r="HOL68" s="345"/>
      <c r="HOM68" s="345"/>
      <c r="HON68" s="345"/>
      <c r="HOO68" s="345"/>
      <c r="HOP68" s="345"/>
      <c r="HOQ68" s="345"/>
      <c r="HOR68" s="345"/>
      <c r="HOS68" s="345"/>
      <c r="HOT68" s="345"/>
      <c r="HOU68" s="345"/>
      <c r="HOV68" s="345"/>
      <c r="HOW68" s="345"/>
      <c r="HOX68" s="345"/>
      <c r="HOY68" s="345"/>
      <c r="HOZ68" s="345"/>
      <c r="HPA68" s="345"/>
      <c r="HPB68" s="345"/>
      <c r="HPC68" s="345"/>
      <c r="HPD68" s="345"/>
      <c r="HPE68" s="345"/>
      <c r="HPF68" s="345"/>
      <c r="HPG68" s="345"/>
      <c r="HPH68" s="345"/>
      <c r="HPI68" s="345"/>
      <c r="HPJ68" s="345"/>
      <c r="HPK68" s="345"/>
      <c r="HPL68" s="345"/>
      <c r="HPM68" s="345"/>
      <c r="HPN68" s="345"/>
      <c r="HPO68" s="345"/>
      <c r="HPP68" s="345"/>
      <c r="HPQ68" s="345"/>
      <c r="HPR68" s="345"/>
      <c r="HPS68" s="345"/>
      <c r="HPT68" s="345"/>
      <c r="HPU68" s="345"/>
      <c r="HPV68" s="345"/>
      <c r="HPW68" s="345"/>
      <c r="HPX68" s="345"/>
      <c r="HPY68" s="345"/>
      <c r="HPZ68" s="345"/>
      <c r="HQA68" s="345"/>
      <c r="HQB68" s="345"/>
      <c r="HQC68" s="345"/>
      <c r="HQD68" s="345"/>
      <c r="HQE68" s="345"/>
      <c r="HQF68" s="345"/>
      <c r="HQG68" s="345"/>
      <c r="HQH68" s="345"/>
      <c r="HQI68" s="345"/>
      <c r="HQJ68" s="345"/>
      <c r="HQK68" s="345"/>
      <c r="HQL68" s="345"/>
      <c r="HQM68" s="345"/>
      <c r="HQN68" s="345"/>
      <c r="HQO68" s="345"/>
      <c r="HQP68" s="345"/>
      <c r="HQQ68" s="345"/>
      <c r="HQR68" s="345"/>
      <c r="HQS68" s="345"/>
      <c r="HQT68" s="345"/>
      <c r="HQU68" s="345"/>
      <c r="HQV68" s="345"/>
      <c r="HQW68" s="345"/>
      <c r="HQX68" s="345"/>
      <c r="HQY68" s="345"/>
      <c r="HQZ68" s="345"/>
      <c r="HRA68" s="345"/>
      <c r="HRB68" s="345"/>
      <c r="HRC68" s="345"/>
      <c r="HRD68" s="345"/>
      <c r="HRE68" s="345"/>
      <c r="HRF68" s="345"/>
      <c r="HRG68" s="345"/>
      <c r="HRH68" s="345"/>
      <c r="HRI68" s="345"/>
      <c r="HRJ68" s="345"/>
      <c r="HRK68" s="345"/>
      <c r="HRM68" s="345"/>
      <c r="HRN68" s="345"/>
      <c r="HRO68" s="345"/>
      <c r="HRP68" s="345"/>
      <c r="HRQ68" s="345"/>
      <c r="HRR68" s="345"/>
      <c r="HRS68" s="345"/>
      <c r="HRT68" s="345"/>
      <c r="HRU68" s="345"/>
      <c r="HRV68" s="345"/>
      <c r="HRW68" s="345"/>
      <c r="HRX68" s="345"/>
      <c r="HRY68" s="345"/>
      <c r="HRZ68" s="345"/>
      <c r="HSA68" s="345"/>
      <c r="HSB68" s="345"/>
      <c r="HSC68" s="345"/>
      <c r="HSD68" s="345"/>
      <c r="HSE68" s="345"/>
      <c r="HSF68" s="345"/>
      <c r="HSG68" s="345"/>
      <c r="HSH68" s="345"/>
      <c r="HSI68" s="345"/>
      <c r="HSJ68" s="345"/>
      <c r="HSK68" s="345"/>
      <c r="HSL68" s="345"/>
      <c r="HSM68" s="345"/>
      <c r="HSN68" s="345"/>
      <c r="HSO68" s="345"/>
      <c r="HSP68" s="345"/>
      <c r="HSQ68" s="345"/>
      <c r="HSR68" s="345"/>
      <c r="HSS68" s="345"/>
      <c r="HST68" s="345"/>
      <c r="HSU68" s="345"/>
      <c r="HSV68" s="345"/>
      <c r="HSW68" s="345"/>
      <c r="HSX68" s="345"/>
      <c r="HSY68" s="345"/>
      <c r="HSZ68" s="345"/>
      <c r="HTA68" s="345"/>
      <c r="HTB68" s="345"/>
      <c r="HTC68" s="345"/>
      <c r="HTD68" s="345"/>
      <c r="HTE68" s="345"/>
      <c r="HTF68" s="345"/>
      <c r="HTG68" s="345"/>
      <c r="HTH68" s="345"/>
      <c r="HTI68" s="345"/>
      <c r="HTJ68" s="345"/>
      <c r="HTK68" s="345"/>
      <c r="HTL68" s="345"/>
      <c r="HTM68" s="345"/>
      <c r="HTN68" s="345"/>
      <c r="HTO68" s="345"/>
      <c r="HTP68" s="345"/>
      <c r="HTQ68" s="345"/>
      <c r="HTR68" s="345"/>
      <c r="HTS68" s="345"/>
      <c r="HTT68" s="345"/>
      <c r="HTU68" s="345"/>
      <c r="HTV68" s="345"/>
      <c r="HTW68" s="345"/>
      <c r="HTX68" s="345"/>
      <c r="HTY68" s="345"/>
      <c r="HTZ68" s="345"/>
      <c r="HUA68" s="345"/>
      <c r="HUB68" s="345"/>
      <c r="HUC68" s="345"/>
      <c r="HUD68" s="345"/>
      <c r="HUE68" s="345"/>
      <c r="HUF68" s="345"/>
      <c r="HUG68" s="345"/>
      <c r="HUH68" s="345"/>
      <c r="HUI68" s="345"/>
      <c r="HUJ68" s="345"/>
      <c r="HUK68" s="345"/>
      <c r="HUL68" s="345"/>
      <c r="HUM68" s="345"/>
      <c r="HUN68" s="345"/>
      <c r="HUO68" s="345"/>
      <c r="HUP68" s="345"/>
      <c r="HUQ68" s="345"/>
      <c r="HUR68" s="345"/>
      <c r="HUS68" s="345"/>
      <c r="HUT68" s="345"/>
      <c r="HUU68" s="345"/>
      <c r="HUV68" s="345"/>
      <c r="HUW68" s="345"/>
      <c r="HUX68" s="345"/>
      <c r="HUY68" s="345"/>
      <c r="HUZ68" s="345"/>
      <c r="HVA68" s="345"/>
      <c r="HVB68" s="345"/>
      <c r="HVC68" s="345"/>
      <c r="HVD68" s="345"/>
      <c r="HVE68" s="345"/>
      <c r="HVF68" s="345"/>
      <c r="HVG68" s="345"/>
      <c r="HVH68" s="345"/>
      <c r="HVI68" s="345"/>
      <c r="HVJ68" s="345"/>
      <c r="HVK68" s="345"/>
      <c r="HVL68" s="345"/>
      <c r="HVM68" s="345"/>
      <c r="HVN68" s="345"/>
      <c r="HVO68" s="345"/>
      <c r="HVP68" s="345"/>
      <c r="HVQ68" s="345"/>
      <c r="HVR68" s="345"/>
      <c r="HVS68" s="345"/>
      <c r="HVT68" s="345"/>
      <c r="HVU68" s="345"/>
      <c r="HVV68" s="345"/>
      <c r="HVW68" s="345"/>
      <c r="HVX68" s="345"/>
      <c r="HVY68" s="345"/>
      <c r="HVZ68" s="345"/>
      <c r="HWA68" s="345"/>
      <c r="HWB68" s="345"/>
      <c r="HWC68" s="345"/>
      <c r="HWD68" s="345"/>
      <c r="HWE68" s="345"/>
      <c r="HWF68" s="345"/>
      <c r="HWG68" s="345"/>
      <c r="HWH68" s="345"/>
      <c r="HWI68" s="345"/>
      <c r="HWJ68" s="345"/>
      <c r="HWK68" s="345"/>
      <c r="HWL68" s="345"/>
      <c r="HWM68" s="345"/>
      <c r="HWN68" s="345"/>
      <c r="HWO68" s="345"/>
      <c r="HWP68" s="345"/>
      <c r="HWQ68" s="345"/>
      <c r="HWR68" s="345"/>
      <c r="HWS68" s="345"/>
      <c r="HWT68" s="345"/>
      <c r="HWU68" s="345"/>
      <c r="HWV68" s="345"/>
      <c r="HWW68" s="345"/>
      <c r="HWX68" s="345"/>
      <c r="HWY68" s="345"/>
      <c r="HWZ68" s="345"/>
      <c r="HXA68" s="345"/>
      <c r="HXB68" s="345"/>
      <c r="HXC68" s="345"/>
      <c r="HXD68" s="345"/>
      <c r="HXE68" s="345"/>
      <c r="HXF68" s="345"/>
      <c r="HXG68" s="345"/>
      <c r="HXH68" s="345"/>
      <c r="HXI68" s="345"/>
      <c r="HXJ68" s="345"/>
      <c r="HXK68" s="345"/>
      <c r="HXL68" s="345"/>
      <c r="HXM68" s="345"/>
      <c r="HXN68" s="345"/>
      <c r="HXO68" s="345"/>
      <c r="HXP68" s="345"/>
      <c r="HXQ68" s="345"/>
      <c r="HXR68" s="345"/>
      <c r="HXS68" s="345"/>
      <c r="HXT68" s="345"/>
      <c r="HXU68" s="345"/>
      <c r="HXV68" s="345"/>
      <c r="HXW68" s="345"/>
      <c r="HXX68" s="345"/>
      <c r="HXY68" s="345"/>
      <c r="HXZ68" s="345"/>
      <c r="HYA68" s="345"/>
      <c r="HYB68" s="345"/>
      <c r="HYC68" s="345"/>
      <c r="HYD68" s="345"/>
      <c r="HYE68" s="345"/>
      <c r="HYF68" s="345"/>
      <c r="HYG68" s="345"/>
      <c r="HYH68" s="345"/>
      <c r="HYI68" s="345"/>
      <c r="HYJ68" s="345"/>
      <c r="HYK68" s="345"/>
      <c r="HYL68" s="345"/>
      <c r="HYM68" s="345"/>
      <c r="HYN68" s="345"/>
      <c r="HYO68" s="345"/>
      <c r="HYP68" s="345"/>
      <c r="HYQ68" s="345"/>
      <c r="HYR68" s="345"/>
      <c r="HYS68" s="345"/>
      <c r="HYT68" s="345"/>
      <c r="HYU68" s="345"/>
      <c r="HYV68" s="345"/>
      <c r="HYW68" s="345"/>
      <c r="HYX68" s="345"/>
      <c r="HYY68" s="345"/>
      <c r="HYZ68" s="345"/>
      <c r="HZA68" s="345"/>
      <c r="HZB68" s="345"/>
      <c r="HZC68" s="345"/>
      <c r="HZD68" s="345"/>
      <c r="HZE68" s="345"/>
      <c r="HZF68" s="345"/>
      <c r="HZG68" s="345"/>
      <c r="HZH68" s="345"/>
      <c r="HZI68" s="345"/>
      <c r="HZJ68" s="345"/>
      <c r="HZK68" s="345"/>
      <c r="HZL68" s="345"/>
      <c r="HZM68" s="345"/>
      <c r="HZN68" s="345"/>
      <c r="HZO68" s="345"/>
      <c r="HZP68" s="345"/>
      <c r="HZQ68" s="345"/>
      <c r="HZR68" s="345"/>
      <c r="HZS68" s="345"/>
      <c r="HZT68" s="345"/>
      <c r="HZU68" s="345"/>
      <c r="HZV68" s="345"/>
      <c r="HZW68" s="345"/>
      <c r="HZX68" s="345"/>
      <c r="HZY68" s="345"/>
      <c r="HZZ68" s="345"/>
      <c r="IAA68" s="345"/>
      <c r="IAB68" s="345"/>
      <c r="IAC68" s="345"/>
      <c r="IAD68" s="345"/>
      <c r="IAE68" s="345"/>
      <c r="IAF68" s="345"/>
      <c r="IAG68" s="345"/>
      <c r="IAH68" s="345"/>
      <c r="IAI68" s="345"/>
      <c r="IAJ68" s="345"/>
      <c r="IAK68" s="345"/>
      <c r="IAL68" s="345"/>
      <c r="IAM68" s="345"/>
      <c r="IAN68" s="345"/>
      <c r="IAO68" s="345"/>
      <c r="IAP68" s="345"/>
      <c r="IAQ68" s="345"/>
      <c r="IAR68" s="345"/>
      <c r="IAS68" s="345"/>
      <c r="IAT68" s="345"/>
      <c r="IAU68" s="345"/>
      <c r="IAV68" s="345"/>
      <c r="IAW68" s="345"/>
      <c r="IAX68" s="345"/>
      <c r="IAY68" s="345"/>
      <c r="IAZ68" s="345"/>
      <c r="IBA68" s="345"/>
      <c r="IBB68" s="345"/>
      <c r="IBC68" s="345"/>
      <c r="IBD68" s="345"/>
      <c r="IBE68" s="345"/>
      <c r="IBF68" s="345"/>
      <c r="IBG68" s="345"/>
      <c r="IBI68" s="345"/>
      <c r="IBJ68" s="345"/>
      <c r="IBK68" s="345"/>
      <c r="IBL68" s="345"/>
      <c r="IBM68" s="345"/>
      <c r="IBN68" s="345"/>
      <c r="IBO68" s="345"/>
      <c r="IBP68" s="345"/>
      <c r="IBQ68" s="345"/>
      <c r="IBR68" s="345"/>
      <c r="IBS68" s="345"/>
      <c r="IBT68" s="345"/>
      <c r="IBU68" s="345"/>
      <c r="IBV68" s="345"/>
      <c r="IBW68" s="345"/>
      <c r="IBX68" s="345"/>
      <c r="IBY68" s="345"/>
      <c r="IBZ68" s="345"/>
      <c r="ICA68" s="345"/>
      <c r="ICB68" s="345"/>
      <c r="ICC68" s="345"/>
      <c r="ICD68" s="345"/>
      <c r="ICE68" s="345"/>
      <c r="ICF68" s="345"/>
      <c r="ICG68" s="345"/>
      <c r="ICH68" s="345"/>
      <c r="ICI68" s="345"/>
      <c r="ICJ68" s="345"/>
      <c r="ICK68" s="345"/>
      <c r="ICL68" s="345"/>
      <c r="ICM68" s="345"/>
      <c r="ICN68" s="345"/>
      <c r="ICO68" s="345"/>
      <c r="ICP68" s="345"/>
      <c r="ICQ68" s="345"/>
      <c r="ICR68" s="345"/>
      <c r="ICS68" s="345"/>
      <c r="ICT68" s="345"/>
      <c r="ICU68" s="345"/>
      <c r="ICV68" s="345"/>
      <c r="ICW68" s="345"/>
      <c r="ICX68" s="345"/>
      <c r="ICY68" s="345"/>
      <c r="ICZ68" s="345"/>
      <c r="IDA68" s="345"/>
      <c r="IDB68" s="345"/>
      <c r="IDC68" s="345"/>
      <c r="IDD68" s="345"/>
      <c r="IDE68" s="345"/>
      <c r="IDF68" s="345"/>
      <c r="IDG68" s="345"/>
      <c r="IDH68" s="345"/>
      <c r="IDI68" s="345"/>
      <c r="IDJ68" s="345"/>
      <c r="IDK68" s="345"/>
      <c r="IDL68" s="345"/>
      <c r="IDM68" s="345"/>
      <c r="IDN68" s="345"/>
      <c r="IDO68" s="345"/>
      <c r="IDP68" s="345"/>
      <c r="IDQ68" s="345"/>
      <c r="IDR68" s="345"/>
      <c r="IDS68" s="345"/>
      <c r="IDT68" s="345"/>
      <c r="IDU68" s="345"/>
      <c r="IDV68" s="345"/>
      <c r="IDW68" s="345"/>
      <c r="IDX68" s="345"/>
      <c r="IDY68" s="345"/>
      <c r="IDZ68" s="345"/>
      <c r="IEA68" s="345"/>
      <c r="IEB68" s="345"/>
      <c r="IEC68" s="345"/>
      <c r="IED68" s="345"/>
      <c r="IEE68" s="345"/>
      <c r="IEF68" s="345"/>
      <c r="IEG68" s="345"/>
      <c r="IEH68" s="345"/>
      <c r="IEI68" s="345"/>
      <c r="IEJ68" s="345"/>
      <c r="IEK68" s="345"/>
      <c r="IEL68" s="345"/>
      <c r="IEM68" s="345"/>
      <c r="IEN68" s="345"/>
      <c r="IEO68" s="345"/>
      <c r="IEP68" s="345"/>
      <c r="IEQ68" s="345"/>
      <c r="IER68" s="345"/>
      <c r="IES68" s="345"/>
      <c r="IET68" s="345"/>
      <c r="IEU68" s="345"/>
      <c r="IEV68" s="345"/>
      <c r="IEW68" s="345"/>
      <c r="IEX68" s="345"/>
      <c r="IEY68" s="345"/>
      <c r="IEZ68" s="345"/>
      <c r="IFA68" s="345"/>
      <c r="IFB68" s="345"/>
      <c r="IFC68" s="345"/>
      <c r="IFD68" s="345"/>
      <c r="IFE68" s="345"/>
      <c r="IFF68" s="345"/>
      <c r="IFG68" s="345"/>
      <c r="IFH68" s="345"/>
      <c r="IFI68" s="345"/>
      <c r="IFJ68" s="345"/>
      <c r="IFK68" s="345"/>
      <c r="IFL68" s="345"/>
      <c r="IFM68" s="345"/>
      <c r="IFN68" s="345"/>
      <c r="IFO68" s="345"/>
      <c r="IFP68" s="345"/>
      <c r="IFQ68" s="345"/>
      <c r="IFR68" s="345"/>
      <c r="IFS68" s="345"/>
      <c r="IFT68" s="345"/>
      <c r="IFU68" s="345"/>
      <c r="IFV68" s="345"/>
      <c r="IFW68" s="345"/>
      <c r="IFX68" s="345"/>
      <c r="IFY68" s="345"/>
      <c r="IFZ68" s="345"/>
      <c r="IGA68" s="345"/>
      <c r="IGB68" s="345"/>
      <c r="IGC68" s="345"/>
      <c r="IGD68" s="345"/>
      <c r="IGE68" s="345"/>
      <c r="IGF68" s="345"/>
      <c r="IGG68" s="345"/>
      <c r="IGH68" s="345"/>
      <c r="IGI68" s="345"/>
      <c r="IGJ68" s="345"/>
      <c r="IGK68" s="345"/>
      <c r="IGL68" s="345"/>
      <c r="IGM68" s="345"/>
      <c r="IGN68" s="345"/>
      <c r="IGO68" s="345"/>
      <c r="IGP68" s="345"/>
      <c r="IGQ68" s="345"/>
      <c r="IGR68" s="345"/>
      <c r="IGS68" s="345"/>
      <c r="IGT68" s="345"/>
      <c r="IGU68" s="345"/>
      <c r="IGV68" s="345"/>
      <c r="IGW68" s="345"/>
      <c r="IGX68" s="345"/>
      <c r="IGY68" s="345"/>
      <c r="IGZ68" s="345"/>
      <c r="IHA68" s="345"/>
      <c r="IHB68" s="345"/>
      <c r="IHC68" s="345"/>
      <c r="IHD68" s="345"/>
      <c r="IHE68" s="345"/>
      <c r="IHF68" s="345"/>
      <c r="IHG68" s="345"/>
      <c r="IHH68" s="345"/>
      <c r="IHI68" s="345"/>
      <c r="IHJ68" s="345"/>
      <c r="IHK68" s="345"/>
      <c r="IHL68" s="345"/>
      <c r="IHM68" s="345"/>
      <c r="IHN68" s="345"/>
      <c r="IHO68" s="345"/>
      <c r="IHP68" s="345"/>
      <c r="IHQ68" s="345"/>
      <c r="IHR68" s="345"/>
      <c r="IHS68" s="345"/>
      <c r="IHT68" s="345"/>
      <c r="IHU68" s="345"/>
      <c r="IHV68" s="345"/>
      <c r="IHW68" s="345"/>
      <c r="IHX68" s="345"/>
      <c r="IHY68" s="345"/>
      <c r="IHZ68" s="345"/>
      <c r="IIA68" s="345"/>
      <c r="IIB68" s="345"/>
      <c r="IIC68" s="345"/>
      <c r="IID68" s="345"/>
      <c r="IIE68" s="345"/>
      <c r="IIF68" s="345"/>
      <c r="IIG68" s="345"/>
      <c r="IIH68" s="345"/>
      <c r="III68" s="345"/>
      <c r="IIJ68" s="345"/>
      <c r="IIK68" s="345"/>
      <c r="IIL68" s="345"/>
      <c r="IIM68" s="345"/>
      <c r="IIN68" s="345"/>
      <c r="IIO68" s="345"/>
      <c r="IIP68" s="345"/>
      <c r="IIQ68" s="345"/>
      <c r="IIR68" s="345"/>
      <c r="IIS68" s="345"/>
      <c r="IIT68" s="345"/>
      <c r="IIU68" s="345"/>
      <c r="IIV68" s="345"/>
      <c r="IIW68" s="345"/>
      <c r="IIX68" s="345"/>
      <c r="IIY68" s="345"/>
      <c r="IIZ68" s="345"/>
      <c r="IJA68" s="345"/>
      <c r="IJB68" s="345"/>
      <c r="IJC68" s="345"/>
      <c r="IJD68" s="345"/>
      <c r="IJE68" s="345"/>
      <c r="IJF68" s="345"/>
      <c r="IJG68" s="345"/>
      <c r="IJH68" s="345"/>
      <c r="IJI68" s="345"/>
      <c r="IJJ68" s="345"/>
      <c r="IJK68" s="345"/>
      <c r="IJL68" s="345"/>
      <c r="IJM68" s="345"/>
      <c r="IJN68" s="345"/>
      <c r="IJO68" s="345"/>
      <c r="IJP68" s="345"/>
      <c r="IJQ68" s="345"/>
      <c r="IJR68" s="345"/>
      <c r="IJS68" s="345"/>
      <c r="IJT68" s="345"/>
      <c r="IJU68" s="345"/>
      <c r="IJV68" s="345"/>
      <c r="IJW68" s="345"/>
      <c r="IJX68" s="345"/>
      <c r="IJY68" s="345"/>
      <c r="IJZ68" s="345"/>
      <c r="IKA68" s="345"/>
      <c r="IKB68" s="345"/>
      <c r="IKC68" s="345"/>
      <c r="IKD68" s="345"/>
      <c r="IKE68" s="345"/>
      <c r="IKF68" s="345"/>
      <c r="IKG68" s="345"/>
      <c r="IKH68" s="345"/>
      <c r="IKI68" s="345"/>
      <c r="IKJ68" s="345"/>
      <c r="IKK68" s="345"/>
      <c r="IKL68" s="345"/>
      <c r="IKM68" s="345"/>
      <c r="IKN68" s="345"/>
      <c r="IKO68" s="345"/>
      <c r="IKP68" s="345"/>
      <c r="IKQ68" s="345"/>
      <c r="IKR68" s="345"/>
      <c r="IKS68" s="345"/>
      <c r="IKT68" s="345"/>
      <c r="IKU68" s="345"/>
      <c r="IKV68" s="345"/>
      <c r="IKW68" s="345"/>
      <c r="IKX68" s="345"/>
      <c r="IKY68" s="345"/>
      <c r="IKZ68" s="345"/>
      <c r="ILA68" s="345"/>
      <c r="ILB68" s="345"/>
      <c r="ILC68" s="345"/>
      <c r="ILE68" s="345"/>
      <c r="ILF68" s="345"/>
      <c r="ILG68" s="345"/>
      <c r="ILH68" s="345"/>
      <c r="ILI68" s="345"/>
      <c r="ILJ68" s="345"/>
      <c r="ILK68" s="345"/>
      <c r="ILL68" s="345"/>
      <c r="ILM68" s="345"/>
      <c r="ILN68" s="345"/>
      <c r="ILO68" s="345"/>
      <c r="ILP68" s="345"/>
      <c r="ILQ68" s="345"/>
      <c r="ILR68" s="345"/>
      <c r="ILS68" s="345"/>
      <c r="ILT68" s="345"/>
      <c r="ILU68" s="345"/>
      <c r="ILV68" s="345"/>
      <c r="ILW68" s="345"/>
      <c r="ILX68" s="345"/>
      <c r="ILY68" s="345"/>
      <c r="ILZ68" s="345"/>
      <c r="IMA68" s="345"/>
      <c r="IMB68" s="345"/>
      <c r="IMC68" s="345"/>
      <c r="IMD68" s="345"/>
      <c r="IME68" s="345"/>
      <c r="IMF68" s="345"/>
      <c r="IMG68" s="345"/>
      <c r="IMH68" s="345"/>
      <c r="IMI68" s="345"/>
      <c r="IMJ68" s="345"/>
      <c r="IMK68" s="345"/>
      <c r="IML68" s="345"/>
      <c r="IMM68" s="345"/>
      <c r="IMN68" s="345"/>
      <c r="IMO68" s="345"/>
      <c r="IMP68" s="345"/>
      <c r="IMQ68" s="345"/>
      <c r="IMR68" s="345"/>
      <c r="IMS68" s="345"/>
      <c r="IMT68" s="345"/>
      <c r="IMU68" s="345"/>
      <c r="IMV68" s="345"/>
      <c r="IMW68" s="345"/>
      <c r="IMX68" s="345"/>
      <c r="IMY68" s="345"/>
      <c r="IMZ68" s="345"/>
      <c r="INA68" s="345"/>
      <c r="INB68" s="345"/>
      <c r="INC68" s="345"/>
      <c r="IND68" s="345"/>
      <c r="INE68" s="345"/>
      <c r="INF68" s="345"/>
      <c r="ING68" s="345"/>
      <c r="INH68" s="345"/>
      <c r="INI68" s="345"/>
      <c r="INJ68" s="345"/>
      <c r="INK68" s="345"/>
      <c r="INL68" s="345"/>
      <c r="INM68" s="345"/>
      <c r="INN68" s="345"/>
      <c r="INO68" s="345"/>
      <c r="INP68" s="345"/>
      <c r="INQ68" s="345"/>
      <c r="INR68" s="345"/>
      <c r="INS68" s="345"/>
      <c r="INT68" s="345"/>
      <c r="INU68" s="345"/>
      <c r="INV68" s="345"/>
      <c r="INW68" s="345"/>
      <c r="INX68" s="345"/>
      <c r="INY68" s="345"/>
      <c r="INZ68" s="345"/>
      <c r="IOA68" s="345"/>
      <c r="IOB68" s="345"/>
      <c r="IOC68" s="345"/>
      <c r="IOD68" s="345"/>
      <c r="IOE68" s="345"/>
      <c r="IOF68" s="345"/>
      <c r="IOG68" s="345"/>
      <c r="IOH68" s="345"/>
      <c r="IOI68" s="345"/>
      <c r="IOJ68" s="345"/>
      <c r="IOK68" s="345"/>
      <c r="IOL68" s="345"/>
      <c r="IOM68" s="345"/>
      <c r="ION68" s="345"/>
      <c r="IOO68" s="345"/>
      <c r="IOP68" s="345"/>
      <c r="IOQ68" s="345"/>
      <c r="IOR68" s="345"/>
      <c r="IOS68" s="345"/>
      <c r="IOT68" s="345"/>
      <c r="IOU68" s="345"/>
      <c r="IOV68" s="345"/>
      <c r="IOW68" s="345"/>
      <c r="IOX68" s="345"/>
      <c r="IOY68" s="345"/>
      <c r="IOZ68" s="345"/>
      <c r="IPA68" s="345"/>
      <c r="IPB68" s="345"/>
      <c r="IPC68" s="345"/>
      <c r="IPD68" s="345"/>
      <c r="IPE68" s="345"/>
      <c r="IPF68" s="345"/>
      <c r="IPG68" s="345"/>
      <c r="IPH68" s="345"/>
      <c r="IPI68" s="345"/>
      <c r="IPJ68" s="345"/>
      <c r="IPK68" s="345"/>
      <c r="IPL68" s="345"/>
      <c r="IPM68" s="345"/>
      <c r="IPN68" s="345"/>
      <c r="IPO68" s="345"/>
      <c r="IPP68" s="345"/>
      <c r="IPQ68" s="345"/>
      <c r="IPR68" s="345"/>
      <c r="IPS68" s="345"/>
      <c r="IPT68" s="345"/>
      <c r="IPU68" s="345"/>
      <c r="IPV68" s="345"/>
      <c r="IPW68" s="345"/>
      <c r="IPX68" s="345"/>
      <c r="IPY68" s="345"/>
      <c r="IPZ68" s="345"/>
      <c r="IQA68" s="345"/>
      <c r="IQB68" s="345"/>
      <c r="IQC68" s="345"/>
      <c r="IQD68" s="345"/>
      <c r="IQE68" s="345"/>
      <c r="IQF68" s="345"/>
      <c r="IQG68" s="345"/>
      <c r="IQH68" s="345"/>
      <c r="IQI68" s="345"/>
      <c r="IQJ68" s="345"/>
      <c r="IQK68" s="345"/>
      <c r="IQL68" s="345"/>
      <c r="IQM68" s="345"/>
      <c r="IQN68" s="345"/>
      <c r="IQO68" s="345"/>
      <c r="IQP68" s="345"/>
      <c r="IQQ68" s="345"/>
      <c r="IQR68" s="345"/>
      <c r="IQS68" s="345"/>
      <c r="IQT68" s="345"/>
      <c r="IQU68" s="345"/>
      <c r="IQV68" s="345"/>
      <c r="IQW68" s="345"/>
      <c r="IQX68" s="345"/>
      <c r="IQY68" s="345"/>
      <c r="IQZ68" s="345"/>
      <c r="IRA68" s="345"/>
      <c r="IRB68" s="345"/>
      <c r="IRC68" s="345"/>
      <c r="IRD68" s="345"/>
      <c r="IRE68" s="345"/>
      <c r="IRF68" s="345"/>
      <c r="IRG68" s="345"/>
      <c r="IRH68" s="345"/>
      <c r="IRI68" s="345"/>
      <c r="IRJ68" s="345"/>
      <c r="IRK68" s="345"/>
      <c r="IRL68" s="345"/>
      <c r="IRM68" s="345"/>
      <c r="IRN68" s="345"/>
      <c r="IRO68" s="345"/>
      <c r="IRP68" s="345"/>
      <c r="IRQ68" s="345"/>
      <c r="IRR68" s="345"/>
      <c r="IRS68" s="345"/>
      <c r="IRT68" s="345"/>
      <c r="IRU68" s="345"/>
      <c r="IRV68" s="345"/>
      <c r="IRW68" s="345"/>
      <c r="IRX68" s="345"/>
      <c r="IRY68" s="345"/>
      <c r="IRZ68" s="345"/>
      <c r="ISA68" s="345"/>
      <c r="ISB68" s="345"/>
      <c r="ISC68" s="345"/>
      <c r="ISD68" s="345"/>
      <c r="ISE68" s="345"/>
      <c r="ISF68" s="345"/>
      <c r="ISG68" s="345"/>
      <c r="ISH68" s="345"/>
      <c r="ISI68" s="345"/>
      <c r="ISJ68" s="345"/>
      <c r="ISK68" s="345"/>
      <c r="ISL68" s="345"/>
      <c r="ISM68" s="345"/>
      <c r="ISN68" s="345"/>
      <c r="ISO68" s="345"/>
      <c r="ISP68" s="345"/>
      <c r="ISQ68" s="345"/>
      <c r="ISR68" s="345"/>
      <c r="ISS68" s="345"/>
      <c r="IST68" s="345"/>
      <c r="ISU68" s="345"/>
      <c r="ISV68" s="345"/>
      <c r="ISW68" s="345"/>
      <c r="ISX68" s="345"/>
      <c r="ISY68" s="345"/>
      <c r="ISZ68" s="345"/>
      <c r="ITA68" s="345"/>
      <c r="ITB68" s="345"/>
      <c r="ITC68" s="345"/>
      <c r="ITD68" s="345"/>
      <c r="ITE68" s="345"/>
      <c r="ITF68" s="345"/>
      <c r="ITG68" s="345"/>
      <c r="ITH68" s="345"/>
      <c r="ITI68" s="345"/>
      <c r="ITJ68" s="345"/>
      <c r="ITK68" s="345"/>
      <c r="ITL68" s="345"/>
      <c r="ITM68" s="345"/>
      <c r="ITN68" s="345"/>
      <c r="ITO68" s="345"/>
      <c r="ITP68" s="345"/>
      <c r="ITQ68" s="345"/>
      <c r="ITR68" s="345"/>
      <c r="ITS68" s="345"/>
      <c r="ITT68" s="345"/>
      <c r="ITU68" s="345"/>
      <c r="ITV68" s="345"/>
      <c r="ITW68" s="345"/>
      <c r="ITX68" s="345"/>
      <c r="ITY68" s="345"/>
      <c r="ITZ68" s="345"/>
      <c r="IUA68" s="345"/>
      <c r="IUB68" s="345"/>
      <c r="IUC68" s="345"/>
      <c r="IUD68" s="345"/>
      <c r="IUE68" s="345"/>
      <c r="IUF68" s="345"/>
      <c r="IUG68" s="345"/>
      <c r="IUH68" s="345"/>
      <c r="IUI68" s="345"/>
      <c r="IUJ68" s="345"/>
      <c r="IUK68" s="345"/>
      <c r="IUL68" s="345"/>
      <c r="IUM68" s="345"/>
      <c r="IUN68" s="345"/>
      <c r="IUO68" s="345"/>
      <c r="IUP68" s="345"/>
      <c r="IUQ68" s="345"/>
      <c r="IUR68" s="345"/>
      <c r="IUS68" s="345"/>
      <c r="IUT68" s="345"/>
      <c r="IUU68" s="345"/>
      <c r="IUV68" s="345"/>
      <c r="IUW68" s="345"/>
      <c r="IUX68" s="345"/>
      <c r="IUY68" s="345"/>
      <c r="IVA68" s="345"/>
      <c r="IVB68" s="345"/>
      <c r="IVC68" s="345"/>
      <c r="IVD68" s="345"/>
      <c r="IVE68" s="345"/>
      <c r="IVF68" s="345"/>
      <c r="IVG68" s="345"/>
      <c r="IVH68" s="345"/>
      <c r="IVI68" s="345"/>
      <c r="IVJ68" s="345"/>
      <c r="IVK68" s="345"/>
      <c r="IVL68" s="345"/>
      <c r="IVM68" s="345"/>
      <c r="IVN68" s="345"/>
      <c r="IVO68" s="345"/>
      <c r="IVP68" s="345"/>
      <c r="IVQ68" s="345"/>
      <c r="IVR68" s="345"/>
      <c r="IVS68" s="345"/>
      <c r="IVT68" s="345"/>
      <c r="IVU68" s="345"/>
      <c r="IVV68" s="345"/>
      <c r="IVW68" s="345"/>
      <c r="IVX68" s="345"/>
      <c r="IVY68" s="345"/>
      <c r="IVZ68" s="345"/>
      <c r="IWA68" s="345"/>
      <c r="IWB68" s="345"/>
      <c r="IWC68" s="345"/>
      <c r="IWD68" s="345"/>
      <c r="IWE68" s="345"/>
      <c r="IWF68" s="345"/>
      <c r="IWG68" s="345"/>
      <c r="IWH68" s="345"/>
      <c r="IWI68" s="345"/>
      <c r="IWJ68" s="345"/>
      <c r="IWK68" s="345"/>
      <c r="IWL68" s="345"/>
      <c r="IWM68" s="345"/>
      <c r="IWN68" s="345"/>
      <c r="IWO68" s="345"/>
      <c r="IWP68" s="345"/>
      <c r="IWQ68" s="345"/>
      <c r="IWR68" s="345"/>
      <c r="IWS68" s="345"/>
      <c r="IWT68" s="345"/>
      <c r="IWU68" s="345"/>
      <c r="IWV68" s="345"/>
      <c r="IWW68" s="345"/>
      <c r="IWX68" s="345"/>
      <c r="IWY68" s="345"/>
      <c r="IWZ68" s="345"/>
      <c r="IXA68" s="345"/>
      <c r="IXB68" s="345"/>
      <c r="IXC68" s="345"/>
      <c r="IXD68" s="345"/>
      <c r="IXE68" s="345"/>
      <c r="IXF68" s="345"/>
      <c r="IXG68" s="345"/>
      <c r="IXH68" s="345"/>
      <c r="IXI68" s="345"/>
      <c r="IXJ68" s="345"/>
      <c r="IXK68" s="345"/>
      <c r="IXL68" s="345"/>
      <c r="IXM68" s="345"/>
      <c r="IXN68" s="345"/>
      <c r="IXO68" s="345"/>
      <c r="IXP68" s="345"/>
      <c r="IXQ68" s="345"/>
      <c r="IXR68" s="345"/>
      <c r="IXS68" s="345"/>
      <c r="IXT68" s="345"/>
      <c r="IXU68" s="345"/>
      <c r="IXV68" s="345"/>
      <c r="IXW68" s="345"/>
      <c r="IXX68" s="345"/>
      <c r="IXY68" s="345"/>
      <c r="IXZ68" s="345"/>
      <c r="IYA68" s="345"/>
      <c r="IYB68" s="345"/>
      <c r="IYC68" s="345"/>
      <c r="IYD68" s="345"/>
      <c r="IYE68" s="345"/>
      <c r="IYF68" s="345"/>
      <c r="IYG68" s="345"/>
      <c r="IYH68" s="345"/>
      <c r="IYI68" s="345"/>
      <c r="IYJ68" s="345"/>
      <c r="IYK68" s="345"/>
      <c r="IYL68" s="345"/>
      <c r="IYM68" s="345"/>
      <c r="IYN68" s="345"/>
      <c r="IYO68" s="345"/>
      <c r="IYP68" s="345"/>
      <c r="IYQ68" s="345"/>
      <c r="IYR68" s="345"/>
      <c r="IYS68" s="345"/>
      <c r="IYT68" s="345"/>
      <c r="IYU68" s="345"/>
      <c r="IYV68" s="345"/>
      <c r="IYW68" s="345"/>
      <c r="IYX68" s="345"/>
      <c r="IYY68" s="345"/>
      <c r="IYZ68" s="345"/>
      <c r="IZA68" s="345"/>
      <c r="IZB68" s="345"/>
      <c r="IZC68" s="345"/>
      <c r="IZD68" s="345"/>
      <c r="IZE68" s="345"/>
      <c r="IZF68" s="345"/>
      <c r="IZG68" s="345"/>
      <c r="IZH68" s="345"/>
      <c r="IZI68" s="345"/>
      <c r="IZJ68" s="345"/>
      <c r="IZK68" s="345"/>
      <c r="IZL68" s="345"/>
      <c r="IZM68" s="345"/>
      <c r="IZN68" s="345"/>
      <c r="IZO68" s="345"/>
      <c r="IZP68" s="345"/>
      <c r="IZQ68" s="345"/>
      <c r="IZR68" s="345"/>
      <c r="IZS68" s="345"/>
      <c r="IZT68" s="345"/>
      <c r="IZU68" s="345"/>
      <c r="IZV68" s="345"/>
      <c r="IZW68" s="345"/>
      <c r="IZX68" s="345"/>
      <c r="IZY68" s="345"/>
      <c r="IZZ68" s="345"/>
      <c r="JAA68" s="345"/>
      <c r="JAB68" s="345"/>
      <c r="JAC68" s="345"/>
      <c r="JAD68" s="345"/>
      <c r="JAE68" s="345"/>
      <c r="JAF68" s="345"/>
      <c r="JAG68" s="345"/>
      <c r="JAH68" s="345"/>
      <c r="JAI68" s="345"/>
      <c r="JAJ68" s="345"/>
      <c r="JAK68" s="345"/>
      <c r="JAL68" s="345"/>
      <c r="JAM68" s="345"/>
      <c r="JAN68" s="345"/>
      <c r="JAO68" s="345"/>
      <c r="JAP68" s="345"/>
      <c r="JAQ68" s="345"/>
      <c r="JAR68" s="345"/>
      <c r="JAS68" s="345"/>
      <c r="JAT68" s="345"/>
      <c r="JAU68" s="345"/>
      <c r="JAV68" s="345"/>
      <c r="JAW68" s="345"/>
      <c r="JAX68" s="345"/>
      <c r="JAY68" s="345"/>
      <c r="JAZ68" s="345"/>
      <c r="JBA68" s="345"/>
      <c r="JBB68" s="345"/>
      <c r="JBC68" s="345"/>
      <c r="JBD68" s="345"/>
      <c r="JBE68" s="345"/>
      <c r="JBF68" s="345"/>
      <c r="JBG68" s="345"/>
      <c r="JBH68" s="345"/>
      <c r="JBI68" s="345"/>
      <c r="JBJ68" s="345"/>
      <c r="JBK68" s="345"/>
      <c r="JBL68" s="345"/>
      <c r="JBM68" s="345"/>
      <c r="JBN68" s="345"/>
      <c r="JBO68" s="345"/>
      <c r="JBP68" s="345"/>
      <c r="JBQ68" s="345"/>
      <c r="JBR68" s="345"/>
      <c r="JBS68" s="345"/>
      <c r="JBT68" s="345"/>
      <c r="JBU68" s="345"/>
      <c r="JBV68" s="345"/>
      <c r="JBW68" s="345"/>
      <c r="JBX68" s="345"/>
      <c r="JBY68" s="345"/>
      <c r="JBZ68" s="345"/>
      <c r="JCA68" s="345"/>
      <c r="JCB68" s="345"/>
      <c r="JCC68" s="345"/>
      <c r="JCD68" s="345"/>
      <c r="JCE68" s="345"/>
      <c r="JCF68" s="345"/>
      <c r="JCG68" s="345"/>
      <c r="JCH68" s="345"/>
      <c r="JCI68" s="345"/>
      <c r="JCJ68" s="345"/>
      <c r="JCK68" s="345"/>
      <c r="JCL68" s="345"/>
      <c r="JCM68" s="345"/>
      <c r="JCN68" s="345"/>
      <c r="JCO68" s="345"/>
      <c r="JCP68" s="345"/>
      <c r="JCQ68" s="345"/>
      <c r="JCR68" s="345"/>
      <c r="JCS68" s="345"/>
      <c r="JCT68" s="345"/>
      <c r="JCU68" s="345"/>
      <c r="JCV68" s="345"/>
      <c r="JCW68" s="345"/>
      <c r="JCX68" s="345"/>
      <c r="JCY68" s="345"/>
      <c r="JCZ68" s="345"/>
      <c r="JDA68" s="345"/>
      <c r="JDB68" s="345"/>
      <c r="JDC68" s="345"/>
      <c r="JDD68" s="345"/>
      <c r="JDE68" s="345"/>
      <c r="JDF68" s="345"/>
      <c r="JDG68" s="345"/>
      <c r="JDH68" s="345"/>
      <c r="JDI68" s="345"/>
      <c r="JDJ68" s="345"/>
      <c r="JDK68" s="345"/>
      <c r="JDL68" s="345"/>
      <c r="JDM68" s="345"/>
      <c r="JDN68" s="345"/>
      <c r="JDO68" s="345"/>
      <c r="JDP68" s="345"/>
      <c r="JDQ68" s="345"/>
      <c r="JDR68" s="345"/>
      <c r="JDS68" s="345"/>
      <c r="JDT68" s="345"/>
      <c r="JDU68" s="345"/>
      <c r="JDV68" s="345"/>
      <c r="JDW68" s="345"/>
      <c r="JDX68" s="345"/>
      <c r="JDY68" s="345"/>
      <c r="JDZ68" s="345"/>
      <c r="JEA68" s="345"/>
      <c r="JEB68" s="345"/>
      <c r="JEC68" s="345"/>
      <c r="JED68" s="345"/>
      <c r="JEE68" s="345"/>
      <c r="JEF68" s="345"/>
      <c r="JEG68" s="345"/>
      <c r="JEH68" s="345"/>
      <c r="JEI68" s="345"/>
      <c r="JEJ68" s="345"/>
      <c r="JEK68" s="345"/>
      <c r="JEL68" s="345"/>
      <c r="JEM68" s="345"/>
      <c r="JEN68" s="345"/>
      <c r="JEO68" s="345"/>
      <c r="JEP68" s="345"/>
      <c r="JEQ68" s="345"/>
      <c r="JER68" s="345"/>
      <c r="JES68" s="345"/>
      <c r="JET68" s="345"/>
      <c r="JEU68" s="345"/>
      <c r="JEW68" s="345"/>
      <c r="JEX68" s="345"/>
      <c r="JEY68" s="345"/>
      <c r="JEZ68" s="345"/>
      <c r="JFA68" s="345"/>
      <c r="JFB68" s="345"/>
      <c r="JFC68" s="345"/>
      <c r="JFD68" s="345"/>
      <c r="JFE68" s="345"/>
      <c r="JFF68" s="345"/>
      <c r="JFG68" s="345"/>
      <c r="JFH68" s="345"/>
      <c r="JFI68" s="345"/>
      <c r="JFJ68" s="345"/>
      <c r="JFK68" s="345"/>
      <c r="JFL68" s="345"/>
      <c r="JFM68" s="345"/>
      <c r="JFN68" s="345"/>
      <c r="JFO68" s="345"/>
      <c r="JFP68" s="345"/>
      <c r="JFQ68" s="345"/>
      <c r="JFR68" s="345"/>
      <c r="JFS68" s="345"/>
      <c r="JFT68" s="345"/>
      <c r="JFU68" s="345"/>
      <c r="JFV68" s="345"/>
      <c r="JFW68" s="345"/>
      <c r="JFX68" s="345"/>
      <c r="JFY68" s="345"/>
      <c r="JFZ68" s="345"/>
      <c r="JGA68" s="345"/>
      <c r="JGB68" s="345"/>
      <c r="JGC68" s="345"/>
      <c r="JGD68" s="345"/>
      <c r="JGE68" s="345"/>
      <c r="JGF68" s="345"/>
      <c r="JGG68" s="345"/>
      <c r="JGH68" s="345"/>
      <c r="JGI68" s="345"/>
      <c r="JGJ68" s="345"/>
      <c r="JGK68" s="345"/>
      <c r="JGL68" s="345"/>
      <c r="JGM68" s="345"/>
      <c r="JGN68" s="345"/>
      <c r="JGO68" s="345"/>
      <c r="JGP68" s="345"/>
      <c r="JGQ68" s="345"/>
      <c r="JGR68" s="345"/>
      <c r="JGS68" s="345"/>
      <c r="JGT68" s="345"/>
      <c r="JGU68" s="345"/>
      <c r="JGV68" s="345"/>
      <c r="JGW68" s="345"/>
      <c r="JGX68" s="345"/>
      <c r="JGY68" s="345"/>
      <c r="JGZ68" s="345"/>
      <c r="JHA68" s="345"/>
      <c r="JHB68" s="345"/>
      <c r="JHC68" s="345"/>
      <c r="JHD68" s="345"/>
      <c r="JHE68" s="345"/>
      <c r="JHF68" s="345"/>
      <c r="JHG68" s="345"/>
      <c r="JHH68" s="345"/>
      <c r="JHI68" s="345"/>
      <c r="JHJ68" s="345"/>
      <c r="JHK68" s="345"/>
      <c r="JHL68" s="345"/>
      <c r="JHM68" s="345"/>
      <c r="JHN68" s="345"/>
      <c r="JHO68" s="345"/>
      <c r="JHP68" s="345"/>
      <c r="JHQ68" s="345"/>
      <c r="JHR68" s="345"/>
      <c r="JHS68" s="345"/>
      <c r="JHT68" s="345"/>
      <c r="JHU68" s="345"/>
      <c r="JHV68" s="345"/>
      <c r="JHW68" s="345"/>
      <c r="JHX68" s="345"/>
      <c r="JHY68" s="345"/>
      <c r="JHZ68" s="345"/>
      <c r="JIA68" s="345"/>
      <c r="JIB68" s="345"/>
      <c r="JIC68" s="345"/>
      <c r="JID68" s="345"/>
      <c r="JIE68" s="345"/>
      <c r="JIF68" s="345"/>
      <c r="JIG68" s="345"/>
      <c r="JIH68" s="345"/>
      <c r="JII68" s="345"/>
      <c r="JIJ68" s="345"/>
      <c r="JIK68" s="345"/>
      <c r="JIL68" s="345"/>
      <c r="JIM68" s="345"/>
      <c r="JIN68" s="345"/>
      <c r="JIO68" s="345"/>
      <c r="JIP68" s="345"/>
      <c r="JIQ68" s="345"/>
      <c r="JIR68" s="345"/>
      <c r="JIS68" s="345"/>
      <c r="JIT68" s="345"/>
      <c r="JIU68" s="345"/>
      <c r="JIV68" s="345"/>
      <c r="JIW68" s="345"/>
      <c r="JIX68" s="345"/>
      <c r="JIY68" s="345"/>
      <c r="JIZ68" s="345"/>
      <c r="JJA68" s="345"/>
      <c r="JJB68" s="345"/>
      <c r="JJC68" s="345"/>
      <c r="JJD68" s="345"/>
      <c r="JJE68" s="345"/>
      <c r="JJF68" s="345"/>
      <c r="JJG68" s="345"/>
      <c r="JJH68" s="345"/>
      <c r="JJI68" s="345"/>
      <c r="JJJ68" s="345"/>
      <c r="JJK68" s="345"/>
      <c r="JJL68" s="345"/>
      <c r="JJM68" s="345"/>
      <c r="JJN68" s="345"/>
      <c r="JJO68" s="345"/>
      <c r="JJP68" s="345"/>
      <c r="JJQ68" s="345"/>
      <c r="JJR68" s="345"/>
      <c r="JJS68" s="345"/>
      <c r="JJT68" s="345"/>
      <c r="JJU68" s="345"/>
      <c r="JJV68" s="345"/>
      <c r="JJW68" s="345"/>
      <c r="JJX68" s="345"/>
      <c r="JJY68" s="345"/>
      <c r="JJZ68" s="345"/>
      <c r="JKA68" s="345"/>
      <c r="JKB68" s="345"/>
      <c r="JKC68" s="345"/>
      <c r="JKD68" s="345"/>
      <c r="JKE68" s="345"/>
      <c r="JKF68" s="345"/>
      <c r="JKG68" s="345"/>
      <c r="JKH68" s="345"/>
      <c r="JKI68" s="345"/>
      <c r="JKJ68" s="345"/>
      <c r="JKK68" s="345"/>
      <c r="JKL68" s="345"/>
      <c r="JKM68" s="345"/>
      <c r="JKN68" s="345"/>
      <c r="JKO68" s="345"/>
      <c r="JKP68" s="345"/>
      <c r="JKQ68" s="345"/>
      <c r="JKR68" s="345"/>
      <c r="JKS68" s="345"/>
      <c r="JKT68" s="345"/>
      <c r="JKU68" s="345"/>
      <c r="JKV68" s="345"/>
      <c r="JKW68" s="345"/>
      <c r="JKX68" s="345"/>
      <c r="JKY68" s="345"/>
      <c r="JKZ68" s="345"/>
      <c r="JLA68" s="345"/>
      <c r="JLB68" s="345"/>
      <c r="JLC68" s="345"/>
      <c r="JLD68" s="345"/>
      <c r="JLE68" s="345"/>
      <c r="JLF68" s="345"/>
      <c r="JLG68" s="345"/>
      <c r="JLH68" s="345"/>
      <c r="JLI68" s="345"/>
      <c r="JLJ68" s="345"/>
      <c r="JLK68" s="345"/>
      <c r="JLL68" s="345"/>
      <c r="JLM68" s="345"/>
      <c r="JLN68" s="345"/>
      <c r="JLO68" s="345"/>
      <c r="JLP68" s="345"/>
      <c r="JLQ68" s="345"/>
      <c r="JLR68" s="345"/>
      <c r="JLS68" s="345"/>
      <c r="JLT68" s="345"/>
      <c r="JLU68" s="345"/>
      <c r="JLV68" s="345"/>
      <c r="JLW68" s="345"/>
      <c r="JLX68" s="345"/>
      <c r="JLY68" s="345"/>
      <c r="JLZ68" s="345"/>
      <c r="JMA68" s="345"/>
      <c r="JMB68" s="345"/>
      <c r="JMC68" s="345"/>
      <c r="JMD68" s="345"/>
      <c r="JME68" s="345"/>
      <c r="JMF68" s="345"/>
      <c r="JMG68" s="345"/>
      <c r="JMH68" s="345"/>
      <c r="JMI68" s="345"/>
      <c r="JMJ68" s="345"/>
      <c r="JMK68" s="345"/>
      <c r="JML68" s="345"/>
      <c r="JMM68" s="345"/>
      <c r="JMN68" s="345"/>
      <c r="JMO68" s="345"/>
      <c r="JMP68" s="345"/>
      <c r="JMQ68" s="345"/>
      <c r="JMR68" s="345"/>
      <c r="JMS68" s="345"/>
      <c r="JMT68" s="345"/>
      <c r="JMU68" s="345"/>
      <c r="JMV68" s="345"/>
      <c r="JMW68" s="345"/>
      <c r="JMX68" s="345"/>
      <c r="JMY68" s="345"/>
      <c r="JMZ68" s="345"/>
      <c r="JNA68" s="345"/>
      <c r="JNB68" s="345"/>
      <c r="JNC68" s="345"/>
      <c r="JND68" s="345"/>
      <c r="JNE68" s="345"/>
      <c r="JNF68" s="345"/>
      <c r="JNG68" s="345"/>
      <c r="JNH68" s="345"/>
      <c r="JNI68" s="345"/>
      <c r="JNJ68" s="345"/>
      <c r="JNK68" s="345"/>
      <c r="JNL68" s="345"/>
      <c r="JNM68" s="345"/>
      <c r="JNN68" s="345"/>
      <c r="JNO68" s="345"/>
      <c r="JNP68" s="345"/>
      <c r="JNQ68" s="345"/>
      <c r="JNR68" s="345"/>
      <c r="JNS68" s="345"/>
      <c r="JNT68" s="345"/>
      <c r="JNU68" s="345"/>
      <c r="JNV68" s="345"/>
      <c r="JNW68" s="345"/>
      <c r="JNX68" s="345"/>
      <c r="JNY68" s="345"/>
      <c r="JNZ68" s="345"/>
      <c r="JOA68" s="345"/>
      <c r="JOB68" s="345"/>
      <c r="JOC68" s="345"/>
      <c r="JOD68" s="345"/>
      <c r="JOE68" s="345"/>
      <c r="JOF68" s="345"/>
      <c r="JOG68" s="345"/>
      <c r="JOH68" s="345"/>
      <c r="JOI68" s="345"/>
      <c r="JOJ68" s="345"/>
      <c r="JOK68" s="345"/>
      <c r="JOL68" s="345"/>
      <c r="JOM68" s="345"/>
      <c r="JON68" s="345"/>
      <c r="JOO68" s="345"/>
      <c r="JOP68" s="345"/>
      <c r="JOQ68" s="345"/>
      <c r="JOS68" s="345"/>
      <c r="JOT68" s="345"/>
      <c r="JOU68" s="345"/>
      <c r="JOV68" s="345"/>
      <c r="JOW68" s="345"/>
      <c r="JOX68" s="345"/>
      <c r="JOY68" s="345"/>
      <c r="JOZ68" s="345"/>
      <c r="JPA68" s="345"/>
      <c r="JPB68" s="345"/>
      <c r="JPC68" s="345"/>
      <c r="JPD68" s="345"/>
      <c r="JPE68" s="345"/>
      <c r="JPF68" s="345"/>
      <c r="JPG68" s="345"/>
      <c r="JPH68" s="345"/>
      <c r="JPI68" s="345"/>
      <c r="JPJ68" s="345"/>
      <c r="JPK68" s="345"/>
      <c r="JPL68" s="345"/>
      <c r="JPM68" s="345"/>
      <c r="JPN68" s="345"/>
      <c r="JPO68" s="345"/>
      <c r="JPP68" s="345"/>
      <c r="JPQ68" s="345"/>
      <c r="JPR68" s="345"/>
      <c r="JPS68" s="345"/>
      <c r="JPT68" s="345"/>
      <c r="JPU68" s="345"/>
      <c r="JPV68" s="345"/>
      <c r="JPW68" s="345"/>
      <c r="JPX68" s="345"/>
      <c r="JPY68" s="345"/>
      <c r="JPZ68" s="345"/>
      <c r="JQA68" s="345"/>
      <c r="JQB68" s="345"/>
      <c r="JQC68" s="345"/>
      <c r="JQD68" s="345"/>
      <c r="JQE68" s="345"/>
      <c r="JQF68" s="345"/>
      <c r="JQG68" s="345"/>
      <c r="JQH68" s="345"/>
      <c r="JQI68" s="345"/>
      <c r="JQJ68" s="345"/>
      <c r="JQK68" s="345"/>
      <c r="JQL68" s="345"/>
      <c r="JQM68" s="345"/>
      <c r="JQN68" s="345"/>
      <c r="JQO68" s="345"/>
      <c r="JQP68" s="345"/>
      <c r="JQQ68" s="345"/>
      <c r="JQR68" s="345"/>
      <c r="JQS68" s="345"/>
      <c r="JQT68" s="345"/>
      <c r="JQU68" s="345"/>
      <c r="JQV68" s="345"/>
      <c r="JQW68" s="345"/>
      <c r="JQX68" s="345"/>
      <c r="JQY68" s="345"/>
      <c r="JQZ68" s="345"/>
      <c r="JRA68" s="345"/>
      <c r="JRB68" s="345"/>
      <c r="JRC68" s="345"/>
      <c r="JRD68" s="345"/>
      <c r="JRE68" s="345"/>
      <c r="JRF68" s="345"/>
      <c r="JRG68" s="345"/>
      <c r="JRH68" s="345"/>
      <c r="JRI68" s="345"/>
      <c r="JRJ68" s="345"/>
      <c r="JRK68" s="345"/>
      <c r="JRL68" s="345"/>
      <c r="JRM68" s="345"/>
      <c r="JRN68" s="345"/>
      <c r="JRO68" s="345"/>
      <c r="JRP68" s="345"/>
      <c r="JRQ68" s="345"/>
      <c r="JRR68" s="345"/>
      <c r="JRS68" s="345"/>
      <c r="JRT68" s="345"/>
      <c r="JRU68" s="345"/>
      <c r="JRV68" s="345"/>
      <c r="JRW68" s="345"/>
      <c r="JRX68" s="345"/>
      <c r="JRY68" s="345"/>
      <c r="JRZ68" s="345"/>
      <c r="JSA68" s="345"/>
      <c r="JSB68" s="345"/>
      <c r="JSC68" s="345"/>
      <c r="JSD68" s="345"/>
      <c r="JSE68" s="345"/>
      <c r="JSF68" s="345"/>
      <c r="JSG68" s="345"/>
      <c r="JSH68" s="345"/>
      <c r="JSI68" s="345"/>
      <c r="JSJ68" s="345"/>
      <c r="JSK68" s="345"/>
      <c r="JSL68" s="345"/>
      <c r="JSM68" s="345"/>
      <c r="JSN68" s="345"/>
      <c r="JSO68" s="345"/>
      <c r="JSP68" s="345"/>
      <c r="JSQ68" s="345"/>
      <c r="JSR68" s="345"/>
      <c r="JSS68" s="345"/>
      <c r="JST68" s="345"/>
      <c r="JSU68" s="345"/>
      <c r="JSV68" s="345"/>
      <c r="JSW68" s="345"/>
      <c r="JSX68" s="345"/>
      <c r="JSY68" s="345"/>
      <c r="JSZ68" s="345"/>
      <c r="JTA68" s="345"/>
      <c r="JTB68" s="345"/>
      <c r="JTC68" s="345"/>
      <c r="JTD68" s="345"/>
      <c r="JTE68" s="345"/>
      <c r="JTF68" s="345"/>
      <c r="JTG68" s="345"/>
      <c r="JTH68" s="345"/>
      <c r="JTI68" s="345"/>
      <c r="JTJ68" s="345"/>
      <c r="JTK68" s="345"/>
      <c r="JTL68" s="345"/>
      <c r="JTM68" s="345"/>
      <c r="JTN68" s="345"/>
      <c r="JTO68" s="345"/>
      <c r="JTP68" s="345"/>
      <c r="JTQ68" s="345"/>
      <c r="JTR68" s="345"/>
      <c r="JTS68" s="345"/>
      <c r="JTT68" s="345"/>
      <c r="JTU68" s="345"/>
      <c r="JTV68" s="345"/>
      <c r="JTW68" s="345"/>
      <c r="JTX68" s="345"/>
      <c r="JTY68" s="345"/>
      <c r="JTZ68" s="345"/>
      <c r="JUA68" s="345"/>
      <c r="JUB68" s="345"/>
      <c r="JUC68" s="345"/>
      <c r="JUD68" s="345"/>
      <c r="JUE68" s="345"/>
      <c r="JUF68" s="345"/>
      <c r="JUG68" s="345"/>
      <c r="JUH68" s="345"/>
      <c r="JUI68" s="345"/>
      <c r="JUJ68" s="345"/>
      <c r="JUK68" s="345"/>
      <c r="JUL68" s="345"/>
      <c r="JUM68" s="345"/>
      <c r="JUN68" s="345"/>
      <c r="JUO68" s="345"/>
      <c r="JUP68" s="345"/>
      <c r="JUQ68" s="345"/>
      <c r="JUR68" s="345"/>
      <c r="JUS68" s="345"/>
      <c r="JUT68" s="345"/>
      <c r="JUU68" s="345"/>
      <c r="JUV68" s="345"/>
      <c r="JUW68" s="345"/>
      <c r="JUX68" s="345"/>
      <c r="JUY68" s="345"/>
      <c r="JUZ68" s="345"/>
      <c r="JVA68" s="345"/>
      <c r="JVB68" s="345"/>
      <c r="JVC68" s="345"/>
      <c r="JVD68" s="345"/>
      <c r="JVE68" s="345"/>
      <c r="JVF68" s="345"/>
      <c r="JVG68" s="345"/>
      <c r="JVH68" s="345"/>
      <c r="JVI68" s="345"/>
      <c r="JVJ68" s="345"/>
      <c r="JVK68" s="345"/>
      <c r="JVL68" s="345"/>
      <c r="JVM68" s="345"/>
      <c r="JVN68" s="345"/>
      <c r="JVO68" s="345"/>
      <c r="JVP68" s="345"/>
      <c r="JVQ68" s="345"/>
      <c r="JVR68" s="345"/>
      <c r="JVS68" s="345"/>
      <c r="JVT68" s="345"/>
      <c r="JVU68" s="345"/>
      <c r="JVV68" s="345"/>
      <c r="JVW68" s="345"/>
      <c r="JVX68" s="345"/>
      <c r="JVY68" s="345"/>
      <c r="JVZ68" s="345"/>
      <c r="JWA68" s="345"/>
      <c r="JWB68" s="345"/>
      <c r="JWC68" s="345"/>
      <c r="JWD68" s="345"/>
      <c r="JWE68" s="345"/>
      <c r="JWF68" s="345"/>
      <c r="JWG68" s="345"/>
      <c r="JWH68" s="345"/>
      <c r="JWI68" s="345"/>
      <c r="JWJ68" s="345"/>
      <c r="JWK68" s="345"/>
      <c r="JWL68" s="345"/>
      <c r="JWM68" s="345"/>
      <c r="JWN68" s="345"/>
      <c r="JWO68" s="345"/>
      <c r="JWP68" s="345"/>
      <c r="JWQ68" s="345"/>
      <c r="JWR68" s="345"/>
      <c r="JWS68" s="345"/>
      <c r="JWT68" s="345"/>
      <c r="JWU68" s="345"/>
      <c r="JWV68" s="345"/>
      <c r="JWW68" s="345"/>
      <c r="JWX68" s="345"/>
      <c r="JWY68" s="345"/>
      <c r="JWZ68" s="345"/>
      <c r="JXA68" s="345"/>
      <c r="JXB68" s="345"/>
      <c r="JXC68" s="345"/>
      <c r="JXD68" s="345"/>
      <c r="JXE68" s="345"/>
      <c r="JXF68" s="345"/>
      <c r="JXG68" s="345"/>
      <c r="JXH68" s="345"/>
      <c r="JXI68" s="345"/>
      <c r="JXJ68" s="345"/>
      <c r="JXK68" s="345"/>
      <c r="JXL68" s="345"/>
      <c r="JXM68" s="345"/>
      <c r="JXN68" s="345"/>
      <c r="JXO68" s="345"/>
      <c r="JXP68" s="345"/>
      <c r="JXQ68" s="345"/>
      <c r="JXR68" s="345"/>
      <c r="JXS68" s="345"/>
      <c r="JXT68" s="345"/>
      <c r="JXU68" s="345"/>
      <c r="JXV68" s="345"/>
      <c r="JXW68" s="345"/>
      <c r="JXX68" s="345"/>
      <c r="JXY68" s="345"/>
      <c r="JXZ68" s="345"/>
      <c r="JYA68" s="345"/>
      <c r="JYB68" s="345"/>
      <c r="JYC68" s="345"/>
      <c r="JYD68" s="345"/>
      <c r="JYE68" s="345"/>
      <c r="JYF68" s="345"/>
      <c r="JYG68" s="345"/>
      <c r="JYH68" s="345"/>
      <c r="JYI68" s="345"/>
      <c r="JYJ68" s="345"/>
      <c r="JYK68" s="345"/>
      <c r="JYL68" s="345"/>
      <c r="JYM68" s="345"/>
      <c r="JYO68" s="345"/>
      <c r="JYP68" s="345"/>
      <c r="JYQ68" s="345"/>
      <c r="JYR68" s="345"/>
      <c r="JYS68" s="345"/>
      <c r="JYT68" s="345"/>
      <c r="JYU68" s="345"/>
      <c r="JYV68" s="345"/>
      <c r="JYW68" s="345"/>
      <c r="JYX68" s="345"/>
      <c r="JYY68" s="345"/>
      <c r="JYZ68" s="345"/>
      <c r="JZA68" s="345"/>
      <c r="JZB68" s="345"/>
      <c r="JZC68" s="345"/>
      <c r="JZD68" s="345"/>
      <c r="JZE68" s="345"/>
      <c r="JZF68" s="345"/>
      <c r="JZG68" s="345"/>
      <c r="JZH68" s="345"/>
      <c r="JZI68" s="345"/>
      <c r="JZJ68" s="345"/>
      <c r="JZK68" s="345"/>
      <c r="JZL68" s="345"/>
      <c r="JZM68" s="345"/>
      <c r="JZN68" s="345"/>
      <c r="JZO68" s="345"/>
      <c r="JZP68" s="345"/>
      <c r="JZQ68" s="345"/>
      <c r="JZR68" s="345"/>
      <c r="JZS68" s="345"/>
      <c r="JZT68" s="345"/>
      <c r="JZU68" s="345"/>
      <c r="JZV68" s="345"/>
      <c r="JZW68" s="345"/>
      <c r="JZX68" s="345"/>
      <c r="JZY68" s="345"/>
      <c r="JZZ68" s="345"/>
      <c r="KAA68" s="345"/>
      <c r="KAB68" s="345"/>
      <c r="KAC68" s="345"/>
      <c r="KAD68" s="345"/>
      <c r="KAE68" s="345"/>
      <c r="KAF68" s="345"/>
      <c r="KAG68" s="345"/>
      <c r="KAH68" s="345"/>
      <c r="KAI68" s="345"/>
      <c r="KAJ68" s="345"/>
      <c r="KAK68" s="345"/>
      <c r="KAL68" s="345"/>
      <c r="KAM68" s="345"/>
      <c r="KAN68" s="345"/>
      <c r="KAO68" s="345"/>
      <c r="KAP68" s="345"/>
      <c r="KAQ68" s="345"/>
      <c r="KAR68" s="345"/>
      <c r="KAS68" s="345"/>
      <c r="KAT68" s="345"/>
      <c r="KAU68" s="345"/>
      <c r="KAV68" s="345"/>
      <c r="KAW68" s="345"/>
      <c r="KAX68" s="345"/>
      <c r="KAY68" s="345"/>
      <c r="KAZ68" s="345"/>
      <c r="KBA68" s="345"/>
      <c r="KBB68" s="345"/>
      <c r="KBC68" s="345"/>
      <c r="KBD68" s="345"/>
      <c r="KBE68" s="345"/>
      <c r="KBF68" s="345"/>
      <c r="KBG68" s="345"/>
      <c r="KBH68" s="345"/>
      <c r="KBI68" s="345"/>
      <c r="KBJ68" s="345"/>
      <c r="KBK68" s="345"/>
      <c r="KBL68" s="345"/>
      <c r="KBM68" s="345"/>
      <c r="KBN68" s="345"/>
      <c r="KBO68" s="345"/>
      <c r="KBP68" s="345"/>
      <c r="KBQ68" s="345"/>
      <c r="KBR68" s="345"/>
      <c r="KBS68" s="345"/>
      <c r="KBT68" s="345"/>
      <c r="KBU68" s="345"/>
      <c r="KBV68" s="345"/>
      <c r="KBW68" s="345"/>
      <c r="KBX68" s="345"/>
      <c r="KBY68" s="345"/>
      <c r="KBZ68" s="345"/>
      <c r="KCA68" s="345"/>
      <c r="KCB68" s="345"/>
      <c r="KCC68" s="345"/>
      <c r="KCD68" s="345"/>
      <c r="KCE68" s="345"/>
      <c r="KCF68" s="345"/>
      <c r="KCG68" s="345"/>
      <c r="KCH68" s="345"/>
      <c r="KCI68" s="345"/>
      <c r="KCJ68" s="345"/>
      <c r="KCK68" s="345"/>
      <c r="KCL68" s="345"/>
      <c r="KCM68" s="345"/>
      <c r="KCN68" s="345"/>
      <c r="KCO68" s="345"/>
      <c r="KCP68" s="345"/>
      <c r="KCQ68" s="345"/>
      <c r="KCR68" s="345"/>
      <c r="KCS68" s="345"/>
      <c r="KCT68" s="345"/>
      <c r="KCU68" s="345"/>
      <c r="KCV68" s="345"/>
      <c r="KCW68" s="345"/>
      <c r="KCX68" s="345"/>
      <c r="KCY68" s="345"/>
      <c r="KCZ68" s="345"/>
      <c r="KDA68" s="345"/>
      <c r="KDB68" s="345"/>
      <c r="KDC68" s="345"/>
      <c r="KDD68" s="345"/>
      <c r="KDE68" s="345"/>
      <c r="KDF68" s="345"/>
      <c r="KDG68" s="345"/>
      <c r="KDH68" s="345"/>
      <c r="KDI68" s="345"/>
      <c r="KDJ68" s="345"/>
      <c r="KDK68" s="345"/>
      <c r="KDL68" s="345"/>
      <c r="KDM68" s="345"/>
      <c r="KDN68" s="345"/>
      <c r="KDO68" s="345"/>
      <c r="KDP68" s="345"/>
      <c r="KDQ68" s="345"/>
      <c r="KDR68" s="345"/>
      <c r="KDS68" s="345"/>
      <c r="KDT68" s="345"/>
      <c r="KDU68" s="345"/>
      <c r="KDV68" s="345"/>
      <c r="KDW68" s="345"/>
      <c r="KDX68" s="345"/>
      <c r="KDY68" s="345"/>
      <c r="KDZ68" s="345"/>
      <c r="KEA68" s="345"/>
      <c r="KEB68" s="345"/>
      <c r="KEC68" s="345"/>
      <c r="KED68" s="345"/>
      <c r="KEE68" s="345"/>
      <c r="KEF68" s="345"/>
      <c r="KEG68" s="345"/>
      <c r="KEH68" s="345"/>
      <c r="KEI68" s="345"/>
      <c r="KEJ68" s="345"/>
      <c r="KEK68" s="345"/>
      <c r="KEL68" s="345"/>
      <c r="KEM68" s="345"/>
      <c r="KEN68" s="345"/>
      <c r="KEO68" s="345"/>
      <c r="KEP68" s="345"/>
      <c r="KEQ68" s="345"/>
      <c r="KER68" s="345"/>
      <c r="KES68" s="345"/>
      <c r="KET68" s="345"/>
      <c r="KEU68" s="345"/>
      <c r="KEV68" s="345"/>
      <c r="KEW68" s="345"/>
      <c r="KEX68" s="345"/>
      <c r="KEY68" s="345"/>
      <c r="KEZ68" s="345"/>
      <c r="KFA68" s="345"/>
      <c r="KFB68" s="345"/>
      <c r="KFC68" s="345"/>
      <c r="KFD68" s="345"/>
      <c r="KFE68" s="345"/>
      <c r="KFF68" s="345"/>
      <c r="KFG68" s="345"/>
      <c r="KFH68" s="345"/>
      <c r="KFI68" s="345"/>
      <c r="KFJ68" s="345"/>
      <c r="KFK68" s="345"/>
      <c r="KFL68" s="345"/>
      <c r="KFM68" s="345"/>
      <c r="KFN68" s="345"/>
      <c r="KFO68" s="345"/>
      <c r="KFP68" s="345"/>
      <c r="KFQ68" s="345"/>
      <c r="KFR68" s="345"/>
      <c r="KFS68" s="345"/>
      <c r="KFT68" s="345"/>
      <c r="KFU68" s="345"/>
      <c r="KFV68" s="345"/>
      <c r="KFW68" s="345"/>
      <c r="KFX68" s="345"/>
      <c r="KFY68" s="345"/>
      <c r="KFZ68" s="345"/>
      <c r="KGA68" s="345"/>
      <c r="KGB68" s="345"/>
      <c r="KGC68" s="345"/>
      <c r="KGD68" s="345"/>
      <c r="KGE68" s="345"/>
      <c r="KGF68" s="345"/>
      <c r="KGG68" s="345"/>
      <c r="KGH68" s="345"/>
      <c r="KGI68" s="345"/>
      <c r="KGJ68" s="345"/>
      <c r="KGK68" s="345"/>
      <c r="KGL68" s="345"/>
      <c r="KGM68" s="345"/>
      <c r="KGN68" s="345"/>
      <c r="KGO68" s="345"/>
      <c r="KGP68" s="345"/>
      <c r="KGQ68" s="345"/>
      <c r="KGR68" s="345"/>
      <c r="KGS68" s="345"/>
      <c r="KGT68" s="345"/>
      <c r="KGU68" s="345"/>
      <c r="KGV68" s="345"/>
      <c r="KGW68" s="345"/>
      <c r="KGX68" s="345"/>
      <c r="KGY68" s="345"/>
      <c r="KGZ68" s="345"/>
      <c r="KHA68" s="345"/>
      <c r="KHB68" s="345"/>
      <c r="KHC68" s="345"/>
      <c r="KHD68" s="345"/>
      <c r="KHE68" s="345"/>
      <c r="KHF68" s="345"/>
      <c r="KHG68" s="345"/>
      <c r="KHH68" s="345"/>
      <c r="KHI68" s="345"/>
      <c r="KHJ68" s="345"/>
      <c r="KHK68" s="345"/>
      <c r="KHL68" s="345"/>
      <c r="KHM68" s="345"/>
      <c r="KHN68" s="345"/>
      <c r="KHO68" s="345"/>
      <c r="KHP68" s="345"/>
      <c r="KHQ68" s="345"/>
      <c r="KHR68" s="345"/>
      <c r="KHS68" s="345"/>
      <c r="KHT68" s="345"/>
      <c r="KHU68" s="345"/>
      <c r="KHV68" s="345"/>
      <c r="KHW68" s="345"/>
      <c r="KHX68" s="345"/>
      <c r="KHY68" s="345"/>
      <c r="KHZ68" s="345"/>
      <c r="KIA68" s="345"/>
      <c r="KIB68" s="345"/>
      <c r="KIC68" s="345"/>
      <c r="KID68" s="345"/>
      <c r="KIE68" s="345"/>
      <c r="KIF68" s="345"/>
      <c r="KIG68" s="345"/>
      <c r="KIH68" s="345"/>
      <c r="KII68" s="345"/>
      <c r="KIK68" s="345"/>
      <c r="KIL68" s="345"/>
      <c r="KIM68" s="345"/>
      <c r="KIN68" s="345"/>
      <c r="KIO68" s="345"/>
      <c r="KIP68" s="345"/>
      <c r="KIQ68" s="345"/>
      <c r="KIR68" s="345"/>
      <c r="KIS68" s="345"/>
      <c r="KIT68" s="345"/>
      <c r="KIU68" s="345"/>
      <c r="KIV68" s="345"/>
      <c r="KIW68" s="345"/>
      <c r="KIX68" s="345"/>
      <c r="KIY68" s="345"/>
      <c r="KIZ68" s="345"/>
      <c r="KJA68" s="345"/>
      <c r="KJB68" s="345"/>
      <c r="KJC68" s="345"/>
      <c r="KJD68" s="345"/>
      <c r="KJE68" s="345"/>
      <c r="KJF68" s="345"/>
      <c r="KJG68" s="345"/>
      <c r="KJH68" s="345"/>
      <c r="KJI68" s="345"/>
      <c r="KJJ68" s="345"/>
      <c r="KJK68" s="345"/>
      <c r="KJL68" s="345"/>
      <c r="KJM68" s="345"/>
      <c r="KJN68" s="345"/>
      <c r="KJO68" s="345"/>
      <c r="KJP68" s="345"/>
      <c r="KJQ68" s="345"/>
      <c r="KJR68" s="345"/>
      <c r="KJS68" s="345"/>
      <c r="KJT68" s="345"/>
      <c r="KJU68" s="345"/>
      <c r="KJV68" s="345"/>
      <c r="KJW68" s="345"/>
      <c r="KJX68" s="345"/>
      <c r="KJY68" s="345"/>
      <c r="KJZ68" s="345"/>
      <c r="KKA68" s="345"/>
      <c r="KKB68" s="345"/>
      <c r="KKC68" s="345"/>
      <c r="KKD68" s="345"/>
      <c r="KKE68" s="345"/>
      <c r="KKF68" s="345"/>
      <c r="KKG68" s="345"/>
      <c r="KKH68" s="345"/>
      <c r="KKI68" s="345"/>
      <c r="KKJ68" s="345"/>
      <c r="KKK68" s="345"/>
      <c r="KKL68" s="345"/>
      <c r="KKM68" s="345"/>
      <c r="KKN68" s="345"/>
      <c r="KKO68" s="345"/>
      <c r="KKP68" s="345"/>
      <c r="KKQ68" s="345"/>
      <c r="KKR68" s="345"/>
      <c r="KKS68" s="345"/>
      <c r="KKT68" s="345"/>
      <c r="KKU68" s="345"/>
      <c r="KKV68" s="345"/>
      <c r="KKW68" s="345"/>
      <c r="KKX68" s="345"/>
      <c r="KKY68" s="345"/>
      <c r="KKZ68" s="345"/>
      <c r="KLA68" s="345"/>
      <c r="KLB68" s="345"/>
      <c r="KLC68" s="345"/>
      <c r="KLD68" s="345"/>
      <c r="KLE68" s="345"/>
      <c r="KLF68" s="345"/>
      <c r="KLG68" s="345"/>
      <c r="KLH68" s="345"/>
      <c r="KLI68" s="345"/>
      <c r="KLJ68" s="345"/>
      <c r="KLK68" s="345"/>
      <c r="KLL68" s="345"/>
      <c r="KLM68" s="345"/>
      <c r="KLN68" s="345"/>
      <c r="KLO68" s="345"/>
      <c r="KLP68" s="345"/>
      <c r="KLQ68" s="345"/>
      <c r="KLR68" s="345"/>
      <c r="KLS68" s="345"/>
      <c r="KLT68" s="345"/>
      <c r="KLU68" s="345"/>
      <c r="KLV68" s="345"/>
      <c r="KLW68" s="345"/>
      <c r="KLX68" s="345"/>
      <c r="KLY68" s="345"/>
      <c r="KLZ68" s="345"/>
      <c r="KMA68" s="345"/>
      <c r="KMB68" s="345"/>
      <c r="KMC68" s="345"/>
      <c r="KMD68" s="345"/>
      <c r="KME68" s="345"/>
      <c r="KMF68" s="345"/>
      <c r="KMG68" s="345"/>
      <c r="KMH68" s="345"/>
      <c r="KMI68" s="345"/>
      <c r="KMJ68" s="345"/>
      <c r="KMK68" s="345"/>
      <c r="KML68" s="345"/>
      <c r="KMM68" s="345"/>
      <c r="KMN68" s="345"/>
      <c r="KMO68" s="345"/>
      <c r="KMP68" s="345"/>
      <c r="KMQ68" s="345"/>
      <c r="KMR68" s="345"/>
      <c r="KMS68" s="345"/>
      <c r="KMT68" s="345"/>
      <c r="KMU68" s="345"/>
      <c r="KMV68" s="345"/>
      <c r="KMW68" s="345"/>
      <c r="KMX68" s="345"/>
      <c r="KMY68" s="345"/>
      <c r="KMZ68" s="345"/>
      <c r="KNA68" s="345"/>
      <c r="KNB68" s="345"/>
      <c r="KNC68" s="345"/>
      <c r="KND68" s="345"/>
      <c r="KNE68" s="345"/>
      <c r="KNF68" s="345"/>
      <c r="KNG68" s="345"/>
      <c r="KNH68" s="345"/>
      <c r="KNI68" s="345"/>
      <c r="KNJ68" s="345"/>
      <c r="KNK68" s="345"/>
      <c r="KNL68" s="345"/>
      <c r="KNM68" s="345"/>
      <c r="KNN68" s="345"/>
      <c r="KNO68" s="345"/>
      <c r="KNP68" s="345"/>
      <c r="KNQ68" s="345"/>
      <c r="KNR68" s="345"/>
      <c r="KNS68" s="345"/>
      <c r="KNT68" s="345"/>
      <c r="KNU68" s="345"/>
      <c r="KNV68" s="345"/>
      <c r="KNW68" s="345"/>
      <c r="KNX68" s="345"/>
      <c r="KNY68" s="345"/>
      <c r="KNZ68" s="345"/>
      <c r="KOA68" s="345"/>
      <c r="KOB68" s="345"/>
      <c r="KOC68" s="345"/>
      <c r="KOD68" s="345"/>
      <c r="KOE68" s="345"/>
      <c r="KOF68" s="345"/>
      <c r="KOG68" s="345"/>
      <c r="KOH68" s="345"/>
      <c r="KOI68" s="345"/>
      <c r="KOJ68" s="345"/>
      <c r="KOK68" s="345"/>
      <c r="KOL68" s="345"/>
      <c r="KOM68" s="345"/>
      <c r="KON68" s="345"/>
      <c r="KOO68" s="345"/>
      <c r="KOP68" s="345"/>
      <c r="KOQ68" s="345"/>
      <c r="KOR68" s="345"/>
      <c r="KOS68" s="345"/>
      <c r="KOT68" s="345"/>
      <c r="KOU68" s="345"/>
      <c r="KOV68" s="345"/>
      <c r="KOW68" s="345"/>
      <c r="KOX68" s="345"/>
      <c r="KOY68" s="345"/>
      <c r="KOZ68" s="345"/>
      <c r="KPA68" s="345"/>
      <c r="KPB68" s="345"/>
      <c r="KPC68" s="345"/>
      <c r="KPD68" s="345"/>
      <c r="KPE68" s="345"/>
      <c r="KPF68" s="345"/>
      <c r="KPG68" s="345"/>
      <c r="KPH68" s="345"/>
      <c r="KPI68" s="345"/>
      <c r="KPJ68" s="345"/>
      <c r="KPK68" s="345"/>
      <c r="KPL68" s="345"/>
      <c r="KPM68" s="345"/>
      <c r="KPN68" s="345"/>
      <c r="KPO68" s="345"/>
      <c r="KPP68" s="345"/>
      <c r="KPQ68" s="345"/>
      <c r="KPR68" s="345"/>
      <c r="KPS68" s="345"/>
      <c r="KPT68" s="345"/>
      <c r="KPU68" s="345"/>
      <c r="KPV68" s="345"/>
      <c r="KPW68" s="345"/>
      <c r="KPX68" s="345"/>
      <c r="KPY68" s="345"/>
      <c r="KPZ68" s="345"/>
      <c r="KQA68" s="345"/>
      <c r="KQB68" s="345"/>
      <c r="KQC68" s="345"/>
      <c r="KQD68" s="345"/>
      <c r="KQE68" s="345"/>
      <c r="KQF68" s="345"/>
      <c r="KQG68" s="345"/>
      <c r="KQH68" s="345"/>
      <c r="KQI68" s="345"/>
      <c r="KQJ68" s="345"/>
      <c r="KQK68" s="345"/>
      <c r="KQL68" s="345"/>
      <c r="KQM68" s="345"/>
      <c r="KQN68" s="345"/>
      <c r="KQO68" s="345"/>
      <c r="KQP68" s="345"/>
      <c r="KQQ68" s="345"/>
      <c r="KQR68" s="345"/>
      <c r="KQS68" s="345"/>
      <c r="KQT68" s="345"/>
      <c r="KQU68" s="345"/>
      <c r="KQV68" s="345"/>
      <c r="KQW68" s="345"/>
      <c r="KQX68" s="345"/>
      <c r="KQY68" s="345"/>
      <c r="KQZ68" s="345"/>
      <c r="KRA68" s="345"/>
      <c r="KRB68" s="345"/>
      <c r="KRC68" s="345"/>
      <c r="KRD68" s="345"/>
      <c r="KRE68" s="345"/>
      <c r="KRF68" s="345"/>
      <c r="KRG68" s="345"/>
      <c r="KRH68" s="345"/>
      <c r="KRI68" s="345"/>
      <c r="KRJ68" s="345"/>
      <c r="KRK68" s="345"/>
      <c r="KRL68" s="345"/>
      <c r="KRM68" s="345"/>
      <c r="KRN68" s="345"/>
      <c r="KRO68" s="345"/>
      <c r="KRP68" s="345"/>
      <c r="KRQ68" s="345"/>
      <c r="KRR68" s="345"/>
      <c r="KRS68" s="345"/>
      <c r="KRT68" s="345"/>
      <c r="KRU68" s="345"/>
      <c r="KRV68" s="345"/>
      <c r="KRW68" s="345"/>
      <c r="KRX68" s="345"/>
      <c r="KRY68" s="345"/>
      <c r="KRZ68" s="345"/>
      <c r="KSA68" s="345"/>
      <c r="KSB68" s="345"/>
      <c r="KSC68" s="345"/>
      <c r="KSD68" s="345"/>
      <c r="KSE68" s="345"/>
      <c r="KSG68" s="345"/>
      <c r="KSH68" s="345"/>
      <c r="KSI68" s="345"/>
      <c r="KSJ68" s="345"/>
      <c r="KSK68" s="345"/>
      <c r="KSL68" s="345"/>
      <c r="KSM68" s="345"/>
      <c r="KSN68" s="345"/>
      <c r="KSO68" s="345"/>
      <c r="KSP68" s="345"/>
      <c r="KSQ68" s="345"/>
      <c r="KSR68" s="345"/>
      <c r="KSS68" s="345"/>
      <c r="KST68" s="345"/>
      <c r="KSU68" s="345"/>
      <c r="KSV68" s="345"/>
      <c r="KSW68" s="345"/>
      <c r="KSX68" s="345"/>
      <c r="KSY68" s="345"/>
      <c r="KSZ68" s="345"/>
      <c r="KTA68" s="345"/>
      <c r="KTB68" s="345"/>
      <c r="KTC68" s="345"/>
      <c r="KTD68" s="345"/>
      <c r="KTE68" s="345"/>
      <c r="KTF68" s="345"/>
      <c r="KTG68" s="345"/>
      <c r="KTH68" s="345"/>
      <c r="KTI68" s="345"/>
      <c r="KTJ68" s="345"/>
      <c r="KTK68" s="345"/>
      <c r="KTL68" s="345"/>
      <c r="KTM68" s="345"/>
      <c r="KTN68" s="345"/>
      <c r="KTO68" s="345"/>
      <c r="KTP68" s="345"/>
      <c r="KTQ68" s="345"/>
      <c r="KTR68" s="345"/>
      <c r="KTS68" s="345"/>
      <c r="KTT68" s="345"/>
      <c r="KTU68" s="345"/>
      <c r="KTV68" s="345"/>
      <c r="KTW68" s="345"/>
      <c r="KTX68" s="345"/>
      <c r="KTY68" s="345"/>
      <c r="KTZ68" s="345"/>
      <c r="KUA68" s="345"/>
      <c r="KUB68" s="345"/>
      <c r="KUC68" s="345"/>
      <c r="KUD68" s="345"/>
      <c r="KUE68" s="345"/>
      <c r="KUF68" s="345"/>
      <c r="KUG68" s="345"/>
      <c r="KUH68" s="345"/>
      <c r="KUI68" s="345"/>
      <c r="KUJ68" s="345"/>
      <c r="KUK68" s="345"/>
      <c r="KUL68" s="345"/>
      <c r="KUM68" s="345"/>
      <c r="KUN68" s="345"/>
      <c r="KUO68" s="345"/>
      <c r="KUP68" s="345"/>
      <c r="KUQ68" s="345"/>
      <c r="KUR68" s="345"/>
      <c r="KUS68" s="345"/>
      <c r="KUT68" s="345"/>
      <c r="KUU68" s="345"/>
      <c r="KUV68" s="345"/>
      <c r="KUW68" s="345"/>
      <c r="KUX68" s="345"/>
      <c r="KUY68" s="345"/>
      <c r="KUZ68" s="345"/>
      <c r="KVA68" s="345"/>
      <c r="KVB68" s="345"/>
      <c r="KVC68" s="345"/>
      <c r="KVD68" s="345"/>
      <c r="KVE68" s="345"/>
      <c r="KVF68" s="345"/>
      <c r="KVG68" s="345"/>
      <c r="KVH68" s="345"/>
      <c r="KVI68" s="345"/>
      <c r="KVJ68" s="345"/>
      <c r="KVK68" s="345"/>
      <c r="KVL68" s="345"/>
      <c r="KVM68" s="345"/>
      <c r="KVN68" s="345"/>
      <c r="KVO68" s="345"/>
      <c r="KVP68" s="345"/>
      <c r="KVQ68" s="345"/>
      <c r="KVR68" s="345"/>
      <c r="KVS68" s="345"/>
      <c r="KVT68" s="345"/>
      <c r="KVU68" s="345"/>
      <c r="KVV68" s="345"/>
      <c r="KVW68" s="345"/>
      <c r="KVX68" s="345"/>
      <c r="KVY68" s="345"/>
      <c r="KVZ68" s="345"/>
      <c r="KWA68" s="345"/>
      <c r="KWB68" s="345"/>
      <c r="KWC68" s="345"/>
      <c r="KWD68" s="345"/>
      <c r="KWE68" s="345"/>
      <c r="KWF68" s="345"/>
      <c r="KWG68" s="345"/>
      <c r="KWH68" s="345"/>
      <c r="KWI68" s="345"/>
      <c r="KWJ68" s="345"/>
      <c r="KWK68" s="345"/>
      <c r="KWL68" s="345"/>
      <c r="KWM68" s="345"/>
      <c r="KWN68" s="345"/>
      <c r="KWO68" s="345"/>
      <c r="KWP68" s="345"/>
      <c r="KWQ68" s="345"/>
      <c r="KWR68" s="345"/>
      <c r="KWS68" s="345"/>
      <c r="KWT68" s="345"/>
      <c r="KWU68" s="345"/>
      <c r="KWV68" s="345"/>
      <c r="KWW68" s="345"/>
      <c r="KWX68" s="345"/>
      <c r="KWY68" s="345"/>
      <c r="KWZ68" s="345"/>
      <c r="KXA68" s="345"/>
      <c r="KXB68" s="345"/>
      <c r="KXC68" s="345"/>
      <c r="KXD68" s="345"/>
      <c r="KXE68" s="345"/>
      <c r="KXF68" s="345"/>
      <c r="KXG68" s="345"/>
      <c r="KXH68" s="345"/>
      <c r="KXI68" s="345"/>
      <c r="KXJ68" s="345"/>
      <c r="KXK68" s="345"/>
      <c r="KXL68" s="345"/>
      <c r="KXM68" s="345"/>
      <c r="KXN68" s="345"/>
      <c r="KXO68" s="345"/>
      <c r="KXP68" s="345"/>
      <c r="KXQ68" s="345"/>
      <c r="KXR68" s="345"/>
      <c r="KXS68" s="345"/>
      <c r="KXT68" s="345"/>
      <c r="KXU68" s="345"/>
      <c r="KXV68" s="345"/>
      <c r="KXW68" s="345"/>
      <c r="KXX68" s="345"/>
      <c r="KXY68" s="345"/>
      <c r="KXZ68" s="345"/>
      <c r="KYA68" s="345"/>
      <c r="KYB68" s="345"/>
      <c r="KYC68" s="345"/>
      <c r="KYD68" s="345"/>
      <c r="KYE68" s="345"/>
      <c r="KYF68" s="345"/>
      <c r="KYG68" s="345"/>
      <c r="KYH68" s="345"/>
      <c r="KYI68" s="345"/>
      <c r="KYJ68" s="345"/>
      <c r="KYK68" s="345"/>
      <c r="KYL68" s="345"/>
      <c r="KYM68" s="345"/>
      <c r="KYN68" s="345"/>
      <c r="KYO68" s="345"/>
      <c r="KYP68" s="345"/>
      <c r="KYQ68" s="345"/>
      <c r="KYR68" s="345"/>
      <c r="KYS68" s="345"/>
      <c r="KYT68" s="345"/>
      <c r="KYU68" s="345"/>
      <c r="KYV68" s="345"/>
      <c r="KYW68" s="345"/>
      <c r="KYX68" s="345"/>
      <c r="KYY68" s="345"/>
      <c r="KYZ68" s="345"/>
      <c r="KZA68" s="345"/>
      <c r="KZB68" s="345"/>
      <c r="KZC68" s="345"/>
      <c r="KZD68" s="345"/>
      <c r="KZE68" s="345"/>
      <c r="KZF68" s="345"/>
      <c r="KZG68" s="345"/>
      <c r="KZH68" s="345"/>
      <c r="KZI68" s="345"/>
      <c r="KZJ68" s="345"/>
      <c r="KZK68" s="345"/>
      <c r="KZL68" s="345"/>
      <c r="KZM68" s="345"/>
      <c r="KZN68" s="345"/>
      <c r="KZO68" s="345"/>
      <c r="KZP68" s="345"/>
      <c r="KZQ68" s="345"/>
      <c r="KZR68" s="345"/>
      <c r="KZS68" s="345"/>
      <c r="KZT68" s="345"/>
      <c r="KZU68" s="345"/>
      <c r="KZV68" s="345"/>
      <c r="KZW68" s="345"/>
      <c r="KZX68" s="345"/>
      <c r="KZY68" s="345"/>
      <c r="KZZ68" s="345"/>
      <c r="LAA68" s="345"/>
      <c r="LAB68" s="345"/>
      <c r="LAC68" s="345"/>
      <c r="LAD68" s="345"/>
      <c r="LAE68" s="345"/>
      <c r="LAF68" s="345"/>
      <c r="LAG68" s="345"/>
      <c r="LAH68" s="345"/>
      <c r="LAI68" s="345"/>
      <c r="LAJ68" s="345"/>
      <c r="LAK68" s="345"/>
      <c r="LAL68" s="345"/>
      <c r="LAM68" s="345"/>
      <c r="LAN68" s="345"/>
      <c r="LAO68" s="345"/>
      <c r="LAP68" s="345"/>
      <c r="LAQ68" s="345"/>
      <c r="LAR68" s="345"/>
      <c r="LAS68" s="345"/>
      <c r="LAT68" s="345"/>
      <c r="LAU68" s="345"/>
      <c r="LAV68" s="345"/>
      <c r="LAW68" s="345"/>
      <c r="LAX68" s="345"/>
      <c r="LAY68" s="345"/>
      <c r="LAZ68" s="345"/>
      <c r="LBA68" s="345"/>
      <c r="LBB68" s="345"/>
      <c r="LBC68" s="345"/>
      <c r="LBD68" s="345"/>
      <c r="LBE68" s="345"/>
      <c r="LBF68" s="345"/>
      <c r="LBG68" s="345"/>
      <c r="LBH68" s="345"/>
      <c r="LBI68" s="345"/>
      <c r="LBJ68" s="345"/>
      <c r="LBK68" s="345"/>
      <c r="LBL68" s="345"/>
      <c r="LBM68" s="345"/>
      <c r="LBN68" s="345"/>
      <c r="LBO68" s="345"/>
      <c r="LBP68" s="345"/>
      <c r="LBQ68" s="345"/>
      <c r="LBR68" s="345"/>
      <c r="LBS68" s="345"/>
      <c r="LBT68" s="345"/>
      <c r="LBU68" s="345"/>
      <c r="LBV68" s="345"/>
      <c r="LBW68" s="345"/>
      <c r="LBX68" s="345"/>
      <c r="LBY68" s="345"/>
      <c r="LBZ68" s="345"/>
      <c r="LCA68" s="345"/>
      <c r="LCC68" s="345"/>
      <c r="LCD68" s="345"/>
      <c r="LCE68" s="345"/>
      <c r="LCF68" s="345"/>
      <c r="LCG68" s="345"/>
      <c r="LCH68" s="345"/>
      <c r="LCI68" s="345"/>
      <c r="LCJ68" s="345"/>
      <c r="LCK68" s="345"/>
      <c r="LCL68" s="345"/>
      <c r="LCM68" s="345"/>
      <c r="LCN68" s="345"/>
      <c r="LCO68" s="345"/>
      <c r="LCP68" s="345"/>
      <c r="LCQ68" s="345"/>
      <c r="LCR68" s="345"/>
      <c r="LCS68" s="345"/>
      <c r="LCT68" s="345"/>
      <c r="LCU68" s="345"/>
      <c r="LCV68" s="345"/>
      <c r="LCW68" s="345"/>
      <c r="LCX68" s="345"/>
      <c r="LCY68" s="345"/>
      <c r="LCZ68" s="345"/>
      <c r="LDA68" s="345"/>
      <c r="LDB68" s="345"/>
      <c r="LDC68" s="345"/>
      <c r="LDD68" s="345"/>
      <c r="LDE68" s="345"/>
      <c r="LDF68" s="345"/>
      <c r="LDG68" s="345"/>
      <c r="LDH68" s="345"/>
      <c r="LDI68" s="345"/>
      <c r="LDJ68" s="345"/>
      <c r="LDK68" s="345"/>
      <c r="LDL68" s="345"/>
      <c r="LDM68" s="345"/>
      <c r="LDN68" s="345"/>
      <c r="LDO68" s="345"/>
      <c r="LDP68" s="345"/>
      <c r="LDQ68" s="345"/>
      <c r="LDR68" s="345"/>
      <c r="LDS68" s="345"/>
      <c r="LDT68" s="345"/>
      <c r="LDU68" s="345"/>
      <c r="LDV68" s="345"/>
      <c r="LDW68" s="345"/>
      <c r="LDX68" s="345"/>
      <c r="LDY68" s="345"/>
      <c r="LDZ68" s="345"/>
      <c r="LEA68" s="345"/>
      <c r="LEB68" s="345"/>
      <c r="LEC68" s="345"/>
      <c r="LED68" s="345"/>
      <c r="LEE68" s="345"/>
      <c r="LEF68" s="345"/>
      <c r="LEG68" s="345"/>
      <c r="LEH68" s="345"/>
      <c r="LEI68" s="345"/>
      <c r="LEJ68" s="345"/>
      <c r="LEK68" s="345"/>
      <c r="LEL68" s="345"/>
      <c r="LEM68" s="345"/>
      <c r="LEN68" s="345"/>
      <c r="LEO68" s="345"/>
      <c r="LEP68" s="345"/>
      <c r="LEQ68" s="345"/>
      <c r="LER68" s="345"/>
      <c r="LES68" s="345"/>
      <c r="LET68" s="345"/>
      <c r="LEU68" s="345"/>
      <c r="LEV68" s="345"/>
      <c r="LEW68" s="345"/>
      <c r="LEX68" s="345"/>
      <c r="LEY68" s="345"/>
      <c r="LEZ68" s="345"/>
      <c r="LFA68" s="345"/>
      <c r="LFB68" s="345"/>
      <c r="LFC68" s="345"/>
      <c r="LFD68" s="345"/>
      <c r="LFE68" s="345"/>
      <c r="LFF68" s="345"/>
      <c r="LFG68" s="345"/>
      <c r="LFH68" s="345"/>
      <c r="LFI68" s="345"/>
      <c r="LFJ68" s="345"/>
      <c r="LFK68" s="345"/>
      <c r="LFL68" s="345"/>
      <c r="LFM68" s="345"/>
      <c r="LFN68" s="345"/>
      <c r="LFO68" s="345"/>
      <c r="LFP68" s="345"/>
      <c r="LFQ68" s="345"/>
      <c r="LFR68" s="345"/>
      <c r="LFS68" s="345"/>
      <c r="LFT68" s="345"/>
      <c r="LFU68" s="345"/>
      <c r="LFV68" s="345"/>
      <c r="LFW68" s="345"/>
      <c r="LFX68" s="345"/>
      <c r="LFY68" s="345"/>
      <c r="LFZ68" s="345"/>
      <c r="LGA68" s="345"/>
      <c r="LGB68" s="345"/>
      <c r="LGC68" s="345"/>
      <c r="LGD68" s="345"/>
      <c r="LGE68" s="345"/>
      <c r="LGF68" s="345"/>
      <c r="LGG68" s="345"/>
      <c r="LGH68" s="345"/>
      <c r="LGI68" s="345"/>
      <c r="LGJ68" s="345"/>
      <c r="LGK68" s="345"/>
      <c r="LGL68" s="345"/>
      <c r="LGM68" s="345"/>
      <c r="LGN68" s="345"/>
      <c r="LGO68" s="345"/>
      <c r="LGP68" s="345"/>
      <c r="LGQ68" s="345"/>
      <c r="LGR68" s="345"/>
      <c r="LGS68" s="345"/>
      <c r="LGT68" s="345"/>
      <c r="LGU68" s="345"/>
      <c r="LGV68" s="345"/>
      <c r="LGW68" s="345"/>
      <c r="LGX68" s="345"/>
      <c r="LGY68" s="345"/>
      <c r="LGZ68" s="345"/>
      <c r="LHA68" s="345"/>
      <c r="LHB68" s="345"/>
      <c r="LHC68" s="345"/>
      <c r="LHD68" s="345"/>
      <c r="LHE68" s="345"/>
      <c r="LHF68" s="345"/>
      <c r="LHG68" s="345"/>
      <c r="LHH68" s="345"/>
      <c r="LHI68" s="345"/>
      <c r="LHJ68" s="345"/>
      <c r="LHK68" s="345"/>
      <c r="LHL68" s="345"/>
      <c r="LHM68" s="345"/>
      <c r="LHN68" s="345"/>
      <c r="LHO68" s="345"/>
      <c r="LHP68" s="345"/>
      <c r="LHQ68" s="345"/>
      <c r="LHR68" s="345"/>
      <c r="LHS68" s="345"/>
      <c r="LHT68" s="345"/>
      <c r="LHU68" s="345"/>
      <c r="LHV68" s="345"/>
      <c r="LHW68" s="345"/>
      <c r="LHX68" s="345"/>
      <c r="LHY68" s="345"/>
      <c r="LHZ68" s="345"/>
      <c r="LIA68" s="345"/>
      <c r="LIB68" s="345"/>
      <c r="LIC68" s="345"/>
      <c r="LID68" s="345"/>
      <c r="LIE68" s="345"/>
      <c r="LIF68" s="345"/>
      <c r="LIG68" s="345"/>
      <c r="LIH68" s="345"/>
      <c r="LII68" s="345"/>
      <c r="LIJ68" s="345"/>
      <c r="LIK68" s="345"/>
      <c r="LIL68" s="345"/>
      <c r="LIM68" s="345"/>
      <c r="LIN68" s="345"/>
      <c r="LIO68" s="345"/>
      <c r="LIP68" s="345"/>
      <c r="LIQ68" s="345"/>
      <c r="LIR68" s="345"/>
      <c r="LIS68" s="345"/>
      <c r="LIT68" s="345"/>
      <c r="LIU68" s="345"/>
      <c r="LIV68" s="345"/>
      <c r="LIW68" s="345"/>
      <c r="LIX68" s="345"/>
      <c r="LIY68" s="345"/>
      <c r="LIZ68" s="345"/>
      <c r="LJA68" s="345"/>
      <c r="LJB68" s="345"/>
      <c r="LJC68" s="345"/>
      <c r="LJD68" s="345"/>
      <c r="LJE68" s="345"/>
      <c r="LJF68" s="345"/>
      <c r="LJG68" s="345"/>
      <c r="LJH68" s="345"/>
      <c r="LJI68" s="345"/>
      <c r="LJJ68" s="345"/>
      <c r="LJK68" s="345"/>
      <c r="LJL68" s="345"/>
      <c r="LJM68" s="345"/>
      <c r="LJN68" s="345"/>
      <c r="LJO68" s="345"/>
      <c r="LJP68" s="345"/>
      <c r="LJQ68" s="345"/>
      <c r="LJR68" s="345"/>
      <c r="LJS68" s="345"/>
      <c r="LJT68" s="345"/>
      <c r="LJU68" s="345"/>
      <c r="LJV68" s="345"/>
      <c r="LJW68" s="345"/>
      <c r="LJX68" s="345"/>
      <c r="LJY68" s="345"/>
      <c r="LJZ68" s="345"/>
      <c r="LKA68" s="345"/>
      <c r="LKB68" s="345"/>
      <c r="LKC68" s="345"/>
      <c r="LKD68" s="345"/>
      <c r="LKE68" s="345"/>
      <c r="LKF68" s="345"/>
      <c r="LKG68" s="345"/>
      <c r="LKH68" s="345"/>
      <c r="LKI68" s="345"/>
      <c r="LKJ68" s="345"/>
      <c r="LKK68" s="345"/>
      <c r="LKL68" s="345"/>
      <c r="LKM68" s="345"/>
      <c r="LKN68" s="345"/>
      <c r="LKO68" s="345"/>
      <c r="LKP68" s="345"/>
      <c r="LKQ68" s="345"/>
      <c r="LKR68" s="345"/>
      <c r="LKS68" s="345"/>
      <c r="LKT68" s="345"/>
      <c r="LKU68" s="345"/>
      <c r="LKV68" s="345"/>
      <c r="LKW68" s="345"/>
      <c r="LKX68" s="345"/>
      <c r="LKY68" s="345"/>
      <c r="LKZ68" s="345"/>
      <c r="LLA68" s="345"/>
      <c r="LLB68" s="345"/>
      <c r="LLC68" s="345"/>
      <c r="LLD68" s="345"/>
      <c r="LLE68" s="345"/>
      <c r="LLF68" s="345"/>
      <c r="LLG68" s="345"/>
      <c r="LLH68" s="345"/>
      <c r="LLI68" s="345"/>
      <c r="LLJ68" s="345"/>
      <c r="LLK68" s="345"/>
      <c r="LLL68" s="345"/>
      <c r="LLM68" s="345"/>
      <c r="LLN68" s="345"/>
      <c r="LLO68" s="345"/>
      <c r="LLP68" s="345"/>
      <c r="LLQ68" s="345"/>
      <c r="LLR68" s="345"/>
      <c r="LLS68" s="345"/>
      <c r="LLT68" s="345"/>
      <c r="LLU68" s="345"/>
      <c r="LLV68" s="345"/>
      <c r="LLW68" s="345"/>
      <c r="LLY68" s="345"/>
      <c r="LLZ68" s="345"/>
      <c r="LMA68" s="345"/>
      <c r="LMB68" s="345"/>
      <c r="LMC68" s="345"/>
      <c r="LMD68" s="345"/>
      <c r="LME68" s="345"/>
      <c r="LMF68" s="345"/>
      <c r="LMG68" s="345"/>
      <c r="LMH68" s="345"/>
      <c r="LMI68" s="345"/>
      <c r="LMJ68" s="345"/>
      <c r="LMK68" s="345"/>
      <c r="LML68" s="345"/>
      <c r="LMM68" s="345"/>
      <c r="LMN68" s="345"/>
      <c r="LMO68" s="345"/>
      <c r="LMP68" s="345"/>
      <c r="LMQ68" s="345"/>
      <c r="LMR68" s="345"/>
      <c r="LMS68" s="345"/>
      <c r="LMT68" s="345"/>
      <c r="LMU68" s="345"/>
      <c r="LMV68" s="345"/>
      <c r="LMW68" s="345"/>
      <c r="LMX68" s="345"/>
      <c r="LMY68" s="345"/>
      <c r="LMZ68" s="345"/>
      <c r="LNA68" s="345"/>
      <c r="LNB68" s="345"/>
      <c r="LNC68" s="345"/>
      <c r="LND68" s="345"/>
      <c r="LNE68" s="345"/>
      <c r="LNF68" s="345"/>
      <c r="LNG68" s="345"/>
      <c r="LNH68" s="345"/>
      <c r="LNI68" s="345"/>
      <c r="LNJ68" s="345"/>
      <c r="LNK68" s="345"/>
      <c r="LNL68" s="345"/>
      <c r="LNM68" s="345"/>
      <c r="LNN68" s="345"/>
      <c r="LNO68" s="345"/>
      <c r="LNP68" s="345"/>
      <c r="LNQ68" s="345"/>
      <c r="LNR68" s="345"/>
      <c r="LNS68" s="345"/>
      <c r="LNT68" s="345"/>
      <c r="LNU68" s="345"/>
      <c r="LNV68" s="345"/>
      <c r="LNW68" s="345"/>
      <c r="LNX68" s="345"/>
      <c r="LNY68" s="345"/>
      <c r="LNZ68" s="345"/>
      <c r="LOA68" s="345"/>
      <c r="LOB68" s="345"/>
      <c r="LOC68" s="345"/>
      <c r="LOD68" s="345"/>
      <c r="LOE68" s="345"/>
      <c r="LOF68" s="345"/>
      <c r="LOG68" s="345"/>
      <c r="LOH68" s="345"/>
      <c r="LOI68" s="345"/>
      <c r="LOJ68" s="345"/>
      <c r="LOK68" s="345"/>
      <c r="LOL68" s="345"/>
      <c r="LOM68" s="345"/>
      <c r="LON68" s="345"/>
      <c r="LOO68" s="345"/>
      <c r="LOP68" s="345"/>
      <c r="LOQ68" s="345"/>
      <c r="LOR68" s="345"/>
      <c r="LOS68" s="345"/>
      <c r="LOT68" s="345"/>
      <c r="LOU68" s="345"/>
      <c r="LOV68" s="345"/>
      <c r="LOW68" s="345"/>
      <c r="LOX68" s="345"/>
      <c r="LOY68" s="345"/>
      <c r="LOZ68" s="345"/>
      <c r="LPA68" s="345"/>
      <c r="LPB68" s="345"/>
      <c r="LPC68" s="345"/>
      <c r="LPD68" s="345"/>
      <c r="LPE68" s="345"/>
      <c r="LPF68" s="345"/>
      <c r="LPG68" s="345"/>
      <c r="LPH68" s="345"/>
      <c r="LPI68" s="345"/>
      <c r="LPJ68" s="345"/>
      <c r="LPK68" s="345"/>
      <c r="LPL68" s="345"/>
      <c r="LPM68" s="345"/>
      <c r="LPN68" s="345"/>
      <c r="LPO68" s="345"/>
      <c r="LPP68" s="345"/>
      <c r="LPQ68" s="345"/>
      <c r="LPR68" s="345"/>
      <c r="LPS68" s="345"/>
      <c r="LPT68" s="345"/>
      <c r="LPU68" s="345"/>
      <c r="LPV68" s="345"/>
      <c r="LPW68" s="345"/>
      <c r="LPX68" s="345"/>
      <c r="LPY68" s="345"/>
      <c r="LPZ68" s="345"/>
      <c r="LQA68" s="345"/>
      <c r="LQB68" s="345"/>
      <c r="LQC68" s="345"/>
      <c r="LQD68" s="345"/>
      <c r="LQE68" s="345"/>
      <c r="LQF68" s="345"/>
      <c r="LQG68" s="345"/>
      <c r="LQH68" s="345"/>
      <c r="LQI68" s="345"/>
      <c r="LQJ68" s="345"/>
      <c r="LQK68" s="345"/>
      <c r="LQL68" s="345"/>
      <c r="LQM68" s="345"/>
      <c r="LQN68" s="345"/>
      <c r="LQO68" s="345"/>
      <c r="LQP68" s="345"/>
      <c r="LQQ68" s="345"/>
      <c r="LQR68" s="345"/>
      <c r="LQS68" s="345"/>
      <c r="LQT68" s="345"/>
      <c r="LQU68" s="345"/>
      <c r="LQV68" s="345"/>
      <c r="LQW68" s="345"/>
      <c r="LQX68" s="345"/>
      <c r="LQY68" s="345"/>
      <c r="LQZ68" s="345"/>
      <c r="LRA68" s="345"/>
      <c r="LRB68" s="345"/>
      <c r="LRC68" s="345"/>
      <c r="LRD68" s="345"/>
      <c r="LRE68" s="345"/>
      <c r="LRF68" s="345"/>
      <c r="LRG68" s="345"/>
      <c r="LRH68" s="345"/>
      <c r="LRI68" s="345"/>
      <c r="LRJ68" s="345"/>
      <c r="LRK68" s="345"/>
      <c r="LRL68" s="345"/>
      <c r="LRM68" s="345"/>
      <c r="LRN68" s="345"/>
      <c r="LRO68" s="345"/>
      <c r="LRP68" s="345"/>
      <c r="LRQ68" s="345"/>
      <c r="LRR68" s="345"/>
      <c r="LRS68" s="345"/>
      <c r="LRT68" s="345"/>
      <c r="LRU68" s="345"/>
      <c r="LRV68" s="345"/>
      <c r="LRW68" s="345"/>
      <c r="LRX68" s="345"/>
      <c r="LRY68" s="345"/>
      <c r="LRZ68" s="345"/>
      <c r="LSA68" s="345"/>
      <c r="LSB68" s="345"/>
      <c r="LSC68" s="345"/>
      <c r="LSD68" s="345"/>
      <c r="LSE68" s="345"/>
      <c r="LSF68" s="345"/>
      <c r="LSG68" s="345"/>
      <c r="LSH68" s="345"/>
      <c r="LSI68" s="345"/>
      <c r="LSJ68" s="345"/>
      <c r="LSK68" s="345"/>
      <c r="LSL68" s="345"/>
      <c r="LSM68" s="345"/>
      <c r="LSN68" s="345"/>
      <c r="LSO68" s="345"/>
      <c r="LSP68" s="345"/>
      <c r="LSQ68" s="345"/>
      <c r="LSR68" s="345"/>
      <c r="LSS68" s="345"/>
      <c r="LST68" s="345"/>
      <c r="LSU68" s="345"/>
      <c r="LSV68" s="345"/>
      <c r="LSW68" s="345"/>
      <c r="LSX68" s="345"/>
      <c r="LSY68" s="345"/>
      <c r="LSZ68" s="345"/>
      <c r="LTA68" s="345"/>
      <c r="LTB68" s="345"/>
      <c r="LTC68" s="345"/>
      <c r="LTD68" s="345"/>
      <c r="LTE68" s="345"/>
      <c r="LTF68" s="345"/>
      <c r="LTG68" s="345"/>
      <c r="LTH68" s="345"/>
      <c r="LTI68" s="345"/>
      <c r="LTJ68" s="345"/>
      <c r="LTK68" s="345"/>
      <c r="LTL68" s="345"/>
      <c r="LTM68" s="345"/>
      <c r="LTN68" s="345"/>
      <c r="LTO68" s="345"/>
      <c r="LTP68" s="345"/>
      <c r="LTQ68" s="345"/>
      <c r="LTR68" s="345"/>
      <c r="LTS68" s="345"/>
      <c r="LTT68" s="345"/>
      <c r="LTU68" s="345"/>
      <c r="LTV68" s="345"/>
      <c r="LTW68" s="345"/>
      <c r="LTX68" s="345"/>
      <c r="LTY68" s="345"/>
      <c r="LTZ68" s="345"/>
      <c r="LUA68" s="345"/>
      <c r="LUB68" s="345"/>
      <c r="LUC68" s="345"/>
      <c r="LUD68" s="345"/>
      <c r="LUE68" s="345"/>
      <c r="LUF68" s="345"/>
      <c r="LUG68" s="345"/>
      <c r="LUH68" s="345"/>
      <c r="LUI68" s="345"/>
      <c r="LUJ68" s="345"/>
      <c r="LUK68" s="345"/>
      <c r="LUL68" s="345"/>
      <c r="LUM68" s="345"/>
      <c r="LUN68" s="345"/>
      <c r="LUO68" s="345"/>
      <c r="LUP68" s="345"/>
      <c r="LUQ68" s="345"/>
      <c r="LUR68" s="345"/>
      <c r="LUS68" s="345"/>
      <c r="LUT68" s="345"/>
      <c r="LUU68" s="345"/>
      <c r="LUV68" s="345"/>
      <c r="LUW68" s="345"/>
      <c r="LUX68" s="345"/>
      <c r="LUY68" s="345"/>
      <c r="LUZ68" s="345"/>
      <c r="LVA68" s="345"/>
      <c r="LVB68" s="345"/>
      <c r="LVC68" s="345"/>
      <c r="LVD68" s="345"/>
      <c r="LVE68" s="345"/>
      <c r="LVF68" s="345"/>
      <c r="LVG68" s="345"/>
      <c r="LVH68" s="345"/>
      <c r="LVI68" s="345"/>
      <c r="LVJ68" s="345"/>
      <c r="LVK68" s="345"/>
      <c r="LVL68" s="345"/>
      <c r="LVM68" s="345"/>
      <c r="LVN68" s="345"/>
      <c r="LVO68" s="345"/>
      <c r="LVP68" s="345"/>
      <c r="LVQ68" s="345"/>
      <c r="LVR68" s="345"/>
      <c r="LVS68" s="345"/>
      <c r="LVU68" s="345"/>
      <c r="LVV68" s="345"/>
      <c r="LVW68" s="345"/>
      <c r="LVX68" s="345"/>
      <c r="LVY68" s="345"/>
      <c r="LVZ68" s="345"/>
      <c r="LWA68" s="345"/>
      <c r="LWB68" s="345"/>
      <c r="LWC68" s="345"/>
      <c r="LWD68" s="345"/>
      <c r="LWE68" s="345"/>
      <c r="LWF68" s="345"/>
      <c r="LWG68" s="345"/>
      <c r="LWH68" s="345"/>
      <c r="LWI68" s="345"/>
      <c r="LWJ68" s="345"/>
      <c r="LWK68" s="345"/>
      <c r="LWL68" s="345"/>
      <c r="LWM68" s="345"/>
      <c r="LWN68" s="345"/>
      <c r="LWO68" s="345"/>
      <c r="LWP68" s="345"/>
      <c r="LWQ68" s="345"/>
      <c r="LWR68" s="345"/>
      <c r="LWS68" s="345"/>
      <c r="LWT68" s="345"/>
      <c r="LWU68" s="345"/>
      <c r="LWV68" s="345"/>
      <c r="LWW68" s="345"/>
      <c r="LWX68" s="345"/>
      <c r="LWY68" s="345"/>
      <c r="LWZ68" s="345"/>
      <c r="LXA68" s="345"/>
      <c r="LXB68" s="345"/>
      <c r="LXC68" s="345"/>
      <c r="LXD68" s="345"/>
      <c r="LXE68" s="345"/>
      <c r="LXF68" s="345"/>
      <c r="LXG68" s="345"/>
      <c r="LXH68" s="345"/>
      <c r="LXI68" s="345"/>
      <c r="LXJ68" s="345"/>
      <c r="LXK68" s="345"/>
      <c r="LXL68" s="345"/>
      <c r="LXM68" s="345"/>
      <c r="LXN68" s="345"/>
      <c r="LXO68" s="345"/>
      <c r="LXP68" s="345"/>
      <c r="LXQ68" s="345"/>
      <c r="LXR68" s="345"/>
      <c r="LXS68" s="345"/>
      <c r="LXT68" s="345"/>
      <c r="LXU68" s="345"/>
      <c r="LXV68" s="345"/>
      <c r="LXW68" s="345"/>
      <c r="LXX68" s="345"/>
      <c r="LXY68" s="345"/>
      <c r="LXZ68" s="345"/>
      <c r="LYA68" s="345"/>
      <c r="LYB68" s="345"/>
      <c r="LYC68" s="345"/>
      <c r="LYD68" s="345"/>
      <c r="LYE68" s="345"/>
      <c r="LYF68" s="345"/>
      <c r="LYG68" s="345"/>
      <c r="LYH68" s="345"/>
      <c r="LYI68" s="345"/>
      <c r="LYJ68" s="345"/>
      <c r="LYK68" s="345"/>
      <c r="LYL68" s="345"/>
      <c r="LYM68" s="345"/>
      <c r="LYN68" s="345"/>
      <c r="LYO68" s="345"/>
      <c r="LYP68" s="345"/>
      <c r="LYQ68" s="345"/>
      <c r="LYR68" s="345"/>
      <c r="LYS68" s="345"/>
      <c r="LYT68" s="345"/>
      <c r="LYU68" s="345"/>
      <c r="LYV68" s="345"/>
      <c r="LYW68" s="345"/>
      <c r="LYX68" s="345"/>
      <c r="LYY68" s="345"/>
      <c r="LYZ68" s="345"/>
      <c r="LZA68" s="345"/>
      <c r="LZB68" s="345"/>
      <c r="LZC68" s="345"/>
      <c r="LZD68" s="345"/>
      <c r="LZE68" s="345"/>
      <c r="LZF68" s="345"/>
      <c r="LZG68" s="345"/>
      <c r="LZH68" s="345"/>
      <c r="LZI68" s="345"/>
      <c r="LZJ68" s="345"/>
      <c r="LZK68" s="345"/>
      <c r="LZL68" s="345"/>
      <c r="LZM68" s="345"/>
      <c r="LZN68" s="345"/>
      <c r="LZO68" s="345"/>
      <c r="LZP68" s="345"/>
      <c r="LZQ68" s="345"/>
      <c r="LZR68" s="345"/>
      <c r="LZS68" s="345"/>
      <c r="LZT68" s="345"/>
      <c r="LZU68" s="345"/>
      <c r="LZV68" s="345"/>
      <c r="LZW68" s="345"/>
      <c r="LZX68" s="345"/>
      <c r="LZY68" s="345"/>
      <c r="LZZ68" s="345"/>
      <c r="MAA68" s="345"/>
      <c r="MAB68" s="345"/>
      <c r="MAC68" s="345"/>
      <c r="MAD68" s="345"/>
      <c r="MAE68" s="345"/>
      <c r="MAF68" s="345"/>
      <c r="MAG68" s="345"/>
      <c r="MAH68" s="345"/>
      <c r="MAI68" s="345"/>
      <c r="MAJ68" s="345"/>
      <c r="MAK68" s="345"/>
      <c r="MAL68" s="345"/>
      <c r="MAM68" s="345"/>
      <c r="MAN68" s="345"/>
      <c r="MAO68" s="345"/>
      <c r="MAP68" s="345"/>
      <c r="MAQ68" s="345"/>
      <c r="MAR68" s="345"/>
      <c r="MAS68" s="345"/>
      <c r="MAT68" s="345"/>
      <c r="MAU68" s="345"/>
      <c r="MAV68" s="345"/>
      <c r="MAW68" s="345"/>
      <c r="MAX68" s="345"/>
      <c r="MAY68" s="345"/>
      <c r="MAZ68" s="345"/>
      <c r="MBA68" s="345"/>
      <c r="MBB68" s="345"/>
      <c r="MBC68" s="345"/>
      <c r="MBD68" s="345"/>
      <c r="MBE68" s="345"/>
      <c r="MBF68" s="345"/>
      <c r="MBG68" s="345"/>
      <c r="MBH68" s="345"/>
      <c r="MBI68" s="345"/>
      <c r="MBJ68" s="345"/>
      <c r="MBK68" s="345"/>
      <c r="MBL68" s="345"/>
      <c r="MBM68" s="345"/>
      <c r="MBN68" s="345"/>
      <c r="MBO68" s="345"/>
      <c r="MBP68" s="345"/>
      <c r="MBQ68" s="345"/>
      <c r="MBR68" s="345"/>
      <c r="MBS68" s="345"/>
      <c r="MBT68" s="345"/>
      <c r="MBU68" s="345"/>
      <c r="MBV68" s="345"/>
      <c r="MBW68" s="345"/>
      <c r="MBX68" s="345"/>
      <c r="MBY68" s="345"/>
      <c r="MBZ68" s="345"/>
      <c r="MCA68" s="345"/>
      <c r="MCB68" s="345"/>
      <c r="MCC68" s="345"/>
      <c r="MCD68" s="345"/>
      <c r="MCE68" s="345"/>
      <c r="MCF68" s="345"/>
      <c r="MCG68" s="345"/>
      <c r="MCH68" s="345"/>
      <c r="MCI68" s="345"/>
      <c r="MCJ68" s="345"/>
      <c r="MCK68" s="345"/>
      <c r="MCL68" s="345"/>
      <c r="MCM68" s="345"/>
      <c r="MCN68" s="345"/>
      <c r="MCO68" s="345"/>
      <c r="MCP68" s="345"/>
      <c r="MCQ68" s="345"/>
      <c r="MCR68" s="345"/>
      <c r="MCS68" s="345"/>
      <c r="MCT68" s="345"/>
      <c r="MCU68" s="345"/>
      <c r="MCV68" s="345"/>
      <c r="MCW68" s="345"/>
      <c r="MCX68" s="345"/>
      <c r="MCY68" s="345"/>
      <c r="MCZ68" s="345"/>
      <c r="MDA68" s="345"/>
      <c r="MDB68" s="345"/>
      <c r="MDC68" s="345"/>
      <c r="MDD68" s="345"/>
      <c r="MDE68" s="345"/>
      <c r="MDF68" s="345"/>
      <c r="MDG68" s="345"/>
      <c r="MDH68" s="345"/>
      <c r="MDI68" s="345"/>
      <c r="MDJ68" s="345"/>
      <c r="MDK68" s="345"/>
      <c r="MDL68" s="345"/>
      <c r="MDM68" s="345"/>
      <c r="MDN68" s="345"/>
      <c r="MDO68" s="345"/>
      <c r="MDP68" s="345"/>
      <c r="MDQ68" s="345"/>
      <c r="MDR68" s="345"/>
      <c r="MDS68" s="345"/>
      <c r="MDT68" s="345"/>
      <c r="MDU68" s="345"/>
      <c r="MDV68" s="345"/>
      <c r="MDW68" s="345"/>
      <c r="MDX68" s="345"/>
      <c r="MDY68" s="345"/>
      <c r="MDZ68" s="345"/>
      <c r="MEA68" s="345"/>
      <c r="MEB68" s="345"/>
      <c r="MEC68" s="345"/>
      <c r="MED68" s="345"/>
      <c r="MEE68" s="345"/>
      <c r="MEF68" s="345"/>
      <c r="MEG68" s="345"/>
      <c r="MEH68" s="345"/>
      <c r="MEI68" s="345"/>
      <c r="MEJ68" s="345"/>
      <c r="MEK68" s="345"/>
      <c r="MEL68" s="345"/>
      <c r="MEM68" s="345"/>
      <c r="MEN68" s="345"/>
      <c r="MEO68" s="345"/>
      <c r="MEP68" s="345"/>
      <c r="MEQ68" s="345"/>
      <c r="MER68" s="345"/>
      <c r="MES68" s="345"/>
      <c r="MET68" s="345"/>
      <c r="MEU68" s="345"/>
      <c r="MEV68" s="345"/>
      <c r="MEW68" s="345"/>
      <c r="MEX68" s="345"/>
      <c r="MEY68" s="345"/>
      <c r="MEZ68" s="345"/>
      <c r="MFA68" s="345"/>
      <c r="MFB68" s="345"/>
      <c r="MFC68" s="345"/>
      <c r="MFD68" s="345"/>
      <c r="MFE68" s="345"/>
      <c r="MFF68" s="345"/>
      <c r="MFG68" s="345"/>
      <c r="MFH68" s="345"/>
      <c r="MFI68" s="345"/>
      <c r="MFJ68" s="345"/>
      <c r="MFK68" s="345"/>
      <c r="MFL68" s="345"/>
      <c r="MFM68" s="345"/>
      <c r="MFN68" s="345"/>
      <c r="MFO68" s="345"/>
      <c r="MFQ68" s="345"/>
      <c r="MFR68" s="345"/>
      <c r="MFS68" s="345"/>
      <c r="MFT68" s="345"/>
      <c r="MFU68" s="345"/>
      <c r="MFV68" s="345"/>
      <c r="MFW68" s="345"/>
      <c r="MFX68" s="345"/>
      <c r="MFY68" s="345"/>
      <c r="MFZ68" s="345"/>
      <c r="MGA68" s="345"/>
      <c r="MGB68" s="345"/>
      <c r="MGC68" s="345"/>
      <c r="MGD68" s="345"/>
      <c r="MGE68" s="345"/>
      <c r="MGF68" s="345"/>
      <c r="MGG68" s="345"/>
      <c r="MGH68" s="345"/>
      <c r="MGI68" s="345"/>
      <c r="MGJ68" s="345"/>
      <c r="MGK68" s="345"/>
      <c r="MGL68" s="345"/>
      <c r="MGM68" s="345"/>
      <c r="MGN68" s="345"/>
      <c r="MGO68" s="345"/>
      <c r="MGP68" s="345"/>
      <c r="MGQ68" s="345"/>
      <c r="MGR68" s="345"/>
      <c r="MGS68" s="345"/>
      <c r="MGT68" s="345"/>
      <c r="MGU68" s="345"/>
      <c r="MGV68" s="345"/>
      <c r="MGW68" s="345"/>
      <c r="MGX68" s="345"/>
      <c r="MGY68" s="345"/>
      <c r="MGZ68" s="345"/>
      <c r="MHA68" s="345"/>
      <c r="MHB68" s="345"/>
      <c r="MHC68" s="345"/>
      <c r="MHD68" s="345"/>
      <c r="MHE68" s="345"/>
      <c r="MHF68" s="345"/>
      <c r="MHG68" s="345"/>
      <c r="MHH68" s="345"/>
      <c r="MHI68" s="345"/>
      <c r="MHJ68" s="345"/>
      <c r="MHK68" s="345"/>
      <c r="MHL68" s="345"/>
      <c r="MHM68" s="345"/>
      <c r="MHN68" s="345"/>
      <c r="MHO68" s="345"/>
      <c r="MHP68" s="345"/>
      <c r="MHQ68" s="345"/>
      <c r="MHR68" s="345"/>
      <c r="MHS68" s="345"/>
      <c r="MHT68" s="345"/>
      <c r="MHU68" s="345"/>
      <c r="MHV68" s="345"/>
      <c r="MHW68" s="345"/>
      <c r="MHX68" s="345"/>
      <c r="MHY68" s="345"/>
      <c r="MHZ68" s="345"/>
      <c r="MIA68" s="345"/>
      <c r="MIB68" s="345"/>
      <c r="MIC68" s="345"/>
      <c r="MID68" s="345"/>
      <c r="MIE68" s="345"/>
      <c r="MIF68" s="345"/>
      <c r="MIG68" s="345"/>
      <c r="MIH68" s="345"/>
      <c r="MII68" s="345"/>
      <c r="MIJ68" s="345"/>
      <c r="MIK68" s="345"/>
      <c r="MIL68" s="345"/>
      <c r="MIM68" s="345"/>
      <c r="MIN68" s="345"/>
      <c r="MIO68" s="345"/>
      <c r="MIP68" s="345"/>
      <c r="MIQ68" s="345"/>
      <c r="MIR68" s="345"/>
      <c r="MIS68" s="345"/>
      <c r="MIT68" s="345"/>
      <c r="MIU68" s="345"/>
      <c r="MIV68" s="345"/>
      <c r="MIW68" s="345"/>
      <c r="MIX68" s="345"/>
      <c r="MIY68" s="345"/>
      <c r="MIZ68" s="345"/>
      <c r="MJA68" s="345"/>
      <c r="MJB68" s="345"/>
      <c r="MJC68" s="345"/>
      <c r="MJD68" s="345"/>
      <c r="MJE68" s="345"/>
      <c r="MJF68" s="345"/>
      <c r="MJG68" s="345"/>
      <c r="MJH68" s="345"/>
      <c r="MJI68" s="345"/>
      <c r="MJJ68" s="345"/>
      <c r="MJK68" s="345"/>
      <c r="MJL68" s="345"/>
      <c r="MJM68" s="345"/>
      <c r="MJN68" s="345"/>
      <c r="MJO68" s="345"/>
      <c r="MJP68" s="345"/>
      <c r="MJQ68" s="345"/>
      <c r="MJR68" s="345"/>
      <c r="MJS68" s="345"/>
      <c r="MJT68" s="345"/>
      <c r="MJU68" s="345"/>
      <c r="MJV68" s="345"/>
      <c r="MJW68" s="345"/>
      <c r="MJX68" s="345"/>
      <c r="MJY68" s="345"/>
      <c r="MJZ68" s="345"/>
      <c r="MKA68" s="345"/>
      <c r="MKB68" s="345"/>
      <c r="MKC68" s="345"/>
      <c r="MKD68" s="345"/>
      <c r="MKE68" s="345"/>
      <c r="MKF68" s="345"/>
      <c r="MKG68" s="345"/>
      <c r="MKH68" s="345"/>
      <c r="MKI68" s="345"/>
      <c r="MKJ68" s="345"/>
      <c r="MKK68" s="345"/>
      <c r="MKL68" s="345"/>
      <c r="MKM68" s="345"/>
      <c r="MKN68" s="345"/>
      <c r="MKO68" s="345"/>
      <c r="MKP68" s="345"/>
      <c r="MKQ68" s="345"/>
      <c r="MKR68" s="345"/>
      <c r="MKS68" s="345"/>
      <c r="MKT68" s="345"/>
      <c r="MKU68" s="345"/>
      <c r="MKV68" s="345"/>
      <c r="MKW68" s="345"/>
      <c r="MKX68" s="345"/>
      <c r="MKY68" s="345"/>
      <c r="MKZ68" s="345"/>
      <c r="MLA68" s="345"/>
      <c r="MLB68" s="345"/>
      <c r="MLC68" s="345"/>
      <c r="MLD68" s="345"/>
      <c r="MLE68" s="345"/>
      <c r="MLF68" s="345"/>
      <c r="MLG68" s="345"/>
      <c r="MLH68" s="345"/>
      <c r="MLI68" s="345"/>
      <c r="MLJ68" s="345"/>
      <c r="MLK68" s="345"/>
      <c r="MLL68" s="345"/>
      <c r="MLM68" s="345"/>
      <c r="MLN68" s="345"/>
      <c r="MLO68" s="345"/>
      <c r="MLP68" s="345"/>
      <c r="MLQ68" s="345"/>
      <c r="MLR68" s="345"/>
      <c r="MLS68" s="345"/>
      <c r="MLT68" s="345"/>
      <c r="MLU68" s="345"/>
      <c r="MLV68" s="345"/>
      <c r="MLW68" s="345"/>
      <c r="MLX68" s="345"/>
      <c r="MLY68" s="345"/>
      <c r="MLZ68" s="345"/>
      <c r="MMA68" s="345"/>
      <c r="MMB68" s="345"/>
      <c r="MMC68" s="345"/>
      <c r="MMD68" s="345"/>
      <c r="MME68" s="345"/>
      <c r="MMF68" s="345"/>
      <c r="MMG68" s="345"/>
      <c r="MMH68" s="345"/>
      <c r="MMI68" s="345"/>
      <c r="MMJ68" s="345"/>
      <c r="MMK68" s="345"/>
      <c r="MML68" s="345"/>
      <c r="MMM68" s="345"/>
      <c r="MMN68" s="345"/>
      <c r="MMO68" s="345"/>
      <c r="MMP68" s="345"/>
      <c r="MMQ68" s="345"/>
      <c r="MMR68" s="345"/>
      <c r="MMS68" s="345"/>
      <c r="MMT68" s="345"/>
      <c r="MMU68" s="345"/>
      <c r="MMV68" s="345"/>
      <c r="MMW68" s="345"/>
      <c r="MMX68" s="345"/>
      <c r="MMY68" s="345"/>
      <c r="MMZ68" s="345"/>
      <c r="MNA68" s="345"/>
      <c r="MNB68" s="345"/>
      <c r="MNC68" s="345"/>
      <c r="MND68" s="345"/>
      <c r="MNE68" s="345"/>
      <c r="MNF68" s="345"/>
      <c r="MNG68" s="345"/>
      <c r="MNH68" s="345"/>
      <c r="MNI68" s="345"/>
      <c r="MNJ68" s="345"/>
      <c r="MNK68" s="345"/>
      <c r="MNL68" s="345"/>
      <c r="MNM68" s="345"/>
      <c r="MNN68" s="345"/>
      <c r="MNO68" s="345"/>
      <c r="MNP68" s="345"/>
      <c r="MNQ68" s="345"/>
      <c r="MNR68" s="345"/>
      <c r="MNS68" s="345"/>
      <c r="MNT68" s="345"/>
      <c r="MNU68" s="345"/>
      <c r="MNV68" s="345"/>
      <c r="MNW68" s="345"/>
      <c r="MNX68" s="345"/>
      <c r="MNY68" s="345"/>
      <c r="MNZ68" s="345"/>
      <c r="MOA68" s="345"/>
      <c r="MOB68" s="345"/>
      <c r="MOC68" s="345"/>
      <c r="MOD68" s="345"/>
      <c r="MOE68" s="345"/>
      <c r="MOF68" s="345"/>
      <c r="MOG68" s="345"/>
      <c r="MOH68" s="345"/>
      <c r="MOI68" s="345"/>
      <c r="MOJ68" s="345"/>
      <c r="MOK68" s="345"/>
      <c r="MOL68" s="345"/>
      <c r="MOM68" s="345"/>
      <c r="MON68" s="345"/>
      <c r="MOO68" s="345"/>
      <c r="MOP68" s="345"/>
      <c r="MOQ68" s="345"/>
      <c r="MOR68" s="345"/>
      <c r="MOS68" s="345"/>
      <c r="MOT68" s="345"/>
      <c r="MOU68" s="345"/>
      <c r="MOV68" s="345"/>
      <c r="MOW68" s="345"/>
      <c r="MOX68" s="345"/>
      <c r="MOY68" s="345"/>
      <c r="MOZ68" s="345"/>
      <c r="MPA68" s="345"/>
      <c r="MPB68" s="345"/>
      <c r="MPC68" s="345"/>
      <c r="MPD68" s="345"/>
      <c r="MPE68" s="345"/>
      <c r="MPF68" s="345"/>
      <c r="MPG68" s="345"/>
      <c r="MPH68" s="345"/>
      <c r="MPI68" s="345"/>
      <c r="MPJ68" s="345"/>
      <c r="MPK68" s="345"/>
      <c r="MPM68" s="345"/>
      <c r="MPN68" s="345"/>
      <c r="MPO68" s="345"/>
      <c r="MPP68" s="345"/>
      <c r="MPQ68" s="345"/>
      <c r="MPR68" s="345"/>
      <c r="MPS68" s="345"/>
      <c r="MPT68" s="345"/>
      <c r="MPU68" s="345"/>
      <c r="MPV68" s="345"/>
      <c r="MPW68" s="345"/>
      <c r="MPX68" s="345"/>
      <c r="MPY68" s="345"/>
      <c r="MPZ68" s="345"/>
      <c r="MQA68" s="345"/>
      <c r="MQB68" s="345"/>
      <c r="MQC68" s="345"/>
      <c r="MQD68" s="345"/>
      <c r="MQE68" s="345"/>
      <c r="MQF68" s="345"/>
      <c r="MQG68" s="345"/>
      <c r="MQH68" s="345"/>
      <c r="MQI68" s="345"/>
      <c r="MQJ68" s="345"/>
      <c r="MQK68" s="345"/>
      <c r="MQL68" s="345"/>
      <c r="MQM68" s="345"/>
      <c r="MQN68" s="345"/>
      <c r="MQO68" s="345"/>
      <c r="MQP68" s="345"/>
      <c r="MQQ68" s="345"/>
      <c r="MQR68" s="345"/>
      <c r="MQS68" s="345"/>
      <c r="MQT68" s="345"/>
      <c r="MQU68" s="345"/>
      <c r="MQV68" s="345"/>
      <c r="MQW68" s="345"/>
      <c r="MQX68" s="345"/>
      <c r="MQY68" s="345"/>
      <c r="MQZ68" s="345"/>
      <c r="MRA68" s="345"/>
      <c r="MRB68" s="345"/>
      <c r="MRC68" s="345"/>
      <c r="MRD68" s="345"/>
      <c r="MRE68" s="345"/>
      <c r="MRF68" s="345"/>
      <c r="MRG68" s="345"/>
      <c r="MRH68" s="345"/>
      <c r="MRI68" s="345"/>
      <c r="MRJ68" s="345"/>
      <c r="MRK68" s="345"/>
      <c r="MRL68" s="345"/>
      <c r="MRM68" s="345"/>
      <c r="MRN68" s="345"/>
      <c r="MRO68" s="345"/>
      <c r="MRP68" s="345"/>
      <c r="MRQ68" s="345"/>
      <c r="MRR68" s="345"/>
      <c r="MRS68" s="345"/>
      <c r="MRT68" s="345"/>
      <c r="MRU68" s="345"/>
      <c r="MRV68" s="345"/>
      <c r="MRW68" s="345"/>
      <c r="MRX68" s="345"/>
      <c r="MRY68" s="345"/>
      <c r="MRZ68" s="345"/>
      <c r="MSA68" s="345"/>
      <c r="MSB68" s="345"/>
      <c r="MSC68" s="345"/>
      <c r="MSD68" s="345"/>
      <c r="MSE68" s="345"/>
      <c r="MSF68" s="345"/>
      <c r="MSG68" s="345"/>
      <c r="MSH68" s="345"/>
      <c r="MSI68" s="345"/>
      <c r="MSJ68" s="345"/>
      <c r="MSK68" s="345"/>
      <c r="MSL68" s="345"/>
      <c r="MSM68" s="345"/>
      <c r="MSN68" s="345"/>
      <c r="MSO68" s="345"/>
      <c r="MSP68" s="345"/>
      <c r="MSQ68" s="345"/>
      <c r="MSR68" s="345"/>
      <c r="MSS68" s="345"/>
      <c r="MST68" s="345"/>
      <c r="MSU68" s="345"/>
      <c r="MSV68" s="345"/>
      <c r="MSW68" s="345"/>
      <c r="MSX68" s="345"/>
      <c r="MSY68" s="345"/>
      <c r="MSZ68" s="345"/>
      <c r="MTA68" s="345"/>
      <c r="MTB68" s="345"/>
      <c r="MTC68" s="345"/>
      <c r="MTD68" s="345"/>
      <c r="MTE68" s="345"/>
      <c r="MTF68" s="345"/>
      <c r="MTG68" s="345"/>
      <c r="MTH68" s="345"/>
      <c r="MTI68" s="345"/>
      <c r="MTJ68" s="345"/>
      <c r="MTK68" s="345"/>
      <c r="MTL68" s="345"/>
      <c r="MTM68" s="345"/>
      <c r="MTN68" s="345"/>
      <c r="MTO68" s="345"/>
      <c r="MTP68" s="345"/>
      <c r="MTQ68" s="345"/>
      <c r="MTR68" s="345"/>
      <c r="MTS68" s="345"/>
      <c r="MTT68" s="345"/>
      <c r="MTU68" s="345"/>
      <c r="MTV68" s="345"/>
      <c r="MTW68" s="345"/>
      <c r="MTX68" s="345"/>
      <c r="MTY68" s="345"/>
      <c r="MTZ68" s="345"/>
      <c r="MUA68" s="345"/>
      <c r="MUB68" s="345"/>
      <c r="MUC68" s="345"/>
      <c r="MUD68" s="345"/>
      <c r="MUE68" s="345"/>
      <c r="MUF68" s="345"/>
      <c r="MUG68" s="345"/>
      <c r="MUH68" s="345"/>
      <c r="MUI68" s="345"/>
      <c r="MUJ68" s="345"/>
      <c r="MUK68" s="345"/>
      <c r="MUL68" s="345"/>
      <c r="MUM68" s="345"/>
      <c r="MUN68" s="345"/>
      <c r="MUO68" s="345"/>
      <c r="MUP68" s="345"/>
      <c r="MUQ68" s="345"/>
      <c r="MUR68" s="345"/>
      <c r="MUS68" s="345"/>
      <c r="MUT68" s="345"/>
      <c r="MUU68" s="345"/>
      <c r="MUV68" s="345"/>
      <c r="MUW68" s="345"/>
      <c r="MUX68" s="345"/>
      <c r="MUY68" s="345"/>
      <c r="MUZ68" s="345"/>
      <c r="MVA68" s="345"/>
      <c r="MVB68" s="345"/>
      <c r="MVC68" s="345"/>
      <c r="MVD68" s="345"/>
      <c r="MVE68" s="345"/>
      <c r="MVF68" s="345"/>
      <c r="MVG68" s="345"/>
      <c r="MVH68" s="345"/>
      <c r="MVI68" s="345"/>
      <c r="MVJ68" s="345"/>
      <c r="MVK68" s="345"/>
      <c r="MVL68" s="345"/>
      <c r="MVM68" s="345"/>
      <c r="MVN68" s="345"/>
      <c r="MVO68" s="345"/>
      <c r="MVP68" s="345"/>
      <c r="MVQ68" s="345"/>
      <c r="MVR68" s="345"/>
      <c r="MVS68" s="345"/>
      <c r="MVT68" s="345"/>
      <c r="MVU68" s="345"/>
      <c r="MVV68" s="345"/>
      <c r="MVW68" s="345"/>
      <c r="MVX68" s="345"/>
      <c r="MVY68" s="345"/>
      <c r="MVZ68" s="345"/>
      <c r="MWA68" s="345"/>
      <c r="MWB68" s="345"/>
      <c r="MWC68" s="345"/>
      <c r="MWD68" s="345"/>
      <c r="MWE68" s="345"/>
      <c r="MWF68" s="345"/>
      <c r="MWG68" s="345"/>
      <c r="MWH68" s="345"/>
      <c r="MWI68" s="345"/>
      <c r="MWJ68" s="345"/>
      <c r="MWK68" s="345"/>
      <c r="MWL68" s="345"/>
      <c r="MWM68" s="345"/>
      <c r="MWN68" s="345"/>
      <c r="MWO68" s="345"/>
      <c r="MWP68" s="345"/>
      <c r="MWQ68" s="345"/>
      <c r="MWR68" s="345"/>
      <c r="MWS68" s="345"/>
      <c r="MWT68" s="345"/>
      <c r="MWU68" s="345"/>
      <c r="MWV68" s="345"/>
      <c r="MWW68" s="345"/>
      <c r="MWX68" s="345"/>
      <c r="MWY68" s="345"/>
      <c r="MWZ68" s="345"/>
      <c r="MXA68" s="345"/>
      <c r="MXB68" s="345"/>
      <c r="MXC68" s="345"/>
      <c r="MXD68" s="345"/>
      <c r="MXE68" s="345"/>
      <c r="MXF68" s="345"/>
      <c r="MXG68" s="345"/>
      <c r="MXH68" s="345"/>
      <c r="MXI68" s="345"/>
      <c r="MXJ68" s="345"/>
      <c r="MXK68" s="345"/>
      <c r="MXL68" s="345"/>
      <c r="MXM68" s="345"/>
      <c r="MXN68" s="345"/>
      <c r="MXO68" s="345"/>
      <c r="MXP68" s="345"/>
      <c r="MXQ68" s="345"/>
      <c r="MXR68" s="345"/>
      <c r="MXS68" s="345"/>
      <c r="MXT68" s="345"/>
      <c r="MXU68" s="345"/>
      <c r="MXV68" s="345"/>
      <c r="MXW68" s="345"/>
      <c r="MXX68" s="345"/>
      <c r="MXY68" s="345"/>
      <c r="MXZ68" s="345"/>
      <c r="MYA68" s="345"/>
      <c r="MYB68" s="345"/>
      <c r="MYC68" s="345"/>
      <c r="MYD68" s="345"/>
      <c r="MYE68" s="345"/>
      <c r="MYF68" s="345"/>
      <c r="MYG68" s="345"/>
      <c r="MYH68" s="345"/>
      <c r="MYI68" s="345"/>
      <c r="MYJ68" s="345"/>
      <c r="MYK68" s="345"/>
      <c r="MYL68" s="345"/>
      <c r="MYM68" s="345"/>
      <c r="MYN68" s="345"/>
      <c r="MYO68" s="345"/>
      <c r="MYP68" s="345"/>
      <c r="MYQ68" s="345"/>
      <c r="MYR68" s="345"/>
      <c r="MYS68" s="345"/>
      <c r="MYT68" s="345"/>
      <c r="MYU68" s="345"/>
      <c r="MYV68" s="345"/>
      <c r="MYW68" s="345"/>
      <c r="MYX68" s="345"/>
      <c r="MYY68" s="345"/>
      <c r="MYZ68" s="345"/>
      <c r="MZA68" s="345"/>
      <c r="MZB68" s="345"/>
      <c r="MZC68" s="345"/>
      <c r="MZD68" s="345"/>
      <c r="MZE68" s="345"/>
      <c r="MZF68" s="345"/>
      <c r="MZG68" s="345"/>
      <c r="MZI68" s="345"/>
      <c r="MZJ68" s="345"/>
      <c r="MZK68" s="345"/>
      <c r="MZL68" s="345"/>
      <c r="MZM68" s="345"/>
      <c r="MZN68" s="345"/>
      <c r="MZO68" s="345"/>
      <c r="MZP68" s="345"/>
      <c r="MZQ68" s="345"/>
      <c r="MZR68" s="345"/>
      <c r="MZS68" s="345"/>
      <c r="MZT68" s="345"/>
      <c r="MZU68" s="345"/>
      <c r="MZV68" s="345"/>
      <c r="MZW68" s="345"/>
      <c r="MZX68" s="345"/>
      <c r="MZY68" s="345"/>
      <c r="MZZ68" s="345"/>
      <c r="NAA68" s="345"/>
      <c r="NAB68" s="345"/>
      <c r="NAC68" s="345"/>
      <c r="NAD68" s="345"/>
      <c r="NAE68" s="345"/>
      <c r="NAF68" s="345"/>
      <c r="NAG68" s="345"/>
      <c r="NAH68" s="345"/>
      <c r="NAI68" s="345"/>
      <c r="NAJ68" s="345"/>
      <c r="NAK68" s="345"/>
      <c r="NAL68" s="345"/>
      <c r="NAM68" s="345"/>
      <c r="NAN68" s="345"/>
      <c r="NAO68" s="345"/>
      <c r="NAP68" s="345"/>
      <c r="NAQ68" s="345"/>
      <c r="NAR68" s="345"/>
      <c r="NAS68" s="345"/>
      <c r="NAT68" s="345"/>
      <c r="NAU68" s="345"/>
      <c r="NAV68" s="345"/>
      <c r="NAW68" s="345"/>
      <c r="NAX68" s="345"/>
      <c r="NAY68" s="345"/>
      <c r="NAZ68" s="345"/>
      <c r="NBA68" s="345"/>
      <c r="NBB68" s="345"/>
      <c r="NBC68" s="345"/>
      <c r="NBD68" s="345"/>
      <c r="NBE68" s="345"/>
      <c r="NBF68" s="345"/>
      <c r="NBG68" s="345"/>
      <c r="NBH68" s="345"/>
      <c r="NBI68" s="345"/>
      <c r="NBJ68" s="345"/>
      <c r="NBK68" s="345"/>
      <c r="NBL68" s="345"/>
      <c r="NBM68" s="345"/>
      <c r="NBN68" s="345"/>
      <c r="NBO68" s="345"/>
      <c r="NBP68" s="345"/>
      <c r="NBQ68" s="345"/>
      <c r="NBR68" s="345"/>
      <c r="NBS68" s="345"/>
      <c r="NBT68" s="345"/>
      <c r="NBU68" s="345"/>
      <c r="NBV68" s="345"/>
      <c r="NBW68" s="345"/>
      <c r="NBX68" s="345"/>
      <c r="NBY68" s="345"/>
      <c r="NBZ68" s="345"/>
      <c r="NCA68" s="345"/>
      <c r="NCB68" s="345"/>
      <c r="NCC68" s="345"/>
      <c r="NCD68" s="345"/>
      <c r="NCE68" s="345"/>
      <c r="NCF68" s="345"/>
      <c r="NCG68" s="345"/>
      <c r="NCH68" s="345"/>
      <c r="NCI68" s="345"/>
      <c r="NCJ68" s="345"/>
      <c r="NCK68" s="345"/>
      <c r="NCL68" s="345"/>
      <c r="NCM68" s="345"/>
      <c r="NCN68" s="345"/>
      <c r="NCO68" s="345"/>
      <c r="NCP68" s="345"/>
      <c r="NCQ68" s="345"/>
      <c r="NCR68" s="345"/>
      <c r="NCS68" s="345"/>
      <c r="NCT68" s="345"/>
      <c r="NCU68" s="345"/>
      <c r="NCV68" s="345"/>
      <c r="NCW68" s="345"/>
      <c r="NCX68" s="345"/>
      <c r="NCY68" s="345"/>
      <c r="NCZ68" s="345"/>
      <c r="NDA68" s="345"/>
      <c r="NDB68" s="345"/>
      <c r="NDC68" s="345"/>
      <c r="NDD68" s="345"/>
      <c r="NDE68" s="345"/>
      <c r="NDF68" s="345"/>
      <c r="NDG68" s="345"/>
      <c r="NDH68" s="345"/>
      <c r="NDI68" s="345"/>
      <c r="NDJ68" s="345"/>
      <c r="NDK68" s="345"/>
      <c r="NDL68" s="345"/>
      <c r="NDM68" s="345"/>
      <c r="NDN68" s="345"/>
      <c r="NDO68" s="345"/>
      <c r="NDP68" s="345"/>
      <c r="NDQ68" s="345"/>
      <c r="NDR68" s="345"/>
      <c r="NDS68" s="345"/>
      <c r="NDT68" s="345"/>
      <c r="NDU68" s="345"/>
      <c r="NDV68" s="345"/>
      <c r="NDW68" s="345"/>
      <c r="NDX68" s="345"/>
      <c r="NDY68" s="345"/>
      <c r="NDZ68" s="345"/>
      <c r="NEA68" s="345"/>
      <c r="NEB68" s="345"/>
      <c r="NEC68" s="345"/>
      <c r="NED68" s="345"/>
      <c r="NEE68" s="345"/>
      <c r="NEF68" s="345"/>
      <c r="NEG68" s="345"/>
      <c r="NEH68" s="345"/>
      <c r="NEI68" s="345"/>
      <c r="NEJ68" s="345"/>
      <c r="NEK68" s="345"/>
      <c r="NEL68" s="345"/>
      <c r="NEM68" s="345"/>
      <c r="NEN68" s="345"/>
      <c r="NEO68" s="345"/>
      <c r="NEP68" s="345"/>
      <c r="NEQ68" s="345"/>
      <c r="NER68" s="345"/>
      <c r="NES68" s="345"/>
      <c r="NET68" s="345"/>
      <c r="NEU68" s="345"/>
      <c r="NEV68" s="345"/>
      <c r="NEW68" s="345"/>
      <c r="NEX68" s="345"/>
      <c r="NEY68" s="345"/>
      <c r="NEZ68" s="345"/>
      <c r="NFA68" s="345"/>
      <c r="NFB68" s="345"/>
      <c r="NFC68" s="345"/>
      <c r="NFD68" s="345"/>
      <c r="NFE68" s="345"/>
      <c r="NFF68" s="345"/>
      <c r="NFG68" s="345"/>
      <c r="NFH68" s="345"/>
      <c r="NFI68" s="345"/>
      <c r="NFJ68" s="345"/>
      <c r="NFK68" s="345"/>
      <c r="NFL68" s="345"/>
      <c r="NFM68" s="345"/>
      <c r="NFN68" s="345"/>
      <c r="NFO68" s="345"/>
      <c r="NFP68" s="345"/>
      <c r="NFQ68" s="345"/>
      <c r="NFR68" s="345"/>
      <c r="NFS68" s="345"/>
      <c r="NFT68" s="345"/>
      <c r="NFU68" s="345"/>
      <c r="NFV68" s="345"/>
      <c r="NFW68" s="345"/>
      <c r="NFX68" s="345"/>
      <c r="NFY68" s="345"/>
      <c r="NFZ68" s="345"/>
      <c r="NGA68" s="345"/>
      <c r="NGB68" s="345"/>
      <c r="NGC68" s="345"/>
      <c r="NGD68" s="345"/>
      <c r="NGE68" s="345"/>
      <c r="NGF68" s="345"/>
      <c r="NGG68" s="345"/>
      <c r="NGH68" s="345"/>
      <c r="NGI68" s="345"/>
      <c r="NGJ68" s="345"/>
      <c r="NGK68" s="345"/>
      <c r="NGL68" s="345"/>
      <c r="NGM68" s="345"/>
      <c r="NGN68" s="345"/>
      <c r="NGO68" s="345"/>
      <c r="NGP68" s="345"/>
      <c r="NGQ68" s="345"/>
      <c r="NGR68" s="345"/>
      <c r="NGS68" s="345"/>
      <c r="NGT68" s="345"/>
      <c r="NGU68" s="345"/>
      <c r="NGV68" s="345"/>
      <c r="NGW68" s="345"/>
      <c r="NGX68" s="345"/>
      <c r="NGY68" s="345"/>
      <c r="NGZ68" s="345"/>
      <c r="NHA68" s="345"/>
      <c r="NHB68" s="345"/>
      <c r="NHC68" s="345"/>
      <c r="NHD68" s="345"/>
      <c r="NHE68" s="345"/>
      <c r="NHF68" s="345"/>
      <c r="NHG68" s="345"/>
      <c r="NHH68" s="345"/>
      <c r="NHI68" s="345"/>
      <c r="NHJ68" s="345"/>
      <c r="NHK68" s="345"/>
      <c r="NHL68" s="345"/>
      <c r="NHM68" s="345"/>
      <c r="NHN68" s="345"/>
      <c r="NHO68" s="345"/>
      <c r="NHP68" s="345"/>
      <c r="NHQ68" s="345"/>
      <c r="NHR68" s="345"/>
      <c r="NHS68" s="345"/>
      <c r="NHT68" s="345"/>
      <c r="NHU68" s="345"/>
      <c r="NHV68" s="345"/>
      <c r="NHW68" s="345"/>
      <c r="NHX68" s="345"/>
      <c r="NHY68" s="345"/>
      <c r="NHZ68" s="345"/>
      <c r="NIA68" s="345"/>
      <c r="NIB68" s="345"/>
      <c r="NIC68" s="345"/>
      <c r="NID68" s="345"/>
      <c r="NIE68" s="345"/>
      <c r="NIF68" s="345"/>
      <c r="NIG68" s="345"/>
      <c r="NIH68" s="345"/>
      <c r="NII68" s="345"/>
      <c r="NIJ68" s="345"/>
      <c r="NIK68" s="345"/>
      <c r="NIL68" s="345"/>
      <c r="NIM68" s="345"/>
      <c r="NIN68" s="345"/>
      <c r="NIO68" s="345"/>
      <c r="NIP68" s="345"/>
      <c r="NIQ68" s="345"/>
      <c r="NIR68" s="345"/>
      <c r="NIS68" s="345"/>
      <c r="NIT68" s="345"/>
      <c r="NIU68" s="345"/>
      <c r="NIV68" s="345"/>
      <c r="NIW68" s="345"/>
      <c r="NIX68" s="345"/>
      <c r="NIY68" s="345"/>
      <c r="NIZ68" s="345"/>
      <c r="NJA68" s="345"/>
      <c r="NJB68" s="345"/>
      <c r="NJC68" s="345"/>
      <c r="NJE68" s="345"/>
      <c r="NJF68" s="345"/>
      <c r="NJG68" s="345"/>
      <c r="NJH68" s="345"/>
      <c r="NJI68" s="345"/>
      <c r="NJJ68" s="345"/>
      <c r="NJK68" s="345"/>
      <c r="NJL68" s="345"/>
      <c r="NJM68" s="345"/>
      <c r="NJN68" s="345"/>
      <c r="NJO68" s="345"/>
      <c r="NJP68" s="345"/>
      <c r="NJQ68" s="345"/>
      <c r="NJR68" s="345"/>
      <c r="NJS68" s="345"/>
      <c r="NJT68" s="345"/>
      <c r="NJU68" s="345"/>
      <c r="NJV68" s="345"/>
      <c r="NJW68" s="345"/>
      <c r="NJX68" s="345"/>
      <c r="NJY68" s="345"/>
      <c r="NJZ68" s="345"/>
      <c r="NKA68" s="345"/>
      <c r="NKB68" s="345"/>
      <c r="NKC68" s="345"/>
      <c r="NKD68" s="345"/>
      <c r="NKE68" s="345"/>
      <c r="NKF68" s="345"/>
      <c r="NKG68" s="345"/>
      <c r="NKH68" s="345"/>
      <c r="NKI68" s="345"/>
      <c r="NKJ68" s="345"/>
      <c r="NKK68" s="345"/>
      <c r="NKL68" s="345"/>
      <c r="NKM68" s="345"/>
      <c r="NKN68" s="345"/>
      <c r="NKO68" s="345"/>
      <c r="NKP68" s="345"/>
      <c r="NKQ68" s="345"/>
      <c r="NKR68" s="345"/>
      <c r="NKS68" s="345"/>
      <c r="NKT68" s="345"/>
      <c r="NKU68" s="345"/>
      <c r="NKV68" s="345"/>
      <c r="NKW68" s="345"/>
      <c r="NKX68" s="345"/>
      <c r="NKY68" s="345"/>
      <c r="NKZ68" s="345"/>
      <c r="NLA68" s="345"/>
      <c r="NLB68" s="345"/>
      <c r="NLC68" s="345"/>
      <c r="NLD68" s="345"/>
      <c r="NLE68" s="345"/>
      <c r="NLF68" s="345"/>
      <c r="NLG68" s="345"/>
      <c r="NLH68" s="345"/>
      <c r="NLI68" s="345"/>
      <c r="NLJ68" s="345"/>
      <c r="NLK68" s="345"/>
      <c r="NLL68" s="345"/>
      <c r="NLM68" s="345"/>
      <c r="NLN68" s="345"/>
      <c r="NLO68" s="345"/>
      <c r="NLP68" s="345"/>
      <c r="NLQ68" s="345"/>
      <c r="NLR68" s="345"/>
      <c r="NLS68" s="345"/>
      <c r="NLT68" s="345"/>
      <c r="NLU68" s="345"/>
      <c r="NLV68" s="345"/>
      <c r="NLW68" s="345"/>
      <c r="NLX68" s="345"/>
      <c r="NLY68" s="345"/>
      <c r="NLZ68" s="345"/>
      <c r="NMA68" s="345"/>
      <c r="NMB68" s="345"/>
      <c r="NMC68" s="345"/>
      <c r="NMD68" s="345"/>
      <c r="NME68" s="345"/>
      <c r="NMF68" s="345"/>
      <c r="NMG68" s="345"/>
      <c r="NMH68" s="345"/>
      <c r="NMI68" s="345"/>
      <c r="NMJ68" s="345"/>
      <c r="NMK68" s="345"/>
      <c r="NML68" s="345"/>
      <c r="NMM68" s="345"/>
      <c r="NMN68" s="345"/>
      <c r="NMO68" s="345"/>
      <c r="NMP68" s="345"/>
      <c r="NMQ68" s="345"/>
      <c r="NMR68" s="345"/>
      <c r="NMS68" s="345"/>
      <c r="NMT68" s="345"/>
      <c r="NMU68" s="345"/>
      <c r="NMV68" s="345"/>
      <c r="NMW68" s="345"/>
      <c r="NMX68" s="345"/>
      <c r="NMY68" s="345"/>
      <c r="NMZ68" s="345"/>
      <c r="NNA68" s="345"/>
      <c r="NNB68" s="345"/>
      <c r="NNC68" s="345"/>
      <c r="NND68" s="345"/>
      <c r="NNE68" s="345"/>
      <c r="NNF68" s="345"/>
      <c r="NNG68" s="345"/>
      <c r="NNH68" s="345"/>
      <c r="NNI68" s="345"/>
      <c r="NNJ68" s="345"/>
      <c r="NNK68" s="345"/>
      <c r="NNL68" s="345"/>
      <c r="NNM68" s="345"/>
      <c r="NNN68" s="345"/>
      <c r="NNO68" s="345"/>
      <c r="NNP68" s="345"/>
      <c r="NNQ68" s="345"/>
      <c r="NNR68" s="345"/>
      <c r="NNS68" s="345"/>
      <c r="NNT68" s="345"/>
      <c r="NNU68" s="345"/>
      <c r="NNV68" s="345"/>
      <c r="NNW68" s="345"/>
      <c r="NNX68" s="345"/>
      <c r="NNY68" s="345"/>
      <c r="NNZ68" s="345"/>
      <c r="NOA68" s="345"/>
      <c r="NOB68" s="345"/>
      <c r="NOC68" s="345"/>
      <c r="NOD68" s="345"/>
      <c r="NOE68" s="345"/>
      <c r="NOF68" s="345"/>
      <c r="NOG68" s="345"/>
      <c r="NOH68" s="345"/>
      <c r="NOI68" s="345"/>
      <c r="NOJ68" s="345"/>
      <c r="NOK68" s="345"/>
      <c r="NOL68" s="345"/>
      <c r="NOM68" s="345"/>
      <c r="NON68" s="345"/>
      <c r="NOO68" s="345"/>
      <c r="NOP68" s="345"/>
      <c r="NOQ68" s="345"/>
      <c r="NOR68" s="345"/>
      <c r="NOS68" s="345"/>
      <c r="NOT68" s="345"/>
      <c r="NOU68" s="345"/>
      <c r="NOV68" s="345"/>
      <c r="NOW68" s="345"/>
      <c r="NOX68" s="345"/>
      <c r="NOY68" s="345"/>
      <c r="NOZ68" s="345"/>
      <c r="NPA68" s="345"/>
      <c r="NPB68" s="345"/>
      <c r="NPC68" s="345"/>
      <c r="NPD68" s="345"/>
      <c r="NPE68" s="345"/>
      <c r="NPF68" s="345"/>
      <c r="NPG68" s="345"/>
      <c r="NPH68" s="345"/>
      <c r="NPI68" s="345"/>
      <c r="NPJ68" s="345"/>
      <c r="NPK68" s="345"/>
      <c r="NPL68" s="345"/>
      <c r="NPM68" s="345"/>
      <c r="NPN68" s="345"/>
      <c r="NPO68" s="345"/>
      <c r="NPP68" s="345"/>
      <c r="NPQ68" s="345"/>
      <c r="NPR68" s="345"/>
      <c r="NPS68" s="345"/>
      <c r="NPT68" s="345"/>
      <c r="NPU68" s="345"/>
      <c r="NPV68" s="345"/>
      <c r="NPW68" s="345"/>
      <c r="NPX68" s="345"/>
      <c r="NPY68" s="345"/>
      <c r="NPZ68" s="345"/>
      <c r="NQA68" s="345"/>
      <c r="NQB68" s="345"/>
      <c r="NQC68" s="345"/>
      <c r="NQD68" s="345"/>
      <c r="NQE68" s="345"/>
      <c r="NQF68" s="345"/>
      <c r="NQG68" s="345"/>
      <c r="NQH68" s="345"/>
      <c r="NQI68" s="345"/>
      <c r="NQJ68" s="345"/>
      <c r="NQK68" s="345"/>
      <c r="NQL68" s="345"/>
      <c r="NQM68" s="345"/>
      <c r="NQN68" s="345"/>
      <c r="NQO68" s="345"/>
      <c r="NQP68" s="345"/>
      <c r="NQQ68" s="345"/>
      <c r="NQR68" s="345"/>
      <c r="NQS68" s="345"/>
      <c r="NQT68" s="345"/>
      <c r="NQU68" s="345"/>
      <c r="NQV68" s="345"/>
      <c r="NQW68" s="345"/>
      <c r="NQX68" s="345"/>
      <c r="NQY68" s="345"/>
      <c r="NQZ68" s="345"/>
      <c r="NRA68" s="345"/>
      <c r="NRB68" s="345"/>
      <c r="NRC68" s="345"/>
      <c r="NRD68" s="345"/>
      <c r="NRE68" s="345"/>
      <c r="NRF68" s="345"/>
      <c r="NRG68" s="345"/>
      <c r="NRH68" s="345"/>
      <c r="NRI68" s="345"/>
      <c r="NRJ68" s="345"/>
      <c r="NRK68" s="345"/>
      <c r="NRL68" s="345"/>
      <c r="NRM68" s="345"/>
      <c r="NRN68" s="345"/>
      <c r="NRO68" s="345"/>
      <c r="NRP68" s="345"/>
      <c r="NRQ68" s="345"/>
      <c r="NRR68" s="345"/>
      <c r="NRS68" s="345"/>
      <c r="NRT68" s="345"/>
      <c r="NRU68" s="345"/>
      <c r="NRV68" s="345"/>
      <c r="NRW68" s="345"/>
      <c r="NRX68" s="345"/>
      <c r="NRY68" s="345"/>
      <c r="NRZ68" s="345"/>
      <c r="NSA68" s="345"/>
      <c r="NSB68" s="345"/>
      <c r="NSC68" s="345"/>
      <c r="NSD68" s="345"/>
      <c r="NSE68" s="345"/>
      <c r="NSF68" s="345"/>
      <c r="NSG68" s="345"/>
      <c r="NSH68" s="345"/>
      <c r="NSI68" s="345"/>
      <c r="NSJ68" s="345"/>
      <c r="NSK68" s="345"/>
      <c r="NSL68" s="345"/>
      <c r="NSM68" s="345"/>
      <c r="NSN68" s="345"/>
      <c r="NSO68" s="345"/>
      <c r="NSP68" s="345"/>
      <c r="NSQ68" s="345"/>
      <c r="NSR68" s="345"/>
      <c r="NSS68" s="345"/>
      <c r="NST68" s="345"/>
      <c r="NSU68" s="345"/>
      <c r="NSV68" s="345"/>
      <c r="NSW68" s="345"/>
      <c r="NSX68" s="345"/>
      <c r="NSY68" s="345"/>
      <c r="NTA68" s="345"/>
      <c r="NTB68" s="345"/>
      <c r="NTC68" s="345"/>
      <c r="NTD68" s="345"/>
      <c r="NTE68" s="345"/>
      <c r="NTF68" s="345"/>
      <c r="NTG68" s="345"/>
      <c r="NTH68" s="345"/>
      <c r="NTI68" s="345"/>
      <c r="NTJ68" s="345"/>
      <c r="NTK68" s="345"/>
      <c r="NTL68" s="345"/>
      <c r="NTM68" s="345"/>
      <c r="NTN68" s="345"/>
      <c r="NTO68" s="345"/>
      <c r="NTP68" s="345"/>
      <c r="NTQ68" s="345"/>
      <c r="NTR68" s="345"/>
      <c r="NTS68" s="345"/>
      <c r="NTT68" s="345"/>
      <c r="NTU68" s="345"/>
      <c r="NTV68" s="345"/>
      <c r="NTW68" s="345"/>
      <c r="NTX68" s="345"/>
      <c r="NTY68" s="345"/>
      <c r="NTZ68" s="345"/>
      <c r="NUA68" s="345"/>
      <c r="NUB68" s="345"/>
      <c r="NUC68" s="345"/>
      <c r="NUD68" s="345"/>
      <c r="NUE68" s="345"/>
      <c r="NUF68" s="345"/>
      <c r="NUG68" s="345"/>
      <c r="NUH68" s="345"/>
      <c r="NUI68" s="345"/>
      <c r="NUJ68" s="345"/>
      <c r="NUK68" s="345"/>
      <c r="NUL68" s="345"/>
      <c r="NUM68" s="345"/>
      <c r="NUN68" s="345"/>
      <c r="NUO68" s="345"/>
      <c r="NUP68" s="345"/>
      <c r="NUQ68" s="345"/>
      <c r="NUR68" s="345"/>
      <c r="NUS68" s="345"/>
      <c r="NUT68" s="345"/>
      <c r="NUU68" s="345"/>
      <c r="NUV68" s="345"/>
      <c r="NUW68" s="345"/>
      <c r="NUX68" s="345"/>
      <c r="NUY68" s="345"/>
      <c r="NUZ68" s="345"/>
      <c r="NVA68" s="345"/>
      <c r="NVB68" s="345"/>
      <c r="NVC68" s="345"/>
      <c r="NVD68" s="345"/>
      <c r="NVE68" s="345"/>
      <c r="NVF68" s="345"/>
      <c r="NVG68" s="345"/>
      <c r="NVH68" s="345"/>
      <c r="NVI68" s="345"/>
      <c r="NVJ68" s="345"/>
      <c r="NVK68" s="345"/>
      <c r="NVL68" s="345"/>
      <c r="NVM68" s="345"/>
      <c r="NVN68" s="345"/>
      <c r="NVO68" s="345"/>
      <c r="NVP68" s="345"/>
      <c r="NVQ68" s="345"/>
      <c r="NVR68" s="345"/>
      <c r="NVS68" s="345"/>
      <c r="NVT68" s="345"/>
      <c r="NVU68" s="345"/>
      <c r="NVV68" s="345"/>
      <c r="NVW68" s="345"/>
      <c r="NVX68" s="345"/>
      <c r="NVY68" s="345"/>
      <c r="NVZ68" s="345"/>
      <c r="NWA68" s="345"/>
      <c r="NWB68" s="345"/>
      <c r="NWC68" s="345"/>
      <c r="NWD68" s="345"/>
      <c r="NWE68" s="345"/>
      <c r="NWF68" s="345"/>
      <c r="NWG68" s="345"/>
      <c r="NWH68" s="345"/>
      <c r="NWI68" s="345"/>
      <c r="NWJ68" s="345"/>
      <c r="NWK68" s="345"/>
      <c r="NWL68" s="345"/>
      <c r="NWM68" s="345"/>
      <c r="NWN68" s="345"/>
      <c r="NWO68" s="345"/>
      <c r="NWP68" s="345"/>
      <c r="NWQ68" s="345"/>
      <c r="NWR68" s="345"/>
      <c r="NWS68" s="345"/>
      <c r="NWT68" s="345"/>
      <c r="NWU68" s="345"/>
      <c r="NWV68" s="345"/>
      <c r="NWW68" s="345"/>
      <c r="NWX68" s="345"/>
      <c r="NWY68" s="345"/>
      <c r="NWZ68" s="345"/>
      <c r="NXA68" s="345"/>
      <c r="NXB68" s="345"/>
      <c r="NXC68" s="345"/>
      <c r="NXD68" s="345"/>
      <c r="NXE68" s="345"/>
      <c r="NXF68" s="345"/>
      <c r="NXG68" s="345"/>
      <c r="NXH68" s="345"/>
      <c r="NXI68" s="345"/>
      <c r="NXJ68" s="345"/>
      <c r="NXK68" s="345"/>
      <c r="NXL68" s="345"/>
      <c r="NXM68" s="345"/>
      <c r="NXN68" s="345"/>
      <c r="NXO68" s="345"/>
      <c r="NXP68" s="345"/>
      <c r="NXQ68" s="345"/>
      <c r="NXR68" s="345"/>
      <c r="NXS68" s="345"/>
      <c r="NXT68" s="345"/>
      <c r="NXU68" s="345"/>
      <c r="NXV68" s="345"/>
      <c r="NXW68" s="345"/>
      <c r="NXX68" s="345"/>
      <c r="NXY68" s="345"/>
      <c r="NXZ68" s="345"/>
      <c r="NYA68" s="345"/>
      <c r="NYB68" s="345"/>
      <c r="NYC68" s="345"/>
      <c r="NYD68" s="345"/>
      <c r="NYE68" s="345"/>
      <c r="NYF68" s="345"/>
      <c r="NYG68" s="345"/>
      <c r="NYH68" s="345"/>
      <c r="NYI68" s="345"/>
      <c r="NYJ68" s="345"/>
      <c r="NYK68" s="345"/>
      <c r="NYL68" s="345"/>
      <c r="NYM68" s="345"/>
      <c r="NYN68" s="345"/>
      <c r="NYO68" s="345"/>
      <c r="NYP68" s="345"/>
      <c r="NYQ68" s="345"/>
      <c r="NYR68" s="345"/>
      <c r="NYS68" s="345"/>
      <c r="NYT68" s="345"/>
      <c r="NYU68" s="345"/>
      <c r="NYV68" s="345"/>
      <c r="NYW68" s="345"/>
      <c r="NYX68" s="345"/>
      <c r="NYY68" s="345"/>
      <c r="NYZ68" s="345"/>
      <c r="NZA68" s="345"/>
      <c r="NZB68" s="345"/>
      <c r="NZC68" s="345"/>
      <c r="NZD68" s="345"/>
      <c r="NZE68" s="345"/>
      <c r="NZF68" s="345"/>
      <c r="NZG68" s="345"/>
      <c r="NZH68" s="345"/>
      <c r="NZI68" s="345"/>
      <c r="NZJ68" s="345"/>
      <c r="NZK68" s="345"/>
      <c r="NZL68" s="345"/>
      <c r="NZM68" s="345"/>
      <c r="NZN68" s="345"/>
      <c r="NZO68" s="345"/>
      <c r="NZP68" s="345"/>
      <c r="NZQ68" s="345"/>
      <c r="NZR68" s="345"/>
      <c r="NZS68" s="345"/>
      <c r="NZT68" s="345"/>
      <c r="NZU68" s="345"/>
      <c r="NZV68" s="345"/>
      <c r="NZW68" s="345"/>
      <c r="NZX68" s="345"/>
      <c r="NZY68" s="345"/>
      <c r="NZZ68" s="345"/>
      <c r="OAA68" s="345"/>
      <c r="OAB68" s="345"/>
      <c r="OAC68" s="345"/>
      <c r="OAD68" s="345"/>
      <c r="OAE68" s="345"/>
      <c r="OAF68" s="345"/>
      <c r="OAG68" s="345"/>
      <c r="OAH68" s="345"/>
      <c r="OAI68" s="345"/>
      <c r="OAJ68" s="345"/>
      <c r="OAK68" s="345"/>
      <c r="OAL68" s="345"/>
      <c r="OAM68" s="345"/>
      <c r="OAN68" s="345"/>
      <c r="OAO68" s="345"/>
      <c r="OAP68" s="345"/>
      <c r="OAQ68" s="345"/>
      <c r="OAR68" s="345"/>
      <c r="OAS68" s="345"/>
      <c r="OAT68" s="345"/>
      <c r="OAU68" s="345"/>
      <c r="OAV68" s="345"/>
      <c r="OAW68" s="345"/>
      <c r="OAX68" s="345"/>
      <c r="OAY68" s="345"/>
      <c r="OAZ68" s="345"/>
      <c r="OBA68" s="345"/>
      <c r="OBB68" s="345"/>
      <c r="OBC68" s="345"/>
      <c r="OBD68" s="345"/>
      <c r="OBE68" s="345"/>
      <c r="OBF68" s="345"/>
      <c r="OBG68" s="345"/>
      <c r="OBH68" s="345"/>
      <c r="OBI68" s="345"/>
      <c r="OBJ68" s="345"/>
      <c r="OBK68" s="345"/>
      <c r="OBL68" s="345"/>
      <c r="OBM68" s="345"/>
      <c r="OBN68" s="345"/>
      <c r="OBO68" s="345"/>
      <c r="OBP68" s="345"/>
      <c r="OBQ68" s="345"/>
      <c r="OBR68" s="345"/>
      <c r="OBS68" s="345"/>
      <c r="OBT68" s="345"/>
      <c r="OBU68" s="345"/>
      <c r="OBV68" s="345"/>
      <c r="OBW68" s="345"/>
      <c r="OBX68" s="345"/>
      <c r="OBY68" s="345"/>
      <c r="OBZ68" s="345"/>
      <c r="OCA68" s="345"/>
      <c r="OCB68" s="345"/>
      <c r="OCC68" s="345"/>
      <c r="OCD68" s="345"/>
      <c r="OCE68" s="345"/>
      <c r="OCF68" s="345"/>
      <c r="OCG68" s="345"/>
      <c r="OCH68" s="345"/>
      <c r="OCI68" s="345"/>
      <c r="OCJ68" s="345"/>
      <c r="OCK68" s="345"/>
      <c r="OCL68" s="345"/>
      <c r="OCM68" s="345"/>
      <c r="OCN68" s="345"/>
      <c r="OCO68" s="345"/>
      <c r="OCP68" s="345"/>
      <c r="OCQ68" s="345"/>
      <c r="OCR68" s="345"/>
      <c r="OCS68" s="345"/>
      <c r="OCT68" s="345"/>
      <c r="OCU68" s="345"/>
      <c r="OCW68" s="345"/>
      <c r="OCX68" s="345"/>
      <c r="OCY68" s="345"/>
      <c r="OCZ68" s="345"/>
      <c r="ODA68" s="345"/>
      <c r="ODB68" s="345"/>
      <c r="ODC68" s="345"/>
      <c r="ODD68" s="345"/>
      <c r="ODE68" s="345"/>
      <c r="ODF68" s="345"/>
      <c r="ODG68" s="345"/>
      <c r="ODH68" s="345"/>
      <c r="ODI68" s="345"/>
      <c r="ODJ68" s="345"/>
      <c r="ODK68" s="345"/>
      <c r="ODL68" s="345"/>
      <c r="ODM68" s="345"/>
      <c r="ODN68" s="345"/>
      <c r="ODO68" s="345"/>
      <c r="ODP68" s="345"/>
      <c r="ODQ68" s="345"/>
      <c r="ODR68" s="345"/>
      <c r="ODS68" s="345"/>
      <c r="ODT68" s="345"/>
      <c r="ODU68" s="345"/>
      <c r="ODV68" s="345"/>
      <c r="ODW68" s="345"/>
      <c r="ODX68" s="345"/>
      <c r="ODY68" s="345"/>
      <c r="ODZ68" s="345"/>
      <c r="OEA68" s="345"/>
      <c r="OEB68" s="345"/>
      <c r="OEC68" s="345"/>
      <c r="OED68" s="345"/>
      <c r="OEE68" s="345"/>
      <c r="OEF68" s="345"/>
      <c r="OEG68" s="345"/>
      <c r="OEH68" s="345"/>
      <c r="OEI68" s="345"/>
      <c r="OEJ68" s="345"/>
      <c r="OEK68" s="345"/>
      <c r="OEL68" s="345"/>
      <c r="OEM68" s="345"/>
      <c r="OEN68" s="345"/>
      <c r="OEO68" s="345"/>
      <c r="OEP68" s="345"/>
      <c r="OEQ68" s="345"/>
      <c r="OER68" s="345"/>
      <c r="OES68" s="345"/>
      <c r="OET68" s="345"/>
      <c r="OEU68" s="345"/>
      <c r="OEV68" s="345"/>
      <c r="OEW68" s="345"/>
      <c r="OEX68" s="345"/>
      <c r="OEY68" s="345"/>
      <c r="OEZ68" s="345"/>
      <c r="OFA68" s="345"/>
      <c r="OFB68" s="345"/>
      <c r="OFC68" s="345"/>
      <c r="OFD68" s="345"/>
      <c r="OFE68" s="345"/>
      <c r="OFF68" s="345"/>
      <c r="OFG68" s="345"/>
      <c r="OFH68" s="345"/>
      <c r="OFI68" s="345"/>
      <c r="OFJ68" s="345"/>
      <c r="OFK68" s="345"/>
      <c r="OFL68" s="345"/>
      <c r="OFM68" s="345"/>
      <c r="OFN68" s="345"/>
      <c r="OFO68" s="345"/>
      <c r="OFP68" s="345"/>
      <c r="OFQ68" s="345"/>
      <c r="OFR68" s="345"/>
      <c r="OFS68" s="345"/>
      <c r="OFT68" s="345"/>
      <c r="OFU68" s="345"/>
      <c r="OFV68" s="345"/>
      <c r="OFW68" s="345"/>
      <c r="OFX68" s="345"/>
      <c r="OFY68" s="345"/>
      <c r="OFZ68" s="345"/>
      <c r="OGA68" s="345"/>
      <c r="OGB68" s="345"/>
      <c r="OGC68" s="345"/>
      <c r="OGD68" s="345"/>
      <c r="OGE68" s="345"/>
      <c r="OGF68" s="345"/>
      <c r="OGG68" s="345"/>
      <c r="OGH68" s="345"/>
      <c r="OGI68" s="345"/>
      <c r="OGJ68" s="345"/>
      <c r="OGK68" s="345"/>
      <c r="OGL68" s="345"/>
      <c r="OGM68" s="345"/>
      <c r="OGN68" s="345"/>
      <c r="OGO68" s="345"/>
      <c r="OGP68" s="345"/>
      <c r="OGQ68" s="345"/>
      <c r="OGR68" s="345"/>
      <c r="OGS68" s="345"/>
      <c r="OGT68" s="345"/>
      <c r="OGU68" s="345"/>
      <c r="OGV68" s="345"/>
      <c r="OGW68" s="345"/>
      <c r="OGX68" s="345"/>
      <c r="OGY68" s="345"/>
      <c r="OGZ68" s="345"/>
      <c r="OHA68" s="345"/>
      <c r="OHB68" s="345"/>
      <c r="OHC68" s="345"/>
      <c r="OHD68" s="345"/>
      <c r="OHE68" s="345"/>
      <c r="OHF68" s="345"/>
      <c r="OHG68" s="345"/>
      <c r="OHH68" s="345"/>
      <c r="OHI68" s="345"/>
      <c r="OHJ68" s="345"/>
      <c r="OHK68" s="345"/>
      <c r="OHL68" s="345"/>
      <c r="OHM68" s="345"/>
      <c r="OHN68" s="345"/>
      <c r="OHO68" s="345"/>
      <c r="OHP68" s="345"/>
      <c r="OHQ68" s="345"/>
      <c r="OHR68" s="345"/>
      <c r="OHS68" s="345"/>
      <c r="OHT68" s="345"/>
      <c r="OHU68" s="345"/>
      <c r="OHV68" s="345"/>
      <c r="OHW68" s="345"/>
      <c r="OHX68" s="345"/>
      <c r="OHY68" s="345"/>
      <c r="OHZ68" s="345"/>
      <c r="OIA68" s="345"/>
      <c r="OIB68" s="345"/>
      <c r="OIC68" s="345"/>
      <c r="OID68" s="345"/>
      <c r="OIE68" s="345"/>
      <c r="OIF68" s="345"/>
      <c r="OIG68" s="345"/>
      <c r="OIH68" s="345"/>
      <c r="OII68" s="345"/>
      <c r="OIJ68" s="345"/>
      <c r="OIK68" s="345"/>
      <c r="OIL68" s="345"/>
      <c r="OIM68" s="345"/>
      <c r="OIN68" s="345"/>
      <c r="OIO68" s="345"/>
      <c r="OIP68" s="345"/>
      <c r="OIQ68" s="345"/>
      <c r="OIR68" s="345"/>
      <c r="OIS68" s="345"/>
      <c r="OIT68" s="345"/>
      <c r="OIU68" s="345"/>
      <c r="OIV68" s="345"/>
      <c r="OIW68" s="345"/>
      <c r="OIX68" s="345"/>
      <c r="OIY68" s="345"/>
      <c r="OIZ68" s="345"/>
      <c r="OJA68" s="345"/>
      <c r="OJB68" s="345"/>
      <c r="OJC68" s="345"/>
      <c r="OJD68" s="345"/>
      <c r="OJE68" s="345"/>
      <c r="OJF68" s="345"/>
      <c r="OJG68" s="345"/>
      <c r="OJH68" s="345"/>
      <c r="OJI68" s="345"/>
      <c r="OJJ68" s="345"/>
      <c r="OJK68" s="345"/>
      <c r="OJL68" s="345"/>
      <c r="OJM68" s="345"/>
      <c r="OJN68" s="345"/>
      <c r="OJO68" s="345"/>
      <c r="OJP68" s="345"/>
      <c r="OJQ68" s="345"/>
      <c r="OJR68" s="345"/>
      <c r="OJS68" s="345"/>
      <c r="OJT68" s="345"/>
      <c r="OJU68" s="345"/>
      <c r="OJV68" s="345"/>
      <c r="OJW68" s="345"/>
      <c r="OJX68" s="345"/>
      <c r="OJY68" s="345"/>
      <c r="OJZ68" s="345"/>
      <c r="OKA68" s="345"/>
      <c r="OKB68" s="345"/>
      <c r="OKC68" s="345"/>
      <c r="OKD68" s="345"/>
      <c r="OKE68" s="345"/>
      <c r="OKF68" s="345"/>
      <c r="OKG68" s="345"/>
      <c r="OKH68" s="345"/>
      <c r="OKI68" s="345"/>
      <c r="OKJ68" s="345"/>
      <c r="OKK68" s="345"/>
      <c r="OKL68" s="345"/>
      <c r="OKM68" s="345"/>
      <c r="OKN68" s="345"/>
      <c r="OKO68" s="345"/>
      <c r="OKP68" s="345"/>
      <c r="OKQ68" s="345"/>
      <c r="OKR68" s="345"/>
      <c r="OKS68" s="345"/>
      <c r="OKT68" s="345"/>
      <c r="OKU68" s="345"/>
      <c r="OKV68" s="345"/>
      <c r="OKW68" s="345"/>
      <c r="OKX68" s="345"/>
      <c r="OKY68" s="345"/>
      <c r="OKZ68" s="345"/>
      <c r="OLA68" s="345"/>
      <c r="OLB68" s="345"/>
      <c r="OLC68" s="345"/>
      <c r="OLD68" s="345"/>
      <c r="OLE68" s="345"/>
      <c r="OLF68" s="345"/>
      <c r="OLG68" s="345"/>
      <c r="OLH68" s="345"/>
      <c r="OLI68" s="345"/>
      <c r="OLJ68" s="345"/>
      <c r="OLK68" s="345"/>
      <c r="OLL68" s="345"/>
      <c r="OLM68" s="345"/>
      <c r="OLN68" s="345"/>
      <c r="OLO68" s="345"/>
      <c r="OLP68" s="345"/>
      <c r="OLQ68" s="345"/>
      <c r="OLR68" s="345"/>
      <c r="OLS68" s="345"/>
      <c r="OLT68" s="345"/>
      <c r="OLU68" s="345"/>
      <c r="OLV68" s="345"/>
      <c r="OLW68" s="345"/>
      <c r="OLX68" s="345"/>
      <c r="OLY68" s="345"/>
      <c r="OLZ68" s="345"/>
      <c r="OMA68" s="345"/>
      <c r="OMB68" s="345"/>
      <c r="OMC68" s="345"/>
      <c r="OMD68" s="345"/>
      <c r="OME68" s="345"/>
      <c r="OMF68" s="345"/>
      <c r="OMG68" s="345"/>
      <c r="OMH68" s="345"/>
      <c r="OMI68" s="345"/>
      <c r="OMJ68" s="345"/>
      <c r="OMK68" s="345"/>
      <c r="OML68" s="345"/>
      <c r="OMM68" s="345"/>
      <c r="OMN68" s="345"/>
      <c r="OMO68" s="345"/>
      <c r="OMP68" s="345"/>
      <c r="OMQ68" s="345"/>
      <c r="OMS68" s="345"/>
      <c r="OMT68" s="345"/>
      <c r="OMU68" s="345"/>
      <c r="OMV68" s="345"/>
      <c r="OMW68" s="345"/>
      <c r="OMX68" s="345"/>
      <c r="OMY68" s="345"/>
      <c r="OMZ68" s="345"/>
      <c r="ONA68" s="345"/>
      <c r="ONB68" s="345"/>
      <c r="ONC68" s="345"/>
      <c r="OND68" s="345"/>
      <c r="ONE68" s="345"/>
      <c r="ONF68" s="345"/>
      <c r="ONG68" s="345"/>
      <c r="ONH68" s="345"/>
      <c r="ONI68" s="345"/>
      <c r="ONJ68" s="345"/>
      <c r="ONK68" s="345"/>
      <c r="ONL68" s="345"/>
      <c r="ONM68" s="345"/>
      <c r="ONN68" s="345"/>
      <c r="ONO68" s="345"/>
      <c r="ONP68" s="345"/>
      <c r="ONQ68" s="345"/>
      <c r="ONR68" s="345"/>
      <c r="ONS68" s="345"/>
      <c r="ONT68" s="345"/>
      <c r="ONU68" s="345"/>
      <c r="ONV68" s="345"/>
      <c r="ONW68" s="345"/>
      <c r="ONX68" s="345"/>
      <c r="ONY68" s="345"/>
      <c r="ONZ68" s="345"/>
      <c r="OOA68" s="345"/>
      <c r="OOB68" s="345"/>
      <c r="OOC68" s="345"/>
      <c r="OOD68" s="345"/>
      <c r="OOE68" s="345"/>
      <c r="OOF68" s="345"/>
      <c r="OOG68" s="345"/>
      <c r="OOH68" s="345"/>
      <c r="OOI68" s="345"/>
      <c r="OOJ68" s="345"/>
      <c r="OOK68" s="345"/>
      <c r="OOL68" s="345"/>
      <c r="OOM68" s="345"/>
      <c r="OON68" s="345"/>
      <c r="OOO68" s="345"/>
      <c r="OOP68" s="345"/>
      <c r="OOQ68" s="345"/>
      <c r="OOR68" s="345"/>
      <c r="OOS68" s="345"/>
      <c r="OOT68" s="345"/>
      <c r="OOU68" s="345"/>
      <c r="OOV68" s="345"/>
      <c r="OOW68" s="345"/>
      <c r="OOX68" s="345"/>
      <c r="OOY68" s="345"/>
      <c r="OOZ68" s="345"/>
      <c r="OPA68" s="345"/>
      <c r="OPB68" s="345"/>
      <c r="OPC68" s="345"/>
      <c r="OPD68" s="345"/>
      <c r="OPE68" s="345"/>
      <c r="OPF68" s="345"/>
      <c r="OPG68" s="345"/>
      <c r="OPH68" s="345"/>
      <c r="OPI68" s="345"/>
      <c r="OPJ68" s="345"/>
      <c r="OPK68" s="345"/>
      <c r="OPL68" s="345"/>
      <c r="OPM68" s="345"/>
      <c r="OPN68" s="345"/>
      <c r="OPO68" s="345"/>
      <c r="OPP68" s="345"/>
      <c r="OPQ68" s="345"/>
      <c r="OPR68" s="345"/>
      <c r="OPS68" s="345"/>
      <c r="OPT68" s="345"/>
      <c r="OPU68" s="345"/>
      <c r="OPV68" s="345"/>
      <c r="OPW68" s="345"/>
      <c r="OPX68" s="345"/>
      <c r="OPY68" s="345"/>
      <c r="OPZ68" s="345"/>
      <c r="OQA68" s="345"/>
      <c r="OQB68" s="345"/>
      <c r="OQC68" s="345"/>
      <c r="OQD68" s="345"/>
      <c r="OQE68" s="345"/>
      <c r="OQF68" s="345"/>
      <c r="OQG68" s="345"/>
      <c r="OQH68" s="345"/>
      <c r="OQI68" s="345"/>
      <c r="OQJ68" s="345"/>
      <c r="OQK68" s="345"/>
      <c r="OQL68" s="345"/>
      <c r="OQM68" s="345"/>
      <c r="OQN68" s="345"/>
      <c r="OQO68" s="345"/>
      <c r="OQP68" s="345"/>
      <c r="OQQ68" s="345"/>
      <c r="OQR68" s="345"/>
      <c r="OQS68" s="345"/>
      <c r="OQT68" s="345"/>
      <c r="OQU68" s="345"/>
      <c r="OQV68" s="345"/>
      <c r="OQW68" s="345"/>
      <c r="OQX68" s="345"/>
      <c r="OQY68" s="345"/>
      <c r="OQZ68" s="345"/>
      <c r="ORA68" s="345"/>
      <c r="ORB68" s="345"/>
      <c r="ORC68" s="345"/>
      <c r="ORD68" s="345"/>
      <c r="ORE68" s="345"/>
      <c r="ORF68" s="345"/>
      <c r="ORG68" s="345"/>
      <c r="ORH68" s="345"/>
      <c r="ORI68" s="345"/>
      <c r="ORJ68" s="345"/>
      <c r="ORK68" s="345"/>
      <c r="ORL68" s="345"/>
      <c r="ORM68" s="345"/>
      <c r="ORN68" s="345"/>
      <c r="ORO68" s="345"/>
      <c r="ORP68" s="345"/>
      <c r="ORQ68" s="345"/>
      <c r="ORR68" s="345"/>
      <c r="ORS68" s="345"/>
      <c r="ORT68" s="345"/>
      <c r="ORU68" s="345"/>
      <c r="ORV68" s="345"/>
      <c r="ORW68" s="345"/>
      <c r="ORX68" s="345"/>
      <c r="ORY68" s="345"/>
      <c r="ORZ68" s="345"/>
      <c r="OSA68" s="345"/>
      <c r="OSB68" s="345"/>
      <c r="OSC68" s="345"/>
      <c r="OSD68" s="345"/>
      <c r="OSE68" s="345"/>
      <c r="OSF68" s="345"/>
      <c r="OSG68" s="345"/>
      <c r="OSH68" s="345"/>
      <c r="OSI68" s="345"/>
      <c r="OSJ68" s="345"/>
      <c r="OSK68" s="345"/>
      <c r="OSL68" s="345"/>
      <c r="OSM68" s="345"/>
      <c r="OSN68" s="345"/>
      <c r="OSO68" s="345"/>
      <c r="OSP68" s="345"/>
      <c r="OSQ68" s="345"/>
      <c r="OSR68" s="345"/>
      <c r="OSS68" s="345"/>
      <c r="OST68" s="345"/>
      <c r="OSU68" s="345"/>
      <c r="OSV68" s="345"/>
      <c r="OSW68" s="345"/>
      <c r="OSX68" s="345"/>
      <c r="OSY68" s="345"/>
      <c r="OSZ68" s="345"/>
      <c r="OTA68" s="345"/>
      <c r="OTB68" s="345"/>
      <c r="OTC68" s="345"/>
      <c r="OTD68" s="345"/>
      <c r="OTE68" s="345"/>
      <c r="OTF68" s="345"/>
      <c r="OTG68" s="345"/>
      <c r="OTH68" s="345"/>
      <c r="OTI68" s="345"/>
      <c r="OTJ68" s="345"/>
      <c r="OTK68" s="345"/>
      <c r="OTL68" s="345"/>
      <c r="OTM68" s="345"/>
      <c r="OTN68" s="345"/>
      <c r="OTO68" s="345"/>
      <c r="OTP68" s="345"/>
      <c r="OTQ68" s="345"/>
      <c r="OTR68" s="345"/>
      <c r="OTS68" s="345"/>
      <c r="OTT68" s="345"/>
      <c r="OTU68" s="345"/>
      <c r="OTV68" s="345"/>
      <c r="OTW68" s="345"/>
      <c r="OTX68" s="345"/>
      <c r="OTY68" s="345"/>
      <c r="OTZ68" s="345"/>
      <c r="OUA68" s="345"/>
      <c r="OUB68" s="345"/>
      <c r="OUC68" s="345"/>
      <c r="OUD68" s="345"/>
      <c r="OUE68" s="345"/>
      <c r="OUF68" s="345"/>
      <c r="OUG68" s="345"/>
      <c r="OUH68" s="345"/>
      <c r="OUI68" s="345"/>
      <c r="OUJ68" s="345"/>
      <c r="OUK68" s="345"/>
      <c r="OUL68" s="345"/>
      <c r="OUM68" s="345"/>
      <c r="OUN68" s="345"/>
      <c r="OUO68" s="345"/>
      <c r="OUP68" s="345"/>
      <c r="OUQ68" s="345"/>
      <c r="OUR68" s="345"/>
      <c r="OUS68" s="345"/>
      <c r="OUT68" s="345"/>
      <c r="OUU68" s="345"/>
      <c r="OUV68" s="345"/>
      <c r="OUW68" s="345"/>
      <c r="OUX68" s="345"/>
      <c r="OUY68" s="345"/>
      <c r="OUZ68" s="345"/>
      <c r="OVA68" s="345"/>
      <c r="OVB68" s="345"/>
      <c r="OVC68" s="345"/>
      <c r="OVD68" s="345"/>
      <c r="OVE68" s="345"/>
      <c r="OVF68" s="345"/>
      <c r="OVG68" s="345"/>
      <c r="OVH68" s="345"/>
      <c r="OVI68" s="345"/>
      <c r="OVJ68" s="345"/>
      <c r="OVK68" s="345"/>
      <c r="OVL68" s="345"/>
      <c r="OVM68" s="345"/>
      <c r="OVN68" s="345"/>
      <c r="OVO68" s="345"/>
      <c r="OVP68" s="345"/>
      <c r="OVQ68" s="345"/>
      <c r="OVR68" s="345"/>
      <c r="OVS68" s="345"/>
      <c r="OVT68" s="345"/>
      <c r="OVU68" s="345"/>
      <c r="OVV68" s="345"/>
      <c r="OVW68" s="345"/>
      <c r="OVX68" s="345"/>
      <c r="OVY68" s="345"/>
      <c r="OVZ68" s="345"/>
      <c r="OWA68" s="345"/>
      <c r="OWB68" s="345"/>
      <c r="OWC68" s="345"/>
      <c r="OWD68" s="345"/>
      <c r="OWE68" s="345"/>
      <c r="OWF68" s="345"/>
      <c r="OWG68" s="345"/>
      <c r="OWH68" s="345"/>
      <c r="OWI68" s="345"/>
      <c r="OWJ68" s="345"/>
      <c r="OWK68" s="345"/>
      <c r="OWL68" s="345"/>
      <c r="OWM68" s="345"/>
      <c r="OWO68" s="345"/>
      <c r="OWP68" s="345"/>
      <c r="OWQ68" s="345"/>
      <c r="OWR68" s="345"/>
      <c r="OWS68" s="345"/>
      <c r="OWT68" s="345"/>
      <c r="OWU68" s="345"/>
      <c r="OWV68" s="345"/>
      <c r="OWW68" s="345"/>
      <c r="OWX68" s="345"/>
      <c r="OWY68" s="345"/>
      <c r="OWZ68" s="345"/>
      <c r="OXA68" s="345"/>
      <c r="OXB68" s="345"/>
      <c r="OXC68" s="345"/>
      <c r="OXD68" s="345"/>
      <c r="OXE68" s="345"/>
      <c r="OXF68" s="345"/>
      <c r="OXG68" s="345"/>
      <c r="OXH68" s="345"/>
      <c r="OXI68" s="345"/>
      <c r="OXJ68" s="345"/>
      <c r="OXK68" s="345"/>
      <c r="OXL68" s="345"/>
      <c r="OXM68" s="345"/>
      <c r="OXN68" s="345"/>
      <c r="OXO68" s="345"/>
      <c r="OXP68" s="345"/>
      <c r="OXQ68" s="345"/>
      <c r="OXR68" s="345"/>
      <c r="OXS68" s="345"/>
      <c r="OXT68" s="345"/>
      <c r="OXU68" s="345"/>
      <c r="OXV68" s="345"/>
      <c r="OXW68" s="345"/>
      <c r="OXX68" s="345"/>
      <c r="OXY68" s="345"/>
      <c r="OXZ68" s="345"/>
      <c r="OYA68" s="345"/>
      <c r="OYB68" s="345"/>
      <c r="OYC68" s="345"/>
      <c r="OYD68" s="345"/>
      <c r="OYE68" s="345"/>
      <c r="OYF68" s="345"/>
      <c r="OYG68" s="345"/>
      <c r="OYH68" s="345"/>
      <c r="OYI68" s="345"/>
      <c r="OYJ68" s="345"/>
      <c r="OYK68" s="345"/>
      <c r="OYL68" s="345"/>
      <c r="OYM68" s="345"/>
      <c r="OYN68" s="345"/>
      <c r="OYO68" s="345"/>
      <c r="OYP68" s="345"/>
      <c r="OYQ68" s="345"/>
      <c r="OYR68" s="345"/>
      <c r="OYS68" s="345"/>
      <c r="OYT68" s="345"/>
      <c r="OYU68" s="345"/>
      <c r="OYV68" s="345"/>
      <c r="OYW68" s="345"/>
      <c r="OYX68" s="345"/>
      <c r="OYY68" s="345"/>
      <c r="OYZ68" s="345"/>
      <c r="OZA68" s="345"/>
      <c r="OZB68" s="345"/>
      <c r="OZC68" s="345"/>
      <c r="OZD68" s="345"/>
      <c r="OZE68" s="345"/>
      <c r="OZF68" s="345"/>
      <c r="OZG68" s="345"/>
      <c r="OZH68" s="345"/>
      <c r="OZI68" s="345"/>
      <c r="OZJ68" s="345"/>
      <c r="OZK68" s="345"/>
      <c r="OZL68" s="345"/>
      <c r="OZM68" s="345"/>
      <c r="OZN68" s="345"/>
      <c r="OZO68" s="345"/>
      <c r="OZP68" s="345"/>
      <c r="OZQ68" s="345"/>
      <c r="OZR68" s="345"/>
      <c r="OZS68" s="345"/>
      <c r="OZT68" s="345"/>
      <c r="OZU68" s="345"/>
      <c r="OZV68" s="345"/>
      <c r="OZW68" s="345"/>
      <c r="OZX68" s="345"/>
      <c r="OZY68" s="345"/>
      <c r="OZZ68" s="345"/>
      <c r="PAA68" s="345"/>
      <c r="PAB68" s="345"/>
      <c r="PAC68" s="345"/>
      <c r="PAD68" s="345"/>
      <c r="PAE68" s="345"/>
      <c r="PAF68" s="345"/>
      <c r="PAG68" s="345"/>
      <c r="PAH68" s="345"/>
      <c r="PAI68" s="345"/>
      <c r="PAJ68" s="345"/>
      <c r="PAK68" s="345"/>
      <c r="PAL68" s="345"/>
      <c r="PAM68" s="345"/>
      <c r="PAN68" s="345"/>
      <c r="PAO68" s="345"/>
      <c r="PAP68" s="345"/>
      <c r="PAQ68" s="345"/>
      <c r="PAR68" s="345"/>
      <c r="PAS68" s="345"/>
      <c r="PAT68" s="345"/>
      <c r="PAU68" s="345"/>
      <c r="PAV68" s="345"/>
      <c r="PAW68" s="345"/>
      <c r="PAX68" s="345"/>
      <c r="PAY68" s="345"/>
      <c r="PAZ68" s="345"/>
      <c r="PBA68" s="345"/>
      <c r="PBB68" s="345"/>
      <c r="PBC68" s="345"/>
      <c r="PBD68" s="345"/>
      <c r="PBE68" s="345"/>
      <c r="PBF68" s="345"/>
      <c r="PBG68" s="345"/>
      <c r="PBH68" s="345"/>
      <c r="PBI68" s="345"/>
      <c r="PBJ68" s="345"/>
      <c r="PBK68" s="345"/>
      <c r="PBL68" s="345"/>
      <c r="PBM68" s="345"/>
      <c r="PBN68" s="345"/>
      <c r="PBO68" s="345"/>
      <c r="PBP68" s="345"/>
      <c r="PBQ68" s="345"/>
      <c r="PBR68" s="345"/>
      <c r="PBS68" s="345"/>
      <c r="PBT68" s="345"/>
      <c r="PBU68" s="345"/>
      <c r="PBV68" s="345"/>
      <c r="PBW68" s="345"/>
      <c r="PBX68" s="345"/>
      <c r="PBY68" s="345"/>
      <c r="PBZ68" s="345"/>
      <c r="PCA68" s="345"/>
      <c r="PCB68" s="345"/>
      <c r="PCC68" s="345"/>
      <c r="PCD68" s="345"/>
      <c r="PCE68" s="345"/>
      <c r="PCF68" s="345"/>
      <c r="PCG68" s="345"/>
      <c r="PCH68" s="345"/>
      <c r="PCI68" s="345"/>
      <c r="PCJ68" s="345"/>
      <c r="PCK68" s="345"/>
      <c r="PCL68" s="345"/>
      <c r="PCM68" s="345"/>
      <c r="PCN68" s="345"/>
      <c r="PCO68" s="345"/>
      <c r="PCP68" s="345"/>
      <c r="PCQ68" s="345"/>
      <c r="PCR68" s="345"/>
      <c r="PCS68" s="345"/>
      <c r="PCT68" s="345"/>
      <c r="PCU68" s="345"/>
      <c r="PCV68" s="345"/>
      <c r="PCW68" s="345"/>
      <c r="PCX68" s="345"/>
      <c r="PCY68" s="345"/>
      <c r="PCZ68" s="345"/>
      <c r="PDA68" s="345"/>
      <c r="PDB68" s="345"/>
      <c r="PDC68" s="345"/>
      <c r="PDD68" s="345"/>
      <c r="PDE68" s="345"/>
      <c r="PDF68" s="345"/>
      <c r="PDG68" s="345"/>
      <c r="PDH68" s="345"/>
      <c r="PDI68" s="345"/>
      <c r="PDJ68" s="345"/>
      <c r="PDK68" s="345"/>
      <c r="PDL68" s="345"/>
      <c r="PDM68" s="345"/>
      <c r="PDN68" s="345"/>
      <c r="PDO68" s="345"/>
      <c r="PDP68" s="345"/>
      <c r="PDQ68" s="345"/>
      <c r="PDR68" s="345"/>
      <c r="PDS68" s="345"/>
      <c r="PDT68" s="345"/>
      <c r="PDU68" s="345"/>
      <c r="PDV68" s="345"/>
      <c r="PDW68" s="345"/>
      <c r="PDX68" s="345"/>
      <c r="PDY68" s="345"/>
      <c r="PDZ68" s="345"/>
      <c r="PEA68" s="345"/>
      <c r="PEB68" s="345"/>
      <c r="PEC68" s="345"/>
      <c r="PED68" s="345"/>
      <c r="PEE68" s="345"/>
      <c r="PEF68" s="345"/>
      <c r="PEG68" s="345"/>
      <c r="PEH68" s="345"/>
      <c r="PEI68" s="345"/>
      <c r="PEJ68" s="345"/>
      <c r="PEK68" s="345"/>
      <c r="PEL68" s="345"/>
      <c r="PEM68" s="345"/>
      <c r="PEN68" s="345"/>
      <c r="PEO68" s="345"/>
      <c r="PEP68" s="345"/>
      <c r="PEQ68" s="345"/>
      <c r="PER68" s="345"/>
      <c r="PES68" s="345"/>
      <c r="PET68" s="345"/>
      <c r="PEU68" s="345"/>
      <c r="PEV68" s="345"/>
      <c r="PEW68" s="345"/>
      <c r="PEX68" s="345"/>
      <c r="PEY68" s="345"/>
      <c r="PEZ68" s="345"/>
      <c r="PFA68" s="345"/>
      <c r="PFB68" s="345"/>
      <c r="PFC68" s="345"/>
      <c r="PFD68" s="345"/>
      <c r="PFE68" s="345"/>
      <c r="PFF68" s="345"/>
      <c r="PFG68" s="345"/>
      <c r="PFH68" s="345"/>
      <c r="PFI68" s="345"/>
      <c r="PFJ68" s="345"/>
      <c r="PFK68" s="345"/>
      <c r="PFL68" s="345"/>
      <c r="PFM68" s="345"/>
      <c r="PFN68" s="345"/>
      <c r="PFO68" s="345"/>
      <c r="PFP68" s="345"/>
      <c r="PFQ68" s="345"/>
      <c r="PFR68" s="345"/>
      <c r="PFS68" s="345"/>
      <c r="PFT68" s="345"/>
      <c r="PFU68" s="345"/>
      <c r="PFV68" s="345"/>
      <c r="PFW68" s="345"/>
      <c r="PFX68" s="345"/>
      <c r="PFY68" s="345"/>
      <c r="PFZ68" s="345"/>
      <c r="PGA68" s="345"/>
      <c r="PGB68" s="345"/>
      <c r="PGC68" s="345"/>
      <c r="PGD68" s="345"/>
      <c r="PGE68" s="345"/>
      <c r="PGF68" s="345"/>
      <c r="PGG68" s="345"/>
      <c r="PGH68" s="345"/>
      <c r="PGI68" s="345"/>
      <c r="PGK68" s="345"/>
      <c r="PGL68" s="345"/>
      <c r="PGM68" s="345"/>
      <c r="PGN68" s="345"/>
      <c r="PGO68" s="345"/>
      <c r="PGP68" s="345"/>
      <c r="PGQ68" s="345"/>
      <c r="PGR68" s="345"/>
      <c r="PGS68" s="345"/>
      <c r="PGT68" s="345"/>
      <c r="PGU68" s="345"/>
      <c r="PGV68" s="345"/>
      <c r="PGW68" s="345"/>
      <c r="PGX68" s="345"/>
      <c r="PGY68" s="345"/>
      <c r="PGZ68" s="345"/>
      <c r="PHA68" s="345"/>
      <c r="PHB68" s="345"/>
      <c r="PHC68" s="345"/>
      <c r="PHD68" s="345"/>
      <c r="PHE68" s="345"/>
      <c r="PHF68" s="345"/>
      <c r="PHG68" s="345"/>
      <c r="PHH68" s="345"/>
      <c r="PHI68" s="345"/>
      <c r="PHJ68" s="345"/>
      <c r="PHK68" s="345"/>
      <c r="PHL68" s="345"/>
      <c r="PHM68" s="345"/>
      <c r="PHN68" s="345"/>
      <c r="PHO68" s="345"/>
      <c r="PHP68" s="345"/>
      <c r="PHQ68" s="345"/>
      <c r="PHR68" s="345"/>
      <c r="PHS68" s="345"/>
      <c r="PHT68" s="345"/>
      <c r="PHU68" s="345"/>
      <c r="PHV68" s="345"/>
      <c r="PHW68" s="345"/>
      <c r="PHX68" s="345"/>
      <c r="PHY68" s="345"/>
      <c r="PHZ68" s="345"/>
      <c r="PIA68" s="345"/>
      <c r="PIB68" s="345"/>
      <c r="PIC68" s="345"/>
      <c r="PID68" s="345"/>
      <c r="PIE68" s="345"/>
      <c r="PIF68" s="345"/>
      <c r="PIG68" s="345"/>
      <c r="PIH68" s="345"/>
      <c r="PII68" s="345"/>
      <c r="PIJ68" s="345"/>
      <c r="PIK68" s="345"/>
      <c r="PIL68" s="345"/>
      <c r="PIM68" s="345"/>
      <c r="PIN68" s="345"/>
      <c r="PIO68" s="345"/>
      <c r="PIP68" s="345"/>
      <c r="PIQ68" s="345"/>
      <c r="PIR68" s="345"/>
      <c r="PIS68" s="345"/>
      <c r="PIT68" s="345"/>
      <c r="PIU68" s="345"/>
      <c r="PIV68" s="345"/>
      <c r="PIW68" s="345"/>
      <c r="PIX68" s="345"/>
      <c r="PIY68" s="345"/>
      <c r="PIZ68" s="345"/>
      <c r="PJA68" s="345"/>
      <c r="PJB68" s="345"/>
      <c r="PJC68" s="345"/>
      <c r="PJD68" s="345"/>
      <c r="PJE68" s="345"/>
      <c r="PJF68" s="345"/>
      <c r="PJG68" s="345"/>
      <c r="PJH68" s="345"/>
      <c r="PJI68" s="345"/>
      <c r="PJJ68" s="345"/>
      <c r="PJK68" s="345"/>
      <c r="PJL68" s="345"/>
      <c r="PJM68" s="345"/>
      <c r="PJN68" s="345"/>
      <c r="PJO68" s="345"/>
      <c r="PJP68" s="345"/>
      <c r="PJQ68" s="345"/>
      <c r="PJR68" s="345"/>
      <c r="PJS68" s="345"/>
      <c r="PJT68" s="345"/>
      <c r="PJU68" s="345"/>
      <c r="PJV68" s="345"/>
      <c r="PJW68" s="345"/>
      <c r="PJX68" s="345"/>
      <c r="PJY68" s="345"/>
      <c r="PJZ68" s="345"/>
      <c r="PKA68" s="345"/>
      <c r="PKB68" s="345"/>
      <c r="PKC68" s="345"/>
      <c r="PKD68" s="345"/>
      <c r="PKE68" s="345"/>
      <c r="PKF68" s="345"/>
      <c r="PKG68" s="345"/>
      <c r="PKH68" s="345"/>
      <c r="PKI68" s="345"/>
      <c r="PKJ68" s="345"/>
      <c r="PKK68" s="345"/>
      <c r="PKL68" s="345"/>
      <c r="PKM68" s="345"/>
      <c r="PKN68" s="345"/>
      <c r="PKO68" s="345"/>
      <c r="PKP68" s="345"/>
      <c r="PKQ68" s="345"/>
      <c r="PKR68" s="345"/>
      <c r="PKS68" s="345"/>
      <c r="PKT68" s="345"/>
      <c r="PKU68" s="345"/>
      <c r="PKV68" s="345"/>
      <c r="PKW68" s="345"/>
      <c r="PKX68" s="345"/>
      <c r="PKY68" s="345"/>
      <c r="PKZ68" s="345"/>
      <c r="PLA68" s="345"/>
      <c r="PLB68" s="345"/>
      <c r="PLC68" s="345"/>
      <c r="PLD68" s="345"/>
      <c r="PLE68" s="345"/>
      <c r="PLF68" s="345"/>
      <c r="PLG68" s="345"/>
      <c r="PLH68" s="345"/>
      <c r="PLI68" s="345"/>
      <c r="PLJ68" s="345"/>
      <c r="PLK68" s="345"/>
      <c r="PLL68" s="345"/>
      <c r="PLM68" s="345"/>
      <c r="PLN68" s="345"/>
      <c r="PLO68" s="345"/>
      <c r="PLP68" s="345"/>
      <c r="PLQ68" s="345"/>
      <c r="PLR68" s="345"/>
      <c r="PLS68" s="345"/>
      <c r="PLT68" s="345"/>
      <c r="PLU68" s="345"/>
      <c r="PLV68" s="345"/>
      <c r="PLW68" s="345"/>
      <c r="PLX68" s="345"/>
      <c r="PLY68" s="345"/>
      <c r="PLZ68" s="345"/>
      <c r="PMA68" s="345"/>
      <c r="PMB68" s="345"/>
      <c r="PMC68" s="345"/>
      <c r="PMD68" s="345"/>
      <c r="PME68" s="345"/>
      <c r="PMF68" s="345"/>
      <c r="PMG68" s="345"/>
      <c r="PMH68" s="345"/>
      <c r="PMI68" s="345"/>
      <c r="PMJ68" s="345"/>
      <c r="PMK68" s="345"/>
      <c r="PML68" s="345"/>
      <c r="PMM68" s="345"/>
      <c r="PMN68" s="345"/>
      <c r="PMO68" s="345"/>
      <c r="PMP68" s="345"/>
      <c r="PMQ68" s="345"/>
      <c r="PMR68" s="345"/>
      <c r="PMS68" s="345"/>
      <c r="PMT68" s="345"/>
      <c r="PMU68" s="345"/>
      <c r="PMV68" s="345"/>
      <c r="PMW68" s="345"/>
      <c r="PMX68" s="345"/>
      <c r="PMY68" s="345"/>
      <c r="PMZ68" s="345"/>
      <c r="PNA68" s="345"/>
      <c r="PNB68" s="345"/>
      <c r="PNC68" s="345"/>
      <c r="PND68" s="345"/>
      <c r="PNE68" s="345"/>
      <c r="PNF68" s="345"/>
      <c r="PNG68" s="345"/>
      <c r="PNH68" s="345"/>
      <c r="PNI68" s="345"/>
      <c r="PNJ68" s="345"/>
      <c r="PNK68" s="345"/>
      <c r="PNL68" s="345"/>
      <c r="PNM68" s="345"/>
      <c r="PNN68" s="345"/>
      <c r="PNO68" s="345"/>
      <c r="PNP68" s="345"/>
      <c r="PNQ68" s="345"/>
      <c r="PNR68" s="345"/>
      <c r="PNS68" s="345"/>
      <c r="PNT68" s="345"/>
      <c r="PNU68" s="345"/>
      <c r="PNV68" s="345"/>
      <c r="PNW68" s="345"/>
      <c r="PNX68" s="345"/>
      <c r="PNY68" s="345"/>
      <c r="PNZ68" s="345"/>
      <c r="POA68" s="345"/>
      <c r="POB68" s="345"/>
      <c r="POC68" s="345"/>
      <c r="POD68" s="345"/>
      <c r="POE68" s="345"/>
      <c r="POF68" s="345"/>
      <c r="POG68" s="345"/>
      <c r="POH68" s="345"/>
      <c r="POI68" s="345"/>
      <c r="POJ68" s="345"/>
      <c r="POK68" s="345"/>
      <c r="POL68" s="345"/>
      <c r="POM68" s="345"/>
      <c r="PON68" s="345"/>
      <c r="POO68" s="345"/>
      <c r="POP68" s="345"/>
      <c r="POQ68" s="345"/>
      <c r="POR68" s="345"/>
      <c r="POS68" s="345"/>
      <c r="POT68" s="345"/>
      <c r="POU68" s="345"/>
      <c r="POV68" s="345"/>
      <c r="POW68" s="345"/>
      <c r="POX68" s="345"/>
      <c r="POY68" s="345"/>
      <c r="POZ68" s="345"/>
      <c r="PPA68" s="345"/>
      <c r="PPB68" s="345"/>
      <c r="PPC68" s="345"/>
      <c r="PPD68" s="345"/>
      <c r="PPE68" s="345"/>
      <c r="PPF68" s="345"/>
      <c r="PPG68" s="345"/>
      <c r="PPH68" s="345"/>
      <c r="PPI68" s="345"/>
      <c r="PPJ68" s="345"/>
      <c r="PPK68" s="345"/>
      <c r="PPL68" s="345"/>
      <c r="PPM68" s="345"/>
      <c r="PPN68" s="345"/>
      <c r="PPO68" s="345"/>
      <c r="PPP68" s="345"/>
      <c r="PPQ68" s="345"/>
      <c r="PPR68" s="345"/>
      <c r="PPS68" s="345"/>
      <c r="PPT68" s="345"/>
      <c r="PPU68" s="345"/>
      <c r="PPV68" s="345"/>
      <c r="PPW68" s="345"/>
      <c r="PPX68" s="345"/>
      <c r="PPY68" s="345"/>
      <c r="PPZ68" s="345"/>
      <c r="PQA68" s="345"/>
      <c r="PQB68" s="345"/>
      <c r="PQC68" s="345"/>
      <c r="PQD68" s="345"/>
      <c r="PQE68" s="345"/>
      <c r="PQG68" s="345"/>
      <c r="PQH68" s="345"/>
      <c r="PQI68" s="345"/>
      <c r="PQJ68" s="345"/>
      <c r="PQK68" s="345"/>
      <c r="PQL68" s="345"/>
      <c r="PQM68" s="345"/>
      <c r="PQN68" s="345"/>
      <c r="PQO68" s="345"/>
      <c r="PQP68" s="345"/>
      <c r="PQQ68" s="345"/>
      <c r="PQR68" s="345"/>
      <c r="PQS68" s="345"/>
      <c r="PQT68" s="345"/>
      <c r="PQU68" s="345"/>
      <c r="PQV68" s="345"/>
      <c r="PQW68" s="345"/>
      <c r="PQX68" s="345"/>
      <c r="PQY68" s="345"/>
      <c r="PQZ68" s="345"/>
      <c r="PRA68" s="345"/>
      <c r="PRB68" s="345"/>
      <c r="PRC68" s="345"/>
      <c r="PRD68" s="345"/>
      <c r="PRE68" s="345"/>
      <c r="PRF68" s="345"/>
      <c r="PRG68" s="345"/>
      <c r="PRH68" s="345"/>
      <c r="PRI68" s="345"/>
      <c r="PRJ68" s="345"/>
      <c r="PRK68" s="345"/>
      <c r="PRL68" s="345"/>
      <c r="PRM68" s="345"/>
      <c r="PRN68" s="345"/>
      <c r="PRO68" s="345"/>
      <c r="PRP68" s="345"/>
      <c r="PRQ68" s="345"/>
      <c r="PRR68" s="345"/>
      <c r="PRS68" s="345"/>
      <c r="PRT68" s="345"/>
      <c r="PRU68" s="345"/>
      <c r="PRV68" s="345"/>
      <c r="PRW68" s="345"/>
      <c r="PRX68" s="345"/>
      <c r="PRY68" s="345"/>
      <c r="PRZ68" s="345"/>
      <c r="PSA68" s="345"/>
      <c r="PSB68" s="345"/>
      <c r="PSC68" s="345"/>
      <c r="PSD68" s="345"/>
      <c r="PSE68" s="345"/>
      <c r="PSF68" s="345"/>
      <c r="PSG68" s="345"/>
      <c r="PSH68" s="345"/>
      <c r="PSI68" s="345"/>
      <c r="PSJ68" s="345"/>
      <c r="PSK68" s="345"/>
      <c r="PSL68" s="345"/>
      <c r="PSM68" s="345"/>
      <c r="PSN68" s="345"/>
      <c r="PSO68" s="345"/>
      <c r="PSP68" s="345"/>
      <c r="PSQ68" s="345"/>
      <c r="PSR68" s="345"/>
      <c r="PSS68" s="345"/>
      <c r="PST68" s="345"/>
      <c r="PSU68" s="345"/>
      <c r="PSV68" s="345"/>
      <c r="PSW68" s="345"/>
      <c r="PSX68" s="345"/>
      <c r="PSY68" s="345"/>
      <c r="PSZ68" s="345"/>
      <c r="PTA68" s="345"/>
      <c r="PTB68" s="345"/>
      <c r="PTC68" s="345"/>
      <c r="PTD68" s="345"/>
      <c r="PTE68" s="345"/>
      <c r="PTF68" s="345"/>
      <c r="PTG68" s="345"/>
      <c r="PTH68" s="345"/>
      <c r="PTI68" s="345"/>
      <c r="PTJ68" s="345"/>
      <c r="PTK68" s="345"/>
      <c r="PTL68" s="345"/>
      <c r="PTM68" s="345"/>
      <c r="PTN68" s="345"/>
      <c r="PTO68" s="345"/>
      <c r="PTP68" s="345"/>
      <c r="PTQ68" s="345"/>
      <c r="PTR68" s="345"/>
      <c r="PTS68" s="345"/>
      <c r="PTT68" s="345"/>
      <c r="PTU68" s="345"/>
      <c r="PTV68" s="345"/>
      <c r="PTW68" s="345"/>
      <c r="PTX68" s="345"/>
      <c r="PTY68" s="345"/>
      <c r="PTZ68" s="345"/>
      <c r="PUA68" s="345"/>
      <c r="PUB68" s="345"/>
      <c r="PUC68" s="345"/>
      <c r="PUD68" s="345"/>
      <c r="PUE68" s="345"/>
      <c r="PUF68" s="345"/>
      <c r="PUG68" s="345"/>
      <c r="PUH68" s="345"/>
      <c r="PUI68" s="345"/>
      <c r="PUJ68" s="345"/>
      <c r="PUK68" s="345"/>
      <c r="PUL68" s="345"/>
      <c r="PUM68" s="345"/>
      <c r="PUN68" s="345"/>
      <c r="PUO68" s="345"/>
      <c r="PUP68" s="345"/>
      <c r="PUQ68" s="345"/>
      <c r="PUR68" s="345"/>
      <c r="PUS68" s="345"/>
      <c r="PUT68" s="345"/>
      <c r="PUU68" s="345"/>
      <c r="PUV68" s="345"/>
      <c r="PUW68" s="345"/>
      <c r="PUX68" s="345"/>
      <c r="PUY68" s="345"/>
      <c r="PUZ68" s="345"/>
      <c r="PVA68" s="345"/>
      <c r="PVB68" s="345"/>
      <c r="PVC68" s="345"/>
      <c r="PVD68" s="345"/>
      <c r="PVE68" s="345"/>
      <c r="PVF68" s="345"/>
      <c r="PVG68" s="345"/>
      <c r="PVH68" s="345"/>
      <c r="PVI68" s="345"/>
      <c r="PVJ68" s="345"/>
      <c r="PVK68" s="345"/>
      <c r="PVL68" s="345"/>
      <c r="PVM68" s="345"/>
      <c r="PVN68" s="345"/>
      <c r="PVO68" s="345"/>
      <c r="PVP68" s="345"/>
      <c r="PVQ68" s="345"/>
      <c r="PVR68" s="345"/>
      <c r="PVS68" s="345"/>
      <c r="PVT68" s="345"/>
      <c r="PVU68" s="345"/>
      <c r="PVV68" s="345"/>
      <c r="PVW68" s="345"/>
      <c r="PVX68" s="345"/>
      <c r="PVY68" s="345"/>
      <c r="PVZ68" s="345"/>
      <c r="PWA68" s="345"/>
      <c r="PWB68" s="345"/>
      <c r="PWC68" s="345"/>
      <c r="PWD68" s="345"/>
      <c r="PWE68" s="345"/>
      <c r="PWF68" s="345"/>
      <c r="PWG68" s="345"/>
      <c r="PWH68" s="345"/>
      <c r="PWI68" s="345"/>
      <c r="PWJ68" s="345"/>
      <c r="PWK68" s="345"/>
      <c r="PWL68" s="345"/>
      <c r="PWM68" s="345"/>
      <c r="PWN68" s="345"/>
      <c r="PWO68" s="345"/>
      <c r="PWP68" s="345"/>
      <c r="PWQ68" s="345"/>
      <c r="PWR68" s="345"/>
      <c r="PWS68" s="345"/>
      <c r="PWT68" s="345"/>
      <c r="PWU68" s="345"/>
      <c r="PWV68" s="345"/>
      <c r="PWW68" s="345"/>
      <c r="PWX68" s="345"/>
      <c r="PWY68" s="345"/>
      <c r="PWZ68" s="345"/>
      <c r="PXA68" s="345"/>
      <c r="PXB68" s="345"/>
      <c r="PXC68" s="345"/>
      <c r="PXD68" s="345"/>
      <c r="PXE68" s="345"/>
      <c r="PXF68" s="345"/>
      <c r="PXG68" s="345"/>
      <c r="PXH68" s="345"/>
      <c r="PXI68" s="345"/>
      <c r="PXJ68" s="345"/>
      <c r="PXK68" s="345"/>
      <c r="PXL68" s="345"/>
      <c r="PXM68" s="345"/>
      <c r="PXN68" s="345"/>
      <c r="PXO68" s="345"/>
      <c r="PXP68" s="345"/>
      <c r="PXQ68" s="345"/>
      <c r="PXR68" s="345"/>
      <c r="PXS68" s="345"/>
      <c r="PXT68" s="345"/>
      <c r="PXU68" s="345"/>
      <c r="PXV68" s="345"/>
      <c r="PXW68" s="345"/>
      <c r="PXX68" s="345"/>
      <c r="PXY68" s="345"/>
      <c r="PXZ68" s="345"/>
      <c r="PYA68" s="345"/>
      <c r="PYB68" s="345"/>
      <c r="PYC68" s="345"/>
      <c r="PYD68" s="345"/>
      <c r="PYE68" s="345"/>
      <c r="PYF68" s="345"/>
      <c r="PYG68" s="345"/>
      <c r="PYH68" s="345"/>
      <c r="PYI68" s="345"/>
      <c r="PYJ68" s="345"/>
      <c r="PYK68" s="345"/>
      <c r="PYL68" s="345"/>
      <c r="PYM68" s="345"/>
      <c r="PYN68" s="345"/>
      <c r="PYO68" s="345"/>
      <c r="PYP68" s="345"/>
      <c r="PYQ68" s="345"/>
      <c r="PYR68" s="345"/>
      <c r="PYS68" s="345"/>
      <c r="PYT68" s="345"/>
      <c r="PYU68" s="345"/>
      <c r="PYV68" s="345"/>
      <c r="PYW68" s="345"/>
      <c r="PYX68" s="345"/>
      <c r="PYY68" s="345"/>
      <c r="PYZ68" s="345"/>
      <c r="PZA68" s="345"/>
      <c r="PZB68" s="345"/>
      <c r="PZC68" s="345"/>
      <c r="PZD68" s="345"/>
      <c r="PZE68" s="345"/>
      <c r="PZF68" s="345"/>
      <c r="PZG68" s="345"/>
      <c r="PZH68" s="345"/>
      <c r="PZI68" s="345"/>
      <c r="PZJ68" s="345"/>
      <c r="PZK68" s="345"/>
      <c r="PZL68" s="345"/>
      <c r="PZM68" s="345"/>
      <c r="PZN68" s="345"/>
      <c r="PZO68" s="345"/>
      <c r="PZP68" s="345"/>
      <c r="PZQ68" s="345"/>
      <c r="PZR68" s="345"/>
      <c r="PZS68" s="345"/>
      <c r="PZT68" s="345"/>
      <c r="PZU68" s="345"/>
      <c r="PZV68" s="345"/>
      <c r="PZW68" s="345"/>
      <c r="PZX68" s="345"/>
      <c r="PZY68" s="345"/>
      <c r="PZZ68" s="345"/>
      <c r="QAA68" s="345"/>
      <c r="QAC68" s="345"/>
      <c r="QAD68" s="345"/>
      <c r="QAE68" s="345"/>
      <c r="QAF68" s="345"/>
      <c r="QAG68" s="345"/>
      <c r="QAH68" s="345"/>
      <c r="QAI68" s="345"/>
      <c r="QAJ68" s="345"/>
      <c r="QAK68" s="345"/>
      <c r="QAL68" s="345"/>
      <c r="QAM68" s="345"/>
      <c r="QAN68" s="345"/>
      <c r="QAO68" s="345"/>
      <c r="QAP68" s="345"/>
      <c r="QAQ68" s="345"/>
      <c r="QAR68" s="345"/>
      <c r="QAS68" s="345"/>
      <c r="QAT68" s="345"/>
      <c r="QAU68" s="345"/>
      <c r="QAV68" s="345"/>
      <c r="QAW68" s="345"/>
      <c r="QAX68" s="345"/>
      <c r="QAY68" s="345"/>
      <c r="QAZ68" s="345"/>
      <c r="QBA68" s="345"/>
      <c r="QBB68" s="345"/>
      <c r="QBC68" s="345"/>
      <c r="QBD68" s="345"/>
      <c r="QBE68" s="345"/>
      <c r="QBF68" s="345"/>
      <c r="QBG68" s="345"/>
      <c r="QBH68" s="345"/>
      <c r="QBI68" s="345"/>
      <c r="QBJ68" s="345"/>
      <c r="QBK68" s="345"/>
      <c r="QBL68" s="345"/>
      <c r="QBM68" s="345"/>
      <c r="QBN68" s="345"/>
      <c r="QBO68" s="345"/>
      <c r="QBP68" s="345"/>
      <c r="QBQ68" s="345"/>
      <c r="QBR68" s="345"/>
      <c r="QBS68" s="345"/>
      <c r="QBT68" s="345"/>
      <c r="QBU68" s="345"/>
      <c r="QBV68" s="345"/>
      <c r="QBW68" s="345"/>
      <c r="QBX68" s="345"/>
      <c r="QBY68" s="345"/>
      <c r="QBZ68" s="345"/>
      <c r="QCA68" s="345"/>
      <c r="QCB68" s="345"/>
      <c r="QCC68" s="345"/>
      <c r="QCD68" s="345"/>
      <c r="QCE68" s="345"/>
      <c r="QCF68" s="345"/>
      <c r="QCG68" s="345"/>
      <c r="QCH68" s="345"/>
      <c r="QCI68" s="345"/>
      <c r="QCJ68" s="345"/>
      <c r="QCK68" s="345"/>
      <c r="QCL68" s="345"/>
      <c r="QCM68" s="345"/>
      <c r="QCN68" s="345"/>
      <c r="QCO68" s="345"/>
      <c r="QCP68" s="345"/>
      <c r="QCQ68" s="345"/>
      <c r="QCR68" s="345"/>
      <c r="QCS68" s="345"/>
      <c r="QCT68" s="345"/>
      <c r="QCU68" s="345"/>
      <c r="QCV68" s="345"/>
      <c r="QCW68" s="345"/>
      <c r="QCX68" s="345"/>
      <c r="QCY68" s="345"/>
      <c r="QCZ68" s="345"/>
      <c r="QDA68" s="345"/>
      <c r="QDB68" s="345"/>
      <c r="QDC68" s="345"/>
      <c r="QDD68" s="345"/>
      <c r="QDE68" s="345"/>
      <c r="QDF68" s="345"/>
      <c r="QDG68" s="345"/>
      <c r="QDH68" s="345"/>
      <c r="QDI68" s="345"/>
      <c r="QDJ68" s="345"/>
      <c r="QDK68" s="345"/>
      <c r="QDL68" s="345"/>
      <c r="QDM68" s="345"/>
      <c r="QDN68" s="345"/>
      <c r="QDO68" s="345"/>
      <c r="QDP68" s="345"/>
      <c r="QDQ68" s="345"/>
      <c r="QDR68" s="345"/>
      <c r="QDS68" s="345"/>
      <c r="QDT68" s="345"/>
      <c r="QDU68" s="345"/>
      <c r="QDV68" s="345"/>
      <c r="QDW68" s="345"/>
      <c r="QDX68" s="345"/>
      <c r="QDY68" s="345"/>
      <c r="QDZ68" s="345"/>
      <c r="QEA68" s="345"/>
      <c r="QEB68" s="345"/>
      <c r="QEC68" s="345"/>
      <c r="QED68" s="345"/>
      <c r="QEE68" s="345"/>
      <c r="QEF68" s="345"/>
      <c r="QEG68" s="345"/>
      <c r="QEH68" s="345"/>
      <c r="QEI68" s="345"/>
      <c r="QEJ68" s="345"/>
      <c r="QEK68" s="345"/>
      <c r="QEL68" s="345"/>
      <c r="QEM68" s="345"/>
      <c r="QEN68" s="345"/>
      <c r="QEO68" s="345"/>
      <c r="QEP68" s="345"/>
      <c r="QEQ68" s="345"/>
      <c r="QER68" s="345"/>
      <c r="QES68" s="345"/>
      <c r="QET68" s="345"/>
      <c r="QEU68" s="345"/>
      <c r="QEV68" s="345"/>
      <c r="QEW68" s="345"/>
      <c r="QEX68" s="345"/>
      <c r="QEY68" s="345"/>
      <c r="QEZ68" s="345"/>
      <c r="QFA68" s="345"/>
      <c r="QFB68" s="345"/>
      <c r="QFC68" s="345"/>
      <c r="QFD68" s="345"/>
      <c r="QFE68" s="345"/>
      <c r="QFF68" s="345"/>
      <c r="QFG68" s="345"/>
      <c r="QFH68" s="345"/>
      <c r="QFI68" s="345"/>
      <c r="QFJ68" s="345"/>
      <c r="QFK68" s="345"/>
      <c r="QFL68" s="345"/>
      <c r="QFM68" s="345"/>
      <c r="QFN68" s="345"/>
      <c r="QFO68" s="345"/>
      <c r="QFP68" s="345"/>
      <c r="QFQ68" s="345"/>
      <c r="QFR68" s="345"/>
      <c r="QFS68" s="345"/>
      <c r="QFT68" s="345"/>
      <c r="QFU68" s="345"/>
      <c r="QFV68" s="345"/>
      <c r="QFW68" s="345"/>
      <c r="QFX68" s="345"/>
      <c r="QFY68" s="345"/>
      <c r="QFZ68" s="345"/>
      <c r="QGA68" s="345"/>
      <c r="QGB68" s="345"/>
      <c r="QGC68" s="345"/>
      <c r="QGD68" s="345"/>
      <c r="QGE68" s="345"/>
      <c r="QGF68" s="345"/>
      <c r="QGG68" s="345"/>
      <c r="QGH68" s="345"/>
      <c r="QGI68" s="345"/>
      <c r="QGJ68" s="345"/>
      <c r="QGK68" s="345"/>
      <c r="QGL68" s="345"/>
      <c r="QGM68" s="345"/>
      <c r="QGN68" s="345"/>
      <c r="QGO68" s="345"/>
      <c r="QGP68" s="345"/>
      <c r="QGQ68" s="345"/>
      <c r="QGR68" s="345"/>
      <c r="QGS68" s="345"/>
      <c r="QGT68" s="345"/>
      <c r="QGU68" s="345"/>
      <c r="QGV68" s="345"/>
      <c r="QGW68" s="345"/>
      <c r="QGX68" s="345"/>
      <c r="QGY68" s="345"/>
      <c r="QGZ68" s="345"/>
      <c r="QHA68" s="345"/>
      <c r="QHB68" s="345"/>
      <c r="QHC68" s="345"/>
      <c r="QHD68" s="345"/>
      <c r="QHE68" s="345"/>
      <c r="QHF68" s="345"/>
      <c r="QHG68" s="345"/>
      <c r="QHH68" s="345"/>
      <c r="QHI68" s="345"/>
      <c r="QHJ68" s="345"/>
      <c r="QHK68" s="345"/>
      <c r="QHL68" s="345"/>
      <c r="QHM68" s="345"/>
      <c r="QHN68" s="345"/>
      <c r="QHO68" s="345"/>
      <c r="QHP68" s="345"/>
      <c r="QHQ68" s="345"/>
      <c r="QHR68" s="345"/>
      <c r="QHS68" s="345"/>
      <c r="QHT68" s="345"/>
      <c r="QHU68" s="345"/>
      <c r="QHV68" s="345"/>
      <c r="QHW68" s="345"/>
      <c r="QHX68" s="345"/>
      <c r="QHY68" s="345"/>
      <c r="QHZ68" s="345"/>
      <c r="QIA68" s="345"/>
      <c r="QIB68" s="345"/>
      <c r="QIC68" s="345"/>
      <c r="QID68" s="345"/>
      <c r="QIE68" s="345"/>
      <c r="QIF68" s="345"/>
      <c r="QIG68" s="345"/>
      <c r="QIH68" s="345"/>
      <c r="QII68" s="345"/>
      <c r="QIJ68" s="345"/>
      <c r="QIK68" s="345"/>
      <c r="QIL68" s="345"/>
      <c r="QIM68" s="345"/>
      <c r="QIN68" s="345"/>
      <c r="QIO68" s="345"/>
      <c r="QIP68" s="345"/>
      <c r="QIQ68" s="345"/>
      <c r="QIR68" s="345"/>
      <c r="QIS68" s="345"/>
      <c r="QIT68" s="345"/>
      <c r="QIU68" s="345"/>
      <c r="QIV68" s="345"/>
      <c r="QIW68" s="345"/>
      <c r="QIX68" s="345"/>
      <c r="QIY68" s="345"/>
      <c r="QIZ68" s="345"/>
      <c r="QJA68" s="345"/>
      <c r="QJB68" s="345"/>
      <c r="QJC68" s="345"/>
      <c r="QJD68" s="345"/>
      <c r="QJE68" s="345"/>
      <c r="QJF68" s="345"/>
      <c r="QJG68" s="345"/>
      <c r="QJH68" s="345"/>
      <c r="QJI68" s="345"/>
      <c r="QJJ68" s="345"/>
      <c r="QJK68" s="345"/>
      <c r="QJL68" s="345"/>
      <c r="QJM68" s="345"/>
      <c r="QJN68" s="345"/>
      <c r="QJO68" s="345"/>
      <c r="QJP68" s="345"/>
      <c r="QJQ68" s="345"/>
      <c r="QJR68" s="345"/>
      <c r="QJS68" s="345"/>
      <c r="QJT68" s="345"/>
      <c r="QJU68" s="345"/>
      <c r="QJV68" s="345"/>
      <c r="QJW68" s="345"/>
      <c r="QJY68" s="345"/>
      <c r="QJZ68" s="345"/>
      <c r="QKA68" s="345"/>
      <c r="QKB68" s="345"/>
      <c r="QKC68" s="345"/>
      <c r="QKD68" s="345"/>
      <c r="QKE68" s="345"/>
      <c r="QKF68" s="345"/>
      <c r="QKG68" s="345"/>
      <c r="QKH68" s="345"/>
      <c r="QKI68" s="345"/>
      <c r="QKJ68" s="345"/>
      <c r="QKK68" s="345"/>
      <c r="QKL68" s="345"/>
      <c r="QKM68" s="345"/>
      <c r="QKN68" s="345"/>
      <c r="QKO68" s="345"/>
      <c r="QKP68" s="345"/>
      <c r="QKQ68" s="345"/>
      <c r="QKR68" s="345"/>
      <c r="QKS68" s="345"/>
      <c r="QKT68" s="345"/>
      <c r="QKU68" s="345"/>
      <c r="QKV68" s="345"/>
      <c r="QKW68" s="345"/>
      <c r="QKX68" s="345"/>
      <c r="QKY68" s="345"/>
      <c r="QKZ68" s="345"/>
      <c r="QLA68" s="345"/>
      <c r="QLB68" s="345"/>
      <c r="QLC68" s="345"/>
      <c r="QLD68" s="345"/>
      <c r="QLE68" s="345"/>
      <c r="QLF68" s="345"/>
      <c r="QLG68" s="345"/>
      <c r="QLH68" s="345"/>
      <c r="QLI68" s="345"/>
      <c r="QLJ68" s="345"/>
      <c r="QLK68" s="345"/>
      <c r="QLL68" s="345"/>
      <c r="QLM68" s="345"/>
      <c r="QLN68" s="345"/>
      <c r="QLO68" s="345"/>
      <c r="QLP68" s="345"/>
      <c r="QLQ68" s="345"/>
      <c r="QLR68" s="345"/>
      <c r="QLS68" s="345"/>
      <c r="QLT68" s="345"/>
      <c r="QLU68" s="345"/>
      <c r="QLV68" s="345"/>
      <c r="QLW68" s="345"/>
      <c r="QLX68" s="345"/>
      <c r="QLY68" s="345"/>
      <c r="QLZ68" s="345"/>
      <c r="QMA68" s="345"/>
      <c r="QMB68" s="345"/>
      <c r="QMC68" s="345"/>
      <c r="QMD68" s="345"/>
      <c r="QME68" s="345"/>
      <c r="QMF68" s="345"/>
      <c r="QMG68" s="345"/>
      <c r="QMH68" s="345"/>
      <c r="QMI68" s="345"/>
      <c r="QMJ68" s="345"/>
      <c r="QMK68" s="345"/>
      <c r="QML68" s="345"/>
      <c r="QMM68" s="345"/>
      <c r="QMN68" s="345"/>
      <c r="QMO68" s="345"/>
      <c r="QMP68" s="345"/>
      <c r="QMQ68" s="345"/>
      <c r="QMR68" s="345"/>
      <c r="QMS68" s="345"/>
      <c r="QMT68" s="345"/>
      <c r="QMU68" s="345"/>
      <c r="QMV68" s="345"/>
      <c r="QMW68" s="345"/>
      <c r="QMX68" s="345"/>
      <c r="QMY68" s="345"/>
      <c r="QMZ68" s="345"/>
      <c r="QNA68" s="345"/>
      <c r="QNB68" s="345"/>
      <c r="QNC68" s="345"/>
      <c r="QND68" s="345"/>
      <c r="QNE68" s="345"/>
      <c r="QNF68" s="345"/>
      <c r="QNG68" s="345"/>
      <c r="QNH68" s="345"/>
      <c r="QNI68" s="345"/>
      <c r="QNJ68" s="345"/>
      <c r="QNK68" s="345"/>
      <c r="QNL68" s="345"/>
      <c r="QNM68" s="345"/>
      <c r="QNN68" s="345"/>
      <c r="QNO68" s="345"/>
      <c r="QNP68" s="345"/>
      <c r="QNQ68" s="345"/>
      <c r="QNR68" s="345"/>
      <c r="QNS68" s="345"/>
      <c r="QNT68" s="345"/>
      <c r="QNU68" s="345"/>
      <c r="QNV68" s="345"/>
      <c r="QNW68" s="345"/>
      <c r="QNX68" s="345"/>
      <c r="QNY68" s="345"/>
      <c r="QNZ68" s="345"/>
      <c r="QOA68" s="345"/>
      <c r="QOB68" s="345"/>
      <c r="QOC68" s="345"/>
      <c r="QOD68" s="345"/>
      <c r="QOE68" s="345"/>
      <c r="QOF68" s="345"/>
      <c r="QOG68" s="345"/>
      <c r="QOH68" s="345"/>
      <c r="QOI68" s="345"/>
      <c r="QOJ68" s="345"/>
      <c r="QOK68" s="345"/>
      <c r="QOL68" s="345"/>
      <c r="QOM68" s="345"/>
      <c r="QON68" s="345"/>
      <c r="QOO68" s="345"/>
      <c r="QOP68" s="345"/>
      <c r="QOQ68" s="345"/>
      <c r="QOR68" s="345"/>
      <c r="QOS68" s="345"/>
      <c r="QOT68" s="345"/>
      <c r="QOU68" s="345"/>
      <c r="QOV68" s="345"/>
      <c r="QOW68" s="345"/>
      <c r="QOX68" s="345"/>
      <c r="QOY68" s="345"/>
      <c r="QOZ68" s="345"/>
      <c r="QPA68" s="345"/>
      <c r="QPB68" s="345"/>
      <c r="QPC68" s="345"/>
      <c r="QPD68" s="345"/>
      <c r="QPE68" s="345"/>
      <c r="QPF68" s="345"/>
      <c r="QPG68" s="345"/>
      <c r="QPH68" s="345"/>
      <c r="QPI68" s="345"/>
      <c r="QPJ68" s="345"/>
      <c r="QPK68" s="345"/>
      <c r="QPL68" s="345"/>
      <c r="QPM68" s="345"/>
      <c r="QPN68" s="345"/>
      <c r="QPO68" s="345"/>
      <c r="QPP68" s="345"/>
      <c r="QPQ68" s="345"/>
      <c r="QPR68" s="345"/>
      <c r="QPS68" s="345"/>
      <c r="QPT68" s="345"/>
      <c r="QPU68" s="345"/>
      <c r="QPV68" s="345"/>
      <c r="QPW68" s="345"/>
      <c r="QPX68" s="345"/>
      <c r="QPY68" s="345"/>
      <c r="QPZ68" s="345"/>
      <c r="QQA68" s="345"/>
      <c r="QQB68" s="345"/>
      <c r="QQC68" s="345"/>
      <c r="QQD68" s="345"/>
      <c r="QQE68" s="345"/>
      <c r="QQF68" s="345"/>
      <c r="QQG68" s="345"/>
      <c r="QQH68" s="345"/>
      <c r="QQI68" s="345"/>
      <c r="QQJ68" s="345"/>
      <c r="QQK68" s="345"/>
      <c r="QQL68" s="345"/>
      <c r="QQM68" s="345"/>
      <c r="QQN68" s="345"/>
      <c r="QQO68" s="345"/>
      <c r="QQP68" s="345"/>
      <c r="QQQ68" s="345"/>
      <c r="QQR68" s="345"/>
      <c r="QQS68" s="345"/>
      <c r="QQT68" s="345"/>
      <c r="QQU68" s="345"/>
      <c r="QQV68" s="345"/>
      <c r="QQW68" s="345"/>
      <c r="QQX68" s="345"/>
      <c r="QQY68" s="345"/>
      <c r="QQZ68" s="345"/>
      <c r="QRA68" s="345"/>
      <c r="QRB68" s="345"/>
      <c r="QRC68" s="345"/>
      <c r="QRD68" s="345"/>
      <c r="QRE68" s="345"/>
      <c r="QRF68" s="345"/>
      <c r="QRG68" s="345"/>
      <c r="QRH68" s="345"/>
      <c r="QRI68" s="345"/>
      <c r="QRJ68" s="345"/>
      <c r="QRK68" s="345"/>
      <c r="QRL68" s="345"/>
      <c r="QRM68" s="345"/>
      <c r="QRN68" s="345"/>
      <c r="QRO68" s="345"/>
      <c r="QRP68" s="345"/>
      <c r="QRQ68" s="345"/>
      <c r="QRR68" s="345"/>
      <c r="QRS68" s="345"/>
      <c r="QRT68" s="345"/>
      <c r="QRU68" s="345"/>
      <c r="QRV68" s="345"/>
      <c r="QRW68" s="345"/>
      <c r="QRX68" s="345"/>
      <c r="QRY68" s="345"/>
      <c r="QRZ68" s="345"/>
      <c r="QSA68" s="345"/>
      <c r="QSB68" s="345"/>
      <c r="QSC68" s="345"/>
      <c r="QSD68" s="345"/>
      <c r="QSE68" s="345"/>
      <c r="QSF68" s="345"/>
      <c r="QSG68" s="345"/>
      <c r="QSH68" s="345"/>
      <c r="QSI68" s="345"/>
      <c r="QSJ68" s="345"/>
      <c r="QSK68" s="345"/>
      <c r="QSL68" s="345"/>
      <c r="QSM68" s="345"/>
      <c r="QSN68" s="345"/>
      <c r="QSO68" s="345"/>
      <c r="QSP68" s="345"/>
      <c r="QSQ68" s="345"/>
      <c r="QSR68" s="345"/>
      <c r="QSS68" s="345"/>
      <c r="QST68" s="345"/>
      <c r="QSU68" s="345"/>
      <c r="QSV68" s="345"/>
      <c r="QSW68" s="345"/>
      <c r="QSX68" s="345"/>
      <c r="QSY68" s="345"/>
      <c r="QSZ68" s="345"/>
      <c r="QTA68" s="345"/>
      <c r="QTB68" s="345"/>
      <c r="QTC68" s="345"/>
      <c r="QTD68" s="345"/>
      <c r="QTE68" s="345"/>
      <c r="QTF68" s="345"/>
      <c r="QTG68" s="345"/>
      <c r="QTH68" s="345"/>
      <c r="QTI68" s="345"/>
      <c r="QTJ68" s="345"/>
      <c r="QTK68" s="345"/>
      <c r="QTL68" s="345"/>
      <c r="QTM68" s="345"/>
      <c r="QTN68" s="345"/>
      <c r="QTO68" s="345"/>
      <c r="QTP68" s="345"/>
      <c r="QTQ68" s="345"/>
      <c r="QTR68" s="345"/>
      <c r="QTS68" s="345"/>
      <c r="QTU68" s="345"/>
      <c r="QTV68" s="345"/>
      <c r="QTW68" s="345"/>
      <c r="QTX68" s="345"/>
      <c r="QTY68" s="345"/>
      <c r="QTZ68" s="345"/>
      <c r="QUA68" s="345"/>
      <c r="QUB68" s="345"/>
      <c r="QUC68" s="345"/>
      <c r="QUD68" s="345"/>
      <c r="QUE68" s="345"/>
      <c r="QUF68" s="345"/>
      <c r="QUG68" s="345"/>
      <c r="QUH68" s="345"/>
      <c r="QUI68" s="345"/>
      <c r="QUJ68" s="345"/>
      <c r="QUK68" s="345"/>
      <c r="QUL68" s="345"/>
      <c r="QUM68" s="345"/>
      <c r="QUN68" s="345"/>
      <c r="QUO68" s="345"/>
      <c r="QUP68" s="345"/>
      <c r="QUQ68" s="345"/>
      <c r="QUR68" s="345"/>
      <c r="QUS68" s="345"/>
      <c r="QUT68" s="345"/>
      <c r="QUU68" s="345"/>
      <c r="QUV68" s="345"/>
      <c r="QUW68" s="345"/>
      <c r="QUX68" s="345"/>
      <c r="QUY68" s="345"/>
      <c r="QUZ68" s="345"/>
      <c r="QVA68" s="345"/>
      <c r="QVB68" s="345"/>
      <c r="QVC68" s="345"/>
      <c r="QVD68" s="345"/>
      <c r="QVE68" s="345"/>
      <c r="QVF68" s="345"/>
      <c r="QVG68" s="345"/>
      <c r="QVH68" s="345"/>
      <c r="QVI68" s="345"/>
      <c r="QVJ68" s="345"/>
      <c r="QVK68" s="345"/>
      <c r="QVL68" s="345"/>
      <c r="QVM68" s="345"/>
      <c r="QVN68" s="345"/>
      <c r="QVO68" s="345"/>
      <c r="QVP68" s="345"/>
      <c r="QVQ68" s="345"/>
      <c r="QVR68" s="345"/>
      <c r="QVS68" s="345"/>
      <c r="QVT68" s="345"/>
      <c r="QVU68" s="345"/>
      <c r="QVV68" s="345"/>
      <c r="QVW68" s="345"/>
      <c r="QVX68" s="345"/>
      <c r="QVY68" s="345"/>
      <c r="QVZ68" s="345"/>
      <c r="QWA68" s="345"/>
      <c r="QWB68" s="345"/>
      <c r="QWC68" s="345"/>
      <c r="QWD68" s="345"/>
      <c r="QWE68" s="345"/>
      <c r="QWF68" s="345"/>
      <c r="QWG68" s="345"/>
      <c r="QWH68" s="345"/>
      <c r="QWI68" s="345"/>
      <c r="QWJ68" s="345"/>
      <c r="QWK68" s="345"/>
      <c r="QWL68" s="345"/>
      <c r="QWM68" s="345"/>
      <c r="QWN68" s="345"/>
      <c r="QWO68" s="345"/>
      <c r="QWP68" s="345"/>
      <c r="QWQ68" s="345"/>
      <c r="QWR68" s="345"/>
      <c r="QWS68" s="345"/>
      <c r="QWT68" s="345"/>
      <c r="QWU68" s="345"/>
      <c r="QWV68" s="345"/>
      <c r="QWW68" s="345"/>
      <c r="QWX68" s="345"/>
      <c r="QWY68" s="345"/>
      <c r="QWZ68" s="345"/>
      <c r="QXA68" s="345"/>
      <c r="QXB68" s="345"/>
      <c r="QXC68" s="345"/>
      <c r="QXD68" s="345"/>
      <c r="QXE68" s="345"/>
      <c r="QXF68" s="345"/>
      <c r="QXG68" s="345"/>
      <c r="QXH68" s="345"/>
      <c r="QXI68" s="345"/>
      <c r="QXJ68" s="345"/>
      <c r="QXK68" s="345"/>
      <c r="QXL68" s="345"/>
      <c r="QXM68" s="345"/>
      <c r="QXN68" s="345"/>
      <c r="QXO68" s="345"/>
      <c r="QXP68" s="345"/>
      <c r="QXQ68" s="345"/>
      <c r="QXR68" s="345"/>
      <c r="QXS68" s="345"/>
      <c r="QXT68" s="345"/>
      <c r="QXU68" s="345"/>
      <c r="QXV68" s="345"/>
      <c r="QXW68" s="345"/>
      <c r="QXX68" s="345"/>
      <c r="QXY68" s="345"/>
      <c r="QXZ68" s="345"/>
      <c r="QYA68" s="345"/>
      <c r="QYB68" s="345"/>
      <c r="QYC68" s="345"/>
      <c r="QYD68" s="345"/>
      <c r="QYE68" s="345"/>
      <c r="QYF68" s="345"/>
      <c r="QYG68" s="345"/>
      <c r="QYH68" s="345"/>
      <c r="QYI68" s="345"/>
      <c r="QYJ68" s="345"/>
      <c r="QYK68" s="345"/>
      <c r="QYL68" s="345"/>
      <c r="QYM68" s="345"/>
      <c r="QYN68" s="345"/>
      <c r="QYO68" s="345"/>
      <c r="QYP68" s="345"/>
      <c r="QYQ68" s="345"/>
      <c r="QYR68" s="345"/>
      <c r="QYS68" s="345"/>
      <c r="QYT68" s="345"/>
      <c r="QYU68" s="345"/>
      <c r="QYV68" s="345"/>
      <c r="QYW68" s="345"/>
      <c r="QYX68" s="345"/>
      <c r="QYY68" s="345"/>
      <c r="QYZ68" s="345"/>
      <c r="QZA68" s="345"/>
      <c r="QZB68" s="345"/>
      <c r="QZC68" s="345"/>
      <c r="QZD68" s="345"/>
      <c r="QZE68" s="345"/>
      <c r="QZF68" s="345"/>
      <c r="QZG68" s="345"/>
      <c r="QZH68" s="345"/>
      <c r="QZI68" s="345"/>
      <c r="QZJ68" s="345"/>
      <c r="QZK68" s="345"/>
      <c r="QZL68" s="345"/>
      <c r="QZM68" s="345"/>
      <c r="QZN68" s="345"/>
      <c r="QZO68" s="345"/>
      <c r="QZP68" s="345"/>
      <c r="QZQ68" s="345"/>
      <c r="QZR68" s="345"/>
      <c r="QZS68" s="345"/>
      <c r="QZT68" s="345"/>
      <c r="QZU68" s="345"/>
      <c r="QZV68" s="345"/>
      <c r="QZW68" s="345"/>
      <c r="QZX68" s="345"/>
      <c r="QZY68" s="345"/>
      <c r="QZZ68" s="345"/>
      <c r="RAA68" s="345"/>
      <c r="RAB68" s="345"/>
      <c r="RAC68" s="345"/>
      <c r="RAD68" s="345"/>
      <c r="RAE68" s="345"/>
      <c r="RAF68" s="345"/>
      <c r="RAG68" s="345"/>
      <c r="RAH68" s="345"/>
      <c r="RAI68" s="345"/>
      <c r="RAJ68" s="345"/>
      <c r="RAK68" s="345"/>
      <c r="RAL68" s="345"/>
      <c r="RAM68" s="345"/>
      <c r="RAN68" s="345"/>
      <c r="RAO68" s="345"/>
      <c r="RAP68" s="345"/>
      <c r="RAQ68" s="345"/>
      <c r="RAR68" s="345"/>
      <c r="RAS68" s="345"/>
      <c r="RAT68" s="345"/>
      <c r="RAU68" s="345"/>
      <c r="RAV68" s="345"/>
      <c r="RAW68" s="345"/>
      <c r="RAX68" s="345"/>
      <c r="RAY68" s="345"/>
      <c r="RAZ68" s="345"/>
      <c r="RBA68" s="345"/>
      <c r="RBB68" s="345"/>
      <c r="RBC68" s="345"/>
      <c r="RBD68" s="345"/>
      <c r="RBE68" s="345"/>
      <c r="RBF68" s="345"/>
      <c r="RBG68" s="345"/>
      <c r="RBH68" s="345"/>
      <c r="RBI68" s="345"/>
      <c r="RBJ68" s="345"/>
      <c r="RBK68" s="345"/>
      <c r="RBL68" s="345"/>
      <c r="RBM68" s="345"/>
      <c r="RBN68" s="345"/>
      <c r="RBO68" s="345"/>
      <c r="RBP68" s="345"/>
      <c r="RBQ68" s="345"/>
      <c r="RBR68" s="345"/>
      <c r="RBS68" s="345"/>
      <c r="RBT68" s="345"/>
      <c r="RBU68" s="345"/>
      <c r="RBV68" s="345"/>
      <c r="RBW68" s="345"/>
      <c r="RBX68" s="345"/>
      <c r="RBY68" s="345"/>
      <c r="RBZ68" s="345"/>
      <c r="RCA68" s="345"/>
      <c r="RCB68" s="345"/>
      <c r="RCC68" s="345"/>
      <c r="RCD68" s="345"/>
      <c r="RCE68" s="345"/>
      <c r="RCF68" s="345"/>
      <c r="RCG68" s="345"/>
      <c r="RCH68" s="345"/>
      <c r="RCI68" s="345"/>
      <c r="RCJ68" s="345"/>
      <c r="RCK68" s="345"/>
      <c r="RCL68" s="345"/>
      <c r="RCM68" s="345"/>
      <c r="RCN68" s="345"/>
      <c r="RCO68" s="345"/>
      <c r="RCP68" s="345"/>
      <c r="RCQ68" s="345"/>
      <c r="RCR68" s="345"/>
      <c r="RCS68" s="345"/>
      <c r="RCT68" s="345"/>
      <c r="RCU68" s="345"/>
      <c r="RCV68" s="345"/>
      <c r="RCW68" s="345"/>
      <c r="RCX68" s="345"/>
      <c r="RCY68" s="345"/>
      <c r="RCZ68" s="345"/>
      <c r="RDA68" s="345"/>
      <c r="RDB68" s="345"/>
      <c r="RDC68" s="345"/>
      <c r="RDD68" s="345"/>
      <c r="RDE68" s="345"/>
      <c r="RDF68" s="345"/>
      <c r="RDG68" s="345"/>
      <c r="RDH68" s="345"/>
      <c r="RDI68" s="345"/>
      <c r="RDJ68" s="345"/>
      <c r="RDK68" s="345"/>
      <c r="RDL68" s="345"/>
      <c r="RDM68" s="345"/>
      <c r="RDN68" s="345"/>
      <c r="RDO68" s="345"/>
      <c r="RDQ68" s="345"/>
      <c r="RDR68" s="345"/>
      <c r="RDS68" s="345"/>
      <c r="RDT68" s="345"/>
      <c r="RDU68" s="345"/>
      <c r="RDV68" s="345"/>
      <c r="RDW68" s="345"/>
      <c r="RDX68" s="345"/>
      <c r="RDY68" s="345"/>
      <c r="RDZ68" s="345"/>
      <c r="REA68" s="345"/>
      <c r="REB68" s="345"/>
      <c r="REC68" s="345"/>
      <c r="RED68" s="345"/>
      <c r="REE68" s="345"/>
      <c r="REF68" s="345"/>
      <c r="REG68" s="345"/>
      <c r="REH68" s="345"/>
      <c r="REI68" s="345"/>
      <c r="REJ68" s="345"/>
      <c r="REK68" s="345"/>
      <c r="REL68" s="345"/>
      <c r="REM68" s="345"/>
      <c r="REN68" s="345"/>
      <c r="REO68" s="345"/>
      <c r="REP68" s="345"/>
      <c r="REQ68" s="345"/>
      <c r="RER68" s="345"/>
      <c r="RES68" s="345"/>
      <c r="RET68" s="345"/>
      <c r="REU68" s="345"/>
      <c r="REV68" s="345"/>
      <c r="REW68" s="345"/>
      <c r="REX68" s="345"/>
      <c r="REY68" s="345"/>
      <c r="REZ68" s="345"/>
      <c r="RFA68" s="345"/>
      <c r="RFB68" s="345"/>
      <c r="RFC68" s="345"/>
      <c r="RFD68" s="345"/>
      <c r="RFE68" s="345"/>
      <c r="RFF68" s="345"/>
      <c r="RFG68" s="345"/>
      <c r="RFH68" s="345"/>
      <c r="RFI68" s="345"/>
      <c r="RFJ68" s="345"/>
      <c r="RFK68" s="345"/>
      <c r="RFL68" s="345"/>
      <c r="RFM68" s="345"/>
      <c r="RFN68" s="345"/>
      <c r="RFO68" s="345"/>
      <c r="RFP68" s="345"/>
      <c r="RFQ68" s="345"/>
      <c r="RFR68" s="345"/>
      <c r="RFS68" s="345"/>
      <c r="RFT68" s="345"/>
      <c r="RFU68" s="345"/>
      <c r="RFV68" s="345"/>
      <c r="RFW68" s="345"/>
      <c r="RFX68" s="345"/>
      <c r="RFY68" s="345"/>
      <c r="RFZ68" s="345"/>
      <c r="RGA68" s="345"/>
      <c r="RGB68" s="345"/>
      <c r="RGC68" s="345"/>
      <c r="RGD68" s="345"/>
      <c r="RGE68" s="345"/>
      <c r="RGF68" s="345"/>
      <c r="RGG68" s="345"/>
      <c r="RGH68" s="345"/>
      <c r="RGI68" s="345"/>
      <c r="RGJ68" s="345"/>
      <c r="RGK68" s="345"/>
      <c r="RGL68" s="345"/>
      <c r="RGM68" s="345"/>
      <c r="RGN68" s="345"/>
      <c r="RGO68" s="345"/>
      <c r="RGP68" s="345"/>
      <c r="RGQ68" s="345"/>
      <c r="RGR68" s="345"/>
      <c r="RGS68" s="345"/>
      <c r="RGT68" s="345"/>
      <c r="RGU68" s="345"/>
      <c r="RGV68" s="345"/>
      <c r="RGW68" s="345"/>
      <c r="RGX68" s="345"/>
      <c r="RGY68" s="345"/>
      <c r="RGZ68" s="345"/>
      <c r="RHA68" s="345"/>
      <c r="RHB68" s="345"/>
      <c r="RHC68" s="345"/>
      <c r="RHD68" s="345"/>
      <c r="RHE68" s="345"/>
      <c r="RHF68" s="345"/>
      <c r="RHG68" s="345"/>
      <c r="RHH68" s="345"/>
      <c r="RHI68" s="345"/>
      <c r="RHJ68" s="345"/>
      <c r="RHK68" s="345"/>
      <c r="RHL68" s="345"/>
      <c r="RHM68" s="345"/>
      <c r="RHN68" s="345"/>
      <c r="RHO68" s="345"/>
      <c r="RHP68" s="345"/>
      <c r="RHQ68" s="345"/>
      <c r="RHR68" s="345"/>
      <c r="RHS68" s="345"/>
      <c r="RHT68" s="345"/>
      <c r="RHU68" s="345"/>
      <c r="RHV68" s="345"/>
      <c r="RHW68" s="345"/>
      <c r="RHX68" s="345"/>
      <c r="RHY68" s="345"/>
      <c r="RHZ68" s="345"/>
      <c r="RIA68" s="345"/>
      <c r="RIB68" s="345"/>
      <c r="RIC68" s="345"/>
      <c r="RID68" s="345"/>
      <c r="RIE68" s="345"/>
      <c r="RIF68" s="345"/>
      <c r="RIG68" s="345"/>
      <c r="RIH68" s="345"/>
      <c r="RII68" s="345"/>
      <c r="RIJ68" s="345"/>
      <c r="RIK68" s="345"/>
      <c r="RIL68" s="345"/>
      <c r="RIM68" s="345"/>
      <c r="RIN68" s="345"/>
      <c r="RIO68" s="345"/>
      <c r="RIP68" s="345"/>
      <c r="RIQ68" s="345"/>
      <c r="RIR68" s="345"/>
      <c r="RIS68" s="345"/>
      <c r="RIT68" s="345"/>
      <c r="RIU68" s="345"/>
      <c r="RIV68" s="345"/>
      <c r="RIW68" s="345"/>
      <c r="RIX68" s="345"/>
      <c r="RIY68" s="345"/>
      <c r="RIZ68" s="345"/>
      <c r="RJA68" s="345"/>
      <c r="RJB68" s="345"/>
      <c r="RJC68" s="345"/>
      <c r="RJD68" s="345"/>
      <c r="RJE68" s="345"/>
      <c r="RJF68" s="345"/>
      <c r="RJG68" s="345"/>
      <c r="RJH68" s="345"/>
      <c r="RJI68" s="345"/>
      <c r="RJJ68" s="345"/>
      <c r="RJK68" s="345"/>
      <c r="RJL68" s="345"/>
      <c r="RJM68" s="345"/>
      <c r="RJN68" s="345"/>
      <c r="RJO68" s="345"/>
      <c r="RJP68" s="345"/>
      <c r="RJQ68" s="345"/>
      <c r="RJR68" s="345"/>
      <c r="RJS68" s="345"/>
      <c r="RJT68" s="345"/>
      <c r="RJU68" s="345"/>
      <c r="RJV68" s="345"/>
      <c r="RJW68" s="345"/>
      <c r="RJX68" s="345"/>
      <c r="RJY68" s="345"/>
      <c r="RJZ68" s="345"/>
      <c r="RKA68" s="345"/>
      <c r="RKB68" s="345"/>
      <c r="RKC68" s="345"/>
      <c r="RKD68" s="345"/>
      <c r="RKE68" s="345"/>
      <c r="RKF68" s="345"/>
      <c r="RKG68" s="345"/>
      <c r="RKH68" s="345"/>
      <c r="RKI68" s="345"/>
      <c r="RKJ68" s="345"/>
      <c r="RKK68" s="345"/>
      <c r="RKL68" s="345"/>
      <c r="RKM68" s="345"/>
      <c r="RKN68" s="345"/>
      <c r="RKO68" s="345"/>
      <c r="RKP68" s="345"/>
      <c r="RKQ68" s="345"/>
      <c r="RKR68" s="345"/>
      <c r="RKS68" s="345"/>
      <c r="RKT68" s="345"/>
      <c r="RKU68" s="345"/>
      <c r="RKV68" s="345"/>
      <c r="RKW68" s="345"/>
      <c r="RKX68" s="345"/>
      <c r="RKY68" s="345"/>
      <c r="RKZ68" s="345"/>
      <c r="RLA68" s="345"/>
      <c r="RLB68" s="345"/>
      <c r="RLC68" s="345"/>
      <c r="RLD68" s="345"/>
      <c r="RLE68" s="345"/>
      <c r="RLF68" s="345"/>
      <c r="RLG68" s="345"/>
      <c r="RLH68" s="345"/>
      <c r="RLI68" s="345"/>
      <c r="RLJ68" s="345"/>
      <c r="RLK68" s="345"/>
      <c r="RLL68" s="345"/>
      <c r="RLM68" s="345"/>
      <c r="RLN68" s="345"/>
      <c r="RLO68" s="345"/>
      <c r="RLP68" s="345"/>
      <c r="RLQ68" s="345"/>
      <c r="RLR68" s="345"/>
      <c r="RLS68" s="345"/>
      <c r="RLT68" s="345"/>
      <c r="RLU68" s="345"/>
      <c r="RLV68" s="345"/>
      <c r="RLW68" s="345"/>
      <c r="RLX68" s="345"/>
      <c r="RLY68" s="345"/>
      <c r="RLZ68" s="345"/>
      <c r="RMA68" s="345"/>
      <c r="RMB68" s="345"/>
      <c r="RMC68" s="345"/>
      <c r="RMD68" s="345"/>
      <c r="RME68" s="345"/>
      <c r="RMF68" s="345"/>
      <c r="RMG68" s="345"/>
      <c r="RMH68" s="345"/>
      <c r="RMI68" s="345"/>
      <c r="RMJ68" s="345"/>
      <c r="RMK68" s="345"/>
      <c r="RML68" s="345"/>
      <c r="RMM68" s="345"/>
      <c r="RMN68" s="345"/>
      <c r="RMO68" s="345"/>
      <c r="RMP68" s="345"/>
      <c r="RMQ68" s="345"/>
      <c r="RMR68" s="345"/>
      <c r="RMS68" s="345"/>
      <c r="RMT68" s="345"/>
      <c r="RMU68" s="345"/>
      <c r="RMV68" s="345"/>
      <c r="RMW68" s="345"/>
      <c r="RMX68" s="345"/>
      <c r="RMY68" s="345"/>
      <c r="RMZ68" s="345"/>
      <c r="RNA68" s="345"/>
      <c r="RNB68" s="345"/>
      <c r="RNC68" s="345"/>
      <c r="RND68" s="345"/>
      <c r="RNE68" s="345"/>
      <c r="RNF68" s="345"/>
      <c r="RNG68" s="345"/>
      <c r="RNH68" s="345"/>
      <c r="RNI68" s="345"/>
      <c r="RNJ68" s="345"/>
      <c r="RNK68" s="345"/>
      <c r="RNM68" s="345"/>
      <c r="RNN68" s="345"/>
      <c r="RNO68" s="345"/>
      <c r="RNP68" s="345"/>
      <c r="RNQ68" s="345"/>
      <c r="RNR68" s="345"/>
      <c r="RNS68" s="345"/>
      <c r="RNT68" s="345"/>
      <c r="RNU68" s="345"/>
      <c r="RNV68" s="345"/>
      <c r="RNW68" s="345"/>
      <c r="RNX68" s="345"/>
      <c r="RNY68" s="345"/>
      <c r="RNZ68" s="345"/>
      <c r="ROA68" s="345"/>
      <c r="ROB68" s="345"/>
      <c r="ROC68" s="345"/>
      <c r="ROD68" s="345"/>
      <c r="ROE68" s="345"/>
      <c r="ROF68" s="345"/>
      <c r="ROG68" s="345"/>
      <c r="ROH68" s="345"/>
      <c r="ROI68" s="345"/>
      <c r="ROJ68" s="345"/>
      <c r="ROK68" s="345"/>
      <c r="ROL68" s="345"/>
      <c r="ROM68" s="345"/>
      <c r="RON68" s="345"/>
      <c r="ROO68" s="345"/>
      <c r="ROP68" s="345"/>
      <c r="ROQ68" s="345"/>
      <c r="ROR68" s="345"/>
      <c r="ROS68" s="345"/>
      <c r="ROT68" s="345"/>
      <c r="ROU68" s="345"/>
      <c r="ROV68" s="345"/>
      <c r="ROW68" s="345"/>
      <c r="ROX68" s="345"/>
      <c r="ROY68" s="345"/>
      <c r="ROZ68" s="345"/>
      <c r="RPA68" s="345"/>
      <c r="RPB68" s="345"/>
      <c r="RPC68" s="345"/>
      <c r="RPD68" s="345"/>
      <c r="RPE68" s="345"/>
      <c r="RPF68" s="345"/>
      <c r="RPG68" s="345"/>
      <c r="RPH68" s="345"/>
      <c r="RPI68" s="345"/>
      <c r="RPJ68" s="345"/>
      <c r="RPK68" s="345"/>
      <c r="RPL68" s="345"/>
      <c r="RPM68" s="345"/>
      <c r="RPN68" s="345"/>
      <c r="RPO68" s="345"/>
      <c r="RPP68" s="345"/>
      <c r="RPQ68" s="345"/>
      <c r="RPR68" s="345"/>
      <c r="RPS68" s="345"/>
      <c r="RPT68" s="345"/>
      <c r="RPU68" s="345"/>
      <c r="RPV68" s="345"/>
      <c r="RPW68" s="345"/>
      <c r="RPX68" s="345"/>
      <c r="RPY68" s="345"/>
      <c r="RPZ68" s="345"/>
      <c r="RQA68" s="345"/>
      <c r="RQB68" s="345"/>
      <c r="RQC68" s="345"/>
      <c r="RQD68" s="345"/>
      <c r="RQE68" s="345"/>
      <c r="RQF68" s="345"/>
      <c r="RQG68" s="345"/>
      <c r="RQH68" s="345"/>
      <c r="RQI68" s="345"/>
      <c r="RQJ68" s="345"/>
      <c r="RQK68" s="345"/>
      <c r="RQL68" s="345"/>
      <c r="RQM68" s="345"/>
      <c r="RQN68" s="345"/>
      <c r="RQO68" s="345"/>
      <c r="RQP68" s="345"/>
      <c r="RQQ68" s="345"/>
      <c r="RQR68" s="345"/>
      <c r="RQS68" s="345"/>
      <c r="RQT68" s="345"/>
      <c r="RQU68" s="345"/>
      <c r="RQV68" s="345"/>
      <c r="RQW68" s="345"/>
      <c r="RQX68" s="345"/>
      <c r="RQY68" s="345"/>
      <c r="RQZ68" s="345"/>
      <c r="RRA68" s="345"/>
      <c r="RRB68" s="345"/>
      <c r="RRC68" s="345"/>
      <c r="RRD68" s="345"/>
      <c r="RRE68" s="345"/>
      <c r="RRF68" s="345"/>
      <c r="RRG68" s="345"/>
      <c r="RRH68" s="345"/>
      <c r="RRI68" s="345"/>
      <c r="RRJ68" s="345"/>
      <c r="RRK68" s="345"/>
      <c r="RRL68" s="345"/>
      <c r="RRM68" s="345"/>
      <c r="RRN68" s="345"/>
      <c r="RRO68" s="345"/>
      <c r="RRP68" s="345"/>
      <c r="RRQ68" s="345"/>
      <c r="RRR68" s="345"/>
      <c r="RRS68" s="345"/>
      <c r="RRT68" s="345"/>
      <c r="RRU68" s="345"/>
      <c r="RRV68" s="345"/>
      <c r="RRW68" s="345"/>
      <c r="RRX68" s="345"/>
      <c r="RRY68" s="345"/>
      <c r="RRZ68" s="345"/>
      <c r="RSA68" s="345"/>
      <c r="RSB68" s="345"/>
      <c r="RSC68" s="345"/>
      <c r="RSD68" s="345"/>
      <c r="RSE68" s="345"/>
      <c r="RSF68" s="345"/>
      <c r="RSG68" s="345"/>
      <c r="RSH68" s="345"/>
      <c r="RSI68" s="345"/>
      <c r="RSJ68" s="345"/>
      <c r="RSK68" s="345"/>
      <c r="RSL68" s="345"/>
      <c r="RSM68" s="345"/>
      <c r="RSN68" s="345"/>
      <c r="RSO68" s="345"/>
      <c r="RSP68" s="345"/>
      <c r="RSQ68" s="345"/>
      <c r="RSR68" s="345"/>
      <c r="RSS68" s="345"/>
      <c r="RST68" s="345"/>
      <c r="RSU68" s="345"/>
      <c r="RSV68" s="345"/>
      <c r="RSW68" s="345"/>
      <c r="RSX68" s="345"/>
      <c r="RSY68" s="345"/>
      <c r="RSZ68" s="345"/>
      <c r="RTA68" s="345"/>
      <c r="RTB68" s="345"/>
      <c r="RTC68" s="345"/>
      <c r="RTD68" s="345"/>
      <c r="RTE68" s="345"/>
      <c r="RTF68" s="345"/>
      <c r="RTG68" s="345"/>
      <c r="RTH68" s="345"/>
      <c r="RTI68" s="345"/>
      <c r="RTJ68" s="345"/>
      <c r="RTK68" s="345"/>
      <c r="RTL68" s="345"/>
      <c r="RTM68" s="345"/>
      <c r="RTN68" s="345"/>
      <c r="RTO68" s="345"/>
      <c r="RTP68" s="345"/>
      <c r="RTQ68" s="345"/>
      <c r="RTR68" s="345"/>
      <c r="RTS68" s="345"/>
      <c r="RTT68" s="345"/>
      <c r="RTU68" s="345"/>
      <c r="RTV68" s="345"/>
      <c r="RTW68" s="345"/>
      <c r="RTX68" s="345"/>
      <c r="RTY68" s="345"/>
      <c r="RTZ68" s="345"/>
      <c r="RUA68" s="345"/>
      <c r="RUB68" s="345"/>
      <c r="RUC68" s="345"/>
      <c r="RUD68" s="345"/>
      <c r="RUE68" s="345"/>
      <c r="RUF68" s="345"/>
      <c r="RUG68" s="345"/>
      <c r="RUH68" s="345"/>
      <c r="RUI68" s="345"/>
      <c r="RUJ68" s="345"/>
      <c r="RUK68" s="345"/>
      <c r="RUL68" s="345"/>
      <c r="RUM68" s="345"/>
      <c r="RUN68" s="345"/>
      <c r="RUO68" s="345"/>
      <c r="RUP68" s="345"/>
      <c r="RUQ68" s="345"/>
      <c r="RUR68" s="345"/>
      <c r="RUS68" s="345"/>
      <c r="RUT68" s="345"/>
      <c r="RUU68" s="345"/>
      <c r="RUV68" s="345"/>
      <c r="RUW68" s="345"/>
      <c r="RUX68" s="345"/>
      <c r="RUY68" s="345"/>
      <c r="RUZ68" s="345"/>
      <c r="RVA68" s="345"/>
      <c r="RVB68" s="345"/>
      <c r="RVC68" s="345"/>
      <c r="RVD68" s="345"/>
      <c r="RVE68" s="345"/>
      <c r="RVF68" s="345"/>
      <c r="RVG68" s="345"/>
      <c r="RVH68" s="345"/>
      <c r="RVI68" s="345"/>
      <c r="RVJ68" s="345"/>
      <c r="RVK68" s="345"/>
      <c r="RVL68" s="345"/>
      <c r="RVM68" s="345"/>
      <c r="RVN68" s="345"/>
      <c r="RVO68" s="345"/>
      <c r="RVP68" s="345"/>
      <c r="RVQ68" s="345"/>
      <c r="RVR68" s="345"/>
      <c r="RVS68" s="345"/>
      <c r="RVT68" s="345"/>
      <c r="RVU68" s="345"/>
      <c r="RVV68" s="345"/>
      <c r="RVW68" s="345"/>
      <c r="RVX68" s="345"/>
      <c r="RVY68" s="345"/>
      <c r="RVZ68" s="345"/>
      <c r="RWA68" s="345"/>
      <c r="RWB68" s="345"/>
      <c r="RWC68" s="345"/>
      <c r="RWD68" s="345"/>
      <c r="RWE68" s="345"/>
      <c r="RWF68" s="345"/>
      <c r="RWG68" s="345"/>
      <c r="RWH68" s="345"/>
      <c r="RWI68" s="345"/>
      <c r="RWJ68" s="345"/>
      <c r="RWK68" s="345"/>
      <c r="RWL68" s="345"/>
      <c r="RWM68" s="345"/>
      <c r="RWN68" s="345"/>
      <c r="RWO68" s="345"/>
      <c r="RWP68" s="345"/>
      <c r="RWQ68" s="345"/>
      <c r="RWR68" s="345"/>
      <c r="RWS68" s="345"/>
      <c r="RWT68" s="345"/>
      <c r="RWU68" s="345"/>
      <c r="RWV68" s="345"/>
      <c r="RWW68" s="345"/>
      <c r="RWX68" s="345"/>
      <c r="RWY68" s="345"/>
      <c r="RWZ68" s="345"/>
      <c r="RXA68" s="345"/>
      <c r="RXB68" s="345"/>
      <c r="RXC68" s="345"/>
      <c r="RXD68" s="345"/>
      <c r="RXE68" s="345"/>
      <c r="RXF68" s="345"/>
      <c r="RXG68" s="345"/>
      <c r="RXI68" s="345"/>
      <c r="RXJ68" s="345"/>
      <c r="RXK68" s="345"/>
      <c r="RXL68" s="345"/>
      <c r="RXM68" s="345"/>
      <c r="RXN68" s="345"/>
      <c r="RXO68" s="345"/>
      <c r="RXP68" s="345"/>
      <c r="RXQ68" s="345"/>
      <c r="RXR68" s="345"/>
      <c r="RXS68" s="345"/>
      <c r="RXT68" s="345"/>
      <c r="RXU68" s="345"/>
      <c r="RXV68" s="345"/>
      <c r="RXW68" s="345"/>
      <c r="RXX68" s="345"/>
      <c r="RXY68" s="345"/>
      <c r="RXZ68" s="345"/>
      <c r="RYA68" s="345"/>
      <c r="RYB68" s="345"/>
      <c r="RYC68" s="345"/>
      <c r="RYD68" s="345"/>
      <c r="RYE68" s="345"/>
      <c r="RYF68" s="345"/>
      <c r="RYG68" s="345"/>
      <c r="RYH68" s="345"/>
      <c r="RYI68" s="345"/>
      <c r="RYJ68" s="345"/>
      <c r="RYK68" s="345"/>
      <c r="RYL68" s="345"/>
      <c r="RYM68" s="345"/>
      <c r="RYN68" s="345"/>
      <c r="RYO68" s="345"/>
      <c r="RYP68" s="345"/>
      <c r="RYQ68" s="345"/>
      <c r="RYR68" s="345"/>
      <c r="RYS68" s="345"/>
      <c r="RYT68" s="345"/>
      <c r="RYU68" s="345"/>
      <c r="RYV68" s="345"/>
      <c r="RYW68" s="345"/>
      <c r="RYX68" s="345"/>
      <c r="RYY68" s="345"/>
      <c r="RYZ68" s="345"/>
      <c r="RZA68" s="345"/>
      <c r="RZB68" s="345"/>
      <c r="RZC68" s="345"/>
      <c r="RZD68" s="345"/>
      <c r="RZE68" s="345"/>
      <c r="RZF68" s="345"/>
      <c r="RZG68" s="345"/>
      <c r="RZH68" s="345"/>
      <c r="RZI68" s="345"/>
      <c r="RZJ68" s="345"/>
      <c r="RZK68" s="345"/>
      <c r="RZL68" s="345"/>
      <c r="RZM68" s="345"/>
      <c r="RZN68" s="345"/>
      <c r="RZO68" s="345"/>
      <c r="RZP68" s="345"/>
      <c r="RZQ68" s="345"/>
      <c r="RZR68" s="345"/>
      <c r="RZS68" s="345"/>
      <c r="RZT68" s="345"/>
      <c r="RZU68" s="345"/>
      <c r="RZV68" s="345"/>
      <c r="RZW68" s="345"/>
      <c r="RZX68" s="345"/>
      <c r="RZY68" s="345"/>
      <c r="RZZ68" s="345"/>
      <c r="SAA68" s="345"/>
      <c r="SAB68" s="345"/>
      <c r="SAC68" s="345"/>
      <c r="SAD68" s="345"/>
      <c r="SAE68" s="345"/>
      <c r="SAF68" s="345"/>
      <c r="SAG68" s="345"/>
      <c r="SAH68" s="345"/>
      <c r="SAI68" s="345"/>
      <c r="SAJ68" s="345"/>
      <c r="SAK68" s="345"/>
      <c r="SAL68" s="345"/>
      <c r="SAM68" s="345"/>
      <c r="SAN68" s="345"/>
      <c r="SAO68" s="345"/>
      <c r="SAP68" s="345"/>
      <c r="SAQ68" s="345"/>
      <c r="SAR68" s="345"/>
      <c r="SAS68" s="345"/>
      <c r="SAT68" s="345"/>
      <c r="SAU68" s="345"/>
      <c r="SAV68" s="345"/>
      <c r="SAW68" s="345"/>
      <c r="SAX68" s="345"/>
      <c r="SAY68" s="345"/>
      <c r="SAZ68" s="345"/>
      <c r="SBA68" s="345"/>
      <c r="SBB68" s="345"/>
      <c r="SBC68" s="345"/>
      <c r="SBD68" s="345"/>
      <c r="SBE68" s="345"/>
      <c r="SBF68" s="345"/>
      <c r="SBG68" s="345"/>
      <c r="SBH68" s="345"/>
      <c r="SBI68" s="345"/>
      <c r="SBJ68" s="345"/>
      <c r="SBK68" s="345"/>
      <c r="SBL68" s="345"/>
      <c r="SBM68" s="345"/>
      <c r="SBN68" s="345"/>
      <c r="SBO68" s="345"/>
      <c r="SBP68" s="345"/>
      <c r="SBQ68" s="345"/>
      <c r="SBR68" s="345"/>
      <c r="SBS68" s="345"/>
      <c r="SBT68" s="345"/>
      <c r="SBU68" s="345"/>
      <c r="SBV68" s="345"/>
      <c r="SBW68" s="345"/>
      <c r="SBX68" s="345"/>
      <c r="SBY68" s="345"/>
      <c r="SBZ68" s="345"/>
      <c r="SCA68" s="345"/>
      <c r="SCB68" s="345"/>
      <c r="SCC68" s="345"/>
      <c r="SCD68" s="345"/>
      <c r="SCE68" s="345"/>
      <c r="SCF68" s="345"/>
      <c r="SCG68" s="345"/>
      <c r="SCH68" s="345"/>
      <c r="SCI68" s="345"/>
      <c r="SCJ68" s="345"/>
      <c r="SCK68" s="345"/>
      <c r="SCL68" s="345"/>
      <c r="SCM68" s="345"/>
      <c r="SCN68" s="345"/>
      <c r="SCO68" s="345"/>
      <c r="SCP68" s="345"/>
      <c r="SCQ68" s="345"/>
      <c r="SCR68" s="345"/>
      <c r="SCS68" s="345"/>
      <c r="SCT68" s="345"/>
      <c r="SCU68" s="345"/>
      <c r="SCV68" s="345"/>
      <c r="SCW68" s="345"/>
      <c r="SCX68" s="345"/>
      <c r="SCY68" s="345"/>
      <c r="SCZ68" s="345"/>
      <c r="SDA68" s="345"/>
      <c r="SDB68" s="345"/>
      <c r="SDC68" s="345"/>
      <c r="SDD68" s="345"/>
      <c r="SDE68" s="345"/>
      <c r="SDF68" s="345"/>
      <c r="SDG68" s="345"/>
      <c r="SDH68" s="345"/>
      <c r="SDI68" s="345"/>
      <c r="SDJ68" s="345"/>
      <c r="SDK68" s="345"/>
      <c r="SDL68" s="345"/>
      <c r="SDM68" s="345"/>
      <c r="SDN68" s="345"/>
      <c r="SDO68" s="345"/>
      <c r="SDP68" s="345"/>
      <c r="SDQ68" s="345"/>
      <c r="SDR68" s="345"/>
      <c r="SDS68" s="345"/>
      <c r="SDT68" s="345"/>
      <c r="SDU68" s="345"/>
      <c r="SDV68" s="345"/>
      <c r="SDW68" s="345"/>
      <c r="SDX68" s="345"/>
      <c r="SDY68" s="345"/>
      <c r="SDZ68" s="345"/>
      <c r="SEA68" s="345"/>
      <c r="SEB68" s="345"/>
      <c r="SEC68" s="345"/>
      <c r="SED68" s="345"/>
      <c r="SEE68" s="345"/>
      <c r="SEF68" s="345"/>
      <c r="SEG68" s="345"/>
      <c r="SEH68" s="345"/>
      <c r="SEI68" s="345"/>
      <c r="SEJ68" s="345"/>
      <c r="SEK68" s="345"/>
      <c r="SEL68" s="345"/>
      <c r="SEM68" s="345"/>
      <c r="SEN68" s="345"/>
      <c r="SEO68" s="345"/>
      <c r="SEP68" s="345"/>
      <c r="SEQ68" s="345"/>
      <c r="SER68" s="345"/>
      <c r="SES68" s="345"/>
      <c r="SET68" s="345"/>
      <c r="SEU68" s="345"/>
      <c r="SEV68" s="345"/>
      <c r="SEW68" s="345"/>
      <c r="SEX68" s="345"/>
      <c r="SEY68" s="345"/>
      <c r="SEZ68" s="345"/>
      <c r="SFA68" s="345"/>
      <c r="SFB68" s="345"/>
      <c r="SFC68" s="345"/>
      <c r="SFD68" s="345"/>
      <c r="SFE68" s="345"/>
      <c r="SFF68" s="345"/>
      <c r="SFG68" s="345"/>
      <c r="SFH68" s="345"/>
      <c r="SFI68" s="345"/>
      <c r="SFJ68" s="345"/>
      <c r="SFK68" s="345"/>
      <c r="SFL68" s="345"/>
      <c r="SFM68" s="345"/>
      <c r="SFN68" s="345"/>
      <c r="SFO68" s="345"/>
      <c r="SFP68" s="345"/>
      <c r="SFQ68" s="345"/>
      <c r="SFR68" s="345"/>
      <c r="SFS68" s="345"/>
      <c r="SFT68" s="345"/>
      <c r="SFU68" s="345"/>
      <c r="SFV68" s="345"/>
      <c r="SFW68" s="345"/>
      <c r="SFX68" s="345"/>
      <c r="SFY68" s="345"/>
      <c r="SFZ68" s="345"/>
      <c r="SGA68" s="345"/>
      <c r="SGB68" s="345"/>
      <c r="SGC68" s="345"/>
      <c r="SGD68" s="345"/>
      <c r="SGE68" s="345"/>
      <c r="SGF68" s="345"/>
      <c r="SGG68" s="345"/>
      <c r="SGH68" s="345"/>
      <c r="SGI68" s="345"/>
      <c r="SGJ68" s="345"/>
      <c r="SGK68" s="345"/>
      <c r="SGL68" s="345"/>
      <c r="SGM68" s="345"/>
      <c r="SGN68" s="345"/>
      <c r="SGO68" s="345"/>
      <c r="SGP68" s="345"/>
      <c r="SGQ68" s="345"/>
      <c r="SGR68" s="345"/>
      <c r="SGS68" s="345"/>
      <c r="SGT68" s="345"/>
      <c r="SGU68" s="345"/>
      <c r="SGV68" s="345"/>
      <c r="SGW68" s="345"/>
      <c r="SGX68" s="345"/>
      <c r="SGY68" s="345"/>
      <c r="SGZ68" s="345"/>
      <c r="SHA68" s="345"/>
      <c r="SHB68" s="345"/>
      <c r="SHC68" s="345"/>
      <c r="SHE68" s="345"/>
      <c r="SHF68" s="345"/>
      <c r="SHG68" s="345"/>
      <c r="SHH68" s="345"/>
      <c r="SHI68" s="345"/>
      <c r="SHJ68" s="345"/>
      <c r="SHK68" s="345"/>
      <c r="SHL68" s="345"/>
      <c r="SHM68" s="345"/>
      <c r="SHN68" s="345"/>
      <c r="SHO68" s="345"/>
      <c r="SHP68" s="345"/>
      <c r="SHQ68" s="345"/>
      <c r="SHR68" s="345"/>
      <c r="SHS68" s="345"/>
      <c r="SHT68" s="345"/>
      <c r="SHU68" s="345"/>
      <c r="SHV68" s="345"/>
      <c r="SHW68" s="345"/>
      <c r="SHX68" s="345"/>
      <c r="SHY68" s="345"/>
      <c r="SHZ68" s="345"/>
      <c r="SIA68" s="345"/>
      <c r="SIB68" s="345"/>
      <c r="SIC68" s="345"/>
      <c r="SID68" s="345"/>
      <c r="SIE68" s="345"/>
      <c r="SIF68" s="345"/>
      <c r="SIG68" s="345"/>
      <c r="SIH68" s="345"/>
      <c r="SII68" s="345"/>
      <c r="SIJ68" s="345"/>
      <c r="SIK68" s="345"/>
      <c r="SIL68" s="345"/>
      <c r="SIM68" s="345"/>
      <c r="SIN68" s="345"/>
      <c r="SIO68" s="345"/>
      <c r="SIP68" s="345"/>
      <c r="SIQ68" s="345"/>
      <c r="SIR68" s="345"/>
      <c r="SIS68" s="345"/>
      <c r="SIT68" s="345"/>
      <c r="SIU68" s="345"/>
      <c r="SIV68" s="345"/>
      <c r="SIW68" s="345"/>
      <c r="SIX68" s="345"/>
      <c r="SIY68" s="345"/>
      <c r="SIZ68" s="345"/>
      <c r="SJA68" s="345"/>
      <c r="SJB68" s="345"/>
      <c r="SJC68" s="345"/>
      <c r="SJD68" s="345"/>
      <c r="SJE68" s="345"/>
      <c r="SJF68" s="345"/>
      <c r="SJG68" s="345"/>
      <c r="SJH68" s="345"/>
      <c r="SJI68" s="345"/>
      <c r="SJJ68" s="345"/>
      <c r="SJK68" s="345"/>
      <c r="SJL68" s="345"/>
      <c r="SJM68" s="345"/>
      <c r="SJN68" s="345"/>
      <c r="SJO68" s="345"/>
      <c r="SJP68" s="345"/>
      <c r="SJQ68" s="345"/>
      <c r="SJR68" s="345"/>
      <c r="SJS68" s="345"/>
      <c r="SJT68" s="345"/>
      <c r="SJU68" s="345"/>
      <c r="SJV68" s="345"/>
      <c r="SJW68" s="345"/>
      <c r="SJX68" s="345"/>
      <c r="SJY68" s="345"/>
      <c r="SJZ68" s="345"/>
      <c r="SKA68" s="345"/>
      <c r="SKB68" s="345"/>
      <c r="SKC68" s="345"/>
      <c r="SKD68" s="345"/>
      <c r="SKE68" s="345"/>
      <c r="SKF68" s="345"/>
      <c r="SKG68" s="345"/>
      <c r="SKH68" s="345"/>
      <c r="SKI68" s="345"/>
      <c r="SKJ68" s="345"/>
      <c r="SKK68" s="345"/>
      <c r="SKL68" s="345"/>
      <c r="SKM68" s="345"/>
      <c r="SKN68" s="345"/>
      <c r="SKO68" s="345"/>
      <c r="SKP68" s="345"/>
      <c r="SKQ68" s="345"/>
      <c r="SKR68" s="345"/>
      <c r="SKS68" s="345"/>
      <c r="SKT68" s="345"/>
      <c r="SKU68" s="345"/>
      <c r="SKV68" s="345"/>
      <c r="SKW68" s="345"/>
      <c r="SKX68" s="345"/>
      <c r="SKY68" s="345"/>
      <c r="SKZ68" s="345"/>
      <c r="SLA68" s="345"/>
      <c r="SLB68" s="345"/>
      <c r="SLC68" s="345"/>
      <c r="SLD68" s="345"/>
      <c r="SLE68" s="345"/>
      <c r="SLF68" s="345"/>
      <c r="SLG68" s="345"/>
      <c r="SLH68" s="345"/>
      <c r="SLI68" s="345"/>
      <c r="SLJ68" s="345"/>
      <c r="SLK68" s="345"/>
      <c r="SLL68" s="345"/>
      <c r="SLM68" s="345"/>
      <c r="SLN68" s="345"/>
      <c r="SLO68" s="345"/>
      <c r="SLP68" s="345"/>
      <c r="SLQ68" s="345"/>
      <c r="SLR68" s="345"/>
      <c r="SLS68" s="345"/>
      <c r="SLT68" s="345"/>
      <c r="SLU68" s="345"/>
      <c r="SLV68" s="345"/>
      <c r="SLW68" s="345"/>
      <c r="SLX68" s="345"/>
      <c r="SLY68" s="345"/>
      <c r="SLZ68" s="345"/>
      <c r="SMA68" s="345"/>
      <c r="SMB68" s="345"/>
      <c r="SMC68" s="345"/>
      <c r="SMD68" s="345"/>
      <c r="SME68" s="345"/>
      <c r="SMF68" s="345"/>
      <c r="SMG68" s="345"/>
      <c r="SMH68" s="345"/>
      <c r="SMI68" s="345"/>
      <c r="SMJ68" s="345"/>
      <c r="SMK68" s="345"/>
      <c r="SML68" s="345"/>
      <c r="SMM68" s="345"/>
      <c r="SMN68" s="345"/>
      <c r="SMO68" s="345"/>
      <c r="SMP68" s="345"/>
      <c r="SMQ68" s="345"/>
      <c r="SMR68" s="345"/>
      <c r="SMS68" s="345"/>
      <c r="SMT68" s="345"/>
      <c r="SMU68" s="345"/>
      <c r="SMV68" s="345"/>
      <c r="SMW68" s="345"/>
      <c r="SMX68" s="345"/>
      <c r="SMY68" s="345"/>
      <c r="SMZ68" s="345"/>
      <c r="SNA68" s="345"/>
      <c r="SNB68" s="345"/>
      <c r="SNC68" s="345"/>
      <c r="SND68" s="345"/>
      <c r="SNE68" s="345"/>
      <c r="SNF68" s="345"/>
      <c r="SNG68" s="345"/>
      <c r="SNH68" s="345"/>
      <c r="SNI68" s="345"/>
      <c r="SNJ68" s="345"/>
      <c r="SNK68" s="345"/>
      <c r="SNL68" s="345"/>
      <c r="SNM68" s="345"/>
      <c r="SNN68" s="345"/>
      <c r="SNO68" s="345"/>
      <c r="SNP68" s="345"/>
      <c r="SNQ68" s="345"/>
      <c r="SNR68" s="345"/>
      <c r="SNS68" s="345"/>
      <c r="SNT68" s="345"/>
      <c r="SNU68" s="345"/>
      <c r="SNV68" s="345"/>
      <c r="SNW68" s="345"/>
      <c r="SNX68" s="345"/>
      <c r="SNY68" s="345"/>
      <c r="SNZ68" s="345"/>
      <c r="SOA68" s="345"/>
      <c r="SOB68" s="345"/>
      <c r="SOC68" s="345"/>
      <c r="SOD68" s="345"/>
      <c r="SOE68" s="345"/>
      <c r="SOF68" s="345"/>
      <c r="SOG68" s="345"/>
      <c r="SOH68" s="345"/>
      <c r="SOI68" s="345"/>
      <c r="SOJ68" s="345"/>
      <c r="SOK68" s="345"/>
      <c r="SOL68" s="345"/>
      <c r="SOM68" s="345"/>
      <c r="SON68" s="345"/>
      <c r="SOO68" s="345"/>
      <c r="SOP68" s="345"/>
      <c r="SOQ68" s="345"/>
      <c r="SOR68" s="345"/>
      <c r="SOS68" s="345"/>
      <c r="SOT68" s="345"/>
      <c r="SOU68" s="345"/>
      <c r="SOV68" s="345"/>
      <c r="SOW68" s="345"/>
      <c r="SOX68" s="345"/>
      <c r="SOY68" s="345"/>
      <c r="SOZ68" s="345"/>
      <c r="SPA68" s="345"/>
      <c r="SPB68" s="345"/>
      <c r="SPC68" s="345"/>
      <c r="SPD68" s="345"/>
      <c r="SPE68" s="345"/>
      <c r="SPF68" s="345"/>
      <c r="SPG68" s="345"/>
      <c r="SPH68" s="345"/>
      <c r="SPI68" s="345"/>
      <c r="SPJ68" s="345"/>
      <c r="SPK68" s="345"/>
      <c r="SPL68" s="345"/>
      <c r="SPM68" s="345"/>
      <c r="SPN68" s="345"/>
      <c r="SPO68" s="345"/>
      <c r="SPP68" s="345"/>
      <c r="SPQ68" s="345"/>
      <c r="SPR68" s="345"/>
      <c r="SPS68" s="345"/>
      <c r="SPT68" s="345"/>
      <c r="SPU68" s="345"/>
      <c r="SPV68" s="345"/>
      <c r="SPW68" s="345"/>
      <c r="SPX68" s="345"/>
      <c r="SPY68" s="345"/>
      <c r="SPZ68" s="345"/>
      <c r="SQA68" s="345"/>
      <c r="SQB68" s="345"/>
      <c r="SQC68" s="345"/>
      <c r="SQD68" s="345"/>
      <c r="SQE68" s="345"/>
      <c r="SQF68" s="345"/>
      <c r="SQG68" s="345"/>
      <c r="SQH68" s="345"/>
      <c r="SQI68" s="345"/>
      <c r="SQJ68" s="345"/>
      <c r="SQK68" s="345"/>
      <c r="SQL68" s="345"/>
      <c r="SQM68" s="345"/>
      <c r="SQN68" s="345"/>
      <c r="SQO68" s="345"/>
      <c r="SQP68" s="345"/>
      <c r="SQQ68" s="345"/>
      <c r="SQR68" s="345"/>
      <c r="SQS68" s="345"/>
      <c r="SQT68" s="345"/>
      <c r="SQU68" s="345"/>
      <c r="SQV68" s="345"/>
      <c r="SQW68" s="345"/>
      <c r="SQX68" s="345"/>
      <c r="SQY68" s="345"/>
      <c r="SRA68" s="345"/>
      <c r="SRB68" s="345"/>
      <c r="SRC68" s="345"/>
      <c r="SRD68" s="345"/>
      <c r="SRE68" s="345"/>
      <c r="SRF68" s="345"/>
      <c r="SRG68" s="345"/>
      <c r="SRH68" s="345"/>
      <c r="SRI68" s="345"/>
      <c r="SRJ68" s="345"/>
      <c r="SRK68" s="345"/>
      <c r="SRL68" s="345"/>
      <c r="SRM68" s="345"/>
      <c r="SRN68" s="345"/>
      <c r="SRO68" s="345"/>
      <c r="SRP68" s="345"/>
      <c r="SRQ68" s="345"/>
      <c r="SRR68" s="345"/>
      <c r="SRS68" s="345"/>
      <c r="SRT68" s="345"/>
      <c r="SRU68" s="345"/>
      <c r="SRV68" s="345"/>
      <c r="SRW68" s="345"/>
      <c r="SRX68" s="345"/>
      <c r="SRY68" s="345"/>
      <c r="SRZ68" s="345"/>
      <c r="SSA68" s="345"/>
      <c r="SSB68" s="345"/>
      <c r="SSC68" s="345"/>
      <c r="SSD68" s="345"/>
      <c r="SSE68" s="345"/>
      <c r="SSF68" s="345"/>
      <c r="SSG68" s="345"/>
      <c r="SSH68" s="345"/>
      <c r="SSI68" s="345"/>
      <c r="SSJ68" s="345"/>
      <c r="SSK68" s="345"/>
      <c r="SSL68" s="345"/>
      <c r="SSM68" s="345"/>
      <c r="SSN68" s="345"/>
      <c r="SSO68" s="345"/>
      <c r="SSP68" s="345"/>
      <c r="SSQ68" s="345"/>
      <c r="SSR68" s="345"/>
      <c r="SSS68" s="345"/>
      <c r="SST68" s="345"/>
      <c r="SSU68" s="345"/>
      <c r="SSV68" s="345"/>
      <c r="SSW68" s="345"/>
      <c r="SSX68" s="345"/>
      <c r="SSY68" s="345"/>
      <c r="SSZ68" s="345"/>
      <c r="STA68" s="345"/>
      <c r="STB68" s="345"/>
      <c r="STC68" s="345"/>
      <c r="STD68" s="345"/>
      <c r="STE68" s="345"/>
      <c r="STF68" s="345"/>
      <c r="STG68" s="345"/>
      <c r="STH68" s="345"/>
      <c r="STI68" s="345"/>
      <c r="STJ68" s="345"/>
      <c r="STK68" s="345"/>
      <c r="STL68" s="345"/>
      <c r="STM68" s="345"/>
      <c r="STN68" s="345"/>
      <c r="STO68" s="345"/>
      <c r="STP68" s="345"/>
      <c r="STQ68" s="345"/>
      <c r="STR68" s="345"/>
      <c r="STS68" s="345"/>
      <c r="STT68" s="345"/>
      <c r="STU68" s="345"/>
      <c r="STV68" s="345"/>
      <c r="STW68" s="345"/>
      <c r="STX68" s="345"/>
      <c r="STY68" s="345"/>
      <c r="STZ68" s="345"/>
      <c r="SUA68" s="345"/>
      <c r="SUB68" s="345"/>
      <c r="SUC68" s="345"/>
      <c r="SUD68" s="345"/>
      <c r="SUE68" s="345"/>
      <c r="SUF68" s="345"/>
      <c r="SUG68" s="345"/>
      <c r="SUH68" s="345"/>
      <c r="SUI68" s="345"/>
      <c r="SUJ68" s="345"/>
      <c r="SUK68" s="345"/>
      <c r="SUL68" s="345"/>
      <c r="SUM68" s="345"/>
      <c r="SUN68" s="345"/>
      <c r="SUO68" s="345"/>
      <c r="SUP68" s="345"/>
      <c r="SUQ68" s="345"/>
      <c r="SUR68" s="345"/>
      <c r="SUS68" s="345"/>
      <c r="SUT68" s="345"/>
      <c r="SUU68" s="345"/>
      <c r="SUV68" s="345"/>
      <c r="SUW68" s="345"/>
      <c r="SUX68" s="345"/>
      <c r="SUY68" s="345"/>
      <c r="SUZ68" s="345"/>
      <c r="SVA68" s="345"/>
      <c r="SVB68" s="345"/>
      <c r="SVC68" s="345"/>
      <c r="SVD68" s="345"/>
      <c r="SVE68" s="345"/>
      <c r="SVF68" s="345"/>
      <c r="SVG68" s="345"/>
      <c r="SVH68" s="345"/>
      <c r="SVI68" s="345"/>
      <c r="SVJ68" s="345"/>
      <c r="SVK68" s="345"/>
      <c r="SVL68" s="345"/>
      <c r="SVM68" s="345"/>
      <c r="SVN68" s="345"/>
      <c r="SVO68" s="345"/>
      <c r="SVP68" s="345"/>
      <c r="SVQ68" s="345"/>
      <c r="SVR68" s="345"/>
      <c r="SVS68" s="345"/>
      <c r="SVT68" s="345"/>
      <c r="SVU68" s="345"/>
      <c r="SVV68" s="345"/>
      <c r="SVW68" s="345"/>
      <c r="SVX68" s="345"/>
      <c r="SVY68" s="345"/>
      <c r="SVZ68" s="345"/>
      <c r="SWA68" s="345"/>
      <c r="SWB68" s="345"/>
      <c r="SWC68" s="345"/>
      <c r="SWD68" s="345"/>
      <c r="SWE68" s="345"/>
      <c r="SWF68" s="345"/>
      <c r="SWG68" s="345"/>
      <c r="SWH68" s="345"/>
      <c r="SWI68" s="345"/>
      <c r="SWJ68" s="345"/>
      <c r="SWK68" s="345"/>
      <c r="SWL68" s="345"/>
      <c r="SWM68" s="345"/>
      <c r="SWN68" s="345"/>
      <c r="SWO68" s="345"/>
      <c r="SWP68" s="345"/>
      <c r="SWQ68" s="345"/>
      <c r="SWR68" s="345"/>
      <c r="SWS68" s="345"/>
      <c r="SWT68" s="345"/>
      <c r="SWU68" s="345"/>
      <c r="SWV68" s="345"/>
      <c r="SWW68" s="345"/>
      <c r="SWX68" s="345"/>
      <c r="SWY68" s="345"/>
      <c r="SWZ68" s="345"/>
      <c r="SXA68" s="345"/>
      <c r="SXB68" s="345"/>
      <c r="SXC68" s="345"/>
      <c r="SXD68" s="345"/>
      <c r="SXE68" s="345"/>
      <c r="SXF68" s="345"/>
      <c r="SXG68" s="345"/>
      <c r="SXH68" s="345"/>
      <c r="SXI68" s="345"/>
      <c r="SXJ68" s="345"/>
      <c r="SXK68" s="345"/>
      <c r="SXL68" s="345"/>
      <c r="SXM68" s="345"/>
      <c r="SXN68" s="345"/>
      <c r="SXO68" s="345"/>
      <c r="SXP68" s="345"/>
      <c r="SXQ68" s="345"/>
      <c r="SXR68" s="345"/>
      <c r="SXS68" s="345"/>
      <c r="SXT68" s="345"/>
      <c r="SXU68" s="345"/>
      <c r="SXV68" s="345"/>
      <c r="SXW68" s="345"/>
      <c r="SXX68" s="345"/>
      <c r="SXY68" s="345"/>
      <c r="SXZ68" s="345"/>
      <c r="SYA68" s="345"/>
      <c r="SYB68" s="345"/>
      <c r="SYC68" s="345"/>
      <c r="SYD68" s="345"/>
      <c r="SYE68" s="345"/>
      <c r="SYF68" s="345"/>
      <c r="SYG68" s="345"/>
      <c r="SYH68" s="345"/>
      <c r="SYI68" s="345"/>
      <c r="SYJ68" s="345"/>
      <c r="SYK68" s="345"/>
      <c r="SYL68" s="345"/>
      <c r="SYM68" s="345"/>
      <c r="SYN68" s="345"/>
      <c r="SYO68" s="345"/>
      <c r="SYP68" s="345"/>
      <c r="SYQ68" s="345"/>
      <c r="SYR68" s="345"/>
      <c r="SYS68" s="345"/>
      <c r="SYT68" s="345"/>
      <c r="SYU68" s="345"/>
      <c r="SYV68" s="345"/>
      <c r="SYW68" s="345"/>
      <c r="SYX68" s="345"/>
      <c r="SYY68" s="345"/>
      <c r="SYZ68" s="345"/>
      <c r="SZA68" s="345"/>
      <c r="SZB68" s="345"/>
      <c r="SZC68" s="345"/>
      <c r="SZD68" s="345"/>
      <c r="SZE68" s="345"/>
      <c r="SZF68" s="345"/>
      <c r="SZG68" s="345"/>
      <c r="SZH68" s="345"/>
      <c r="SZI68" s="345"/>
      <c r="SZJ68" s="345"/>
      <c r="SZK68" s="345"/>
      <c r="SZL68" s="345"/>
      <c r="SZM68" s="345"/>
      <c r="SZN68" s="345"/>
      <c r="SZO68" s="345"/>
      <c r="SZP68" s="345"/>
      <c r="SZQ68" s="345"/>
      <c r="SZR68" s="345"/>
      <c r="SZS68" s="345"/>
      <c r="SZT68" s="345"/>
      <c r="SZU68" s="345"/>
      <c r="SZV68" s="345"/>
      <c r="SZW68" s="345"/>
      <c r="SZX68" s="345"/>
      <c r="SZY68" s="345"/>
      <c r="SZZ68" s="345"/>
      <c r="TAA68" s="345"/>
      <c r="TAB68" s="345"/>
      <c r="TAC68" s="345"/>
      <c r="TAD68" s="345"/>
      <c r="TAE68" s="345"/>
      <c r="TAF68" s="345"/>
      <c r="TAG68" s="345"/>
      <c r="TAH68" s="345"/>
      <c r="TAI68" s="345"/>
      <c r="TAJ68" s="345"/>
      <c r="TAK68" s="345"/>
      <c r="TAL68" s="345"/>
      <c r="TAM68" s="345"/>
      <c r="TAN68" s="345"/>
      <c r="TAO68" s="345"/>
      <c r="TAP68" s="345"/>
      <c r="TAQ68" s="345"/>
      <c r="TAR68" s="345"/>
      <c r="TAS68" s="345"/>
      <c r="TAT68" s="345"/>
      <c r="TAU68" s="345"/>
      <c r="TAW68" s="345"/>
      <c r="TAX68" s="345"/>
      <c r="TAY68" s="345"/>
      <c r="TAZ68" s="345"/>
      <c r="TBA68" s="345"/>
      <c r="TBB68" s="345"/>
      <c r="TBC68" s="345"/>
      <c r="TBD68" s="345"/>
      <c r="TBE68" s="345"/>
      <c r="TBF68" s="345"/>
      <c r="TBG68" s="345"/>
      <c r="TBH68" s="345"/>
      <c r="TBI68" s="345"/>
      <c r="TBJ68" s="345"/>
      <c r="TBK68" s="345"/>
      <c r="TBL68" s="345"/>
      <c r="TBM68" s="345"/>
      <c r="TBN68" s="345"/>
      <c r="TBO68" s="345"/>
      <c r="TBP68" s="345"/>
      <c r="TBQ68" s="345"/>
      <c r="TBR68" s="345"/>
      <c r="TBS68" s="345"/>
      <c r="TBT68" s="345"/>
      <c r="TBU68" s="345"/>
      <c r="TBV68" s="345"/>
      <c r="TBW68" s="345"/>
      <c r="TBX68" s="345"/>
      <c r="TBY68" s="345"/>
      <c r="TBZ68" s="345"/>
      <c r="TCA68" s="345"/>
      <c r="TCB68" s="345"/>
      <c r="TCC68" s="345"/>
      <c r="TCD68" s="345"/>
      <c r="TCE68" s="345"/>
      <c r="TCF68" s="345"/>
      <c r="TCG68" s="345"/>
      <c r="TCH68" s="345"/>
      <c r="TCI68" s="345"/>
      <c r="TCJ68" s="345"/>
      <c r="TCK68" s="345"/>
      <c r="TCL68" s="345"/>
      <c r="TCM68" s="345"/>
      <c r="TCN68" s="345"/>
      <c r="TCO68" s="345"/>
      <c r="TCP68" s="345"/>
      <c r="TCQ68" s="345"/>
      <c r="TCR68" s="345"/>
      <c r="TCS68" s="345"/>
      <c r="TCT68" s="345"/>
      <c r="TCU68" s="345"/>
      <c r="TCV68" s="345"/>
      <c r="TCW68" s="345"/>
      <c r="TCX68" s="345"/>
      <c r="TCY68" s="345"/>
      <c r="TCZ68" s="345"/>
      <c r="TDA68" s="345"/>
      <c r="TDB68" s="345"/>
      <c r="TDC68" s="345"/>
      <c r="TDD68" s="345"/>
      <c r="TDE68" s="345"/>
      <c r="TDF68" s="345"/>
      <c r="TDG68" s="345"/>
      <c r="TDH68" s="345"/>
      <c r="TDI68" s="345"/>
      <c r="TDJ68" s="345"/>
      <c r="TDK68" s="345"/>
      <c r="TDL68" s="345"/>
      <c r="TDM68" s="345"/>
      <c r="TDN68" s="345"/>
      <c r="TDO68" s="345"/>
      <c r="TDP68" s="345"/>
      <c r="TDQ68" s="345"/>
      <c r="TDR68" s="345"/>
      <c r="TDS68" s="345"/>
      <c r="TDT68" s="345"/>
      <c r="TDU68" s="345"/>
      <c r="TDV68" s="345"/>
      <c r="TDW68" s="345"/>
      <c r="TDX68" s="345"/>
      <c r="TDY68" s="345"/>
      <c r="TDZ68" s="345"/>
      <c r="TEA68" s="345"/>
      <c r="TEB68" s="345"/>
      <c r="TEC68" s="345"/>
      <c r="TED68" s="345"/>
      <c r="TEE68" s="345"/>
      <c r="TEF68" s="345"/>
      <c r="TEG68" s="345"/>
      <c r="TEH68" s="345"/>
      <c r="TEI68" s="345"/>
      <c r="TEJ68" s="345"/>
      <c r="TEK68" s="345"/>
      <c r="TEL68" s="345"/>
      <c r="TEM68" s="345"/>
      <c r="TEN68" s="345"/>
      <c r="TEO68" s="345"/>
      <c r="TEP68" s="345"/>
      <c r="TEQ68" s="345"/>
      <c r="TER68" s="345"/>
      <c r="TES68" s="345"/>
      <c r="TET68" s="345"/>
      <c r="TEU68" s="345"/>
      <c r="TEV68" s="345"/>
      <c r="TEW68" s="345"/>
      <c r="TEX68" s="345"/>
      <c r="TEY68" s="345"/>
      <c r="TEZ68" s="345"/>
      <c r="TFA68" s="345"/>
      <c r="TFB68" s="345"/>
      <c r="TFC68" s="345"/>
      <c r="TFD68" s="345"/>
      <c r="TFE68" s="345"/>
      <c r="TFF68" s="345"/>
      <c r="TFG68" s="345"/>
      <c r="TFH68" s="345"/>
      <c r="TFI68" s="345"/>
      <c r="TFJ68" s="345"/>
      <c r="TFK68" s="345"/>
      <c r="TFL68" s="345"/>
      <c r="TFM68" s="345"/>
      <c r="TFN68" s="345"/>
      <c r="TFO68" s="345"/>
      <c r="TFP68" s="345"/>
      <c r="TFQ68" s="345"/>
      <c r="TFR68" s="345"/>
      <c r="TFS68" s="345"/>
      <c r="TFT68" s="345"/>
      <c r="TFU68" s="345"/>
      <c r="TFV68" s="345"/>
      <c r="TFW68" s="345"/>
      <c r="TFX68" s="345"/>
      <c r="TFY68" s="345"/>
      <c r="TFZ68" s="345"/>
      <c r="TGA68" s="345"/>
      <c r="TGB68" s="345"/>
      <c r="TGC68" s="345"/>
      <c r="TGD68" s="345"/>
      <c r="TGE68" s="345"/>
      <c r="TGF68" s="345"/>
      <c r="TGG68" s="345"/>
      <c r="TGH68" s="345"/>
      <c r="TGI68" s="345"/>
      <c r="TGJ68" s="345"/>
      <c r="TGK68" s="345"/>
      <c r="TGL68" s="345"/>
      <c r="TGM68" s="345"/>
      <c r="TGN68" s="345"/>
      <c r="TGO68" s="345"/>
      <c r="TGP68" s="345"/>
      <c r="TGQ68" s="345"/>
      <c r="TGR68" s="345"/>
      <c r="TGS68" s="345"/>
      <c r="TGT68" s="345"/>
      <c r="TGU68" s="345"/>
      <c r="TGV68" s="345"/>
      <c r="TGW68" s="345"/>
      <c r="TGX68" s="345"/>
      <c r="TGY68" s="345"/>
      <c r="TGZ68" s="345"/>
      <c r="THA68" s="345"/>
      <c r="THB68" s="345"/>
      <c r="THC68" s="345"/>
      <c r="THD68" s="345"/>
      <c r="THE68" s="345"/>
      <c r="THF68" s="345"/>
      <c r="THG68" s="345"/>
      <c r="THH68" s="345"/>
      <c r="THI68" s="345"/>
      <c r="THJ68" s="345"/>
      <c r="THK68" s="345"/>
      <c r="THL68" s="345"/>
      <c r="THM68" s="345"/>
      <c r="THN68" s="345"/>
      <c r="THO68" s="345"/>
      <c r="THP68" s="345"/>
      <c r="THQ68" s="345"/>
      <c r="THR68" s="345"/>
      <c r="THS68" s="345"/>
      <c r="THT68" s="345"/>
      <c r="THU68" s="345"/>
      <c r="THV68" s="345"/>
      <c r="THW68" s="345"/>
      <c r="THX68" s="345"/>
      <c r="THY68" s="345"/>
      <c r="THZ68" s="345"/>
      <c r="TIA68" s="345"/>
      <c r="TIB68" s="345"/>
      <c r="TIC68" s="345"/>
      <c r="TID68" s="345"/>
      <c r="TIE68" s="345"/>
      <c r="TIF68" s="345"/>
      <c r="TIG68" s="345"/>
      <c r="TIH68" s="345"/>
      <c r="TII68" s="345"/>
      <c r="TIJ68" s="345"/>
      <c r="TIK68" s="345"/>
      <c r="TIL68" s="345"/>
      <c r="TIM68" s="345"/>
      <c r="TIN68" s="345"/>
      <c r="TIO68" s="345"/>
      <c r="TIP68" s="345"/>
      <c r="TIQ68" s="345"/>
      <c r="TIR68" s="345"/>
      <c r="TIS68" s="345"/>
      <c r="TIT68" s="345"/>
      <c r="TIU68" s="345"/>
      <c r="TIV68" s="345"/>
      <c r="TIW68" s="345"/>
      <c r="TIX68" s="345"/>
      <c r="TIY68" s="345"/>
      <c r="TIZ68" s="345"/>
      <c r="TJA68" s="345"/>
      <c r="TJB68" s="345"/>
      <c r="TJC68" s="345"/>
      <c r="TJD68" s="345"/>
      <c r="TJE68" s="345"/>
      <c r="TJF68" s="345"/>
      <c r="TJG68" s="345"/>
      <c r="TJH68" s="345"/>
      <c r="TJI68" s="345"/>
      <c r="TJJ68" s="345"/>
      <c r="TJK68" s="345"/>
      <c r="TJL68" s="345"/>
      <c r="TJM68" s="345"/>
      <c r="TJN68" s="345"/>
      <c r="TJO68" s="345"/>
      <c r="TJP68" s="345"/>
      <c r="TJQ68" s="345"/>
      <c r="TJR68" s="345"/>
      <c r="TJS68" s="345"/>
      <c r="TJT68" s="345"/>
      <c r="TJU68" s="345"/>
      <c r="TJV68" s="345"/>
      <c r="TJW68" s="345"/>
      <c r="TJX68" s="345"/>
      <c r="TJY68" s="345"/>
      <c r="TJZ68" s="345"/>
      <c r="TKA68" s="345"/>
      <c r="TKB68" s="345"/>
      <c r="TKC68" s="345"/>
      <c r="TKD68" s="345"/>
      <c r="TKE68" s="345"/>
      <c r="TKF68" s="345"/>
      <c r="TKG68" s="345"/>
      <c r="TKH68" s="345"/>
      <c r="TKI68" s="345"/>
      <c r="TKJ68" s="345"/>
      <c r="TKK68" s="345"/>
      <c r="TKL68" s="345"/>
      <c r="TKM68" s="345"/>
      <c r="TKN68" s="345"/>
      <c r="TKO68" s="345"/>
      <c r="TKP68" s="345"/>
      <c r="TKQ68" s="345"/>
      <c r="TKS68" s="345"/>
      <c r="TKT68" s="345"/>
      <c r="TKU68" s="345"/>
      <c r="TKV68" s="345"/>
      <c r="TKW68" s="345"/>
      <c r="TKX68" s="345"/>
      <c r="TKY68" s="345"/>
      <c r="TKZ68" s="345"/>
      <c r="TLA68" s="345"/>
      <c r="TLB68" s="345"/>
      <c r="TLC68" s="345"/>
      <c r="TLD68" s="345"/>
      <c r="TLE68" s="345"/>
      <c r="TLF68" s="345"/>
      <c r="TLG68" s="345"/>
      <c r="TLH68" s="345"/>
      <c r="TLI68" s="345"/>
      <c r="TLJ68" s="345"/>
      <c r="TLK68" s="345"/>
      <c r="TLL68" s="345"/>
      <c r="TLM68" s="345"/>
      <c r="TLN68" s="345"/>
      <c r="TLO68" s="345"/>
      <c r="TLP68" s="345"/>
      <c r="TLQ68" s="345"/>
      <c r="TLR68" s="345"/>
      <c r="TLS68" s="345"/>
      <c r="TLT68" s="345"/>
      <c r="TLU68" s="345"/>
      <c r="TLV68" s="345"/>
      <c r="TLW68" s="345"/>
      <c r="TLX68" s="345"/>
      <c r="TLY68" s="345"/>
      <c r="TLZ68" s="345"/>
      <c r="TMA68" s="345"/>
      <c r="TMB68" s="345"/>
      <c r="TMC68" s="345"/>
      <c r="TMD68" s="345"/>
      <c r="TME68" s="345"/>
      <c r="TMF68" s="345"/>
      <c r="TMG68" s="345"/>
      <c r="TMH68" s="345"/>
      <c r="TMI68" s="345"/>
      <c r="TMJ68" s="345"/>
      <c r="TMK68" s="345"/>
      <c r="TML68" s="345"/>
      <c r="TMM68" s="345"/>
      <c r="TMN68" s="345"/>
      <c r="TMO68" s="345"/>
      <c r="TMP68" s="345"/>
      <c r="TMQ68" s="345"/>
      <c r="TMR68" s="345"/>
      <c r="TMS68" s="345"/>
      <c r="TMT68" s="345"/>
      <c r="TMU68" s="345"/>
      <c r="TMV68" s="345"/>
      <c r="TMW68" s="345"/>
      <c r="TMX68" s="345"/>
      <c r="TMY68" s="345"/>
      <c r="TMZ68" s="345"/>
      <c r="TNA68" s="345"/>
      <c r="TNB68" s="345"/>
      <c r="TNC68" s="345"/>
      <c r="TND68" s="345"/>
      <c r="TNE68" s="345"/>
      <c r="TNF68" s="345"/>
      <c r="TNG68" s="345"/>
      <c r="TNH68" s="345"/>
      <c r="TNI68" s="345"/>
      <c r="TNJ68" s="345"/>
      <c r="TNK68" s="345"/>
      <c r="TNL68" s="345"/>
      <c r="TNM68" s="345"/>
      <c r="TNN68" s="345"/>
      <c r="TNO68" s="345"/>
      <c r="TNP68" s="345"/>
      <c r="TNQ68" s="345"/>
      <c r="TNR68" s="345"/>
      <c r="TNS68" s="345"/>
      <c r="TNT68" s="345"/>
      <c r="TNU68" s="345"/>
      <c r="TNV68" s="345"/>
      <c r="TNW68" s="345"/>
      <c r="TNX68" s="345"/>
      <c r="TNY68" s="345"/>
      <c r="TNZ68" s="345"/>
      <c r="TOA68" s="345"/>
      <c r="TOB68" s="345"/>
      <c r="TOC68" s="345"/>
      <c r="TOD68" s="345"/>
      <c r="TOE68" s="345"/>
      <c r="TOF68" s="345"/>
      <c r="TOG68" s="345"/>
      <c r="TOH68" s="345"/>
      <c r="TOI68" s="345"/>
      <c r="TOJ68" s="345"/>
      <c r="TOK68" s="345"/>
      <c r="TOL68" s="345"/>
      <c r="TOM68" s="345"/>
      <c r="TON68" s="345"/>
      <c r="TOO68" s="345"/>
      <c r="TOP68" s="345"/>
      <c r="TOQ68" s="345"/>
      <c r="TOR68" s="345"/>
      <c r="TOS68" s="345"/>
      <c r="TOT68" s="345"/>
      <c r="TOU68" s="345"/>
      <c r="TOV68" s="345"/>
      <c r="TOW68" s="345"/>
      <c r="TOX68" s="345"/>
      <c r="TOY68" s="345"/>
      <c r="TOZ68" s="345"/>
      <c r="TPA68" s="345"/>
      <c r="TPB68" s="345"/>
      <c r="TPC68" s="345"/>
      <c r="TPD68" s="345"/>
      <c r="TPE68" s="345"/>
      <c r="TPF68" s="345"/>
      <c r="TPG68" s="345"/>
      <c r="TPH68" s="345"/>
      <c r="TPI68" s="345"/>
      <c r="TPJ68" s="345"/>
      <c r="TPK68" s="345"/>
      <c r="TPL68" s="345"/>
      <c r="TPM68" s="345"/>
      <c r="TPN68" s="345"/>
      <c r="TPO68" s="345"/>
      <c r="TPP68" s="345"/>
      <c r="TPQ68" s="345"/>
      <c r="TPR68" s="345"/>
      <c r="TPS68" s="345"/>
      <c r="TPT68" s="345"/>
      <c r="TPU68" s="345"/>
      <c r="TPV68" s="345"/>
      <c r="TPW68" s="345"/>
      <c r="TPX68" s="345"/>
      <c r="TPY68" s="345"/>
      <c r="TPZ68" s="345"/>
      <c r="TQA68" s="345"/>
      <c r="TQB68" s="345"/>
      <c r="TQC68" s="345"/>
      <c r="TQD68" s="345"/>
      <c r="TQE68" s="345"/>
      <c r="TQF68" s="345"/>
      <c r="TQG68" s="345"/>
      <c r="TQH68" s="345"/>
      <c r="TQI68" s="345"/>
      <c r="TQJ68" s="345"/>
      <c r="TQK68" s="345"/>
      <c r="TQL68" s="345"/>
      <c r="TQM68" s="345"/>
      <c r="TQN68" s="345"/>
      <c r="TQO68" s="345"/>
      <c r="TQP68" s="345"/>
      <c r="TQQ68" s="345"/>
      <c r="TQR68" s="345"/>
      <c r="TQS68" s="345"/>
      <c r="TQT68" s="345"/>
      <c r="TQU68" s="345"/>
      <c r="TQV68" s="345"/>
      <c r="TQW68" s="345"/>
      <c r="TQX68" s="345"/>
      <c r="TQY68" s="345"/>
      <c r="TQZ68" s="345"/>
      <c r="TRA68" s="345"/>
      <c r="TRB68" s="345"/>
      <c r="TRC68" s="345"/>
      <c r="TRD68" s="345"/>
      <c r="TRE68" s="345"/>
      <c r="TRF68" s="345"/>
      <c r="TRG68" s="345"/>
      <c r="TRH68" s="345"/>
      <c r="TRI68" s="345"/>
      <c r="TRJ68" s="345"/>
      <c r="TRK68" s="345"/>
      <c r="TRL68" s="345"/>
      <c r="TRM68" s="345"/>
      <c r="TRN68" s="345"/>
      <c r="TRO68" s="345"/>
      <c r="TRP68" s="345"/>
      <c r="TRQ68" s="345"/>
      <c r="TRR68" s="345"/>
      <c r="TRS68" s="345"/>
      <c r="TRT68" s="345"/>
      <c r="TRU68" s="345"/>
      <c r="TRV68" s="345"/>
      <c r="TRW68" s="345"/>
      <c r="TRX68" s="345"/>
      <c r="TRY68" s="345"/>
      <c r="TRZ68" s="345"/>
      <c r="TSA68" s="345"/>
      <c r="TSB68" s="345"/>
      <c r="TSC68" s="345"/>
      <c r="TSD68" s="345"/>
      <c r="TSE68" s="345"/>
      <c r="TSF68" s="345"/>
      <c r="TSG68" s="345"/>
      <c r="TSH68" s="345"/>
      <c r="TSI68" s="345"/>
      <c r="TSJ68" s="345"/>
      <c r="TSK68" s="345"/>
      <c r="TSL68" s="345"/>
      <c r="TSM68" s="345"/>
      <c r="TSN68" s="345"/>
      <c r="TSO68" s="345"/>
      <c r="TSP68" s="345"/>
      <c r="TSQ68" s="345"/>
      <c r="TSR68" s="345"/>
      <c r="TSS68" s="345"/>
      <c r="TST68" s="345"/>
      <c r="TSU68" s="345"/>
      <c r="TSV68" s="345"/>
      <c r="TSW68" s="345"/>
      <c r="TSX68" s="345"/>
      <c r="TSY68" s="345"/>
      <c r="TSZ68" s="345"/>
      <c r="TTA68" s="345"/>
      <c r="TTB68" s="345"/>
      <c r="TTC68" s="345"/>
      <c r="TTD68" s="345"/>
      <c r="TTE68" s="345"/>
      <c r="TTF68" s="345"/>
      <c r="TTG68" s="345"/>
      <c r="TTH68" s="345"/>
      <c r="TTI68" s="345"/>
      <c r="TTJ68" s="345"/>
      <c r="TTK68" s="345"/>
      <c r="TTL68" s="345"/>
      <c r="TTM68" s="345"/>
      <c r="TTN68" s="345"/>
      <c r="TTO68" s="345"/>
      <c r="TTP68" s="345"/>
      <c r="TTQ68" s="345"/>
      <c r="TTR68" s="345"/>
      <c r="TTS68" s="345"/>
      <c r="TTT68" s="345"/>
      <c r="TTU68" s="345"/>
      <c r="TTV68" s="345"/>
      <c r="TTW68" s="345"/>
      <c r="TTX68" s="345"/>
      <c r="TTY68" s="345"/>
      <c r="TTZ68" s="345"/>
      <c r="TUA68" s="345"/>
      <c r="TUB68" s="345"/>
      <c r="TUC68" s="345"/>
      <c r="TUD68" s="345"/>
      <c r="TUE68" s="345"/>
      <c r="TUF68" s="345"/>
      <c r="TUG68" s="345"/>
      <c r="TUH68" s="345"/>
      <c r="TUI68" s="345"/>
      <c r="TUJ68" s="345"/>
      <c r="TUK68" s="345"/>
      <c r="TUL68" s="345"/>
      <c r="TUM68" s="345"/>
      <c r="TUO68" s="345"/>
      <c r="TUP68" s="345"/>
      <c r="TUQ68" s="345"/>
      <c r="TUR68" s="345"/>
      <c r="TUS68" s="345"/>
      <c r="TUT68" s="345"/>
      <c r="TUU68" s="345"/>
      <c r="TUV68" s="345"/>
      <c r="TUW68" s="345"/>
      <c r="TUX68" s="345"/>
      <c r="TUY68" s="345"/>
      <c r="TUZ68" s="345"/>
      <c r="TVA68" s="345"/>
      <c r="TVB68" s="345"/>
      <c r="TVC68" s="345"/>
      <c r="TVD68" s="345"/>
      <c r="TVE68" s="345"/>
      <c r="TVF68" s="345"/>
      <c r="TVG68" s="345"/>
      <c r="TVH68" s="345"/>
      <c r="TVI68" s="345"/>
      <c r="TVJ68" s="345"/>
      <c r="TVK68" s="345"/>
      <c r="TVL68" s="345"/>
      <c r="TVM68" s="345"/>
      <c r="TVN68" s="345"/>
      <c r="TVO68" s="345"/>
      <c r="TVP68" s="345"/>
      <c r="TVQ68" s="345"/>
      <c r="TVR68" s="345"/>
      <c r="TVS68" s="345"/>
      <c r="TVT68" s="345"/>
      <c r="TVU68" s="345"/>
      <c r="TVV68" s="345"/>
      <c r="TVW68" s="345"/>
      <c r="TVX68" s="345"/>
      <c r="TVY68" s="345"/>
      <c r="TVZ68" s="345"/>
      <c r="TWA68" s="345"/>
      <c r="TWB68" s="345"/>
      <c r="TWC68" s="345"/>
      <c r="TWD68" s="345"/>
      <c r="TWE68" s="345"/>
      <c r="TWF68" s="345"/>
      <c r="TWG68" s="345"/>
      <c r="TWH68" s="345"/>
      <c r="TWI68" s="345"/>
      <c r="TWJ68" s="345"/>
      <c r="TWK68" s="345"/>
      <c r="TWL68" s="345"/>
      <c r="TWM68" s="345"/>
      <c r="TWN68" s="345"/>
      <c r="TWO68" s="345"/>
      <c r="TWP68" s="345"/>
      <c r="TWQ68" s="345"/>
      <c r="TWR68" s="345"/>
      <c r="TWS68" s="345"/>
      <c r="TWT68" s="345"/>
      <c r="TWU68" s="345"/>
      <c r="TWV68" s="345"/>
      <c r="TWW68" s="345"/>
      <c r="TWX68" s="345"/>
      <c r="TWY68" s="345"/>
      <c r="TWZ68" s="345"/>
      <c r="TXA68" s="345"/>
      <c r="TXB68" s="345"/>
      <c r="TXC68" s="345"/>
      <c r="TXD68" s="345"/>
      <c r="TXE68" s="345"/>
      <c r="TXF68" s="345"/>
      <c r="TXG68" s="345"/>
      <c r="TXH68" s="345"/>
      <c r="TXI68" s="345"/>
      <c r="TXJ68" s="345"/>
      <c r="TXK68" s="345"/>
      <c r="TXL68" s="345"/>
      <c r="TXM68" s="345"/>
      <c r="TXN68" s="345"/>
      <c r="TXO68" s="345"/>
      <c r="TXP68" s="345"/>
      <c r="TXQ68" s="345"/>
      <c r="TXR68" s="345"/>
      <c r="TXS68" s="345"/>
      <c r="TXT68" s="345"/>
      <c r="TXU68" s="345"/>
      <c r="TXV68" s="345"/>
      <c r="TXW68" s="345"/>
      <c r="TXX68" s="345"/>
      <c r="TXY68" s="345"/>
      <c r="TXZ68" s="345"/>
      <c r="TYA68" s="345"/>
      <c r="TYB68" s="345"/>
      <c r="TYC68" s="345"/>
      <c r="TYD68" s="345"/>
      <c r="TYE68" s="345"/>
      <c r="TYF68" s="345"/>
      <c r="TYG68" s="345"/>
      <c r="TYH68" s="345"/>
      <c r="TYI68" s="345"/>
      <c r="TYJ68" s="345"/>
      <c r="TYK68" s="345"/>
      <c r="TYL68" s="345"/>
      <c r="TYM68" s="345"/>
      <c r="TYN68" s="345"/>
      <c r="TYO68" s="345"/>
      <c r="TYP68" s="345"/>
      <c r="TYQ68" s="345"/>
      <c r="TYR68" s="345"/>
      <c r="TYS68" s="345"/>
      <c r="TYT68" s="345"/>
      <c r="TYU68" s="345"/>
      <c r="TYV68" s="345"/>
      <c r="TYW68" s="345"/>
      <c r="TYX68" s="345"/>
      <c r="TYY68" s="345"/>
      <c r="TYZ68" s="345"/>
      <c r="TZA68" s="345"/>
      <c r="TZB68" s="345"/>
      <c r="TZC68" s="345"/>
      <c r="TZD68" s="345"/>
      <c r="TZE68" s="345"/>
      <c r="TZF68" s="345"/>
      <c r="TZG68" s="345"/>
      <c r="TZH68" s="345"/>
      <c r="TZI68" s="345"/>
      <c r="TZJ68" s="345"/>
      <c r="TZK68" s="345"/>
      <c r="TZL68" s="345"/>
      <c r="TZM68" s="345"/>
      <c r="TZN68" s="345"/>
      <c r="TZO68" s="345"/>
      <c r="TZP68" s="345"/>
      <c r="TZQ68" s="345"/>
      <c r="TZR68" s="345"/>
      <c r="TZS68" s="345"/>
      <c r="TZT68" s="345"/>
      <c r="TZU68" s="345"/>
      <c r="TZV68" s="345"/>
      <c r="TZW68" s="345"/>
      <c r="TZX68" s="345"/>
      <c r="TZY68" s="345"/>
      <c r="TZZ68" s="345"/>
      <c r="UAA68" s="345"/>
      <c r="UAB68" s="345"/>
      <c r="UAC68" s="345"/>
      <c r="UAD68" s="345"/>
      <c r="UAE68" s="345"/>
      <c r="UAF68" s="345"/>
      <c r="UAG68" s="345"/>
      <c r="UAH68" s="345"/>
      <c r="UAI68" s="345"/>
      <c r="UAJ68" s="345"/>
      <c r="UAK68" s="345"/>
      <c r="UAL68" s="345"/>
      <c r="UAM68" s="345"/>
      <c r="UAN68" s="345"/>
      <c r="UAO68" s="345"/>
      <c r="UAP68" s="345"/>
      <c r="UAQ68" s="345"/>
      <c r="UAR68" s="345"/>
      <c r="UAS68" s="345"/>
      <c r="UAT68" s="345"/>
      <c r="UAU68" s="345"/>
      <c r="UAV68" s="345"/>
      <c r="UAW68" s="345"/>
      <c r="UAX68" s="345"/>
      <c r="UAY68" s="345"/>
      <c r="UAZ68" s="345"/>
      <c r="UBA68" s="345"/>
      <c r="UBB68" s="345"/>
      <c r="UBC68" s="345"/>
      <c r="UBD68" s="345"/>
      <c r="UBE68" s="345"/>
      <c r="UBF68" s="345"/>
      <c r="UBG68" s="345"/>
      <c r="UBH68" s="345"/>
      <c r="UBI68" s="345"/>
      <c r="UBJ68" s="345"/>
      <c r="UBK68" s="345"/>
      <c r="UBL68" s="345"/>
      <c r="UBM68" s="345"/>
      <c r="UBN68" s="345"/>
      <c r="UBO68" s="345"/>
      <c r="UBP68" s="345"/>
      <c r="UBQ68" s="345"/>
      <c r="UBR68" s="345"/>
      <c r="UBS68" s="345"/>
      <c r="UBT68" s="345"/>
      <c r="UBU68" s="345"/>
      <c r="UBV68" s="345"/>
      <c r="UBW68" s="345"/>
      <c r="UBX68" s="345"/>
      <c r="UBY68" s="345"/>
      <c r="UBZ68" s="345"/>
      <c r="UCA68" s="345"/>
      <c r="UCB68" s="345"/>
      <c r="UCC68" s="345"/>
      <c r="UCD68" s="345"/>
      <c r="UCE68" s="345"/>
      <c r="UCF68" s="345"/>
      <c r="UCG68" s="345"/>
      <c r="UCH68" s="345"/>
      <c r="UCI68" s="345"/>
      <c r="UCJ68" s="345"/>
      <c r="UCK68" s="345"/>
      <c r="UCL68" s="345"/>
      <c r="UCM68" s="345"/>
      <c r="UCN68" s="345"/>
      <c r="UCO68" s="345"/>
      <c r="UCP68" s="345"/>
      <c r="UCQ68" s="345"/>
      <c r="UCR68" s="345"/>
      <c r="UCS68" s="345"/>
      <c r="UCT68" s="345"/>
      <c r="UCU68" s="345"/>
      <c r="UCV68" s="345"/>
      <c r="UCW68" s="345"/>
      <c r="UCX68" s="345"/>
      <c r="UCY68" s="345"/>
      <c r="UCZ68" s="345"/>
      <c r="UDA68" s="345"/>
      <c r="UDB68" s="345"/>
      <c r="UDC68" s="345"/>
      <c r="UDD68" s="345"/>
      <c r="UDE68" s="345"/>
      <c r="UDF68" s="345"/>
      <c r="UDG68" s="345"/>
      <c r="UDH68" s="345"/>
      <c r="UDI68" s="345"/>
      <c r="UDJ68" s="345"/>
      <c r="UDK68" s="345"/>
      <c r="UDL68" s="345"/>
      <c r="UDM68" s="345"/>
      <c r="UDN68" s="345"/>
      <c r="UDO68" s="345"/>
      <c r="UDP68" s="345"/>
      <c r="UDQ68" s="345"/>
      <c r="UDR68" s="345"/>
      <c r="UDS68" s="345"/>
      <c r="UDT68" s="345"/>
      <c r="UDU68" s="345"/>
      <c r="UDV68" s="345"/>
      <c r="UDW68" s="345"/>
      <c r="UDX68" s="345"/>
      <c r="UDY68" s="345"/>
      <c r="UDZ68" s="345"/>
      <c r="UEA68" s="345"/>
      <c r="UEB68" s="345"/>
      <c r="UEC68" s="345"/>
      <c r="UED68" s="345"/>
      <c r="UEE68" s="345"/>
      <c r="UEF68" s="345"/>
      <c r="UEG68" s="345"/>
      <c r="UEH68" s="345"/>
      <c r="UEI68" s="345"/>
      <c r="UEK68" s="345"/>
      <c r="UEL68" s="345"/>
      <c r="UEM68" s="345"/>
      <c r="UEN68" s="345"/>
      <c r="UEO68" s="345"/>
      <c r="UEP68" s="345"/>
      <c r="UEQ68" s="345"/>
      <c r="UER68" s="345"/>
      <c r="UES68" s="345"/>
      <c r="UET68" s="345"/>
      <c r="UEU68" s="345"/>
      <c r="UEV68" s="345"/>
      <c r="UEW68" s="345"/>
      <c r="UEX68" s="345"/>
      <c r="UEY68" s="345"/>
      <c r="UEZ68" s="345"/>
      <c r="UFA68" s="345"/>
      <c r="UFB68" s="345"/>
      <c r="UFC68" s="345"/>
      <c r="UFD68" s="345"/>
      <c r="UFE68" s="345"/>
      <c r="UFF68" s="345"/>
      <c r="UFG68" s="345"/>
      <c r="UFH68" s="345"/>
      <c r="UFI68" s="345"/>
      <c r="UFJ68" s="345"/>
      <c r="UFK68" s="345"/>
      <c r="UFL68" s="345"/>
      <c r="UFM68" s="345"/>
      <c r="UFN68" s="345"/>
      <c r="UFO68" s="345"/>
      <c r="UFP68" s="345"/>
      <c r="UFQ68" s="345"/>
      <c r="UFR68" s="345"/>
      <c r="UFS68" s="345"/>
      <c r="UFT68" s="345"/>
      <c r="UFU68" s="345"/>
      <c r="UFV68" s="345"/>
      <c r="UFW68" s="345"/>
      <c r="UFX68" s="345"/>
      <c r="UFY68" s="345"/>
      <c r="UFZ68" s="345"/>
      <c r="UGA68" s="345"/>
      <c r="UGB68" s="345"/>
      <c r="UGC68" s="345"/>
      <c r="UGD68" s="345"/>
      <c r="UGE68" s="345"/>
      <c r="UGF68" s="345"/>
      <c r="UGG68" s="345"/>
      <c r="UGH68" s="345"/>
      <c r="UGI68" s="345"/>
      <c r="UGJ68" s="345"/>
      <c r="UGK68" s="345"/>
      <c r="UGL68" s="345"/>
      <c r="UGM68" s="345"/>
      <c r="UGN68" s="345"/>
      <c r="UGO68" s="345"/>
      <c r="UGP68" s="345"/>
      <c r="UGQ68" s="345"/>
      <c r="UGR68" s="345"/>
      <c r="UGS68" s="345"/>
      <c r="UGT68" s="345"/>
      <c r="UGU68" s="345"/>
      <c r="UGV68" s="345"/>
      <c r="UGW68" s="345"/>
      <c r="UGX68" s="345"/>
      <c r="UGY68" s="345"/>
      <c r="UGZ68" s="345"/>
      <c r="UHA68" s="345"/>
      <c r="UHB68" s="345"/>
      <c r="UHC68" s="345"/>
      <c r="UHD68" s="345"/>
      <c r="UHE68" s="345"/>
      <c r="UHF68" s="345"/>
      <c r="UHG68" s="345"/>
      <c r="UHH68" s="345"/>
      <c r="UHI68" s="345"/>
      <c r="UHJ68" s="345"/>
      <c r="UHK68" s="345"/>
      <c r="UHL68" s="345"/>
      <c r="UHM68" s="345"/>
      <c r="UHN68" s="345"/>
      <c r="UHO68" s="345"/>
      <c r="UHP68" s="345"/>
      <c r="UHQ68" s="345"/>
      <c r="UHR68" s="345"/>
      <c r="UHS68" s="345"/>
      <c r="UHT68" s="345"/>
      <c r="UHU68" s="345"/>
      <c r="UHV68" s="345"/>
      <c r="UHW68" s="345"/>
      <c r="UHX68" s="345"/>
      <c r="UHY68" s="345"/>
      <c r="UHZ68" s="345"/>
      <c r="UIA68" s="345"/>
      <c r="UIB68" s="345"/>
      <c r="UIC68" s="345"/>
      <c r="UID68" s="345"/>
      <c r="UIE68" s="345"/>
      <c r="UIF68" s="345"/>
      <c r="UIG68" s="345"/>
      <c r="UIH68" s="345"/>
      <c r="UII68" s="345"/>
      <c r="UIJ68" s="345"/>
      <c r="UIK68" s="345"/>
      <c r="UIL68" s="345"/>
      <c r="UIM68" s="345"/>
      <c r="UIN68" s="345"/>
      <c r="UIO68" s="345"/>
      <c r="UIP68" s="345"/>
      <c r="UIQ68" s="345"/>
      <c r="UIR68" s="345"/>
      <c r="UIS68" s="345"/>
      <c r="UIT68" s="345"/>
      <c r="UIU68" s="345"/>
      <c r="UIV68" s="345"/>
      <c r="UIW68" s="345"/>
      <c r="UIX68" s="345"/>
      <c r="UIY68" s="345"/>
      <c r="UIZ68" s="345"/>
      <c r="UJA68" s="345"/>
      <c r="UJB68" s="345"/>
      <c r="UJC68" s="345"/>
      <c r="UJD68" s="345"/>
      <c r="UJE68" s="345"/>
      <c r="UJF68" s="345"/>
      <c r="UJG68" s="345"/>
      <c r="UJH68" s="345"/>
      <c r="UJI68" s="345"/>
      <c r="UJJ68" s="345"/>
      <c r="UJK68" s="345"/>
      <c r="UJL68" s="345"/>
      <c r="UJM68" s="345"/>
      <c r="UJN68" s="345"/>
      <c r="UJO68" s="345"/>
      <c r="UJP68" s="345"/>
      <c r="UJQ68" s="345"/>
      <c r="UJR68" s="345"/>
      <c r="UJS68" s="345"/>
      <c r="UJT68" s="345"/>
      <c r="UJU68" s="345"/>
      <c r="UJV68" s="345"/>
      <c r="UJW68" s="345"/>
      <c r="UJX68" s="345"/>
      <c r="UJY68" s="345"/>
      <c r="UJZ68" s="345"/>
      <c r="UKA68" s="345"/>
      <c r="UKB68" s="345"/>
      <c r="UKC68" s="345"/>
      <c r="UKD68" s="345"/>
      <c r="UKE68" s="345"/>
      <c r="UKF68" s="345"/>
      <c r="UKG68" s="345"/>
      <c r="UKH68" s="345"/>
      <c r="UKI68" s="345"/>
      <c r="UKJ68" s="345"/>
      <c r="UKK68" s="345"/>
      <c r="UKL68" s="345"/>
      <c r="UKM68" s="345"/>
      <c r="UKN68" s="345"/>
      <c r="UKO68" s="345"/>
      <c r="UKP68" s="345"/>
      <c r="UKQ68" s="345"/>
      <c r="UKR68" s="345"/>
      <c r="UKS68" s="345"/>
      <c r="UKT68" s="345"/>
      <c r="UKU68" s="345"/>
      <c r="UKV68" s="345"/>
      <c r="UKW68" s="345"/>
      <c r="UKX68" s="345"/>
      <c r="UKY68" s="345"/>
      <c r="UKZ68" s="345"/>
      <c r="ULA68" s="345"/>
      <c r="ULB68" s="345"/>
      <c r="ULC68" s="345"/>
      <c r="ULD68" s="345"/>
      <c r="ULE68" s="345"/>
      <c r="ULF68" s="345"/>
      <c r="ULG68" s="345"/>
      <c r="ULH68" s="345"/>
      <c r="ULI68" s="345"/>
      <c r="ULJ68" s="345"/>
      <c r="ULK68" s="345"/>
      <c r="ULL68" s="345"/>
      <c r="ULM68" s="345"/>
      <c r="ULN68" s="345"/>
      <c r="ULO68" s="345"/>
      <c r="ULP68" s="345"/>
      <c r="ULQ68" s="345"/>
      <c r="ULR68" s="345"/>
      <c r="ULS68" s="345"/>
      <c r="ULT68" s="345"/>
      <c r="ULU68" s="345"/>
      <c r="ULV68" s="345"/>
      <c r="ULW68" s="345"/>
      <c r="ULX68" s="345"/>
      <c r="ULY68" s="345"/>
      <c r="ULZ68" s="345"/>
      <c r="UMA68" s="345"/>
      <c r="UMB68" s="345"/>
      <c r="UMC68" s="345"/>
      <c r="UMD68" s="345"/>
      <c r="UME68" s="345"/>
      <c r="UMF68" s="345"/>
      <c r="UMG68" s="345"/>
      <c r="UMH68" s="345"/>
      <c r="UMI68" s="345"/>
      <c r="UMJ68" s="345"/>
      <c r="UMK68" s="345"/>
      <c r="UML68" s="345"/>
      <c r="UMM68" s="345"/>
      <c r="UMN68" s="345"/>
      <c r="UMO68" s="345"/>
      <c r="UMP68" s="345"/>
      <c r="UMQ68" s="345"/>
      <c r="UMR68" s="345"/>
      <c r="UMS68" s="345"/>
      <c r="UMT68" s="345"/>
      <c r="UMU68" s="345"/>
      <c r="UMV68" s="345"/>
      <c r="UMW68" s="345"/>
      <c r="UMX68" s="345"/>
      <c r="UMY68" s="345"/>
      <c r="UMZ68" s="345"/>
      <c r="UNA68" s="345"/>
      <c r="UNB68" s="345"/>
      <c r="UNC68" s="345"/>
      <c r="UND68" s="345"/>
      <c r="UNE68" s="345"/>
      <c r="UNF68" s="345"/>
      <c r="UNG68" s="345"/>
      <c r="UNH68" s="345"/>
      <c r="UNI68" s="345"/>
      <c r="UNJ68" s="345"/>
      <c r="UNK68" s="345"/>
      <c r="UNL68" s="345"/>
      <c r="UNM68" s="345"/>
      <c r="UNN68" s="345"/>
      <c r="UNO68" s="345"/>
      <c r="UNP68" s="345"/>
      <c r="UNQ68" s="345"/>
      <c r="UNR68" s="345"/>
      <c r="UNS68" s="345"/>
      <c r="UNT68" s="345"/>
      <c r="UNU68" s="345"/>
      <c r="UNV68" s="345"/>
      <c r="UNW68" s="345"/>
      <c r="UNX68" s="345"/>
      <c r="UNY68" s="345"/>
      <c r="UNZ68" s="345"/>
      <c r="UOA68" s="345"/>
      <c r="UOB68" s="345"/>
      <c r="UOC68" s="345"/>
      <c r="UOD68" s="345"/>
      <c r="UOE68" s="345"/>
      <c r="UOG68" s="345"/>
      <c r="UOH68" s="345"/>
      <c r="UOI68" s="345"/>
      <c r="UOJ68" s="345"/>
      <c r="UOK68" s="345"/>
      <c r="UOL68" s="345"/>
      <c r="UOM68" s="345"/>
      <c r="UON68" s="345"/>
      <c r="UOO68" s="345"/>
      <c r="UOP68" s="345"/>
      <c r="UOQ68" s="345"/>
      <c r="UOR68" s="345"/>
      <c r="UOS68" s="345"/>
      <c r="UOT68" s="345"/>
      <c r="UOU68" s="345"/>
      <c r="UOV68" s="345"/>
      <c r="UOW68" s="345"/>
      <c r="UOX68" s="345"/>
      <c r="UOY68" s="345"/>
      <c r="UOZ68" s="345"/>
      <c r="UPA68" s="345"/>
      <c r="UPB68" s="345"/>
      <c r="UPC68" s="345"/>
      <c r="UPD68" s="345"/>
      <c r="UPE68" s="345"/>
      <c r="UPF68" s="345"/>
      <c r="UPG68" s="345"/>
      <c r="UPH68" s="345"/>
      <c r="UPI68" s="345"/>
      <c r="UPJ68" s="345"/>
      <c r="UPK68" s="345"/>
      <c r="UPL68" s="345"/>
      <c r="UPM68" s="345"/>
      <c r="UPN68" s="345"/>
      <c r="UPO68" s="345"/>
      <c r="UPP68" s="345"/>
      <c r="UPQ68" s="345"/>
      <c r="UPR68" s="345"/>
      <c r="UPS68" s="345"/>
      <c r="UPT68" s="345"/>
      <c r="UPU68" s="345"/>
      <c r="UPV68" s="345"/>
      <c r="UPW68" s="345"/>
      <c r="UPX68" s="345"/>
      <c r="UPY68" s="345"/>
      <c r="UPZ68" s="345"/>
      <c r="UQA68" s="345"/>
      <c r="UQB68" s="345"/>
      <c r="UQC68" s="345"/>
      <c r="UQD68" s="345"/>
      <c r="UQE68" s="345"/>
      <c r="UQF68" s="345"/>
      <c r="UQG68" s="345"/>
      <c r="UQH68" s="345"/>
      <c r="UQI68" s="345"/>
      <c r="UQJ68" s="345"/>
      <c r="UQK68" s="345"/>
      <c r="UQL68" s="345"/>
      <c r="UQM68" s="345"/>
      <c r="UQN68" s="345"/>
      <c r="UQO68" s="345"/>
      <c r="UQP68" s="345"/>
      <c r="UQQ68" s="345"/>
      <c r="UQR68" s="345"/>
      <c r="UQS68" s="345"/>
      <c r="UQT68" s="345"/>
      <c r="UQU68" s="345"/>
      <c r="UQV68" s="345"/>
      <c r="UQW68" s="345"/>
      <c r="UQX68" s="345"/>
      <c r="UQY68" s="345"/>
      <c r="UQZ68" s="345"/>
      <c r="URA68" s="345"/>
      <c r="URB68" s="345"/>
      <c r="URC68" s="345"/>
      <c r="URD68" s="345"/>
      <c r="URE68" s="345"/>
      <c r="URF68" s="345"/>
      <c r="URG68" s="345"/>
      <c r="URH68" s="345"/>
      <c r="URI68" s="345"/>
      <c r="URJ68" s="345"/>
      <c r="URK68" s="345"/>
      <c r="URL68" s="345"/>
      <c r="URM68" s="345"/>
      <c r="URN68" s="345"/>
      <c r="URO68" s="345"/>
      <c r="URP68" s="345"/>
      <c r="URQ68" s="345"/>
      <c r="URR68" s="345"/>
      <c r="URS68" s="345"/>
      <c r="URT68" s="345"/>
      <c r="URU68" s="345"/>
      <c r="URV68" s="345"/>
      <c r="URW68" s="345"/>
      <c r="URX68" s="345"/>
      <c r="URY68" s="345"/>
      <c r="URZ68" s="345"/>
      <c r="USA68" s="345"/>
      <c r="USB68" s="345"/>
      <c r="USC68" s="345"/>
      <c r="USD68" s="345"/>
      <c r="USE68" s="345"/>
      <c r="USF68" s="345"/>
      <c r="USG68" s="345"/>
      <c r="USH68" s="345"/>
      <c r="USI68" s="345"/>
      <c r="USJ68" s="345"/>
      <c r="USK68" s="345"/>
      <c r="USL68" s="345"/>
      <c r="USM68" s="345"/>
      <c r="USN68" s="345"/>
      <c r="USO68" s="345"/>
      <c r="USP68" s="345"/>
      <c r="USQ68" s="345"/>
      <c r="USR68" s="345"/>
      <c r="USS68" s="345"/>
      <c r="UST68" s="345"/>
      <c r="USU68" s="345"/>
      <c r="USV68" s="345"/>
      <c r="USW68" s="345"/>
      <c r="USX68" s="345"/>
      <c r="USY68" s="345"/>
      <c r="USZ68" s="345"/>
      <c r="UTA68" s="345"/>
      <c r="UTB68" s="345"/>
      <c r="UTC68" s="345"/>
      <c r="UTD68" s="345"/>
      <c r="UTE68" s="345"/>
      <c r="UTF68" s="345"/>
      <c r="UTG68" s="345"/>
      <c r="UTH68" s="345"/>
      <c r="UTI68" s="345"/>
      <c r="UTJ68" s="345"/>
      <c r="UTK68" s="345"/>
      <c r="UTL68" s="345"/>
      <c r="UTM68" s="345"/>
      <c r="UTN68" s="345"/>
      <c r="UTO68" s="345"/>
      <c r="UTP68" s="345"/>
      <c r="UTQ68" s="345"/>
      <c r="UTR68" s="345"/>
      <c r="UTS68" s="345"/>
      <c r="UTT68" s="345"/>
      <c r="UTU68" s="345"/>
      <c r="UTV68" s="345"/>
      <c r="UTW68" s="345"/>
      <c r="UTX68" s="345"/>
      <c r="UTY68" s="345"/>
      <c r="UTZ68" s="345"/>
      <c r="UUA68" s="345"/>
      <c r="UUB68" s="345"/>
      <c r="UUC68" s="345"/>
      <c r="UUD68" s="345"/>
      <c r="UUE68" s="345"/>
      <c r="UUF68" s="345"/>
      <c r="UUG68" s="345"/>
      <c r="UUH68" s="345"/>
      <c r="UUI68" s="345"/>
      <c r="UUJ68" s="345"/>
      <c r="UUK68" s="345"/>
      <c r="UUL68" s="345"/>
      <c r="UUM68" s="345"/>
      <c r="UUN68" s="345"/>
      <c r="UUO68" s="345"/>
      <c r="UUP68" s="345"/>
      <c r="UUQ68" s="345"/>
      <c r="UUR68" s="345"/>
      <c r="UUS68" s="345"/>
      <c r="UUT68" s="345"/>
      <c r="UUU68" s="345"/>
      <c r="UUV68" s="345"/>
      <c r="UUW68" s="345"/>
      <c r="UUX68" s="345"/>
      <c r="UUY68" s="345"/>
      <c r="UUZ68" s="345"/>
      <c r="UVA68" s="345"/>
      <c r="UVB68" s="345"/>
      <c r="UVC68" s="345"/>
      <c r="UVD68" s="345"/>
      <c r="UVE68" s="345"/>
      <c r="UVF68" s="345"/>
      <c r="UVG68" s="345"/>
      <c r="UVH68" s="345"/>
      <c r="UVI68" s="345"/>
      <c r="UVJ68" s="345"/>
      <c r="UVK68" s="345"/>
      <c r="UVL68" s="345"/>
      <c r="UVM68" s="345"/>
      <c r="UVN68" s="345"/>
      <c r="UVO68" s="345"/>
      <c r="UVP68" s="345"/>
      <c r="UVQ68" s="345"/>
      <c r="UVR68" s="345"/>
      <c r="UVS68" s="345"/>
      <c r="UVT68" s="345"/>
      <c r="UVU68" s="345"/>
      <c r="UVV68" s="345"/>
      <c r="UVW68" s="345"/>
      <c r="UVX68" s="345"/>
      <c r="UVY68" s="345"/>
      <c r="UVZ68" s="345"/>
      <c r="UWA68" s="345"/>
      <c r="UWB68" s="345"/>
      <c r="UWC68" s="345"/>
      <c r="UWD68" s="345"/>
      <c r="UWE68" s="345"/>
      <c r="UWF68" s="345"/>
      <c r="UWG68" s="345"/>
      <c r="UWH68" s="345"/>
      <c r="UWI68" s="345"/>
      <c r="UWJ68" s="345"/>
      <c r="UWK68" s="345"/>
      <c r="UWL68" s="345"/>
      <c r="UWM68" s="345"/>
      <c r="UWN68" s="345"/>
      <c r="UWO68" s="345"/>
      <c r="UWP68" s="345"/>
      <c r="UWQ68" s="345"/>
      <c r="UWR68" s="345"/>
      <c r="UWS68" s="345"/>
      <c r="UWT68" s="345"/>
      <c r="UWU68" s="345"/>
      <c r="UWV68" s="345"/>
      <c r="UWW68" s="345"/>
      <c r="UWX68" s="345"/>
      <c r="UWY68" s="345"/>
      <c r="UWZ68" s="345"/>
      <c r="UXA68" s="345"/>
      <c r="UXB68" s="345"/>
      <c r="UXC68" s="345"/>
      <c r="UXD68" s="345"/>
      <c r="UXE68" s="345"/>
      <c r="UXF68" s="345"/>
      <c r="UXG68" s="345"/>
      <c r="UXH68" s="345"/>
      <c r="UXI68" s="345"/>
      <c r="UXJ68" s="345"/>
      <c r="UXK68" s="345"/>
      <c r="UXL68" s="345"/>
      <c r="UXM68" s="345"/>
      <c r="UXN68" s="345"/>
      <c r="UXO68" s="345"/>
      <c r="UXP68" s="345"/>
      <c r="UXQ68" s="345"/>
      <c r="UXR68" s="345"/>
      <c r="UXS68" s="345"/>
      <c r="UXT68" s="345"/>
      <c r="UXU68" s="345"/>
      <c r="UXV68" s="345"/>
      <c r="UXW68" s="345"/>
      <c r="UXX68" s="345"/>
      <c r="UXY68" s="345"/>
      <c r="UXZ68" s="345"/>
      <c r="UYA68" s="345"/>
      <c r="UYC68" s="345"/>
      <c r="UYD68" s="345"/>
      <c r="UYE68" s="345"/>
      <c r="UYF68" s="345"/>
      <c r="UYG68" s="345"/>
      <c r="UYH68" s="345"/>
      <c r="UYI68" s="345"/>
      <c r="UYJ68" s="345"/>
      <c r="UYK68" s="345"/>
      <c r="UYL68" s="345"/>
      <c r="UYM68" s="345"/>
      <c r="UYN68" s="345"/>
      <c r="UYO68" s="345"/>
      <c r="UYP68" s="345"/>
      <c r="UYQ68" s="345"/>
      <c r="UYR68" s="345"/>
      <c r="UYS68" s="345"/>
      <c r="UYT68" s="345"/>
      <c r="UYU68" s="345"/>
      <c r="UYV68" s="345"/>
      <c r="UYW68" s="345"/>
      <c r="UYX68" s="345"/>
      <c r="UYY68" s="345"/>
      <c r="UYZ68" s="345"/>
      <c r="UZA68" s="345"/>
      <c r="UZB68" s="345"/>
      <c r="UZC68" s="345"/>
      <c r="UZD68" s="345"/>
      <c r="UZE68" s="345"/>
      <c r="UZF68" s="345"/>
      <c r="UZG68" s="345"/>
      <c r="UZH68" s="345"/>
      <c r="UZI68" s="345"/>
      <c r="UZJ68" s="345"/>
      <c r="UZK68" s="345"/>
      <c r="UZL68" s="345"/>
      <c r="UZM68" s="345"/>
      <c r="UZN68" s="345"/>
      <c r="UZO68" s="345"/>
      <c r="UZP68" s="345"/>
      <c r="UZQ68" s="345"/>
      <c r="UZR68" s="345"/>
      <c r="UZS68" s="345"/>
      <c r="UZT68" s="345"/>
      <c r="UZU68" s="345"/>
      <c r="UZV68" s="345"/>
      <c r="UZW68" s="345"/>
      <c r="UZX68" s="345"/>
      <c r="UZY68" s="345"/>
      <c r="UZZ68" s="345"/>
      <c r="VAA68" s="345"/>
      <c r="VAB68" s="345"/>
      <c r="VAC68" s="345"/>
      <c r="VAD68" s="345"/>
      <c r="VAE68" s="345"/>
      <c r="VAF68" s="345"/>
      <c r="VAG68" s="345"/>
      <c r="VAH68" s="345"/>
      <c r="VAI68" s="345"/>
      <c r="VAJ68" s="345"/>
      <c r="VAK68" s="345"/>
      <c r="VAL68" s="345"/>
      <c r="VAM68" s="345"/>
      <c r="VAN68" s="345"/>
      <c r="VAO68" s="345"/>
      <c r="VAP68" s="345"/>
      <c r="VAQ68" s="345"/>
      <c r="VAR68" s="345"/>
      <c r="VAS68" s="345"/>
      <c r="VAT68" s="345"/>
      <c r="VAU68" s="345"/>
      <c r="VAV68" s="345"/>
      <c r="VAW68" s="345"/>
      <c r="VAX68" s="345"/>
      <c r="VAY68" s="345"/>
      <c r="VAZ68" s="345"/>
      <c r="VBA68" s="345"/>
      <c r="VBB68" s="345"/>
      <c r="VBC68" s="345"/>
      <c r="VBD68" s="345"/>
      <c r="VBE68" s="345"/>
      <c r="VBF68" s="345"/>
      <c r="VBG68" s="345"/>
      <c r="VBH68" s="345"/>
      <c r="VBI68" s="345"/>
      <c r="VBJ68" s="345"/>
      <c r="VBK68" s="345"/>
      <c r="VBL68" s="345"/>
      <c r="VBM68" s="345"/>
      <c r="VBN68" s="345"/>
      <c r="VBO68" s="345"/>
      <c r="VBP68" s="345"/>
      <c r="VBQ68" s="345"/>
      <c r="VBR68" s="345"/>
      <c r="VBS68" s="345"/>
      <c r="VBT68" s="345"/>
      <c r="VBU68" s="345"/>
      <c r="VBV68" s="345"/>
      <c r="VBW68" s="345"/>
      <c r="VBX68" s="345"/>
      <c r="VBY68" s="345"/>
      <c r="VBZ68" s="345"/>
      <c r="VCA68" s="345"/>
      <c r="VCB68" s="345"/>
      <c r="VCC68" s="345"/>
      <c r="VCD68" s="345"/>
      <c r="VCE68" s="345"/>
      <c r="VCF68" s="345"/>
      <c r="VCG68" s="345"/>
      <c r="VCH68" s="345"/>
      <c r="VCI68" s="345"/>
      <c r="VCJ68" s="345"/>
      <c r="VCK68" s="345"/>
      <c r="VCL68" s="345"/>
      <c r="VCM68" s="345"/>
      <c r="VCN68" s="345"/>
      <c r="VCO68" s="345"/>
      <c r="VCP68" s="345"/>
      <c r="VCQ68" s="345"/>
      <c r="VCR68" s="345"/>
      <c r="VCS68" s="345"/>
      <c r="VCT68" s="345"/>
      <c r="VCU68" s="345"/>
      <c r="VCV68" s="345"/>
      <c r="VCW68" s="345"/>
      <c r="VCX68" s="345"/>
      <c r="VCY68" s="345"/>
      <c r="VCZ68" s="345"/>
      <c r="VDA68" s="345"/>
      <c r="VDB68" s="345"/>
      <c r="VDC68" s="345"/>
      <c r="VDD68" s="345"/>
      <c r="VDE68" s="345"/>
      <c r="VDF68" s="345"/>
      <c r="VDG68" s="345"/>
      <c r="VDH68" s="345"/>
      <c r="VDI68" s="345"/>
      <c r="VDJ68" s="345"/>
      <c r="VDK68" s="345"/>
      <c r="VDL68" s="345"/>
      <c r="VDM68" s="345"/>
      <c r="VDN68" s="345"/>
      <c r="VDO68" s="345"/>
      <c r="VDP68" s="345"/>
      <c r="VDQ68" s="345"/>
      <c r="VDR68" s="345"/>
      <c r="VDS68" s="345"/>
      <c r="VDT68" s="345"/>
      <c r="VDU68" s="345"/>
      <c r="VDV68" s="345"/>
      <c r="VDW68" s="345"/>
      <c r="VDX68" s="345"/>
      <c r="VDY68" s="345"/>
      <c r="VDZ68" s="345"/>
      <c r="VEA68" s="345"/>
      <c r="VEB68" s="345"/>
      <c r="VEC68" s="345"/>
      <c r="VED68" s="345"/>
      <c r="VEE68" s="345"/>
      <c r="VEF68" s="345"/>
      <c r="VEG68" s="345"/>
      <c r="VEH68" s="345"/>
      <c r="VEI68" s="345"/>
      <c r="VEJ68" s="345"/>
      <c r="VEK68" s="345"/>
      <c r="VEL68" s="345"/>
      <c r="VEM68" s="345"/>
      <c r="VEN68" s="345"/>
      <c r="VEO68" s="345"/>
      <c r="VEP68" s="345"/>
      <c r="VEQ68" s="345"/>
      <c r="VER68" s="345"/>
      <c r="VES68" s="345"/>
      <c r="VET68" s="345"/>
      <c r="VEU68" s="345"/>
      <c r="VEV68" s="345"/>
      <c r="VEW68" s="345"/>
      <c r="VEX68" s="345"/>
      <c r="VEY68" s="345"/>
      <c r="VEZ68" s="345"/>
      <c r="VFA68" s="345"/>
      <c r="VFB68" s="345"/>
      <c r="VFC68" s="345"/>
      <c r="VFD68" s="345"/>
      <c r="VFE68" s="345"/>
      <c r="VFF68" s="345"/>
      <c r="VFG68" s="345"/>
      <c r="VFH68" s="345"/>
      <c r="VFI68" s="345"/>
      <c r="VFJ68" s="345"/>
      <c r="VFK68" s="345"/>
      <c r="VFL68" s="345"/>
      <c r="VFM68" s="345"/>
      <c r="VFN68" s="345"/>
      <c r="VFO68" s="345"/>
      <c r="VFP68" s="345"/>
      <c r="VFQ68" s="345"/>
      <c r="VFR68" s="345"/>
      <c r="VFS68" s="345"/>
      <c r="VFT68" s="345"/>
      <c r="VFU68" s="345"/>
      <c r="VFV68" s="345"/>
      <c r="VFW68" s="345"/>
      <c r="VFX68" s="345"/>
      <c r="VFY68" s="345"/>
      <c r="VFZ68" s="345"/>
      <c r="VGA68" s="345"/>
      <c r="VGB68" s="345"/>
      <c r="VGC68" s="345"/>
      <c r="VGD68" s="345"/>
      <c r="VGE68" s="345"/>
      <c r="VGF68" s="345"/>
      <c r="VGG68" s="345"/>
      <c r="VGH68" s="345"/>
      <c r="VGI68" s="345"/>
      <c r="VGJ68" s="345"/>
      <c r="VGK68" s="345"/>
      <c r="VGL68" s="345"/>
      <c r="VGM68" s="345"/>
      <c r="VGN68" s="345"/>
      <c r="VGO68" s="345"/>
      <c r="VGP68" s="345"/>
      <c r="VGQ68" s="345"/>
      <c r="VGR68" s="345"/>
      <c r="VGS68" s="345"/>
      <c r="VGT68" s="345"/>
      <c r="VGU68" s="345"/>
      <c r="VGV68" s="345"/>
      <c r="VGW68" s="345"/>
      <c r="VGX68" s="345"/>
      <c r="VGY68" s="345"/>
      <c r="VGZ68" s="345"/>
      <c r="VHA68" s="345"/>
      <c r="VHB68" s="345"/>
      <c r="VHC68" s="345"/>
      <c r="VHD68" s="345"/>
      <c r="VHE68" s="345"/>
      <c r="VHF68" s="345"/>
      <c r="VHG68" s="345"/>
      <c r="VHH68" s="345"/>
      <c r="VHI68" s="345"/>
      <c r="VHJ68" s="345"/>
      <c r="VHK68" s="345"/>
      <c r="VHL68" s="345"/>
      <c r="VHM68" s="345"/>
      <c r="VHN68" s="345"/>
      <c r="VHO68" s="345"/>
      <c r="VHP68" s="345"/>
      <c r="VHQ68" s="345"/>
      <c r="VHR68" s="345"/>
      <c r="VHS68" s="345"/>
      <c r="VHT68" s="345"/>
      <c r="VHU68" s="345"/>
      <c r="VHV68" s="345"/>
      <c r="VHW68" s="345"/>
      <c r="VHY68" s="345"/>
      <c r="VHZ68" s="345"/>
      <c r="VIA68" s="345"/>
      <c r="VIB68" s="345"/>
      <c r="VIC68" s="345"/>
      <c r="VID68" s="345"/>
      <c r="VIE68" s="345"/>
      <c r="VIF68" s="345"/>
      <c r="VIG68" s="345"/>
      <c r="VIH68" s="345"/>
      <c r="VII68" s="345"/>
      <c r="VIJ68" s="345"/>
      <c r="VIK68" s="345"/>
      <c r="VIL68" s="345"/>
      <c r="VIM68" s="345"/>
      <c r="VIN68" s="345"/>
      <c r="VIO68" s="345"/>
      <c r="VIP68" s="345"/>
      <c r="VIQ68" s="345"/>
      <c r="VIR68" s="345"/>
      <c r="VIS68" s="345"/>
      <c r="VIT68" s="345"/>
      <c r="VIU68" s="345"/>
      <c r="VIV68" s="345"/>
      <c r="VIW68" s="345"/>
      <c r="VIX68" s="345"/>
      <c r="VIY68" s="345"/>
      <c r="VIZ68" s="345"/>
      <c r="VJA68" s="345"/>
      <c r="VJB68" s="345"/>
      <c r="VJC68" s="345"/>
      <c r="VJD68" s="345"/>
      <c r="VJE68" s="345"/>
      <c r="VJF68" s="345"/>
      <c r="VJG68" s="345"/>
      <c r="VJH68" s="345"/>
      <c r="VJI68" s="345"/>
      <c r="VJJ68" s="345"/>
      <c r="VJK68" s="345"/>
      <c r="VJL68" s="345"/>
      <c r="VJM68" s="345"/>
      <c r="VJN68" s="345"/>
      <c r="VJO68" s="345"/>
      <c r="VJP68" s="345"/>
      <c r="VJQ68" s="345"/>
      <c r="VJR68" s="345"/>
      <c r="VJS68" s="345"/>
      <c r="VJT68" s="345"/>
      <c r="VJU68" s="345"/>
      <c r="VJV68" s="345"/>
      <c r="VJW68" s="345"/>
      <c r="VJX68" s="345"/>
      <c r="VJY68" s="345"/>
      <c r="VJZ68" s="345"/>
      <c r="VKA68" s="345"/>
      <c r="VKB68" s="345"/>
      <c r="VKC68" s="345"/>
      <c r="VKD68" s="345"/>
      <c r="VKE68" s="345"/>
      <c r="VKF68" s="345"/>
      <c r="VKG68" s="345"/>
      <c r="VKH68" s="345"/>
      <c r="VKI68" s="345"/>
      <c r="VKJ68" s="345"/>
      <c r="VKK68" s="345"/>
      <c r="VKL68" s="345"/>
      <c r="VKM68" s="345"/>
      <c r="VKN68" s="345"/>
      <c r="VKO68" s="345"/>
      <c r="VKP68" s="345"/>
      <c r="VKQ68" s="345"/>
      <c r="VKR68" s="345"/>
      <c r="VKS68" s="345"/>
      <c r="VKT68" s="345"/>
      <c r="VKU68" s="345"/>
      <c r="VKV68" s="345"/>
      <c r="VKW68" s="345"/>
      <c r="VKX68" s="345"/>
      <c r="VKY68" s="345"/>
      <c r="VKZ68" s="345"/>
      <c r="VLA68" s="345"/>
      <c r="VLB68" s="345"/>
      <c r="VLC68" s="345"/>
      <c r="VLD68" s="345"/>
      <c r="VLE68" s="345"/>
      <c r="VLF68" s="345"/>
      <c r="VLG68" s="345"/>
      <c r="VLH68" s="345"/>
      <c r="VLI68" s="345"/>
      <c r="VLJ68" s="345"/>
      <c r="VLK68" s="345"/>
      <c r="VLL68" s="345"/>
      <c r="VLM68" s="345"/>
      <c r="VLN68" s="345"/>
      <c r="VLO68" s="345"/>
      <c r="VLP68" s="345"/>
      <c r="VLQ68" s="345"/>
      <c r="VLR68" s="345"/>
      <c r="VLS68" s="345"/>
      <c r="VLT68" s="345"/>
      <c r="VLU68" s="345"/>
      <c r="VLV68" s="345"/>
      <c r="VLW68" s="345"/>
      <c r="VLX68" s="345"/>
      <c r="VLY68" s="345"/>
      <c r="VLZ68" s="345"/>
      <c r="VMA68" s="345"/>
      <c r="VMB68" s="345"/>
      <c r="VMC68" s="345"/>
      <c r="VMD68" s="345"/>
      <c r="VME68" s="345"/>
      <c r="VMF68" s="345"/>
      <c r="VMG68" s="345"/>
      <c r="VMH68" s="345"/>
      <c r="VMI68" s="345"/>
      <c r="VMJ68" s="345"/>
      <c r="VMK68" s="345"/>
      <c r="VML68" s="345"/>
      <c r="VMM68" s="345"/>
      <c r="VMN68" s="345"/>
      <c r="VMO68" s="345"/>
      <c r="VMP68" s="345"/>
      <c r="VMQ68" s="345"/>
      <c r="VMR68" s="345"/>
      <c r="VMS68" s="345"/>
      <c r="VMT68" s="345"/>
      <c r="VMU68" s="345"/>
      <c r="VMV68" s="345"/>
      <c r="VMW68" s="345"/>
      <c r="VMX68" s="345"/>
      <c r="VMY68" s="345"/>
      <c r="VMZ68" s="345"/>
      <c r="VNA68" s="345"/>
      <c r="VNB68" s="345"/>
      <c r="VNC68" s="345"/>
      <c r="VND68" s="345"/>
      <c r="VNE68" s="345"/>
      <c r="VNF68" s="345"/>
      <c r="VNG68" s="345"/>
      <c r="VNH68" s="345"/>
      <c r="VNI68" s="345"/>
      <c r="VNJ68" s="345"/>
      <c r="VNK68" s="345"/>
      <c r="VNL68" s="345"/>
      <c r="VNM68" s="345"/>
      <c r="VNN68" s="345"/>
      <c r="VNO68" s="345"/>
      <c r="VNP68" s="345"/>
      <c r="VNQ68" s="345"/>
      <c r="VNR68" s="345"/>
      <c r="VNS68" s="345"/>
      <c r="VNT68" s="345"/>
      <c r="VNU68" s="345"/>
      <c r="VNV68" s="345"/>
      <c r="VNW68" s="345"/>
      <c r="VNX68" s="345"/>
      <c r="VNY68" s="345"/>
      <c r="VNZ68" s="345"/>
      <c r="VOA68" s="345"/>
      <c r="VOB68" s="345"/>
      <c r="VOC68" s="345"/>
      <c r="VOD68" s="345"/>
      <c r="VOE68" s="345"/>
      <c r="VOF68" s="345"/>
      <c r="VOG68" s="345"/>
      <c r="VOH68" s="345"/>
      <c r="VOI68" s="345"/>
      <c r="VOJ68" s="345"/>
      <c r="VOK68" s="345"/>
      <c r="VOL68" s="345"/>
      <c r="VOM68" s="345"/>
      <c r="VON68" s="345"/>
      <c r="VOO68" s="345"/>
      <c r="VOP68" s="345"/>
      <c r="VOQ68" s="345"/>
      <c r="VOR68" s="345"/>
      <c r="VOS68" s="345"/>
      <c r="VOT68" s="345"/>
      <c r="VOU68" s="345"/>
      <c r="VOV68" s="345"/>
      <c r="VOW68" s="345"/>
      <c r="VOX68" s="345"/>
      <c r="VOY68" s="345"/>
      <c r="VOZ68" s="345"/>
      <c r="VPA68" s="345"/>
      <c r="VPB68" s="345"/>
      <c r="VPC68" s="345"/>
      <c r="VPD68" s="345"/>
      <c r="VPE68" s="345"/>
      <c r="VPF68" s="345"/>
      <c r="VPG68" s="345"/>
      <c r="VPH68" s="345"/>
      <c r="VPI68" s="345"/>
      <c r="VPJ68" s="345"/>
      <c r="VPK68" s="345"/>
      <c r="VPL68" s="345"/>
      <c r="VPM68" s="345"/>
      <c r="VPN68" s="345"/>
      <c r="VPO68" s="345"/>
      <c r="VPP68" s="345"/>
      <c r="VPQ68" s="345"/>
      <c r="VPR68" s="345"/>
      <c r="VPS68" s="345"/>
      <c r="VPT68" s="345"/>
      <c r="VPU68" s="345"/>
      <c r="VPV68" s="345"/>
      <c r="VPW68" s="345"/>
      <c r="VPX68" s="345"/>
      <c r="VPY68" s="345"/>
      <c r="VPZ68" s="345"/>
      <c r="VQA68" s="345"/>
      <c r="VQB68" s="345"/>
      <c r="VQC68" s="345"/>
      <c r="VQD68" s="345"/>
      <c r="VQE68" s="345"/>
      <c r="VQF68" s="345"/>
      <c r="VQG68" s="345"/>
      <c r="VQH68" s="345"/>
      <c r="VQI68" s="345"/>
      <c r="VQJ68" s="345"/>
      <c r="VQK68" s="345"/>
      <c r="VQL68" s="345"/>
      <c r="VQM68" s="345"/>
      <c r="VQN68" s="345"/>
      <c r="VQO68" s="345"/>
      <c r="VQP68" s="345"/>
      <c r="VQQ68" s="345"/>
      <c r="VQR68" s="345"/>
      <c r="VQS68" s="345"/>
      <c r="VQT68" s="345"/>
      <c r="VQU68" s="345"/>
      <c r="VQV68" s="345"/>
      <c r="VQW68" s="345"/>
      <c r="VQX68" s="345"/>
      <c r="VQY68" s="345"/>
      <c r="VQZ68" s="345"/>
      <c r="VRA68" s="345"/>
      <c r="VRB68" s="345"/>
      <c r="VRC68" s="345"/>
      <c r="VRD68" s="345"/>
      <c r="VRE68" s="345"/>
      <c r="VRF68" s="345"/>
      <c r="VRG68" s="345"/>
      <c r="VRH68" s="345"/>
      <c r="VRI68" s="345"/>
      <c r="VRJ68" s="345"/>
      <c r="VRK68" s="345"/>
      <c r="VRL68" s="345"/>
      <c r="VRM68" s="345"/>
      <c r="VRN68" s="345"/>
      <c r="VRO68" s="345"/>
      <c r="VRP68" s="345"/>
      <c r="VRQ68" s="345"/>
      <c r="VRR68" s="345"/>
      <c r="VRS68" s="345"/>
      <c r="VRU68" s="345"/>
      <c r="VRV68" s="345"/>
      <c r="VRW68" s="345"/>
      <c r="VRX68" s="345"/>
      <c r="VRY68" s="345"/>
      <c r="VRZ68" s="345"/>
      <c r="VSA68" s="345"/>
      <c r="VSB68" s="345"/>
      <c r="VSC68" s="345"/>
      <c r="VSD68" s="345"/>
      <c r="VSE68" s="345"/>
      <c r="VSF68" s="345"/>
      <c r="VSG68" s="345"/>
      <c r="VSH68" s="345"/>
      <c r="VSI68" s="345"/>
      <c r="VSJ68" s="345"/>
      <c r="VSK68" s="345"/>
      <c r="VSL68" s="345"/>
      <c r="VSM68" s="345"/>
      <c r="VSN68" s="345"/>
      <c r="VSO68" s="345"/>
      <c r="VSP68" s="345"/>
      <c r="VSQ68" s="345"/>
      <c r="VSR68" s="345"/>
      <c r="VSS68" s="345"/>
      <c r="VST68" s="345"/>
      <c r="VSU68" s="345"/>
      <c r="VSV68" s="345"/>
      <c r="VSW68" s="345"/>
      <c r="VSX68" s="345"/>
      <c r="VSY68" s="345"/>
      <c r="VSZ68" s="345"/>
      <c r="VTA68" s="345"/>
      <c r="VTB68" s="345"/>
      <c r="VTC68" s="345"/>
      <c r="VTD68" s="345"/>
      <c r="VTE68" s="345"/>
      <c r="VTF68" s="345"/>
      <c r="VTG68" s="345"/>
      <c r="VTH68" s="345"/>
      <c r="VTI68" s="345"/>
      <c r="VTJ68" s="345"/>
      <c r="VTK68" s="345"/>
      <c r="VTL68" s="345"/>
      <c r="VTM68" s="345"/>
      <c r="VTN68" s="345"/>
      <c r="VTO68" s="345"/>
      <c r="VTP68" s="345"/>
      <c r="VTQ68" s="345"/>
      <c r="VTR68" s="345"/>
      <c r="VTS68" s="345"/>
      <c r="VTT68" s="345"/>
      <c r="VTU68" s="345"/>
      <c r="VTV68" s="345"/>
      <c r="VTW68" s="345"/>
      <c r="VTX68" s="345"/>
      <c r="VTY68" s="345"/>
      <c r="VTZ68" s="345"/>
      <c r="VUA68" s="345"/>
      <c r="VUB68" s="345"/>
      <c r="VUC68" s="345"/>
      <c r="VUD68" s="345"/>
      <c r="VUE68" s="345"/>
      <c r="VUF68" s="345"/>
      <c r="VUG68" s="345"/>
      <c r="VUH68" s="345"/>
      <c r="VUI68" s="345"/>
      <c r="VUJ68" s="345"/>
      <c r="VUK68" s="345"/>
      <c r="VUL68" s="345"/>
      <c r="VUM68" s="345"/>
      <c r="VUN68" s="345"/>
      <c r="VUO68" s="345"/>
      <c r="VUP68" s="345"/>
      <c r="VUQ68" s="345"/>
      <c r="VUR68" s="345"/>
      <c r="VUS68" s="345"/>
      <c r="VUT68" s="345"/>
      <c r="VUU68" s="345"/>
      <c r="VUV68" s="345"/>
      <c r="VUW68" s="345"/>
      <c r="VUX68" s="345"/>
      <c r="VUY68" s="345"/>
      <c r="VUZ68" s="345"/>
      <c r="VVA68" s="345"/>
      <c r="VVB68" s="345"/>
      <c r="VVC68" s="345"/>
      <c r="VVD68" s="345"/>
      <c r="VVE68" s="345"/>
      <c r="VVF68" s="345"/>
      <c r="VVG68" s="345"/>
      <c r="VVH68" s="345"/>
      <c r="VVI68" s="345"/>
      <c r="VVJ68" s="345"/>
      <c r="VVK68" s="345"/>
      <c r="VVL68" s="345"/>
      <c r="VVM68" s="345"/>
      <c r="VVN68" s="345"/>
      <c r="VVO68" s="345"/>
      <c r="VVP68" s="345"/>
      <c r="VVQ68" s="345"/>
      <c r="VVR68" s="345"/>
      <c r="VVS68" s="345"/>
      <c r="VVT68" s="345"/>
      <c r="VVU68" s="345"/>
      <c r="VVV68" s="345"/>
      <c r="VVW68" s="345"/>
      <c r="VVX68" s="345"/>
      <c r="VVY68" s="345"/>
      <c r="VVZ68" s="345"/>
      <c r="VWA68" s="345"/>
      <c r="VWB68" s="345"/>
      <c r="VWC68" s="345"/>
      <c r="VWD68" s="345"/>
      <c r="VWE68" s="345"/>
      <c r="VWF68" s="345"/>
      <c r="VWG68" s="345"/>
      <c r="VWH68" s="345"/>
      <c r="VWI68" s="345"/>
      <c r="VWJ68" s="345"/>
      <c r="VWK68" s="345"/>
      <c r="VWL68" s="345"/>
      <c r="VWM68" s="345"/>
      <c r="VWN68" s="345"/>
      <c r="VWO68" s="345"/>
      <c r="VWP68" s="345"/>
      <c r="VWQ68" s="345"/>
      <c r="VWR68" s="345"/>
      <c r="VWS68" s="345"/>
      <c r="VWT68" s="345"/>
      <c r="VWU68" s="345"/>
      <c r="VWV68" s="345"/>
      <c r="VWW68" s="345"/>
      <c r="VWX68" s="345"/>
      <c r="VWY68" s="345"/>
      <c r="VWZ68" s="345"/>
      <c r="VXA68" s="345"/>
      <c r="VXB68" s="345"/>
      <c r="VXC68" s="345"/>
      <c r="VXD68" s="345"/>
      <c r="VXE68" s="345"/>
      <c r="VXF68" s="345"/>
      <c r="VXG68" s="345"/>
      <c r="VXH68" s="345"/>
      <c r="VXI68" s="345"/>
      <c r="VXJ68" s="345"/>
      <c r="VXK68" s="345"/>
      <c r="VXL68" s="345"/>
      <c r="VXM68" s="345"/>
      <c r="VXN68" s="345"/>
      <c r="VXO68" s="345"/>
      <c r="VXP68" s="345"/>
      <c r="VXQ68" s="345"/>
      <c r="VXR68" s="345"/>
      <c r="VXS68" s="345"/>
      <c r="VXT68" s="345"/>
      <c r="VXU68" s="345"/>
      <c r="VXV68" s="345"/>
      <c r="VXW68" s="345"/>
      <c r="VXX68" s="345"/>
      <c r="VXY68" s="345"/>
      <c r="VXZ68" s="345"/>
      <c r="VYA68" s="345"/>
      <c r="VYB68" s="345"/>
      <c r="VYC68" s="345"/>
      <c r="VYD68" s="345"/>
      <c r="VYE68" s="345"/>
      <c r="VYF68" s="345"/>
      <c r="VYG68" s="345"/>
      <c r="VYH68" s="345"/>
      <c r="VYI68" s="345"/>
      <c r="VYJ68" s="345"/>
      <c r="VYK68" s="345"/>
      <c r="VYL68" s="345"/>
      <c r="VYM68" s="345"/>
      <c r="VYN68" s="345"/>
      <c r="VYO68" s="345"/>
      <c r="VYP68" s="345"/>
      <c r="VYQ68" s="345"/>
      <c r="VYR68" s="345"/>
      <c r="VYS68" s="345"/>
      <c r="VYT68" s="345"/>
      <c r="VYU68" s="345"/>
      <c r="VYV68" s="345"/>
      <c r="VYW68" s="345"/>
      <c r="VYX68" s="345"/>
      <c r="VYY68" s="345"/>
      <c r="VYZ68" s="345"/>
      <c r="VZA68" s="345"/>
      <c r="VZB68" s="345"/>
      <c r="VZC68" s="345"/>
      <c r="VZD68" s="345"/>
      <c r="VZE68" s="345"/>
      <c r="VZF68" s="345"/>
      <c r="VZG68" s="345"/>
      <c r="VZH68" s="345"/>
      <c r="VZI68" s="345"/>
      <c r="VZJ68" s="345"/>
      <c r="VZK68" s="345"/>
      <c r="VZL68" s="345"/>
      <c r="VZM68" s="345"/>
      <c r="VZN68" s="345"/>
      <c r="VZO68" s="345"/>
      <c r="VZP68" s="345"/>
      <c r="VZQ68" s="345"/>
      <c r="VZR68" s="345"/>
      <c r="VZS68" s="345"/>
      <c r="VZT68" s="345"/>
      <c r="VZU68" s="345"/>
      <c r="VZV68" s="345"/>
      <c r="VZW68" s="345"/>
      <c r="VZX68" s="345"/>
      <c r="VZY68" s="345"/>
      <c r="VZZ68" s="345"/>
      <c r="WAA68" s="345"/>
      <c r="WAB68" s="345"/>
      <c r="WAC68" s="345"/>
      <c r="WAD68" s="345"/>
      <c r="WAE68" s="345"/>
      <c r="WAF68" s="345"/>
      <c r="WAG68" s="345"/>
      <c r="WAH68" s="345"/>
      <c r="WAI68" s="345"/>
      <c r="WAJ68" s="345"/>
      <c r="WAK68" s="345"/>
      <c r="WAL68" s="345"/>
      <c r="WAM68" s="345"/>
      <c r="WAN68" s="345"/>
      <c r="WAO68" s="345"/>
      <c r="WAP68" s="345"/>
      <c r="WAQ68" s="345"/>
      <c r="WAR68" s="345"/>
      <c r="WAS68" s="345"/>
      <c r="WAT68" s="345"/>
      <c r="WAU68" s="345"/>
      <c r="WAV68" s="345"/>
      <c r="WAW68" s="345"/>
      <c r="WAX68" s="345"/>
      <c r="WAY68" s="345"/>
      <c r="WAZ68" s="345"/>
      <c r="WBA68" s="345"/>
      <c r="WBB68" s="345"/>
      <c r="WBC68" s="345"/>
      <c r="WBD68" s="345"/>
      <c r="WBE68" s="345"/>
      <c r="WBF68" s="345"/>
      <c r="WBG68" s="345"/>
      <c r="WBH68" s="345"/>
      <c r="WBI68" s="345"/>
      <c r="WBJ68" s="345"/>
      <c r="WBK68" s="345"/>
      <c r="WBL68" s="345"/>
      <c r="WBM68" s="345"/>
      <c r="WBN68" s="345"/>
      <c r="WBO68" s="345"/>
      <c r="WBQ68" s="345"/>
      <c r="WBR68" s="345"/>
      <c r="WBS68" s="345"/>
      <c r="WBT68" s="345"/>
      <c r="WBU68" s="345"/>
      <c r="WBV68" s="345"/>
      <c r="WBW68" s="345"/>
      <c r="WBX68" s="345"/>
      <c r="WBY68" s="345"/>
      <c r="WBZ68" s="345"/>
      <c r="WCA68" s="345"/>
      <c r="WCB68" s="345"/>
      <c r="WCC68" s="345"/>
      <c r="WCD68" s="345"/>
      <c r="WCE68" s="345"/>
      <c r="WCF68" s="345"/>
      <c r="WCG68" s="345"/>
      <c r="WCH68" s="345"/>
      <c r="WCI68" s="345"/>
      <c r="WCJ68" s="345"/>
      <c r="WCK68" s="345"/>
      <c r="WCL68" s="345"/>
      <c r="WCM68" s="345"/>
      <c r="WCN68" s="345"/>
      <c r="WCO68" s="345"/>
      <c r="WCP68" s="345"/>
      <c r="WCQ68" s="345"/>
      <c r="WCR68" s="345"/>
      <c r="WCS68" s="345"/>
      <c r="WCT68" s="345"/>
      <c r="WCU68" s="345"/>
      <c r="WCV68" s="345"/>
      <c r="WCW68" s="345"/>
      <c r="WCX68" s="345"/>
      <c r="WCY68" s="345"/>
      <c r="WCZ68" s="345"/>
      <c r="WDA68" s="345"/>
      <c r="WDB68" s="345"/>
      <c r="WDC68" s="345"/>
      <c r="WDD68" s="345"/>
      <c r="WDE68" s="345"/>
      <c r="WDF68" s="345"/>
      <c r="WDG68" s="345"/>
      <c r="WDH68" s="345"/>
      <c r="WDI68" s="345"/>
      <c r="WDJ68" s="345"/>
      <c r="WDK68" s="345"/>
      <c r="WDL68" s="345"/>
      <c r="WDM68" s="345"/>
      <c r="WDN68" s="345"/>
      <c r="WDO68" s="345"/>
      <c r="WDP68" s="345"/>
      <c r="WDQ68" s="345"/>
      <c r="WDR68" s="345"/>
      <c r="WDS68" s="345"/>
      <c r="WDT68" s="345"/>
      <c r="WDU68" s="345"/>
      <c r="WDV68" s="345"/>
      <c r="WDW68" s="345"/>
      <c r="WDX68" s="345"/>
      <c r="WDY68" s="345"/>
      <c r="WDZ68" s="345"/>
      <c r="WEA68" s="345"/>
      <c r="WEB68" s="345"/>
      <c r="WEC68" s="345"/>
      <c r="WED68" s="345"/>
      <c r="WEE68" s="345"/>
      <c r="WEF68" s="345"/>
      <c r="WEG68" s="345"/>
      <c r="WEH68" s="345"/>
      <c r="WEI68" s="345"/>
      <c r="WEJ68" s="345"/>
      <c r="WEK68" s="345"/>
      <c r="WEL68" s="345"/>
      <c r="WEM68" s="345"/>
      <c r="WEN68" s="345"/>
      <c r="WEO68" s="345"/>
      <c r="WEP68" s="345"/>
      <c r="WEQ68" s="345"/>
      <c r="WER68" s="345"/>
      <c r="WES68" s="345"/>
      <c r="WET68" s="345"/>
      <c r="WEU68" s="345"/>
      <c r="WEV68" s="345"/>
      <c r="WEW68" s="345"/>
      <c r="WEX68" s="345"/>
      <c r="WEY68" s="345"/>
      <c r="WEZ68" s="345"/>
      <c r="WFA68" s="345"/>
      <c r="WFB68" s="345"/>
      <c r="WFC68" s="345"/>
      <c r="WFD68" s="345"/>
      <c r="WFE68" s="345"/>
      <c r="WFF68" s="345"/>
      <c r="WFG68" s="345"/>
      <c r="WFH68" s="345"/>
      <c r="WFI68" s="345"/>
      <c r="WFJ68" s="345"/>
      <c r="WFK68" s="345"/>
      <c r="WFL68" s="345"/>
      <c r="WFM68" s="345"/>
      <c r="WFN68" s="345"/>
      <c r="WFO68" s="345"/>
      <c r="WFP68" s="345"/>
      <c r="WFQ68" s="345"/>
      <c r="WFR68" s="345"/>
      <c r="WFS68" s="345"/>
      <c r="WFT68" s="345"/>
      <c r="WFU68" s="345"/>
      <c r="WFV68" s="345"/>
      <c r="WFW68" s="345"/>
      <c r="WFX68" s="345"/>
      <c r="WFY68" s="345"/>
      <c r="WFZ68" s="345"/>
      <c r="WGA68" s="345"/>
      <c r="WGB68" s="345"/>
      <c r="WGC68" s="345"/>
      <c r="WGD68" s="345"/>
      <c r="WGE68" s="345"/>
      <c r="WGF68" s="345"/>
      <c r="WGG68" s="345"/>
      <c r="WGH68" s="345"/>
      <c r="WGI68" s="345"/>
      <c r="WGJ68" s="345"/>
      <c r="WGK68" s="345"/>
      <c r="WGL68" s="345"/>
      <c r="WGM68" s="345"/>
      <c r="WGN68" s="345"/>
      <c r="WGO68" s="345"/>
      <c r="WGP68" s="345"/>
      <c r="WGQ68" s="345"/>
      <c r="WGR68" s="345"/>
      <c r="WGS68" s="345"/>
      <c r="WGT68" s="345"/>
      <c r="WGU68" s="345"/>
      <c r="WGV68" s="345"/>
      <c r="WGW68" s="345"/>
      <c r="WGX68" s="345"/>
      <c r="WGY68" s="345"/>
      <c r="WGZ68" s="345"/>
      <c r="WHA68" s="345"/>
      <c r="WHB68" s="345"/>
      <c r="WHC68" s="345"/>
      <c r="WHD68" s="345"/>
      <c r="WHE68" s="345"/>
      <c r="WHF68" s="345"/>
      <c r="WHG68" s="345"/>
      <c r="WHH68" s="345"/>
      <c r="WHI68" s="345"/>
      <c r="WHJ68" s="345"/>
      <c r="WHK68" s="345"/>
      <c r="WHL68" s="345"/>
      <c r="WHM68" s="345"/>
      <c r="WHN68" s="345"/>
      <c r="WHO68" s="345"/>
      <c r="WHP68" s="345"/>
      <c r="WHQ68" s="345"/>
      <c r="WHR68" s="345"/>
      <c r="WHS68" s="345"/>
      <c r="WHT68" s="345"/>
      <c r="WHU68" s="345"/>
      <c r="WHV68" s="345"/>
      <c r="WHW68" s="345"/>
      <c r="WHX68" s="345"/>
      <c r="WHY68" s="345"/>
      <c r="WHZ68" s="345"/>
      <c r="WIA68" s="345"/>
      <c r="WIB68" s="345"/>
      <c r="WIC68" s="345"/>
      <c r="WID68" s="345"/>
      <c r="WIE68" s="345"/>
      <c r="WIF68" s="345"/>
      <c r="WIG68" s="345"/>
      <c r="WIH68" s="345"/>
      <c r="WII68" s="345"/>
      <c r="WIJ68" s="345"/>
      <c r="WIK68" s="345"/>
      <c r="WIL68" s="345"/>
      <c r="WIM68" s="345"/>
      <c r="WIN68" s="345"/>
      <c r="WIO68" s="345"/>
      <c r="WIP68" s="345"/>
      <c r="WIQ68" s="345"/>
      <c r="WIR68" s="345"/>
      <c r="WIS68" s="345"/>
      <c r="WIT68" s="345"/>
      <c r="WIU68" s="345"/>
      <c r="WIV68" s="345"/>
      <c r="WIW68" s="345"/>
      <c r="WIX68" s="345"/>
      <c r="WIY68" s="345"/>
      <c r="WIZ68" s="345"/>
      <c r="WJA68" s="345"/>
      <c r="WJB68" s="345"/>
      <c r="WJC68" s="345"/>
      <c r="WJD68" s="345"/>
      <c r="WJE68" s="345"/>
      <c r="WJF68" s="345"/>
      <c r="WJG68" s="345"/>
      <c r="WJH68" s="345"/>
      <c r="WJI68" s="345"/>
      <c r="WJJ68" s="345"/>
      <c r="WJK68" s="345"/>
      <c r="WJL68" s="345"/>
      <c r="WJM68" s="345"/>
      <c r="WJN68" s="345"/>
      <c r="WJO68" s="345"/>
      <c r="WJP68" s="345"/>
      <c r="WJQ68" s="345"/>
      <c r="WJR68" s="345"/>
      <c r="WJS68" s="345"/>
      <c r="WJT68" s="345"/>
      <c r="WJU68" s="345"/>
      <c r="WJV68" s="345"/>
      <c r="WJW68" s="345"/>
      <c r="WJX68" s="345"/>
      <c r="WJY68" s="345"/>
      <c r="WJZ68" s="345"/>
      <c r="WKA68" s="345"/>
      <c r="WKB68" s="345"/>
      <c r="WKC68" s="345"/>
      <c r="WKD68" s="345"/>
      <c r="WKE68" s="345"/>
      <c r="WKF68" s="345"/>
      <c r="WKG68" s="345"/>
      <c r="WKH68" s="345"/>
      <c r="WKI68" s="345"/>
      <c r="WKJ68" s="345"/>
      <c r="WKK68" s="345"/>
      <c r="WKL68" s="345"/>
      <c r="WKM68" s="345"/>
      <c r="WKN68" s="345"/>
      <c r="WKO68" s="345"/>
      <c r="WKP68" s="345"/>
      <c r="WKQ68" s="345"/>
      <c r="WKR68" s="345"/>
      <c r="WKS68" s="345"/>
      <c r="WKT68" s="345"/>
      <c r="WKU68" s="345"/>
      <c r="WKV68" s="345"/>
      <c r="WKW68" s="345"/>
      <c r="WKX68" s="345"/>
      <c r="WKY68" s="345"/>
      <c r="WKZ68" s="345"/>
      <c r="WLA68" s="345"/>
      <c r="WLB68" s="345"/>
      <c r="WLC68" s="345"/>
      <c r="WLD68" s="345"/>
      <c r="WLE68" s="345"/>
      <c r="WLF68" s="345"/>
      <c r="WLG68" s="345"/>
      <c r="WLH68" s="345"/>
      <c r="WLI68" s="345"/>
      <c r="WLJ68" s="345"/>
      <c r="WLK68" s="345"/>
      <c r="WLM68" s="345"/>
      <c r="WLN68" s="345"/>
      <c r="WLO68" s="345"/>
      <c r="WLP68" s="345"/>
      <c r="WLQ68" s="345"/>
      <c r="WLR68" s="345"/>
      <c r="WLS68" s="345"/>
      <c r="WLT68" s="345"/>
      <c r="WLU68" s="345"/>
      <c r="WLV68" s="345"/>
      <c r="WLW68" s="345"/>
      <c r="WLX68" s="345"/>
      <c r="WLY68" s="345"/>
      <c r="WLZ68" s="345"/>
      <c r="WMA68" s="345"/>
      <c r="WMB68" s="345"/>
      <c r="WMC68" s="345"/>
      <c r="WMD68" s="345"/>
      <c r="WME68" s="345"/>
      <c r="WMF68" s="345"/>
      <c r="WMG68" s="345"/>
      <c r="WMH68" s="345"/>
      <c r="WMI68" s="345"/>
      <c r="WMJ68" s="345"/>
      <c r="WMK68" s="345"/>
      <c r="WML68" s="345"/>
      <c r="WMM68" s="345"/>
      <c r="WMN68" s="345"/>
      <c r="WMO68" s="345"/>
      <c r="WMP68" s="345"/>
      <c r="WMQ68" s="345"/>
      <c r="WMR68" s="345"/>
      <c r="WMS68" s="345"/>
      <c r="WMT68" s="345"/>
      <c r="WMU68" s="345"/>
      <c r="WMV68" s="345"/>
      <c r="WMW68" s="345"/>
      <c r="WMX68" s="345"/>
      <c r="WMY68" s="345"/>
      <c r="WMZ68" s="345"/>
      <c r="WNA68" s="345"/>
      <c r="WNB68" s="345"/>
      <c r="WNC68" s="345"/>
      <c r="WND68" s="345"/>
      <c r="WNE68" s="345"/>
      <c r="WNF68" s="345"/>
      <c r="WNG68" s="345"/>
      <c r="WNH68" s="345"/>
      <c r="WNI68" s="345"/>
      <c r="WNJ68" s="345"/>
      <c r="WNK68" s="345"/>
      <c r="WNL68" s="345"/>
      <c r="WNM68" s="345"/>
      <c r="WNN68" s="345"/>
      <c r="WNO68" s="345"/>
      <c r="WNP68" s="345"/>
      <c r="WNQ68" s="345"/>
      <c r="WNR68" s="345"/>
      <c r="WNS68" s="345"/>
      <c r="WNT68" s="345"/>
      <c r="WNU68" s="345"/>
      <c r="WNV68" s="345"/>
      <c r="WNW68" s="345"/>
      <c r="WNX68" s="345"/>
      <c r="WNY68" s="345"/>
      <c r="WNZ68" s="345"/>
      <c r="WOA68" s="345"/>
      <c r="WOB68" s="345"/>
      <c r="WOC68" s="345"/>
      <c r="WOD68" s="345"/>
      <c r="WOE68" s="345"/>
      <c r="WOF68" s="345"/>
      <c r="WOG68" s="345"/>
      <c r="WOH68" s="345"/>
      <c r="WOI68" s="345"/>
      <c r="WOJ68" s="345"/>
      <c r="WOK68" s="345"/>
      <c r="WOL68" s="345"/>
      <c r="WOM68" s="345"/>
      <c r="WON68" s="345"/>
      <c r="WOO68" s="345"/>
      <c r="WOP68" s="345"/>
      <c r="WOQ68" s="345"/>
      <c r="WOR68" s="345"/>
      <c r="WOS68" s="345"/>
      <c r="WOT68" s="345"/>
      <c r="WOU68" s="345"/>
      <c r="WOV68" s="345"/>
      <c r="WOW68" s="345"/>
      <c r="WOX68" s="345"/>
      <c r="WOY68" s="345"/>
      <c r="WOZ68" s="345"/>
      <c r="WPA68" s="345"/>
      <c r="WPB68" s="345"/>
      <c r="WPC68" s="345"/>
      <c r="WPD68" s="345"/>
      <c r="WPE68" s="345"/>
      <c r="WPF68" s="345"/>
      <c r="WPG68" s="345"/>
      <c r="WPH68" s="345"/>
      <c r="WPI68" s="345"/>
      <c r="WPJ68" s="345"/>
      <c r="WPK68" s="345"/>
      <c r="WPL68" s="345"/>
      <c r="WPM68" s="345"/>
      <c r="WPN68" s="345"/>
      <c r="WPO68" s="345"/>
      <c r="WPP68" s="345"/>
      <c r="WPQ68" s="345"/>
      <c r="WPR68" s="345"/>
      <c r="WPS68" s="345"/>
      <c r="WPT68" s="345"/>
      <c r="WPU68" s="345"/>
      <c r="WPV68" s="345"/>
      <c r="WPW68" s="345"/>
      <c r="WPX68" s="345"/>
      <c r="WPY68" s="345"/>
      <c r="WPZ68" s="345"/>
      <c r="WQA68" s="345"/>
      <c r="WQB68" s="345"/>
      <c r="WQC68" s="345"/>
      <c r="WQD68" s="345"/>
      <c r="WQE68" s="345"/>
      <c r="WQF68" s="345"/>
      <c r="WQG68" s="345"/>
      <c r="WQH68" s="345"/>
      <c r="WQI68" s="345"/>
      <c r="WQJ68" s="345"/>
      <c r="WQK68" s="345"/>
      <c r="WQL68" s="345"/>
      <c r="WQM68" s="345"/>
      <c r="WQN68" s="345"/>
      <c r="WQO68" s="345"/>
      <c r="WQP68" s="345"/>
      <c r="WQQ68" s="345"/>
      <c r="WQR68" s="345"/>
      <c r="WQS68" s="345"/>
      <c r="WQT68" s="345"/>
      <c r="WQU68" s="345"/>
      <c r="WQV68" s="345"/>
      <c r="WQW68" s="345"/>
      <c r="WQX68" s="345"/>
      <c r="WQY68" s="345"/>
      <c r="WQZ68" s="345"/>
      <c r="WRA68" s="345"/>
      <c r="WRB68" s="345"/>
      <c r="WRC68" s="345"/>
      <c r="WRD68" s="345"/>
      <c r="WRE68" s="345"/>
      <c r="WRF68" s="345"/>
      <c r="WRG68" s="345"/>
      <c r="WRH68" s="345"/>
      <c r="WRI68" s="345"/>
      <c r="WRJ68" s="345"/>
      <c r="WRK68" s="345"/>
      <c r="WRL68" s="345"/>
      <c r="WRM68" s="345"/>
      <c r="WRN68" s="345"/>
      <c r="WRO68" s="345"/>
      <c r="WRP68" s="345"/>
      <c r="WRQ68" s="345"/>
      <c r="WRR68" s="345"/>
      <c r="WRS68" s="345"/>
      <c r="WRT68" s="345"/>
      <c r="WRU68" s="345"/>
      <c r="WRV68" s="345"/>
      <c r="WRW68" s="345"/>
      <c r="WRX68" s="345"/>
      <c r="WRY68" s="345"/>
      <c r="WRZ68" s="345"/>
      <c r="WSA68" s="345"/>
      <c r="WSB68" s="345"/>
      <c r="WSC68" s="345"/>
      <c r="WSD68" s="345"/>
      <c r="WSE68" s="345"/>
      <c r="WSF68" s="345"/>
      <c r="WSG68" s="345"/>
      <c r="WSH68" s="345"/>
      <c r="WSI68" s="345"/>
      <c r="WSJ68" s="345"/>
      <c r="WSK68" s="345"/>
      <c r="WSL68" s="345"/>
      <c r="WSM68" s="345"/>
      <c r="WSN68" s="345"/>
      <c r="WSO68" s="345"/>
      <c r="WSP68" s="345"/>
      <c r="WSQ68" s="345"/>
      <c r="WSR68" s="345"/>
      <c r="WSS68" s="345"/>
      <c r="WST68" s="345"/>
      <c r="WSU68" s="345"/>
      <c r="WSV68" s="345"/>
      <c r="WSW68" s="345"/>
      <c r="WSX68" s="345"/>
      <c r="WSY68" s="345"/>
      <c r="WSZ68" s="345"/>
      <c r="WTA68" s="345"/>
      <c r="WTB68" s="345"/>
      <c r="WTC68" s="345"/>
      <c r="WTD68" s="345"/>
      <c r="WTE68" s="345"/>
      <c r="WTF68" s="345"/>
      <c r="WTG68" s="345"/>
      <c r="WTH68" s="345"/>
      <c r="WTI68" s="345"/>
      <c r="WTJ68" s="345"/>
      <c r="WTK68" s="345"/>
      <c r="WTL68" s="345"/>
      <c r="WTM68" s="345"/>
      <c r="WTN68" s="345"/>
      <c r="WTO68" s="345"/>
      <c r="WTP68" s="345"/>
      <c r="WTQ68" s="345"/>
      <c r="WTR68" s="345"/>
      <c r="WTS68" s="345"/>
      <c r="WTT68" s="345"/>
      <c r="WTU68" s="345"/>
      <c r="WTV68" s="345"/>
      <c r="WTW68" s="345"/>
      <c r="WTX68" s="345"/>
      <c r="WTY68" s="345"/>
      <c r="WTZ68" s="345"/>
      <c r="WUA68" s="345"/>
      <c r="WUB68" s="345"/>
      <c r="WUC68" s="345"/>
      <c r="WUD68" s="345"/>
      <c r="WUE68" s="345"/>
      <c r="WUF68" s="345"/>
      <c r="WUG68" s="345"/>
      <c r="WUH68" s="345"/>
      <c r="WUI68" s="345"/>
      <c r="WUJ68" s="345"/>
      <c r="WUK68" s="345"/>
      <c r="WUL68" s="345"/>
      <c r="WUM68" s="345"/>
      <c r="WUN68" s="345"/>
      <c r="WUO68" s="345"/>
      <c r="WUP68" s="345"/>
      <c r="WUQ68" s="345"/>
      <c r="WUR68" s="345"/>
      <c r="WUS68" s="345"/>
      <c r="WUT68" s="345"/>
      <c r="WUU68" s="345"/>
      <c r="WUV68" s="345"/>
      <c r="WUW68" s="345"/>
      <c r="WUX68" s="345"/>
      <c r="WUY68" s="345"/>
      <c r="WUZ68" s="345"/>
      <c r="WVA68" s="345"/>
      <c r="WVB68" s="345"/>
      <c r="WVC68" s="345"/>
      <c r="WVD68" s="345"/>
      <c r="WVE68" s="345"/>
      <c r="WVF68" s="345"/>
      <c r="WVG68" s="345"/>
      <c r="WVI68" s="345"/>
      <c r="WVJ68" s="345"/>
      <c r="WVK68" s="345"/>
      <c r="WVL68" s="345"/>
      <c r="WVM68" s="345"/>
      <c r="WVN68" s="345"/>
      <c r="WVO68" s="345"/>
      <c r="WVP68" s="345"/>
      <c r="WVQ68" s="345"/>
      <c r="WVR68" s="345"/>
      <c r="WVS68" s="345"/>
      <c r="WVT68" s="345"/>
      <c r="WVU68" s="345"/>
      <c r="WVV68" s="345"/>
      <c r="WVW68" s="345"/>
      <c r="WVX68" s="345"/>
      <c r="WVY68" s="345"/>
      <c r="WVZ68" s="345"/>
      <c r="WWA68" s="345"/>
      <c r="WWB68" s="345"/>
      <c r="WWC68" s="345"/>
      <c r="WWD68" s="345"/>
      <c r="WWE68" s="345"/>
      <c r="WWF68" s="345"/>
      <c r="WWG68" s="345"/>
      <c r="WWH68" s="345"/>
      <c r="WWI68" s="345"/>
      <c r="WWJ68" s="345"/>
      <c r="WWK68" s="345"/>
      <c r="WWL68" s="345"/>
      <c r="WWM68" s="345"/>
      <c r="WWN68" s="345"/>
      <c r="WWO68" s="345"/>
      <c r="WWP68" s="345"/>
      <c r="WWQ68" s="345"/>
      <c r="WWR68" s="345"/>
      <c r="WWS68" s="345"/>
      <c r="WWT68" s="345"/>
      <c r="WWU68" s="345"/>
      <c r="WWV68" s="345"/>
      <c r="WWW68" s="345"/>
      <c r="WWX68" s="345"/>
      <c r="WWY68" s="345"/>
      <c r="WWZ68" s="345"/>
      <c r="WXA68" s="345"/>
      <c r="WXB68" s="345"/>
      <c r="WXC68" s="345"/>
      <c r="WXD68" s="345"/>
      <c r="WXE68" s="345"/>
      <c r="WXF68" s="345"/>
      <c r="WXG68" s="345"/>
      <c r="WXH68" s="345"/>
      <c r="WXI68" s="345"/>
      <c r="WXJ68" s="345"/>
      <c r="WXK68" s="345"/>
      <c r="WXL68" s="345"/>
      <c r="WXM68" s="345"/>
      <c r="WXN68" s="345"/>
      <c r="WXO68" s="345"/>
      <c r="WXP68" s="345"/>
      <c r="WXQ68" s="345"/>
      <c r="WXR68" s="345"/>
      <c r="WXS68" s="345"/>
      <c r="WXT68" s="345"/>
      <c r="WXU68" s="345"/>
      <c r="WXV68" s="345"/>
      <c r="WXW68" s="345"/>
      <c r="WXX68" s="345"/>
      <c r="WXY68" s="345"/>
      <c r="WXZ68" s="345"/>
      <c r="WYA68" s="345"/>
      <c r="WYB68" s="345"/>
      <c r="WYC68" s="345"/>
      <c r="WYD68" s="345"/>
      <c r="WYE68" s="345"/>
      <c r="WYF68" s="345"/>
      <c r="WYG68" s="345"/>
      <c r="WYH68" s="345"/>
      <c r="WYI68" s="345"/>
      <c r="WYJ68" s="345"/>
      <c r="WYK68" s="345"/>
      <c r="WYL68" s="345"/>
      <c r="WYM68" s="345"/>
      <c r="WYN68" s="345"/>
      <c r="WYO68" s="345"/>
      <c r="WYP68" s="345"/>
      <c r="WYQ68" s="345"/>
      <c r="WYR68" s="345"/>
      <c r="WYS68" s="345"/>
      <c r="WYT68" s="345"/>
      <c r="WYU68" s="345"/>
      <c r="WYV68" s="345"/>
      <c r="WYW68" s="345"/>
      <c r="WYX68" s="345"/>
      <c r="WYY68" s="345"/>
      <c r="WYZ68" s="345"/>
      <c r="WZA68" s="345"/>
      <c r="WZB68" s="345"/>
      <c r="WZC68" s="345"/>
      <c r="WZD68" s="345"/>
      <c r="WZE68" s="345"/>
      <c r="WZF68" s="345"/>
      <c r="WZG68" s="345"/>
      <c r="WZH68" s="345"/>
      <c r="WZI68" s="345"/>
      <c r="WZJ68" s="345"/>
      <c r="WZK68" s="345"/>
      <c r="WZL68" s="345"/>
      <c r="WZM68" s="345"/>
      <c r="WZN68" s="345"/>
      <c r="WZO68" s="345"/>
      <c r="WZP68" s="345"/>
      <c r="WZQ68" s="345"/>
      <c r="WZR68" s="345"/>
      <c r="WZS68" s="345"/>
      <c r="WZT68" s="345"/>
      <c r="WZU68" s="345"/>
      <c r="WZV68" s="345"/>
      <c r="WZW68" s="345"/>
      <c r="WZX68" s="345"/>
      <c r="WZY68" s="345"/>
      <c r="WZZ68" s="345"/>
      <c r="XAA68" s="345"/>
      <c r="XAB68" s="345"/>
      <c r="XAC68" s="345"/>
      <c r="XAD68" s="345"/>
      <c r="XAE68" s="345"/>
      <c r="XAF68" s="345"/>
      <c r="XAG68" s="345"/>
      <c r="XAH68" s="345"/>
      <c r="XAI68" s="345"/>
      <c r="XAJ68" s="345"/>
      <c r="XAK68" s="345"/>
      <c r="XAL68" s="345"/>
      <c r="XAM68" s="345"/>
      <c r="XAN68" s="345"/>
      <c r="XAO68" s="345"/>
      <c r="XAP68" s="345"/>
      <c r="XAQ68" s="345"/>
      <c r="XAR68" s="345"/>
      <c r="XAS68" s="345"/>
      <c r="XAT68" s="345"/>
      <c r="XAU68" s="345"/>
      <c r="XAV68" s="345"/>
      <c r="XAW68" s="345"/>
      <c r="XAX68" s="345"/>
      <c r="XAY68" s="345"/>
      <c r="XAZ68" s="345"/>
      <c r="XBA68" s="345"/>
      <c r="XBB68" s="345"/>
      <c r="XBC68" s="345"/>
      <c r="XBD68" s="345"/>
      <c r="XBE68" s="345"/>
      <c r="XBF68" s="345"/>
      <c r="XBG68" s="345"/>
      <c r="XBH68" s="345"/>
      <c r="XBI68" s="345"/>
      <c r="XBJ68" s="345"/>
      <c r="XBK68" s="345"/>
      <c r="XBL68" s="345"/>
      <c r="XBM68" s="345"/>
      <c r="XBN68" s="345"/>
      <c r="XBO68" s="345"/>
      <c r="XBP68" s="345"/>
      <c r="XBQ68" s="345"/>
      <c r="XBR68" s="345"/>
      <c r="XBS68" s="345"/>
      <c r="XBT68" s="345"/>
      <c r="XBU68" s="345"/>
      <c r="XBV68" s="345"/>
      <c r="XBW68" s="345"/>
      <c r="XBX68" s="345"/>
      <c r="XBY68" s="345"/>
      <c r="XBZ68" s="345"/>
      <c r="XCA68" s="345"/>
      <c r="XCB68" s="345"/>
      <c r="XCC68" s="345"/>
      <c r="XCD68" s="345"/>
      <c r="XCE68" s="345"/>
      <c r="XCF68" s="345"/>
      <c r="XCG68" s="345"/>
      <c r="XCH68" s="345"/>
      <c r="XCI68" s="345"/>
      <c r="XCJ68" s="345"/>
      <c r="XCK68" s="345"/>
      <c r="XCL68" s="345"/>
      <c r="XCM68" s="345"/>
      <c r="XCN68" s="345"/>
      <c r="XCO68" s="345"/>
      <c r="XCP68" s="345"/>
      <c r="XCQ68" s="345"/>
      <c r="XCR68" s="345"/>
      <c r="XCS68" s="345"/>
      <c r="XCT68" s="345"/>
      <c r="XCU68" s="345"/>
      <c r="XCV68" s="345"/>
      <c r="XCW68" s="345"/>
      <c r="XCX68" s="345"/>
      <c r="XCY68" s="345"/>
      <c r="XCZ68" s="345"/>
      <c r="XDA68" s="345"/>
      <c r="XDB68" s="345"/>
      <c r="XDC68" s="345"/>
      <c r="XDD68" s="345"/>
      <c r="XDE68" s="345"/>
      <c r="XDF68" s="345"/>
      <c r="XDG68" s="345"/>
      <c r="XDH68" s="345"/>
      <c r="XDI68" s="345"/>
      <c r="XDJ68" s="345"/>
      <c r="XDK68" s="345"/>
      <c r="XDL68" s="345"/>
      <c r="XDM68" s="345"/>
      <c r="XDN68" s="345"/>
      <c r="XDO68" s="345"/>
      <c r="XDP68" s="345"/>
      <c r="XDQ68" s="345"/>
      <c r="XDR68" s="345"/>
      <c r="XDS68" s="345"/>
      <c r="XDT68" s="345"/>
      <c r="XDU68" s="345"/>
      <c r="XDV68" s="345"/>
      <c r="XDW68" s="345"/>
      <c r="XDX68" s="345"/>
      <c r="XDY68" s="345"/>
      <c r="XDZ68" s="345"/>
      <c r="XEA68" s="345"/>
      <c r="XEB68" s="345"/>
      <c r="XEC68" s="345"/>
      <c r="XED68" s="345"/>
      <c r="XEE68" s="345"/>
      <c r="XEF68" s="345"/>
      <c r="XEG68" s="345"/>
      <c r="XEH68" s="345"/>
      <c r="XEI68" s="345"/>
      <c r="XEJ68" s="345"/>
      <c r="XEK68" s="345"/>
      <c r="XEL68" s="345"/>
      <c r="XEM68" s="345"/>
      <c r="XEN68" s="345"/>
      <c r="XEO68" s="345"/>
      <c r="XEP68" s="345"/>
      <c r="XEQ68" s="345"/>
      <c r="XER68" s="345"/>
      <c r="XES68" s="345"/>
      <c r="XET68" s="345"/>
      <c r="XEU68" s="345"/>
      <c r="XEV68" s="345"/>
      <c r="XEW68" s="345"/>
      <c r="XEX68" s="345"/>
      <c r="XEY68" s="345"/>
      <c r="XEZ68" s="345"/>
    </row>
    <row r="69" spans="1:1023 1025:2047 2049:3071 3073:4095 4097:5119 5121:6143 6145:7167 7169:8191 8193:9215 9217:10239 10241:11263 11265:12287 12289:13311 13313:14335 14337:15359 15361:16380" s="59" customFormat="1" ht="24.75" customHeight="1" thickBot="1" x14ac:dyDescent="0.25">
      <c r="A69" s="521" t="s">
        <v>907</v>
      </c>
      <c r="B69" s="522">
        <v>3572</v>
      </c>
      <c r="C69" s="522"/>
      <c r="D69" s="99">
        <f>SUM(E69:H69)</f>
        <v>50000</v>
      </c>
      <c r="E69" s="129">
        <v>50000</v>
      </c>
      <c r="F69" s="97">
        <v>0</v>
      </c>
      <c r="G69" s="97">
        <v>0</v>
      </c>
      <c r="H69" s="97">
        <v>0</v>
      </c>
      <c r="I69" s="281" t="s">
        <v>908</v>
      </c>
    </row>
    <row r="70" spans="1:1023 1025:2047 2049:3071 3073:4095 4097:5119 5121:6143 6145:7167 7169:8191 8193:9215 9217:10239 10241:11263 11265:12287 12289:13311 13313:14335 14337:15359 15361:16380" s="59" customFormat="1" ht="26.25" customHeight="1" thickBot="1" x14ac:dyDescent="0.25">
      <c r="A70" s="63" t="s">
        <v>307</v>
      </c>
      <c r="B70" s="101"/>
      <c r="C70" s="101"/>
      <c r="D70" s="61">
        <f>SUM(D69)</f>
        <v>50000</v>
      </c>
      <c r="E70" s="61">
        <f t="shared" ref="E70:H70" si="16">SUM(E69)</f>
        <v>50000</v>
      </c>
      <c r="F70" s="61">
        <f t="shared" si="16"/>
        <v>0</v>
      </c>
      <c r="G70" s="61">
        <f t="shared" si="16"/>
        <v>0</v>
      </c>
      <c r="H70" s="61">
        <f t="shared" si="16"/>
        <v>0</v>
      </c>
      <c r="I70" s="62"/>
    </row>
    <row r="71" spans="1:1023 1025:2047 2049:3071 3073:4095 4097:5119 5121:6143 6145:7167 7169:8191 8193:9215 9217:10239 10241:11263 11265:12287 12289:13311 13313:14335 14337:15359 15361:16380" s="59" customFormat="1" ht="18" customHeight="1" x14ac:dyDescent="0.2">
      <c r="A71" s="520" t="s">
        <v>115</v>
      </c>
      <c r="B71" s="518"/>
      <c r="C71" s="518"/>
      <c r="D71" s="518"/>
      <c r="E71" s="518"/>
      <c r="F71" s="518"/>
      <c r="G71" s="518"/>
      <c r="H71" s="518"/>
      <c r="I71" s="519"/>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c r="CO71" s="345"/>
      <c r="CP71" s="345"/>
      <c r="CQ71" s="345"/>
      <c r="CR71" s="345"/>
      <c r="CS71" s="345"/>
      <c r="CT71" s="345"/>
      <c r="CU71" s="345"/>
      <c r="CV71" s="345"/>
      <c r="CW71" s="345"/>
      <c r="CX71" s="345"/>
      <c r="CY71" s="345"/>
      <c r="CZ71" s="345"/>
      <c r="DA71" s="345"/>
      <c r="DB71" s="345"/>
      <c r="DC71" s="345"/>
      <c r="DD71" s="345"/>
      <c r="DE71" s="345"/>
      <c r="DF71" s="345"/>
      <c r="DG71" s="345"/>
      <c r="DH71" s="345"/>
      <c r="DI71" s="345"/>
      <c r="DJ71" s="345"/>
      <c r="DK71" s="345"/>
      <c r="DL71" s="345"/>
      <c r="DM71" s="345"/>
      <c r="DN71" s="345"/>
      <c r="DO71" s="345"/>
      <c r="DP71" s="345"/>
      <c r="DQ71" s="345"/>
      <c r="DR71" s="345"/>
      <c r="DS71" s="345"/>
      <c r="DT71" s="345"/>
      <c r="DU71" s="345"/>
      <c r="DV71" s="345"/>
      <c r="DW71" s="345"/>
      <c r="DX71" s="345"/>
      <c r="DY71" s="345"/>
      <c r="DZ71" s="345"/>
      <c r="EA71" s="345"/>
      <c r="EB71" s="345"/>
      <c r="EC71" s="345"/>
      <c r="ED71" s="345"/>
      <c r="EE71" s="345"/>
      <c r="EF71" s="345"/>
      <c r="EG71" s="345"/>
      <c r="EH71" s="345"/>
      <c r="EI71" s="345"/>
      <c r="EJ71" s="345"/>
      <c r="EK71" s="345"/>
      <c r="EL71" s="345"/>
      <c r="EM71" s="345"/>
      <c r="EN71" s="345"/>
      <c r="EO71" s="345"/>
      <c r="EP71" s="345"/>
      <c r="EQ71" s="345"/>
      <c r="ER71" s="345"/>
      <c r="ES71" s="345"/>
      <c r="ET71" s="345"/>
      <c r="EU71" s="345"/>
      <c r="EV71" s="345"/>
      <c r="EW71" s="345"/>
      <c r="EX71" s="345"/>
      <c r="EY71" s="345"/>
      <c r="EZ71" s="345"/>
      <c r="FA71" s="345"/>
      <c r="FB71" s="345"/>
      <c r="FC71" s="345"/>
      <c r="FD71" s="345"/>
      <c r="FE71" s="345"/>
      <c r="FF71" s="345"/>
      <c r="FG71" s="345"/>
      <c r="FH71" s="345"/>
      <c r="FI71" s="345"/>
      <c r="FJ71" s="345"/>
      <c r="FK71" s="345"/>
      <c r="FL71" s="345"/>
      <c r="FM71" s="345"/>
      <c r="FN71" s="345"/>
      <c r="FO71" s="345"/>
      <c r="FP71" s="345"/>
      <c r="FQ71" s="345"/>
      <c r="FR71" s="345"/>
      <c r="FS71" s="345"/>
      <c r="FT71" s="345"/>
      <c r="FU71" s="345"/>
      <c r="FV71" s="345"/>
      <c r="FW71" s="345"/>
      <c r="FX71" s="345"/>
      <c r="FY71" s="345"/>
      <c r="FZ71" s="345"/>
      <c r="GA71" s="345"/>
      <c r="GB71" s="345"/>
      <c r="GC71" s="345"/>
      <c r="GD71" s="345"/>
      <c r="GE71" s="345"/>
      <c r="GF71" s="345"/>
      <c r="GG71" s="345"/>
      <c r="GH71" s="345"/>
      <c r="GI71" s="345"/>
      <c r="GJ71" s="345"/>
      <c r="GK71" s="345"/>
      <c r="GL71" s="345"/>
      <c r="GM71" s="345"/>
      <c r="GN71" s="345"/>
      <c r="GO71" s="345"/>
      <c r="GP71" s="345"/>
      <c r="GQ71" s="345"/>
      <c r="GR71" s="345"/>
      <c r="GS71" s="345"/>
      <c r="GT71" s="345"/>
      <c r="GU71" s="345"/>
      <c r="GV71" s="345"/>
      <c r="GW71" s="345"/>
      <c r="GX71" s="345"/>
      <c r="GY71" s="345"/>
      <c r="GZ71" s="345"/>
      <c r="HA71" s="345"/>
      <c r="HB71" s="345"/>
      <c r="HC71" s="345"/>
      <c r="HD71" s="345"/>
      <c r="HE71" s="345"/>
      <c r="HF71" s="345"/>
      <c r="HG71" s="345"/>
      <c r="HH71" s="345"/>
      <c r="HI71" s="345"/>
      <c r="HJ71" s="345"/>
      <c r="HK71" s="345"/>
      <c r="HL71" s="345"/>
      <c r="HM71" s="345"/>
      <c r="HN71" s="345"/>
      <c r="HO71" s="345"/>
      <c r="HP71" s="345"/>
      <c r="HQ71" s="345"/>
      <c r="HR71" s="345"/>
      <c r="HS71" s="345"/>
      <c r="HT71" s="345"/>
      <c r="HU71" s="345"/>
      <c r="HV71" s="345"/>
      <c r="HW71" s="345"/>
      <c r="HX71" s="345"/>
      <c r="HY71" s="345"/>
      <c r="HZ71" s="345"/>
      <c r="IA71" s="345"/>
      <c r="IB71" s="345"/>
      <c r="IC71" s="345"/>
      <c r="ID71" s="345"/>
      <c r="IE71" s="345"/>
      <c r="IF71" s="345"/>
      <c r="IG71" s="345"/>
      <c r="IH71" s="345"/>
      <c r="II71" s="345"/>
      <c r="IJ71" s="345"/>
      <c r="IK71" s="345"/>
      <c r="IL71" s="345"/>
      <c r="IM71" s="345"/>
      <c r="IN71" s="345"/>
      <c r="IO71" s="345"/>
      <c r="IP71" s="345"/>
      <c r="IQ71" s="345"/>
      <c r="IR71" s="345"/>
      <c r="IS71" s="345"/>
      <c r="IT71" s="345"/>
      <c r="IU71" s="345"/>
      <c r="IW71" s="345"/>
      <c r="IX71" s="345"/>
      <c r="IY71" s="345"/>
      <c r="IZ71" s="345"/>
      <c r="JA71" s="345"/>
      <c r="JB71" s="345"/>
      <c r="JC71" s="345"/>
      <c r="JD71" s="345"/>
      <c r="JE71" s="345"/>
      <c r="JF71" s="345"/>
      <c r="JG71" s="345"/>
      <c r="JH71" s="345"/>
      <c r="JI71" s="345"/>
      <c r="JJ71" s="345"/>
      <c r="JK71" s="345"/>
      <c r="JL71" s="345"/>
      <c r="JM71" s="345"/>
      <c r="JN71" s="345"/>
      <c r="JO71" s="345"/>
      <c r="JP71" s="345"/>
      <c r="JQ71" s="345"/>
      <c r="JR71" s="345"/>
      <c r="JS71" s="345"/>
      <c r="JT71" s="345"/>
      <c r="JU71" s="345"/>
      <c r="JV71" s="345"/>
      <c r="JW71" s="345"/>
      <c r="JX71" s="345"/>
      <c r="JY71" s="345"/>
      <c r="JZ71" s="345"/>
      <c r="KA71" s="345"/>
      <c r="KB71" s="345"/>
      <c r="KC71" s="345"/>
      <c r="KD71" s="345"/>
      <c r="KE71" s="345"/>
      <c r="KF71" s="345"/>
      <c r="KG71" s="345"/>
      <c r="KH71" s="345"/>
      <c r="KI71" s="345"/>
      <c r="KJ71" s="345"/>
      <c r="KK71" s="345"/>
      <c r="KL71" s="345"/>
      <c r="KM71" s="345"/>
      <c r="KN71" s="345"/>
      <c r="KO71" s="345"/>
      <c r="KP71" s="345"/>
      <c r="KQ71" s="345"/>
      <c r="KR71" s="345"/>
      <c r="KS71" s="345"/>
      <c r="KT71" s="345"/>
      <c r="KU71" s="345"/>
      <c r="KV71" s="345"/>
      <c r="KW71" s="345"/>
      <c r="KX71" s="345"/>
      <c r="KY71" s="345"/>
      <c r="KZ71" s="345"/>
      <c r="LA71" s="345"/>
      <c r="LB71" s="345"/>
      <c r="LC71" s="345"/>
      <c r="LD71" s="345"/>
      <c r="LE71" s="345"/>
      <c r="LF71" s="345"/>
      <c r="LG71" s="345"/>
      <c r="LH71" s="345"/>
      <c r="LI71" s="345"/>
      <c r="LJ71" s="345"/>
      <c r="LK71" s="345"/>
      <c r="LL71" s="345"/>
      <c r="LM71" s="345"/>
      <c r="LN71" s="345"/>
      <c r="LO71" s="345"/>
      <c r="LP71" s="345"/>
      <c r="LQ71" s="345"/>
      <c r="LR71" s="345"/>
      <c r="LS71" s="345"/>
      <c r="LT71" s="345"/>
      <c r="LU71" s="345"/>
      <c r="LV71" s="345"/>
      <c r="LW71" s="345"/>
      <c r="LX71" s="345"/>
      <c r="LY71" s="345"/>
      <c r="LZ71" s="345"/>
      <c r="MA71" s="345"/>
      <c r="MB71" s="345"/>
      <c r="MC71" s="345"/>
      <c r="MD71" s="345"/>
      <c r="ME71" s="345"/>
      <c r="MF71" s="345"/>
      <c r="MG71" s="345"/>
      <c r="MH71" s="345"/>
      <c r="MI71" s="345"/>
      <c r="MJ71" s="345"/>
      <c r="MK71" s="345"/>
      <c r="ML71" s="345"/>
      <c r="MM71" s="345"/>
      <c r="MN71" s="345"/>
      <c r="MO71" s="345"/>
      <c r="MP71" s="345"/>
      <c r="MQ71" s="345"/>
      <c r="MR71" s="345"/>
      <c r="MS71" s="345"/>
      <c r="MT71" s="345"/>
      <c r="MU71" s="345"/>
      <c r="MV71" s="345"/>
      <c r="MW71" s="345"/>
      <c r="MX71" s="345"/>
      <c r="MY71" s="345"/>
      <c r="MZ71" s="345"/>
      <c r="NA71" s="345"/>
      <c r="NB71" s="345"/>
      <c r="NC71" s="345"/>
      <c r="ND71" s="345"/>
      <c r="NE71" s="345"/>
      <c r="NF71" s="345"/>
      <c r="NG71" s="345"/>
      <c r="NH71" s="345"/>
      <c r="NI71" s="345"/>
      <c r="NJ71" s="345"/>
      <c r="NK71" s="345"/>
      <c r="NL71" s="345"/>
      <c r="NM71" s="345"/>
      <c r="NN71" s="345"/>
      <c r="NO71" s="345"/>
      <c r="NP71" s="345"/>
      <c r="NQ71" s="345"/>
      <c r="NR71" s="345"/>
      <c r="NS71" s="345"/>
      <c r="NT71" s="345"/>
      <c r="NU71" s="345"/>
      <c r="NV71" s="345"/>
      <c r="NW71" s="345"/>
      <c r="NX71" s="345"/>
      <c r="NY71" s="345"/>
      <c r="NZ71" s="345"/>
      <c r="OA71" s="345"/>
      <c r="OB71" s="345"/>
      <c r="OC71" s="345"/>
      <c r="OD71" s="345"/>
      <c r="OE71" s="345"/>
      <c r="OF71" s="345"/>
      <c r="OG71" s="345"/>
      <c r="OH71" s="345"/>
      <c r="OI71" s="345"/>
      <c r="OJ71" s="345"/>
      <c r="OK71" s="345"/>
      <c r="OL71" s="345"/>
      <c r="OM71" s="345"/>
      <c r="ON71" s="345"/>
      <c r="OO71" s="345"/>
      <c r="OP71" s="345"/>
      <c r="OQ71" s="345"/>
      <c r="OR71" s="345"/>
      <c r="OS71" s="345"/>
      <c r="OT71" s="345"/>
      <c r="OU71" s="345"/>
      <c r="OV71" s="345"/>
      <c r="OW71" s="345"/>
      <c r="OX71" s="345"/>
      <c r="OY71" s="345"/>
      <c r="OZ71" s="345"/>
      <c r="PA71" s="345"/>
      <c r="PB71" s="345"/>
      <c r="PC71" s="345"/>
      <c r="PD71" s="345"/>
      <c r="PE71" s="345"/>
      <c r="PF71" s="345"/>
      <c r="PG71" s="345"/>
      <c r="PH71" s="345"/>
      <c r="PI71" s="345"/>
      <c r="PJ71" s="345"/>
      <c r="PK71" s="345"/>
      <c r="PL71" s="345"/>
      <c r="PM71" s="345"/>
      <c r="PN71" s="345"/>
      <c r="PO71" s="345"/>
      <c r="PP71" s="345"/>
      <c r="PQ71" s="345"/>
      <c r="PR71" s="345"/>
      <c r="PS71" s="345"/>
      <c r="PT71" s="345"/>
      <c r="PU71" s="345"/>
      <c r="PV71" s="345"/>
      <c r="PW71" s="345"/>
      <c r="PX71" s="345"/>
      <c r="PY71" s="345"/>
      <c r="PZ71" s="345"/>
      <c r="QA71" s="345"/>
      <c r="QB71" s="345"/>
      <c r="QC71" s="345"/>
      <c r="QD71" s="345"/>
      <c r="QE71" s="345"/>
      <c r="QF71" s="345"/>
      <c r="QG71" s="345"/>
      <c r="QH71" s="345"/>
      <c r="QI71" s="345"/>
      <c r="QJ71" s="345"/>
      <c r="QK71" s="345"/>
      <c r="QL71" s="345"/>
      <c r="QM71" s="345"/>
      <c r="QN71" s="345"/>
      <c r="QO71" s="345"/>
      <c r="QP71" s="345"/>
      <c r="QQ71" s="345"/>
      <c r="QR71" s="345"/>
      <c r="QS71" s="345"/>
      <c r="QT71" s="345"/>
      <c r="QU71" s="345"/>
      <c r="QV71" s="345"/>
      <c r="QW71" s="345"/>
      <c r="QX71" s="345"/>
      <c r="QY71" s="345"/>
      <c r="QZ71" s="345"/>
      <c r="RA71" s="345"/>
      <c r="RB71" s="345"/>
      <c r="RC71" s="345"/>
      <c r="RD71" s="345"/>
      <c r="RE71" s="345"/>
      <c r="RF71" s="345"/>
      <c r="RG71" s="345"/>
      <c r="RH71" s="345"/>
      <c r="RI71" s="345"/>
      <c r="RJ71" s="345"/>
      <c r="RK71" s="345"/>
      <c r="RL71" s="345"/>
      <c r="RM71" s="345"/>
      <c r="RN71" s="345"/>
      <c r="RO71" s="345"/>
      <c r="RP71" s="345"/>
      <c r="RQ71" s="345"/>
      <c r="RR71" s="345"/>
      <c r="RS71" s="345"/>
      <c r="RT71" s="345"/>
      <c r="RU71" s="345"/>
      <c r="RV71" s="345"/>
      <c r="RW71" s="345"/>
      <c r="RX71" s="345"/>
      <c r="RY71" s="345"/>
      <c r="RZ71" s="345"/>
      <c r="SA71" s="345"/>
      <c r="SB71" s="345"/>
      <c r="SC71" s="345"/>
      <c r="SD71" s="345"/>
      <c r="SE71" s="345"/>
      <c r="SF71" s="345"/>
      <c r="SG71" s="345"/>
      <c r="SH71" s="345"/>
      <c r="SI71" s="345"/>
      <c r="SJ71" s="345"/>
      <c r="SK71" s="345"/>
      <c r="SL71" s="345"/>
      <c r="SM71" s="345"/>
      <c r="SN71" s="345"/>
      <c r="SO71" s="345"/>
      <c r="SP71" s="345"/>
      <c r="SQ71" s="345"/>
      <c r="SS71" s="345"/>
      <c r="ST71" s="345"/>
      <c r="SU71" s="345"/>
      <c r="SV71" s="345"/>
      <c r="SW71" s="345"/>
      <c r="SX71" s="345"/>
      <c r="SY71" s="345"/>
      <c r="SZ71" s="345"/>
      <c r="TA71" s="345"/>
      <c r="TB71" s="345"/>
      <c r="TC71" s="345"/>
      <c r="TD71" s="345"/>
      <c r="TE71" s="345"/>
      <c r="TF71" s="345"/>
      <c r="TG71" s="345"/>
      <c r="TH71" s="345"/>
      <c r="TI71" s="345"/>
      <c r="TJ71" s="345"/>
      <c r="TK71" s="345"/>
      <c r="TL71" s="345"/>
      <c r="TM71" s="345"/>
      <c r="TN71" s="345"/>
      <c r="TO71" s="345"/>
      <c r="TP71" s="345"/>
      <c r="TQ71" s="345"/>
      <c r="TR71" s="345"/>
      <c r="TS71" s="345"/>
      <c r="TT71" s="345"/>
      <c r="TU71" s="345"/>
      <c r="TV71" s="345"/>
      <c r="TW71" s="345"/>
      <c r="TX71" s="345"/>
      <c r="TY71" s="345"/>
      <c r="TZ71" s="345"/>
      <c r="UA71" s="345"/>
      <c r="UB71" s="345"/>
      <c r="UC71" s="345"/>
      <c r="UD71" s="345"/>
      <c r="UE71" s="345"/>
      <c r="UF71" s="345"/>
      <c r="UG71" s="345"/>
      <c r="UH71" s="345"/>
      <c r="UI71" s="345"/>
      <c r="UJ71" s="345"/>
      <c r="UK71" s="345"/>
      <c r="UL71" s="345"/>
      <c r="UM71" s="345"/>
      <c r="UN71" s="345"/>
      <c r="UO71" s="345"/>
      <c r="UP71" s="345"/>
      <c r="UQ71" s="345"/>
      <c r="UR71" s="345"/>
      <c r="US71" s="345"/>
      <c r="UT71" s="345"/>
      <c r="UU71" s="345"/>
      <c r="UV71" s="345"/>
      <c r="UW71" s="345"/>
      <c r="UX71" s="345"/>
      <c r="UY71" s="345"/>
      <c r="UZ71" s="345"/>
      <c r="VA71" s="345"/>
      <c r="VB71" s="345"/>
      <c r="VC71" s="345"/>
      <c r="VD71" s="345"/>
      <c r="VE71" s="345"/>
      <c r="VF71" s="345"/>
      <c r="VG71" s="345"/>
      <c r="VH71" s="345"/>
      <c r="VI71" s="345"/>
      <c r="VJ71" s="345"/>
      <c r="VK71" s="345"/>
      <c r="VL71" s="345"/>
      <c r="VM71" s="345"/>
      <c r="VN71" s="345"/>
      <c r="VO71" s="345"/>
      <c r="VP71" s="345"/>
      <c r="VQ71" s="345"/>
      <c r="VR71" s="345"/>
      <c r="VS71" s="345"/>
      <c r="VT71" s="345"/>
      <c r="VU71" s="345"/>
      <c r="VV71" s="345"/>
      <c r="VW71" s="345"/>
      <c r="VX71" s="345"/>
      <c r="VY71" s="345"/>
      <c r="VZ71" s="345"/>
      <c r="WA71" s="345"/>
      <c r="WB71" s="345"/>
      <c r="WC71" s="345"/>
      <c r="WD71" s="345"/>
      <c r="WE71" s="345"/>
      <c r="WF71" s="345"/>
      <c r="WG71" s="345"/>
      <c r="WH71" s="345"/>
      <c r="WI71" s="345"/>
      <c r="WJ71" s="345"/>
      <c r="WK71" s="345"/>
      <c r="WL71" s="345"/>
      <c r="WM71" s="345"/>
      <c r="WN71" s="345"/>
      <c r="WO71" s="345"/>
      <c r="WP71" s="345"/>
      <c r="WQ71" s="345"/>
      <c r="WR71" s="345"/>
      <c r="WS71" s="345"/>
      <c r="WT71" s="345"/>
      <c r="WU71" s="345"/>
      <c r="WV71" s="345"/>
      <c r="WW71" s="345"/>
      <c r="WX71" s="345"/>
      <c r="WY71" s="345"/>
      <c r="WZ71" s="345"/>
      <c r="XA71" s="345"/>
      <c r="XB71" s="345"/>
      <c r="XC71" s="345"/>
      <c r="XD71" s="345"/>
      <c r="XE71" s="345"/>
      <c r="XF71" s="345"/>
      <c r="XG71" s="345"/>
      <c r="XH71" s="345"/>
      <c r="XI71" s="345"/>
      <c r="XJ71" s="345"/>
      <c r="XK71" s="345"/>
      <c r="XL71" s="345"/>
      <c r="XM71" s="345"/>
      <c r="XN71" s="345"/>
      <c r="XO71" s="345"/>
      <c r="XP71" s="345"/>
      <c r="XQ71" s="345"/>
      <c r="XR71" s="345"/>
      <c r="XS71" s="345"/>
      <c r="XT71" s="345"/>
      <c r="XU71" s="345"/>
      <c r="XV71" s="345"/>
      <c r="XW71" s="345"/>
      <c r="XX71" s="345"/>
      <c r="XY71" s="345"/>
      <c r="XZ71" s="345"/>
      <c r="YA71" s="345"/>
      <c r="YB71" s="345"/>
      <c r="YC71" s="345"/>
      <c r="YD71" s="345"/>
      <c r="YE71" s="345"/>
      <c r="YF71" s="345"/>
      <c r="YG71" s="345"/>
      <c r="YH71" s="345"/>
      <c r="YI71" s="345"/>
      <c r="YJ71" s="345"/>
      <c r="YK71" s="345"/>
      <c r="YL71" s="345"/>
      <c r="YM71" s="345"/>
      <c r="YN71" s="345"/>
      <c r="YO71" s="345"/>
      <c r="YP71" s="345"/>
      <c r="YQ71" s="345"/>
      <c r="YR71" s="345"/>
      <c r="YS71" s="345"/>
      <c r="YT71" s="345"/>
      <c r="YU71" s="345"/>
      <c r="YV71" s="345"/>
      <c r="YW71" s="345"/>
      <c r="YX71" s="345"/>
      <c r="YY71" s="345"/>
      <c r="YZ71" s="345"/>
      <c r="ZA71" s="345"/>
      <c r="ZB71" s="345"/>
      <c r="ZC71" s="345"/>
      <c r="ZD71" s="345"/>
      <c r="ZE71" s="345"/>
      <c r="ZF71" s="345"/>
      <c r="ZG71" s="345"/>
      <c r="ZH71" s="345"/>
      <c r="ZI71" s="345"/>
      <c r="ZJ71" s="345"/>
      <c r="ZK71" s="345"/>
      <c r="ZL71" s="345"/>
      <c r="ZM71" s="345"/>
      <c r="ZN71" s="345"/>
      <c r="ZO71" s="345"/>
      <c r="ZP71" s="345"/>
      <c r="ZQ71" s="345"/>
      <c r="ZR71" s="345"/>
      <c r="ZS71" s="345"/>
      <c r="ZT71" s="345"/>
      <c r="ZU71" s="345"/>
      <c r="ZV71" s="345"/>
      <c r="ZW71" s="345"/>
      <c r="ZX71" s="345"/>
      <c r="ZY71" s="345"/>
      <c r="ZZ71" s="345"/>
      <c r="AAA71" s="345"/>
      <c r="AAB71" s="345"/>
      <c r="AAC71" s="345"/>
      <c r="AAD71" s="345"/>
      <c r="AAE71" s="345"/>
      <c r="AAF71" s="345"/>
      <c r="AAG71" s="345"/>
      <c r="AAH71" s="345"/>
      <c r="AAI71" s="345"/>
      <c r="AAJ71" s="345"/>
      <c r="AAK71" s="345"/>
      <c r="AAL71" s="345"/>
      <c r="AAM71" s="345"/>
      <c r="AAN71" s="345"/>
      <c r="AAO71" s="345"/>
      <c r="AAP71" s="345"/>
      <c r="AAQ71" s="345"/>
      <c r="AAR71" s="345"/>
      <c r="AAS71" s="345"/>
      <c r="AAT71" s="345"/>
      <c r="AAU71" s="345"/>
      <c r="AAV71" s="345"/>
      <c r="AAW71" s="345"/>
      <c r="AAX71" s="345"/>
      <c r="AAY71" s="345"/>
      <c r="AAZ71" s="345"/>
      <c r="ABA71" s="345"/>
      <c r="ABB71" s="345"/>
      <c r="ABC71" s="345"/>
      <c r="ABD71" s="345"/>
      <c r="ABE71" s="345"/>
      <c r="ABF71" s="345"/>
      <c r="ABG71" s="345"/>
      <c r="ABH71" s="345"/>
      <c r="ABI71" s="345"/>
      <c r="ABJ71" s="345"/>
      <c r="ABK71" s="345"/>
      <c r="ABL71" s="345"/>
      <c r="ABM71" s="345"/>
      <c r="ABN71" s="345"/>
      <c r="ABO71" s="345"/>
      <c r="ABP71" s="345"/>
      <c r="ABQ71" s="345"/>
      <c r="ABR71" s="345"/>
      <c r="ABS71" s="345"/>
      <c r="ABT71" s="345"/>
      <c r="ABU71" s="345"/>
      <c r="ABV71" s="345"/>
      <c r="ABW71" s="345"/>
      <c r="ABX71" s="345"/>
      <c r="ABY71" s="345"/>
      <c r="ABZ71" s="345"/>
      <c r="ACA71" s="345"/>
      <c r="ACB71" s="345"/>
      <c r="ACC71" s="345"/>
      <c r="ACD71" s="345"/>
      <c r="ACE71" s="345"/>
      <c r="ACF71" s="345"/>
      <c r="ACG71" s="345"/>
      <c r="ACH71" s="345"/>
      <c r="ACI71" s="345"/>
      <c r="ACJ71" s="345"/>
      <c r="ACK71" s="345"/>
      <c r="ACL71" s="345"/>
      <c r="ACM71" s="345"/>
      <c r="ACO71" s="345"/>
      <c r="ACP71" s="345"/>
      <c r="ACQ71" s="345"/>
      <c r="ACR71" s="345"/>
      <c r="ACS71" s="345"/>
      <c r="ACT71" s="345"/>
      <c r="ACU71" s="345"/>
      <c r="ACV71" s="345"/>
      <c r="ACW71" s="345"/>
      <c r="ACX71" s="345"/>
      <c r="ACY71" s="345"/>
      <c r="ACZ71" s="345"/>
      <c r="ADA71" s="345"/>
      <c r="ADB71" s="345"/>
      <c r="ADC71" s="345"/>
      <c r="ADD71" s="345"/>
      <c r="ADE71" s="345"/>
      <c r="ADF71" s="345"/>
      <c r="ADG71" s="345"/>
      <c r="ADH71" s="345"/>
      <c r="ADI71" s="345"/>
      <c r="ADJ71" s="345"/>
      <c r="ADK71" s="345"/>
      <c r="ADL71" s="345"/>
      <c r="ADM71" s="345"/>
      <c r="ADN71" s="345"/>
      <c r="ADO71" s="345"/>
      <c r="ADP71" s="345"/>
      <c r="ADQ71" s="345"/>
      <c r="ADR71" s="345"/>
      <c r="ADS71" s="345"/>
      <c r="ADT71" s="345"/>
      <c r="ADU71" s="345"/>
      <c r="ADV71" s="345"/>
      <c r="ADW71" s="345"/>
      <c r="ADX71" s="345"/>
      <c r="ADY71" s="345"/>
      <c r="ADZ71" s="345"/>
      <c r="AEA71" s="345"/>
      <c r="AEB71" s="345"/>
      <c r="AEC71" s="345"/>
      <c r="AED71" s="345"/>
      <c r="AEE71" s="345"/>
      <c r="AEF71" s="345"/>
      <c r="AEG71" s="345"/>
      <c r="AEH71" s="345"/>
      <c r="AEI71" s="345"/>
      <c r="AEJ71" s="345"/>
      <c r="AEK71" s="345"/>
      <c r="AEL71" s="345"/>
      <c r="AEM71" s="345"/>
      <c r="AEN71" s="345"/>
      <c r="AEO71" s="345"/>
      <c r="AEP71" s="345"/>
      <c r="AEQ71" s="345"/>
      <c r="AER71" s="345"/>
      <c r="AES71" s="345"/>
      <c r="AET71" s="345"/>
      <c r="AEU71" s="345"/>
      <c r="AEV71" s="345"/>
      <c r="AEW71" s="345"/>
      <c r="AEX71" s="345"/>
      <c r="AEY71" s="345"/>
      <c r="AEZ71" s="345"/>
      <c r="AFA71" s="345"/>
      <c r="AFB71" s="345"/>
      <c r="AFC71" s="345"/>
      <c r="AFD71" s="345"/>
      <c r="AFE71" s="345"/>
      <c r="AFF71" s="345"/>
      <c r="AFG71" s="345"/>
      <c r="AFH71" s="345"/>
      <c r="AFI71" s="345"/>
      <c r="AFJ71" s="345"/>
      <c r="AFK71" s="345"/>
      <c r="AFL71" s="345"/>
      <c r="AFM71" s="345"/>
      <c r="AFN71" s="345"/>
      <c r="AFO71" s="345"/>
      <c r="AFP71" s="345"/>
      <c r="AFQ71" s="345"/>
      <c r="AFR71" s="345"/>
      <c r="AFS71" s="345"/>
      <c r="AFT71" s="345"/>
      <c r="AFU71" s="345"/>
      <c r="AFV71" s="345"/>
      <c r="AFW71" s="345"/>
      <c r="AFX71" s="345"/>
      <c r="AFY71" s="345"/>
      <c r="AFZ71" s="345"/>
      <c r="AGA71" s="345"/>
      <c r="AGB71" s="345"/>
      <c r="AGC71" s="345"/>
      <c r="AGD71" s="345"/>
      <c r="AGE71" s="345"/>
      <c r="AGF71" s="345"/>
      <c r="AGG71" s="345"/>
      <c r="AGH71" s="345"/>
      <c r="AGI71" s="345"/>
      <c r="AGJ71" s="345"/>
      <c r="AGK71" s="345"/>
      <c r="AGL71" s="345"/>
      <c r="AGM71" s="345"/>
      <c r="AGN71" s="345"/>
      <c r="AGO71" s="345"/>
      <c r="AGP71" s="345"/>
      <c r="AGQ71" s="345"/>
      <c r="AGR71" s="345"/>
      <c r="AGS71" s="345"/>
      <c r="AGT71" s="345"/>
      <c r="AGU71" s="345"/>
      <c r="AGV71" s="345"/>
      <c r="AGW71" s="345"/>
      <c r="AGX71" s="345"/>
      <c r="AGY71" s="345"/>
      <c r="AGZ71" s="345"/>
      <c r="AHA71" s="345"/>
      <c r="AHB71" s="345"/>
      <c r="AHC71" s="345"/>
      <c r="AHD71" s="345"/>
      <c r="AHE71" s="345"/>
      <c r="AHF71" s="345"/>
      <c r="AHG71" s="345"/>
      <c r="AHH71" s="345"/>
      <c r="AHI71" s="345"/>
      <c r="AHJ71" s="345"/>
      <c r="AHK71" s="345"/>
      <c r="AHL71" s="345"/>
      <c r="AHM71" s="345"/>
      <c r="AHN71" s="345"/>
      <c r="AHO71" s="345"/>
      <c r="AHP71" s="345"/>
      <c r="AHQ71" s="345"/>
      <c r="AHR71" s="345"/>
      <c r="AHS71" s="345"/>
      <c r="AHT71" s="345"/>
      <c r="AHU71" s="345"/>
      <c r="AHV71" s="345"/>
      <c r="AHW71" s="345"/>
      <c r="AHX71" s="345"/>
      <c r="AHY71" s="345"/>
      <c r="AHZ71" s="345"/>
      <c r="AIA71" s="345"/>
      <c r="AIB71" s="345"/>
      <c r="AIC71" s="345"/>
      <c r="AID71" s="345"/>
      <c r="AIE71" s="345"/>
      <c r="AIF71" s="345"/>
      <c r="AIG71" s="345"/>
      <c r="AIH71" s="345"/>
      <c r="AII71" s="345"/>
      <c r="AIJ71" s="345"/>
      <c r="AIK71" s="345"/>
      <c r="AIL71" s="345"/>
      <c r="AIM71" s="345"/>
      <c r="AIN71" s="345"/>
      <c r="AIO71" s="345"/>
      <c r="AIP71" s="345"/>
      <c r="AIQ71" s="345"/>
      <c r="AIR71" s="345"/>
      <c r="AIS71" s="345"/>
      <c r="AIT71" s="345"/>
      <c r="AIU71" s="345"/>
      <c r="AIV71" s="345"/>
      <c r="AIW71" s="345"/>
      <c r="AIX71" s="345"/>
      <c r="AIY71" s="345"/>
      <c r="AIZ71" s="345"/>
      <c r="AJA71" s="345"/>
      <c r="AJB71" s="345"/>
      <c r="AJC71" s="345"/>
      <c r="AJD71" s="345"/>
      <c r="AJE71" s="345"/>
      <c r="AJF71" s="345"/>
      <c r="AJG71" s="345"/>
      <c r="AJH71" s="345"/>
      <c r="AJI71" s="345"/>
      <c r="AJJ71" s="345"/>
      <c r="AJK71" s="345"/>
      <c r="AJL71" s="345"/>
      <c r="AJM71" s="345"/>
      <c r="AJN71" s="345"/>
      <c r="AJO71" s="345"/>
      <c r="AJP71" s="345"/>
      <c r="AJQ71" s="345"/>
      <c r="AJR71" s="345"/>
      <c r="AJS71" s="345"/>
      <c r="AJT71" s="345"/>
      <c r="AJU71" s="345"/>
      <c r="AJV71" s="345"/>
      <c r="AJW71" s="345"/>
      <c r="AJX71" s="345"/>
      <c r="AJY71" s="345"/>
      <c r="AJZ71" s="345"/>
      <c r="AKA71" s="345"/>
      <c r="AKB71" s="345"/>
      <c r="AKC71" s="345"/>
      <c r="AKD71" s="345"/>
      <c r="AKE71" s="345"/>
      <c r="AKF71" s="345"/>
      <c r="AKG71" s="345"/>
      <c r="AKH71" s="345"/>
      <c r="AKI71" s="345"/>
      <c r="AKJ71" s="345"/>
      <c r="AKK71" s="345"/>
      <c r="AKL71" s="345"/>
      <c r="AKM71" s="345"/>
      <c r="AKN71" s="345"/>
      <c r="AKO71" s="345"/>
      <c r="AKP71" s="345"/>
      <c r="AKQ71" s="345"/>
      <c r="AKR71" s="345"/>
      <c r="AKS71" s="345"/>
      <c r="AKT71" s="345"/>
      <c r="AKU71" s="345"/>
      <c r="AKV71" s="345"/>
      <c r="AKW71" s="345"/>
      <c r="AKX71" s="345"/>
      <c r="AKY71" s="345"/>
      <c r="AKZ71" s="345"/>
      <c r="ALA71" s="345"/>
      <c r="ALB71" s="345"/>
      <c r="ALC71" s="345"/>
      <c r="ALD71" s="345"/>
      <c r="ALE71" s="345"/>
      <c r="ALF71" s="345"/>
      <c r="ALG71" s="345"/>
      <c r="ALH71" s="345"/>
      <c r="ALI71" s="345"/>
      <c r="ALJ71" s="345"/>
      <c r="ALK71" s="345"/>
      <c r="ALL71" s="345"/>
      <c r="ALM71" s="345"/>
      <c r="ALN71" s="345"/>
      <c r="ALO71" s="345"/>
      <c r="ALP71" s="345"/>
      <c r="ALQ71" s="345"/>
      <c r="ALR71" s="345"/>
      <c r="ALS71" s="345"/>
      <c r="ALT71" s="345"/>
      <c r="ALU71" s="345"/>
      <c r="ALV71" s="345"/>
      <c r="ALW71" s="345"/>
      <c r="ALX71" s="345"/>
      <c r="ALY71" s="345"/>
      <c r="ALZ71" s="345"/>
      <c r="AMA71" s="345"/>
      <c r="AMB71" s="345"/>
      <c r="AMC71" s="345"/>
      <c r="AMD71" s="345"/>
      <c r="AME71" s="345"/>
      <c r="AMF71" s="345"/>
      <c r="AMG71" s="345"/>
      <c r="AMH71" s="345"/>
      <c r="AMI71" s="345"/>
      <c r="AMK71" s="345"/>
      <c r="AML71" s="345"/>
      <c r="AMM71" s="345"/>
      <c r="AMN71" s="345"/>
      <c r="AMO71" s="345"/>
      <c r="AMP71" s="345"/>
      <c r="AMQ71" s="345"/>
      <c r="AMR71" s="345"/>
      <c r="AMS71" s="345"/>
      <c r="AMT71" s="345"/>
      <c r="AMU71" s="345"/>
      <c r="AMV71" s="345"/>
      <c r="AMW71" s="345"/>
      <c r="AMX71" s="345"/>
      <c r="AMY71" s="345"/>
      <c r="AMZ71" s="345"/>
      <c r="ANA71" s="345"/>
      <c r="ANB71" s="345"/>
      <c r="ANC71" s="345"/>
      <c r="AND71" s="345"/>
      <c r="ANE71" s="345"/>
      <c r="ANF71" s="345"/>
      <c r="ANG71" s="345"/>
      <c r="ANH71" s="345"/>
      <c r="ANI71" s="345"/>
      <c r="ANJ71" s="345"/>
      <c r="ANK71" s="345"/>
      <c r="ANL71" s="345"/>
      <c r="ANM71" s="345"/>
      <c r="ANN71" s="345"/>
      <c r="ANO71" s="345"/>
      <c r="ANP71" s="345"/>
      <c r="ANQ71" s="345"/>
      <c r="ANR71" s="345"/>
      <c r="ANS71" s="345"/>
      <c r="ANT71" s="345"/>
      <c r="ANU71" s="345"/>
      <c r="ANV71" s="345"/>
      <c r="ANW71" s="345"/>
      <c r="ANX71" s="345"/>
      <c r="ANY71" s="345"/>
      <c r="ANZ71" s="345"/>
      <c r="AOA71" s="345"/>
      <c r="AOB71" s="345"/>
      <c r="AOC71" s="345"/>
      <c r="AOD71" s="345"/>
      <c r="AOE71" s="345"/>
      <c r="AOF71" s="345"/>
      <c r="AOG71" s="345"/>
      <c r="AOH71" s="345"/>
      <c r="AOI71" s="345"/>
      <c r="AOJ71" s="345"/>
      <c r="AOK71" s="345"/>
      <c r="AOL71" s="345"/>
      <c r="AOM71" s="345"/>
      <c r="AON71" s="345"/>
      <c r="AOO71" s="345"/>
      <c r="AOP71" s="345"/>
      <c r="AOQ71" s="345"/>
      <c r="AOR71" s="345"/>
      <c r="AOS71" s="345"/>
      <c r="AOT71" s="345"/>
      <c r="AOU71" s="345"/>
      <c r="AOV71" s="345"/>
      <c r="AOW71" s="345"/>
      <c r="AOX71" s="345"/>
      <c r="AOY71" s="345"/>
      <c r="AOZ71" s="345"/>
      <c r="APA71" s="345"/>
      <c r="APB71" s="345"/>
      <c r="APC71" s="345"/>
      <c r="APD71" s="345"/>
      <c r="APE71" s="345"/>
      <c r="APF71" s="345"/>
      <c r="APG71" s="345"/>
      <c r="APH71" s="345"/>
      <c r="API71" s="345"/>
      <c r="APJ71" s="345"/>
      <c r="APK71" s="345"/>
      <c r="APL71" s="345"/>
      <c r="APM71" s="345"/>
      <c r="APN71" s="345"/>
      <c r="APO71" s="345"/>
      <c r="APP71" s="345"/>
      <c r="APQ71" s="345"/>
      <c r="APR71" s="345"/>
      <c r="APS71" s="345"/>
      <c r="APT71" s="345"/>
      <c r="APU71" s="345"/>
      <c r="APV71" s="345"/>
      <c r="APW71" s="345"/>
      <c r="APX71" s="345"/>
      <c r="APY71" s="345"/>
      <c r="APZ71" s="345"/>
      <c r="AQA71" s="345"/>
      <c r="AQB71" s="345"/>
      <c r="AQC71" s="345"/>
      <c r="AQD71" s="345"/>
      <c r="AQE71" s="345"/>
      <c r="AQF71" s="345"/>
      <c r="AQG71" s="345"/>
      <c r="AQH71" s="345"/>
      <c r="AQI71" s="345"/>
      <c r="AQJ71" s="345"/>
      <c r="AQK71" s="345"/>
      <c r="AQL71" s="345"/>
      <c r="AQM71" s="345"/>
      <c r="AQN71" s="345"/>
      <c r="AQO71" s="345"/>
      <c r="AQP71" s="345"/>
      <c r="AQQ71" s="345"/>
      <c r="AQR71" s="345"/>
      <c r="AQS71" s="345"/>
      <c r="AQT71" s="345"/>
      <c r="AQU71" s="345"/>
      <c r="AQV71" s="345"/>
      <c r="AQW71" s="345"/>
      <c r="AQX71" s="345"/>
      <c r="AQY71" s="345"/>
      <c r="AQZ71" s="345"/>
      <c r="ARA71" s="345"/>
      <c r="ARB71" s="345"/>
      <c r="ARC71" s="345"/>
      <c r="ARD71" s="345"/>
      <c r="ARE71" s="345"/>
      <c r="ARF71" s="345"/>
      <c r="ARG71" s="345"/>
      <c r="ARH71" s="345"/>
      <c r="ARI71" s="345"/>
      <c r="ARJ71" s="345"/>
      <c r="ARK71" s="345"/>
      <c r="ARL71" s="345"/>
      <c r="ARM71" s="345"/>
      <c r="ARN71" s="345"/>
      <c r="ARO71" s="345"/>
      <c r="ARP71" s="345"/>
      <c r="ARQ71" s="345"/>
      <c r="ARR71" s="345"/>
      <c r="ARS71" s="345"/>
      <c r="ART71" s="345"/>
      <c r="ARU71" s="345"/>
      <c r="ARV71" s="345"/>
      <c r="ARW71" s="345"/>
      <c r="ARX71" s="345"/>
      <c r="ARY71" s="345"/>
      <c r="ARZ71" s="345"/>
      <c r="ASA71" s="345"/>
      <c r="ASB71" s="345"/>
      <c r="ASC71" s="345"/>
      <c r="ASD71" s="345"/>
      <c r="ASE71" s="345"/>
      <c r="ASF71" s="345"/>
      <c r="ASG71" s="345"/>
      <c r="ASH71" s="345"/>
      <c r="ASI71" s="345"/>
      <c r="ASJ71" s="345"/>
      <c r="ASK71" s="345"/>
      <c r="ASL71" s="345"/>
      <c r="ASM71" s="345"/>
      <c r="ASN71" s="345"/>
      <c r="ASO71" s="345"/>
      <c r="ASP71" s="345"/>
      <c r="ASQ71" s="345"/>
      <c r="ASR71" s="345"/>
      <c r="ASS71" s="345"/>
      <c r="AST71" s="345"/>
      <c r="ASU71" s="345"/>
      <c r="ASV71" s="345"/>
      <c r="ASW71" s="345"/>
      <c r="ASX71" s="345"/>
      <c r="ASY71" s="345"/>
      <c r="ASZ71" s="345"/>
      <c r="ATA71" s="345"/>
      <c r="ATB71" s="345"/>
      <c r="ATC71" s="345"/>
      <c r="ATD71" s="345"/>
      <c r="ATE71" s="345"/>
      <c r="ATF71" s="345"/>
      <c r="ATG71" s="345"/>
      <c r="ATH71" s="345"/>
      <c r="ATI71" s="345"/>
      <c r="ATJ71" s="345"/>
      <c r="ATK71" s="345"/>
      <c r="ATL71" s="345"/>
      <c r="ATM71" s="345"/>
      <c r="ATN71" s="345"/>
      <c r="ATO71" s="345"/>
      <c r="ATP71" s="345"/>
      <c r="ATQ71" s="345"/>
      <c r="ATR71" s="345"/>
      <c r="ATS71" s="345"/>
      <c r="ATT71" s="345"/>
      <c r="ATU71" s="345"/>
      <c r="ATV71" s="345"/>
      <c r="ATW71" s="345"/>
      <c r="ATX71" s="345"/>
      <c r="ATY71" s="345"/>
      <c r="ATZ71" s="345"/>
      <c r="AUA71" s="345"/>
      <c r="AUB71" s="345"/>
      <c r="AUC71" s="345"/>
      <c r="AUD71" s="345"/>
      <c r="AUE71" s="345"/>
      <c r="AUF71" s="345"/>
      <c r="AUG71" s="345"/>
      <c r="AUH71" s="345"/>
      <c r="AUI71" s="345"/>
      <c r="AUJ71" s="345"/>
      <c r="AUK71" s="345"/>
      <c r="AUL71" s="345"/>
      <c r="AUM71" s="345"/>
      <c r="AUN71" s="345"/>
      <c r="AUO71" s="345"/>
      <c r="AUP71" s="345"/>
      <c r="AUQ71" s="345"/>
      <c r="AUR71" s="345"/>
      <c r="AUS71" s="345"/>
      <c r="AUT71" s="345"/>
      <c r="AUU71" s="345"/>
      <c r="AUV71" s="345"/>
      <c r="AUW71" s="345"/>
      <c r="AUX71" s="345"/>
      <c r="AUY71" s="345"/>
      <c r="AUZ71" s="345"/>
      <c r="AVA71" s="345"/>
      <c r="AVB71" s="345"/>
      <c r="AVC71" s="345"/>
      <c r="AVD71" s="345"/>
      <c r="AVE71" s="345"/>
      <c r="AVF71" s="345"/>
      <c r="AVG71" s="345"/>
      <c r="AVH71" s="345"/>
      <c r="AVI71" s="345"/>
      <c r="AVJ71" s="345"/>
      <c r="AVK71" s="345"/>
      <c r="AVL71" s="345"/>
      <c r="AVM71" s="345"/>
      <c r="AVN71" s="345"/>
      <c r="AVO71" s="345"/>
      <c r="AVP71" s="345"/>
      <c r="AVQ71" s="345"/>
      <c r="AVR71" s="345"/>
      <c r="AVS71" s="345"/>
      <c r="AVT71" s="345"/>
      <c r="AVU71" s="345"/>
      <c r="AVV71" s="345"/>
      <c r="AVW71" s="345"/>
      <c r="AVX71" s="345"/>
      <c r="AVY71" s="345"/>
      <c r="AVZ71" s="345"/>
      <c r="AWA71" s="345"/>
      <c r="AWB71" s="345"/>
      <c r="AWC71" s="345"/>
      <c r="AWD71" s="345"/>
      <c r="AWE71" s="345"/>
      <c r="AWG71" s="345"/>
      <c r="AWH71" s="345"/>
      <c r="AWI71" s="345"/>
      <c r="AWJ71" s="345"/>
      <c r="AWK71" s="345"/>
      <c r="AWL71" s="345"/>
      <c r="AWM71" s="345"/>
      <c r="AWN71" s="345"/>
      <c r="AWO71" s="345"/>
      <c r="AWP71" s="345"/>
      <c r="AWQ71" s="345"/>
      <c r="AWR71" s="345"/>
      <c r="AWS71" s="345"/>
      <c r="AWT71" s="345"/>
      <c r="AWU71" s="345"/>
      <c r="AWV71" s="345"/>
      <c r="AWW71" s="345"/>
      <c r="AWX71" s="345"/>
      <c r="AWY71" s="345"/>
      <c r="AWZ71" s="345"/>
      <c r="AXA71" s="345"/>
      <c r="AXB71" s="345"/>
      <c r="AXC71" s="345"/>
      <c r="AXD71" s="345"/>
      <c r="AXE71" s="345"/>
      <c r="AXF71" s="345"/>
      <c r="AXG71" s="345"/>
      <c r="AXH71" s="345"/>
      <c r="AXI71" s="345"/>
      <c r="AXJ71" s="345"/>
      <c r="AXK71" s="345"/>
      <c r="AXL71" s="345"/>
      <c r="AXM71" s="345"/>
      <c r="AXN71" s="345"/>
      <c r="AXO71" s="345"/>
      <c r="AXP71" s="345"/>
      <c r="AXQ71" s="345"/>
      <c r="AXR71" s="345"/>
      <c r="AXS71" s="345"/>
      <c r="AXT71" s="345"/>
      <c r="AXU71" s="345"/>
      <c r="AXV71" s="345"/>
      <c r="AXW71" s="345"/>
      <c r="AXX71" s="345"/>
      <c r="AXY71" s="345"/>
      <c r="AXZ71" s="345"/>
      <c r="AYA71" s="345"/>
      <c r="AYB71" s="345"/>
      <c r="AYC71" s="345"/>
      <c r="AYD71" s="345"/>
      <c r="AYE71" s="345"/>
      <c r="AYF71" s="345"/>
      <c r="AYG71" s="345"/>
      <c r="AYH71" s="345"/>
      <c r="AYI71" s="345"/>
      <c r="AYJ71" s="345"/>
      <c r="AYK71" s="345"/>
      <c r="AYL71" s="345"/>
      <c r="AYM71" s="345"/>
      <c r="AYN71" s="345"/>
      <c r="AYO71" s="345"/>
      <c r="AYP71" s="345"/>
      <c r="AYQ71" s="345"/>
      <c r="AYR71" s="345"/>
      <c r="AYS71" s="345"/>
      <c r="AYT71" s="345"/>
      <c r="AYU71" s="345"/>
      <c r="AYV71" s="345"/>
      <c r="AYW71" s="345"/>
      <c r="AYX71" s="345"/>
      <c r="AYY71" s="345"/>
      <c r="AYZ71" s="345"/>
      <c r="AZA71" s="345"/>
      <c r="AZB71" s="345"/>
      <c r="AZC71" s="345"/>
      <c r="AZD71" s="345"/>
      <c r="AZE71" s="345"/>
      <c r="AZF71" s="345"/>
      <c r="AZG71" s="345"/>
      <c r="AZH71" s="345"/>
      <c r="AZI71" s="345"/>
      <c r="AZJ71" s="345"/>
      <c r="AZK71" s="345"/>
      <c r="AZL71" s="345"/>
      <c r="AZM71" s="345"/>
      <c r="AZN71" s="345"/>
      <c r="AZO71" s="345"/>
      <c r="AZP71" s="345"/>
      <c r="AZQ71" s="345"/>
      <c r="AZR71" s="345"/>
      <c r="AZS71" s="345"/>
      <c r="AZT71" s="345"/>
      <c r="AZU71" s="345"/>
      <c r="AZV71" s="345"/>
      <c r="AZW71" s="345"/>
      <c r="AZX71" s="345"/>
      <c r="AZY71" s="345"/>
      <c r="AZZ71" s="345"/>
      <c r="BAA71" s="345"/>
      <c r="BAB71" s="345"/>
      <c r="BAC71" s="345"/>
      <c r="BAD71" s="345"/>
      <c r="BAE71" s="345"/>
      <c r="BAF71" s="345"/>
      <c r="BAG71" s="345"/>
      <c r="BAH71" s="345"/>
      <c r="BAI71" s="345"/>
      <c r="BAJ71" s="345"/>
      <c r="BAK71" s="345"/>
      <c r="BAL71" s="345"/>
      <c r="BAM71" s="345"/>
      <c r="BAN71" s="345"/>
      <c r="BAO71" s="345"/>
      <c r="BAP71" s="345"/>
      <c r="BAQ71" s="345"/>
      <c r="BAR71" s="345"/>
      <c r="BAS71" s="345"/>
      <c r="BAT71" s="345"/>
      <c r="BAU71" s="345"/>
      <c r="BAV71" s="345"/>
      <c r="BAW71" s="345"/>
      <c r="BAX71" s="345"/>
      <c r="BAY71" s="345"/>
      <c r="BAZ71" s="345"/>
      <c r="BBA71" s="345"/>
      <c r="BBB71" s="345"/>
      <c r="BBC71" s="345"/>
      <c r="BBD71" s="345"/>
      <c r="BBE71" s="345"/>
      <c r="BBF71" s="345"/>
      <c r="BBG71" s="345"/>
      <c r="BBH71" s="345"/>
      <c r="BBI71" s="345"/>
      <c r="BBJ71" s="345"/>
      <c r="BBK71" s="345"/>
      <c r="BBL71" s="345"/>
      <c r="BBM71" s="345"/>
      <c r="BBN71" s="345"/>
      <c r="BBO71" s="345"/>
      <c r="BBP71" s="345"/>
      <c r="BBQ71" s="345"/>
      <c r="BBR71" s="345"/>
      <c r="BBS71" s="345"/>
      <c r="BBT71" s="345"/>
      <c r="BBU71" s="345"/>
      <c r="BBV71" s="345"/>
      <c r="BBW71" s="345"/>
      <c r="BBX71" s="345"/>
      <c r="BBY71" s="345"/>
      <c r="BBZ71" s="345"/>
      <c r="BCA71" s="345"/>
      <c r="BCB71" s="345"/>
      <c r="BCC71" s="345"/>
      <c r="BCD71" s="345"/>
      <c r="BCE71" s="345"/>
      <c r="BCF71" s="345"/>
      <c r="BCG71" s="345"/>
      <c r="BCH71" s="345"/>
      <c r="BCI71" s="345"/>
      <c r="BCJ71" s="345"/>
      <c r="BCK71" s="345"/>
      <c r="BCL71" s="345"/>
      <c r="BCM71" s="345"/>
      <c r="BCN71" s="345"/>
      <c r="BCO71" s="345"/>
      <c r="BCP71" s="345"/>
      <c r="BCQ71" s="345"/>
      <c r="BCR71" s="345"/>
      <c r="BCS71" s="345"/>
      <c r="BCT71" s="345"/>
      <c r="BCU71" s="345"/>
      <c r="BCV71" s="345"/>
      <c r="BCW71" s="345"/>
      <c r="BCX71" s="345"/>
      <c r="BCY71" s="345"/>
      <c r="BCZ71" s="345"/>
      <c r="BDA71" s="345"/>
      <c r="BDB71" s="345"/>
      <c r="BDC71" s="345"/>
      <c r="BDD71" s="345"/>
      <c r="BDE71" s="345"/>
      <c r="BDF71" s="345"/>
      <c r="BDG71" s="345"/>
      <c r="BDH71" s="345"/>
      <c r="BDI71" s="345"/>
      <c r="BDJ71" s="345"/>
      <c r="BDK71" s="345"/>
      <c r="BDL71" s="345"/>
      <c r="BDM71" s="345"/>
      <c r="BDN71" s="345"/>
      <c r="BDO71" s="345"/>
      <c r="BDP71" s="345"/>
      <c r="BDQ71" s="345"/>
      <c r="BDR71" s="345"/>
      <c r="BDS71" s="345"/>
      <c r="BDT71" s="345"/>
      <c r="BDU71" s="345"/>
      <c r="BDV71" s="345"/>
      <c r="BDW71" s="345"/>
      <c r="BDX71" s="345"/>
      <c r="BDY71" s="345"/>
      <c r="BDZ71" s="345"/>
      <c r="BEA71" s="345"/>
      <c r="BEB71" s="345"/>
      <c r="BEC71" s="345"/>
      <c r="BED71" s="345"/>
      <c r="BEE71" s="345"/>
      <c r="BEF71" s="345"/>
      <c r="BEG71" s="345"/>
      <c r="BEH71" s="345"/>
      <c r="BEI71" s="345"/>
      <c r="BEJ71" s="345"/>
      <c r="BEK71" s="345"/>
      <c r="BEL71" s="345"/>
      <c r="BEM71" s="345"/>
      <c r="BEN71" s="345"/>
      <c r="BEO71" s="345"/>
      <c r="BEP71" s="345"/>
      <c r="BEQ71" s="345"/>
      <c r="BER71" s="345"/>
      <c r="BES71" s="345"/>
      <c r="BET71" s="345"/>
      <c r="BEU71" s="345"/>
      <c r="BEV71" s="345"/>
      <c r="BEW71" s="345"/>
      <c r="BEX71" s="345"/>
      <c r="BEY71" s="345"/>
      <c r="BEZ71" s="345"/>
      <c r="BFA71" s="345"/>
      <c r="BFB71" s="345"/>
      <c r="BFC71" s="345"/>
      <c r="BFD71" s="345"/>
      <c r="BFE71" s="345"/>
      <c r="BFF71" s="345"/>
      <c r="BFG71" s="345"/>
      <c r="BFH71" s="345"/>
      <c r="BFI71" s="345"/>
      <c r="BFJ71" s="345"/>
      <c r="BFK71" s="345"/>
      <c r="BFL71" s="345"/>
      <c r="BFM71" s="345"/>
      <c r="BFN71" s="345"/>
      <c r="BFO71" s="345"/>
      <c r="BFP71" s="345"/>
      <c r="BFQ71" s="345"/>
      <c r="BFR71" s="345"/>
      <c r="BFS71" s="345"/>
      <c r="BFT71" s="345"/>
      <c r="BFU71" s="345"/>
      <c r="BFV71" s="345"/>
      <c r="BFW71" s="345"/>
      <c r="BFX71" s="345"/>
      <c r="BFY71" s="345"/>
      <c r="BFZ71" s="345"/>
      <c r="BGA71" s="345"/>
      <c r="BGC71" s="345"/>
      <c r="BGD71" s="345"/>
      <c r="BGE71" s="345"/>
      <c r="BGF71" s="345"/>
      <c r="BGG71" s="345"/>
      <c r="BGH71" s="345"/>
      <c r="BGI71" s="345"/>
      <c r="BGJ71" s="345"/>
      <c r="BGK71" s="345"/>
      <c r="BGL71" s="345"/>
      <c r="BGM71" s="345"/>
      <c r="BGN71" s="345"/>
      <c r="BGO71" s="345"/>
      <c r="BGP71" s="345"/>
      <c r="BGQ71" s="345"/>
      <c r="BGR71" s="345"/>
      <c r="BGS71" s="345"/>
      <c r="BGT71" s="345"/>
      <c r="BGU71" s="345"/>
      <c r="BGV71" s="345"/>
      <c r="BGW71" s="345"/>
      <c r="BGX71" s="345"/>
      <c r="BGY71" s="345"/>
      <c r="BGZ71" s="345"/>
      <c r="BHA71" s="345"/>
      <c r="BHB71" s="345"/>
      <c r="BHC71" s="345"/>
      <c r="BHD71" s="345"/>
      <c r="BHE71" s="345"/>
      <c r="BHF71" s="345"/>
      <c r="BHG71" s="345"/>
      <c r="BHH71" s="345"/>
      <c r="BHI71" s="345"/>
      <c r="BHJ71" s="345"/>
      <c r="BHK71" s="345"/>
      <c r="BHL71" s="345"/>
      <c r="BHM71" s="345"/>
      <c r="BHN71" s="345"/>
      <c r="BHO71" s="345"/>
      <c r="BHP71" s="345"/>
      <c r="BHQ71" s="345"/>
      <c r="BHR71" s="345"/>
      <c r="BHS71" s="345"/>
      <c r="BHT71" s="345"/>
      <c r="BHU71" s="345"/>
      <c r="BHV71" s="345"/>
      <c r="BHW71" s="345"/>
      <c r="BHX71" s="345"/>
      <c r="BHY71" s="345"/>
      <c r="BHZ71" s="345"/>
      <c r="BIA71" s="345"/>
      <c r="BIB71" s="345"/>
      <c r="BIC71" s="345"/>
      <c r="BID71" s="345"/>
      <c r="BIE71" s="345"/>
      <c r="BIF71" s="345"/>
      <c r="BIG71" s="345"/>
      <c r="BIH71" s="345"/>
      <c r="BII71" s="345"/>
      <c r="BIJ71" s="345"/>
      <c r="BIK71" s="345"/>
      <c r="BIL71" s="345"/>
      <c r="BIM71" s="345"/>
      <c r="BIN71" s="345"/>
      <c r="BIO71" s="345"/>
      <c r="BIP71" s="345"/>
      <c r="BIQ71" s="345"/>
      <c r="BIR71" s="345"/>
      <c r="BIS71" s="345"/>
      <c r="BIT71" s="345"/>
      <c r="BIU71" s="345"/>
      <c r="BIV71" s="345"/>
      <c r="BIW71" s="345"/>
      <c r="BIX71" s="345"/>
      <c r="BIY71" s="345"/>
      <c r="BIZ71" s="345"/>
      <c r="BJA71" s="345"/>
      <c r="BJB71" s="345"/>
      <c r="BJC71" s="345"/>
      <c r="BJD71" s="345"/>
      <c r="BJE71" s="345"/>
      <c r="BJF71" s="345"/>
      <c r="BJG71" s="345"/>
      <c r="BJH71" s="345"/>
      <c r="BJI71" s="345"/>
      <c r="BJJ71" s="345"/>
      <c r="BJK71" s="345"/>
      <c r="BJL71" s="345"/>
      <c r="BJM71" s="345"/>
      <c r="BJN71" s="345"/>
      <c r="BJO71" s="345"/>
      <c r="BJP71" s="345"/>
      <c r="BJQ71" s="345"/>
      <c r="BJR71" s="345"/>
      <c r="BJS71" s="345"/>
      <c r="BJT71" s="345"/>
      <c r="BJU71" s="345"/>
      <c r="BJV71" s="345"/>
      <c r="BJW71" s="345"/>
      <c r="BJX71" s="345"/>
      <c r="BJY71" s="345"/>
      <c r="BJZ71" s="345"/>
      <c r="BKA71" s="345"/>
      <c r="BKB71" s="345"/>
      <c r="BKC71" s="345"/>
      <c r="BKD71" s="345"/>
      <c r="BKE71" s="345"/>
      <c r="BKF71" s="345"/>
      <c r="BKG71" s="345"/>
      <c r="BKH71" s="345"/>
      <c r="BKI71" s="345"/>
      <c r="BKJ71" s="345"/>
      <c r="BKK71" s="345"/>
      <c r="BKL71" s="345"/>
      <c r="BKM71" s="345"/>
      <c r="BKN71" s="345"/>
      <c r="BKO71" s="345"/>
      <c r="BKP71" s="345"/>
      <c r="BKQ71" s="345"/>
      <c r="BKR71" s="345"/>
      <c r="BKS71" s="345"/>
      <c r="BKT71" s="345"/>
      <c r="BKU71" s="345"/>
      <c r="BKV71" s="345"/>
      <c r="BKW71" s="345"/>
      <c r="BKX71" s="345"/>
      <c r="BKY71" s="345"/>
      <c r="BKZ71" s="345"/>
      <c r="BLA71" s="345"/>
      <c r="BLB71" s="345"/>
      <c r="BLC71" s="345"/>
      <c r="BLD71" s="345"/>
      <c r="BLE71" s="345"/>
      <c r="BLF71" s="345"/>
      <c r="BLG71" s="345"/>
      <c r="BLH71" s="345"/>
      <c r="BLI71" s="345"/>
      <c r="BLJ71" s="345"/>
      <c r="BLK71" s="345"/>
      <c r="BLL71" s="345"/>
      <c r="BLM71" s="345"/>
      <c r="BLN71" s="345"/>
      <c r="BLO71" s="345"/>
      <c r="BLP71" s="345"/>
      <c r="BLQ71" s="345"/>
      <c r="BLR71" s="345"/>
      <c r="BLS71" s="345"/>
      <c r="BLT71" s="345"/>
      <c r="BLU71" s="345"/>
      <c r="BLV71" s="345"/>
      <c r="BLW71" s="345"/>
      <c r="BLX71" s="345"/>
      <c r="BLY71" s="345"/>
      <c r="BLZ71" s="345"/>
      <c r="BMA71" s="345"/>
      <c r="BMB71" s="345"/>
      <c r="BMC71" s="345"/>
      <c r="BMD71" s="345"/>
      <c r="BME71" s="345"/>
      <c r="BMF71" s="345"/>
      <c r="BMG71" s="345"/>
      <c r="BMH71" s="345"/>
      <c r="BMI71" s="345"/>
      <c r="BMJ71" s="345"/>
      <c r="BMK71" s="345"/>
      <c r="BML71" s="345"/>
      <c r="BMM71" s="345"/>
      <c r="BMN71" s="345"/>
      <c r="BMO71" s="345"/>
      <c r="BMP71" s="345"/>
      <c r="BMQ71" s="345"/>
      <c r="BMR71" s="345"/>
      <c r="BMS71" s="345"/>
      <c r="BMT71" s="345"/>
      <c r="BMU71" s="345"/>
      <c r="BMV71" s="345"/>
      <c r="BMW71" s="345"/>
      <c r="BMX71" s="345"/>
      <c r="BMY71" s="345"/>
      <c r="BMZ71" s="345"/>
      <c r="BNA71" s="345"/>
      <c r="BNB71" s="345"/>
      <c r="BNC71" s="345"/>
      <c r="BND71" s="345"/>
      <c r="BNE71" s="345"/>
      <c r="BNF71" s="345"/>
      <c r="BNG71" s="345"/>
      <c r="BNH71" s="345"/>
      <c r="BNI71" s="345"/>
      <c r="BNJ71" s="345"/>
      <c r="BNK71" s="345"/>
      <c r="BNL71" s="345"/>
      <c r="BNM71" s="345"/>
      <c r="BNN71" s="345"/>
      <c r="BNO71" s="345"/>
      <c r="BNP71" s="345"/>
      <c r="BNQ71" s="345"/>
      <c r="BNR71" s="345"/>
      <c r="BNS71" s="345"/>
      <c r="BNT71" s="345"/>
      <c r="BNU71" s="345"/>
      <c r="BNV71" s="345"/>
      <c r="BNW71" s="345"/>
      <c r="BNX71" s="345"/>
      <c r="BNY71" s="345"/>
      <c r="BNZ71" s="345"/>
      <c r="BOA71" s="345"/>
      <c r="BOB71" s="345"/>
      <c r="BOC71" s="345"/>
      <c r="BOD71" s="345"/>
      <c r="BOE71" s="345"/>
      <c r="BOF71" s="345"/>
      <c r="BOG71" s="345"/>
      <c r="BOH71" s="345"/>
      <c r="BOI71" s="345"/>
      <c r="BOJ71" s="345"/>
      <c r="BOK71" s="345"/>
      <c r="BOL71" s="345"/>
      <c r="BOM71" s="345"/>
      <c r="BON71" s="345"/>
      <c r="BOO71" s="345"/>
      <c r="BOP71" s="345"/>
      <c r="BOQ71" s="345"/>
      <c r="BOR71" s="345"/>
      <c r="BOS71" s="345"/>
      <c r="BOT71" s="345"/>
      <c r="BOU71" s="345"/>
      <c r="BOV71" s="345"/>
      <c r="BOW71" s="345"/>
      <c r="BOX71" s="345"/>
      <c r="BOY71" s="345"/>
      <c r="BOZ71" s="345"/>
      <c r="BPA71" s="345"/>
      <c r="BPB71" s="345"/>
      <c r="BPC71" s="345"/>
      <c r="BPD71" s="345"/>
      <c r="BPE71" s="345"/>
      <c r="BPF71" s="345"/>
      <c r="BPG71" s="345"/>
      <c r="BPH71" s="345"/>
      <c r="BPI71" s="345"/>
      <c r="BPJ71" s="345"/>
      <c r="BPK71" s="345"/>
      <c r="BPL71" s="345"/>
      <c r="BPM71" s="345"/>
      <c r="BPN71" s="345"/>
      <c r="BPO71" s="345"/>
      <c r="BPP71" s="345"/>
      <c r="BPQ71" s="345"/>
      <c r="BPR71" s="345"/>
      <c r="BPS71" s="345"/>
      <c r="BPT71" s="345"/>
      <c r="BPU71" s="345"/>
      <c r="BPV71" s="345"/>
      <c r="BPW71" s="345"/>
      <c r="BPY71" s="345"/>
      <c r="BPZ71" s="345"/>
      <c r="BQA71" s="345"/>
      <c r="BQB71" s="345"/>
      <c r="BQC71" s="345"/>
      <c r="BQD71" s="345"/>
      <c r="BQE71" s="345"/>
      <c r="BQF71" s="345"/>
      <c r="BQG71" s="345"/>
      <c r="BQH71" s="345"/>
      <c r="BQI71" s="345"/>
      <c r="BQJ71" s="345"/>
      <c r="BQK71" s="345"/>
      <c r="BQL71" s="345"/>
      <c r="BQM71" s="345"/>
      <c r="BQN71" s="345"/>
      <c r="BQO71" s="345"/>
      <c r="BQP71" s="345"/>
      <c r="BQQ71" s="345"/>
      <c r="BQR71" s="345"/>
      <c r="BQS71" s="345"/>
      <c r="BQT71" s="345"/>
      <c r="BQU71" s="345"/>
      <c r="BQV71" s="345"/>
      <c r="BQW71" s="345"/>
      <c r="BQX71" s="345"/>
      <c r="BQY71" s="345"/>
      <c r="BQZ71" s="345"/>
      <c r="BRA71" s="345"/>
      <c r="BRB71" s="345"/>
      <c r="BRC71" s="345"/>
      <c r="BRD71" s="345"/>
      <c r="BRE71" s="345"/>
      <c r="BRF71" s="345"/>
      <c r="BRG71" s="345"/>
      <c r="BRH71" s="345"/>
      <c r="BRI71" s="345"/>
      <c r="BRJ71" s="345"/>
      <c r="BRK71" s="345"/>
      <c r="BRL71" s="345"/>
      <c r="BRM71" s="345"/>
      <c r="BRN71" s="345"/>
      <c r="BRO71" s="345"/>
      <c r="BRP71" s="345"/>
      <c r="BRQ71" s="345"/>
      <c r="BRR71" s="345"/>
      <c r="BRS71" s="345"/>
      <c r="BRT71" s="345"/>
      <c r="BRU71" s="345"/>
      <c r="BRV71" s="345"/>
      <c r="BRW71" s="345"/>
      <c r="BRX71" s="345"/>
      <c r="BRY71" s="345"/>
      <c r="BRZ71" s="345"/>
      <c r="BSA71" s="345"/>
      <c r="BSB71" s="345"/>
      <c r="BSC71" s="345"/>
      <c r="BSD71" s="345"/>
      <c r="BSE71" s="345"/>
      <c r="BSF71" s="345"/>
      <c r="BSG71" s="345"/>
      <c r="BSH71" s="345"/>
      <c r="BSI71" s="345"/>
      <c r="BSJ71" s="345"/>
      <c r="BSK71" s="345"/>
      <c r="BSL71" s="345"/>
      <c r="BSM71" s="345"/>
      <c r="BSN71" s="345"/>
      <c r="BSO71" s="345"/>
      <c r="BSP71" s="345"/>
      <c r="BSQ71" s="345"/>
      <c r="BSR71" s="345"/>
      <c r="BSS71" s="345"/>
      <c r="BST71" s="345"/>
      <c r="BSU71" s="345"/>
      <c r="BSV71" s="345"/>
      <c r="BSW71" s="345"/>
      <c r="BSX71" s="345"/>
      <c r="BSY71" s="345"/>
      <c r="BSZ71" s="345"/>
      <c r="BTA71" s="345"/>
      <c r="BTB71" s="345"/>
      <c r="BTC71" s="345"/>
      <c r="BTD71" s="345"/>
      <c r="BTE71" s="345"/>
      <c r="BTF71" s="345"/>
      <c r="BTG71" s="345"/>
      <c r="BTH71" s="345"/>
      <c r="BTI71" s="345"/>
      <c r="BTJ71" s="345"/>
      <c r="BTK71" s="345"/>
      <c r="BTL71" s="345"/>
      <c r="BTM71" s="345"/>
      <c r="BTN71" s="345"/>
      <c r="BTO71" s="345"/>
      <c r="BTP71" s="345"/>
      <c r="BTQ71" s="345"/>
      <c r="BTR71" s="345"/>
      <c r="BTS71" s="345"/>
      <c r="BTT71" s="345"/>
      <c r="BTU71" s="345"/>
      <c r="BTV71" s="345"/>
      <c r="BTW71" s="345"/>
      <c r="BTX71" s="345"/>
      <c r="BTY71" s="345"/>
      <c r="BTZ71" s="345"/>
      <c r="BUA71" s="345"/>
      <c r="BUB71" s="345"/>
      <c r="BUC71" s="345"/>
      <c r="BUD71" s="345"/>
      <c r="BUE71" s="345"/>
      <c r="BUF71" s="345"/>
      <c r="BUG71" s="345"/>
      <c r="BUH71" s="345"/>
      <c r="BUI71" s="345"/>
      <c r="BUJ71" s="345"/>
      <c r="BUK71" s="345"/>
      <c r="BUL71" s="345"/>
      <c r="BUM71" s="345"/>
      <c r="BUN71" s="345"/>
      <c r="BUO71" s="345"/>
      <c r="BUP71" s="345"/>
      <c r="BUQ71" s="345"/>
      <c r="BUR71" s="345"/>
      <c r="BUS71" s="345"/>
      <c r="BUT71" s="345"/>
      <c r="BUU71" s="345"/>
      <c r="BUV71" s="345"/>
      <c r="BUW71" s="345"/>
      <c r="BUX71" s="345"/>
      <c r="BUY71" s="345"/>
      <c r="BUZ71" s="345"/>
      <c r="BVA71" s="345"/>
      <c r="BVB71" s="345"/>
      <c r="BVC71" s="345"/>
      <c r="BVD71" s="345"/>
      <c r="BVE71" s="345"/>
      <c r="BVF71" s="345"/>
      <c r="BVG71" s="345"/>
      <c r="BVH71" s="345"/>
      <c r="BVI71" s="345"/>
      <c r="BVJ71" s="345"/>
      <c r="BVK71" s="345"/>
      <c r="BVL71" s="345"/>
      <c r="BVM71" s="345"/>
      <c r="BVN71" s="345"/>
      <c r="BVO71" s="345"/>
      <c r="BVP71" s="345"/>
      <c r="BVQ71" s="345"/>
      <c r="BVR71" s="345"/>
      <c r="BVS71" s="345"/>
      <c r="BVT71" s="345"/>
      <c r="BVU71" s="345"/>
      <c r="BVV71" s="345"/>
      <c r="BVW71" s="345"/>
      <c r="BVX71" s="345"/>
      <c r="BVY71" s="345"/>
      <c r="BVZ71" s="345"/>
      <c r="BWA71" s="345"/>
      <c r="BWB71" s="345"/>
      <c r="BWC71" s="345"/>
      <c r="BWD71" s="345"/>
      <c r="BWE71" s="345"/>
      <c r="BWF71" s="345"/>
      <c r="BWG71" s="345"/>
      <c r="BWH71" s="345"/>
      <c r="BWI71" s="345"/>
      <c r="BWJ71" s="345"/>
      <c r="BWK71" s="345"/>
      <c r="BWL71" s="345"/>
      <c r="BWM71" s="345"/>
      <c r="BWN71" s="345"/>
      <c r="BWO71" s="345"/>
      <c r="BWP71" s="345"/>
      <c r="BWQ71" s="345"/>
      <c r="BWR71" s="345"/>
      <c r="BWS71" s="345"/>
      <c r="BWT71" s="345"/>
      <c r="BWU71" s="345"/>
      <c r="BWV71" s="345"/>
      <c r="BWW71" s="345"/>
      <c r="BWX71" s="345"/>
      <c r="BWY71" s="345"/>
      <c r="BWZ71" s="345"/>
      <c r="BXA71" s="345"/>
      <c r="BXB71" s="345"/>
      <c r="BXC71" s="345"/>
      <c r="BXD71" s="345"/>
      <c r="BXE71" s="345"/>
      <c r="BXF71" s="345"/>
      <c r="BXG71" s="345"/>
      <c r="BXH71" s="345"/>
      <c r="BXI71" s="345"/>
      <c r="BXJ71" s="345"/>
      <c r="BXK71" s="345"/>
      <c r="BXL71" s="345"/>
      <c r="BXM71" s="345"/>
      <c r="BXN71" s="345"/>
      <c r="BXO71" s="345"/>
      <c r="BXP71" s="345"/>
      <c r="BXQ71" s="345"/>
      <c r="BXR71" s="345"/>
      <c r="BXS71" s="345"/>
      <c r="BXT71" s="345"/>
      <c r="BXU71" s="345"/>
      <c r="BXV71" s="345"/>
      <c r="BXW71" s="345"/>
      <c r="BXX71" s="345"/>
      <c r="BXY71" s="345"/>
      <c r="BXZ71" s="345"/>
      <c r="BYA71" s="345"/>
      <c r="BYB71" s="345"/>
      <c r="BYC71" s="345"/>
      <c r="BYD71" s="345"/>
      <c r="BYE71" s="345"/>
      <c r="BYF71" s="345"/>
      <c r="BYG71" s="345"/>
      <c r="BYH71" s="345"/>
      <c r="BYI71" s="345"/>
      <c r="BYJ71" s="345"/>
      <c r="BYK71" s="345"/>
      <c r="BYL71" s="345"/>
      <c r="BYM71" s="345"/>
      <c r="BYN71" s="345"/>
      <c r="BYO71" s="345"/>
      <c r="BYP71" s="345"/>
      <c r="BYQ71" s="345"/>
      <c r="BYR71" s="345"/>
      <c r="BYS71" s="345"/>
      <c r="BYT71" s="345"/>
      <c r="BYU71" s="345"/>
      <c r="BYV71" s="345"/>
      <c r="BYW71" s="345"/>
      <c r="BYX71" s="345"/>
      <c r="BYY71" s="345"/>
      <c r="BYZ71" s="345"/>
      <c r="BZA71" s="345"/>
      <c r="BZB71" s="345"/>
      <c r="BZC71" s="345"/>
      <c r="BZD71" s="345"/>
      <c r="BZE71" s="345"/>
      <c r="BZF71" s="345"/>
      <c r="BZG71" s="345"/>
      <c r="BZH71" s="345"/>
      <c r="BZI71" s="345"/>
      <c r="BZJ71" s="345"/>
      <c r="BZK71" s="345"/>
      <c r="BZL71" s="345"/>
      <c r="BZM71" s="345"/>
      <c r="BZN71" s="345"/>
      <c r="BZO71" s="345"/>
      <c r="BZP71" s="345"/>
      <c r="BZQ71" s="345"/>
      <c r="BZR71" s="345"/>
      <c r="BZS71" s="345"/>
      <c r="BZU71" s="345"/>
      <c r="BZV71" s="345"/>
      <c r="BZW71" s="345"/>
      <c r="BZX71" s="345"/>
      <c r="BZY71" s="345"/>
      <c r="BZZ71" s="345"/>
      <c r="CAA71" s="345"/>
      <c r="CAB71" s="345"/>
      <c r="CAC71" s="345"/>
      <c r="CAD71" s="345"/>
      <c r="CAE71" s="345"/>
      <c r="CAF71" s="345"/>
      <c r="CAG71" s="345"/>
      <c r="CAH71" s="345"/>
      <c r="CAI71" s="345"/>
      <c r="CAJ71" s="345"/>
      <c r="CAK71" s="345"/>
      <c r="CAL71" s="345"/>
      <c r="CAM71" s="345"/>
      <c r="CAN71" s="345"/>
      <c r="CAO71" s="345"/>
      <c r="CAP71" s="345"/>
      <c r="CAQ71" s="345"/>
      <c r="CAR71" s="345"/>
      <c r="CAS71" s="345"/>
      <c r="CAT71" s="345"/>
      <c r="CAU71" s="345"/>
      <c r="CAV71" s="345"/>
      <c r="CAW71" s="345"/>
      <c r="CAX71" s="345"/>
      <c r="CAY71" s="345"/>
      <c r="CAZ71" s="345"/>
      <c r="CBA71" s="345"/>
      <c r="CBB71" s="345"/>
      <c r="CBC71" s="345"/>
      <c r="CBD71" s="345"/>
      <c r="CBE71" s="345"/>
      <c r="CBF71" s="345"/>
      <c r="CBG71" s="345"/>
      <c r="CBH71" s="345"/>
      <c r="CBI71" s="345"/>
      <c r="CBJ71" s="345"/>
      <c r="CBK71" s="345"/>
      <c r="CBL71" s="345"/>
      <c r="CBM71" s="345"/>
      <c r="CBN71" s="345"/>
      <c r="CBO71" s="345"/>
      <c r="CBP71" s="345"/>
      <c r="CBQ71" s="345"/>
      <c r="CBR71" s="345"/>
      <c r="CBS71" s="345"/>
      <c r="CBT71" s="345"/>
      <c r="CBU71" s="345"/>
      <c r="CBV71" s="345"/>
      <c r="CBW71" s="345"/>
      <c r="CBX71" s="345"/>
      <c r="CBY71" s="345"/>
      <c r="CBZ71" s="345"/>
      <c r="CCA71" s="345"/>
      <c r="CCB71" s="345"/>
      <c r="CCC71" s="345"/>
      <c r="CCD71" s="345"/>
      <c r="CCE71" s="345"/>
      <c r="CCF71" s="345"/>
      <c r="CCG71" s="345"/>
      <c r="CCH71" s="345"/>
      <c r="CCI71" s="345"/>
      <c r="CCJ71" s="345"/>
      <c r="CCK71" s="345"/>
      <c r="CCL71" s="345"/>
      <c r="CCM71" s="345"/>
      <c r="CCN71" s="345"/>
      <c r="CCO71" s="345"/>
      <c r="CCP71" s="345"/>
      <c r="CCQ71" s="345"/>
      <c r="CCR71" s="345"/>
      <c r="CCS71" s="345"/>
      <c r="CCT71" s="345"/>
      <c r="CCU71" s="345"/>
      <c r="CCV71" s="345"/>
      <c r="CCW71" s="345"/>
      <c r="CCX71" s="345"/>
      <c r="CCY71" s="345"/>
      <c r="CCZ71" s="345"/>
      <c r="CDA71" s="345"/>
      <c r="CDB71" s="345"/>
      <c r="CDC71" s="345"/>
      <c r="CDD71" s="345"/>
      <c r="CDE71" s="345"/>
      <c r="CDF71" s="345"/>
      <c r="CDG71" s="345"/>
      <c r="CDH71" s="345"/>
      <c r="CDI71" s="345"/>
      <c r="CDJ71" s="345"/>
      <c r="CDK71" s="345"/>
      <c r="CDL71" s="345"/>
      <c r="CDM71" s="345"/>
      <c r="CDN71" s="345"/>
      <c r="CDO71" s="345"/>
      <c r="CDP71" s="345"/>
      <c r="CDQ71" s="345"/>
      <c r="CDR71" s="345"/>
      <c r="CDS71" s="345"/>
      <c r="CDT71" s="345"/>
      <c r="CDU71" s="345"/>
      <c r="CDV71" s="345"/>
      <c r="CDW71" s="345"/>
      <c r="CDX71" s="345"/>
      <c r="CDY71" s="345"/>
      <c r="CDZ71" s="345"/>
      <c r="CEA71" s="345"/>
      <c r="CEB71" s="345"/>
      <c r="CEC71" s="345"/>
      <c r="CED71" s="345"/>
      <c r="CEE71" s="345"/>
      <c r="CEF71" s="345"/>
      <c r="CEG71" s="345"/>
      <c r="CEH71" s="345"/>
      <c r="CEI71" s="345"/>
      <c r="CEJ71" s="345"/>
      <c r="CEK71" s="345"/>
      <c r="CEL71" s="345"/>
      <c r="CEM71" s="345"/>
      <c r="CEN71" s="345"/>
      <c r="CEO71" s="345"/>
      <c r="CEP71" s="345"/>
      <c r="CEQ71" s="345"/>
      <c r="CER71" s="345"/>
      <c r="CES71" s="345"/>
      <c r="CET71" s="345"/>
      <c r="CEU71" s="345"/>
      <c r="CEV71" s="345"/>
      <c r="CEW71" s="345"/>
      <c r="CEX71" s="345"/>
      <c r="CEY71" s="345"/>
      <c r="CEZ71" s="345"/>
      <c r="CFA71" s="345"/>
      <c r="CFB71" s="345"/>
      <c r="CFC71" s="345"/>
      <c r="CFD71" s="345"/>
      <c r="CFE71" s="345"/>
      <c r="CFF71" s="345"/>
      <c r="CFG71" s="345"/>
      <c r="CFH71" s="345"/>
      <c r="CFI71" s="345"/>
      <c r="CFJ71" s="345"/>
      <c r="CFK71" s="345"/>
      <c r="CFL71" s="345"/>
      <c r="CFM71" s="345"/>
      <c r="CFN71" s="345"/>
      <c r="CFO71" s="345"/>
      <c r="CFP71" s="345"/>
      <c r="CFQ71" s="345"/>
      <c r="CFR71" s="345"/>
      <c r="CFS71" s="345"/>
      <c r="CFT71" s="345"/>
      <c r="CFU71" s="345"/>
      <c r="CFV71" s="345"/>
      <c r="CFW71" s="345"/>
      <c r="CFX71" s="345"/>
      <c r="CFY71" s="345"/>
      <c r="CFZ71" s="345"/>
      <c r="CGA71" s="345"/>
      <c r="CGB71" s="345"/>
      <c r="CGC71" s="345"/>
      <c r="CGD71" s="345"/>
      <c r="CGE71" s="345"/>
      <c r="CGF71" s="345"/>
      <c r="CGG71" s="345"/>
      <c r="CGH71" s="345"/>
      <c r="CGI71" s="345"/>
      <c r="CGJ71" s="345"/>
      <c r="CGK71" s="345"/>
      <c r="CGL71" s="345"/>
      <c r="CGM71" s="345"/>
      <c r="CGN71" s="345"/>
      <c r="CGO71" s="345"/>
      <c r="CGP71" s="345"/>
      <c r="CGQ71" s="345"/>
      <c r="CGR71" s="345"/>
      <c r="CGS71" s="345"/>
      <c r="CGT71" s="345"/>
      <c r="CGU71" s="345"/>
      <c r="CGV71" s="345"/>
      <c r="CGW71" s="345"/>
      <c r="CGX71" s="345"/>
      <c r="CGY71" s="345"/>
      <c r="CGZ71" s="345"/>
      <c r="CHA71" s="345"/>
      <c r="CHB71" s="345"/>
      <c r="CHC71" s="345"/>
      <c r="CHD71" s="345"/>
      <c r="CHE71" s="345"/>
      <c r="CHF71" s="345"/>
      <c r="CHG71" s="345"/>
      <c r="CHH71" s="345"/>
      <c r="CHI71" s="345"/>
      <c r="CHJ71" s="345"/>
      <c r="CHK71" s="345"/>
      <c r="CHL71" s="345"/>
      <c r="CHM71" s="345"/>
      <c r="CHN71" s="345"/>
      <c r="CHO71" s="345"/>
      <c r="CHP71" s="345"/>
      <c r="CHQ71" s="345"/>
      <c r="CHR71" s="345"/>
      <c r="CHS71" s="345"/>
      <c r="CHT71" s="345"/>
      <c r="CHU71" s="345"/>
      <c r="CHV71" s="345"/>
      <c r="CHW71" s="345"/>
      <c r="CHX71" s="345"/>
      <c r="CHY71" s="345"/>
      <c r="CHZ71" s="345"/>
      <c r="CIA71" s="345"/>
      <c r="CIB71" s="345"/>
      <c r="CIC71" s="345"/>
      <c r="CID71" s="345"/>
      <c r="CIE71" s="345"/>
      <c r="CIF71" s="345"/>
      <c r="CIG71" s="345"/>
      <c r="CIH71" s="345"/>
      <c r="CII71" s="345"/>
      <c r="CIJ71" s="345"/>
      <c r="CIK71" s="345"/>
      <c r="CIL71" s="345"/>
      <c r="CIM71" s="345"/>
      <c r="CIN71" s="345"/>
      <c r="CIO71" s="345"/>
      <c r="CIP71" s="345"/>
      <c r="CIQ71" s="345"/>
      <c r="CIR71" s="345"/>
      <c r="CIS71" s="345"/>
      <c r="CIT71" s="345"/>
      <c r="CIU71" s="345"/>
      <c r="CIV71" s="345"/>
      <c r="CIW71" s="345"/>
      <c r="CIX71" s="345"/>
      <c r="CIY71" s="345"/>
      <c r="CIZ71" s="345"/>
      <c r="CJA71" s="345"/>
      <c r="CJB71" s="345"/>
      <c r="CJC71" s="345"/>
      <c r="CJD71" s="345"/>
      <c r="CJE71" s="345"/>
      <c r="CJF71" s="345"/>
      <c r="CJG71" s="345"/>
      <c r="CJH71" s="345"/>
      <c r="CJI71" s="345"/>
      <c r="CJJ71" s="345"/>
      <c r="CJK71" s="345"/>
      <c r="CJL71" s="345"/>
      <c r="CJM71" s="345"/>
      <c r="CJN71" s="345"/>
      <c r="CJO71" s="345"/>
      <c r="CJQ71" s="345"/>
      <c r="CJR71" s="345"/>
      <c r="CJS71" s="345"/>
      <c r="CJT71" s="345"/>
      <c r="CJU71" s="345"/>
      <c r="CJV71" s="345"/>
      <c r="CJW71" s="345"/>
      <c r="CJX71" s="345"/>
      <c r="CJY71" s="345"/>
      <c r="CJZ71" s="345"/>
      <c r="CKA71" s="345"/>
      <c r="CKB71" s="345"/>
      <c r="CKC71" s="345"/>
      <c r="CKD71" s="345"/>
      <c r="CKE71" s="345"/>
      <c r="CKF71" s="345"/>
      <c r="CKG71" s="345"/>
      <c r="CKH71" s="345"/>
      <c r="CKI71" s="345"/>
      <c r="CKJ71" s="345"/>
      <c r="CKK71" s="345"/>
      <c r="CKL71" s="345"/>
      <c r="CKM71" s="345"/>
      <c r="CKN71" s="345"/>
      <c r="CKO71" s="345"/>
      <c r="CKP71" s="345"/>
      <c r="CKQ71" s="345"/>
      <c r="CKR71" s="345"/>
      <c r="CKS71" s="345"/>
      <c r="CKT71" s="345"/>
      <c r="CKU71" s="345"/>
      <c r="CKV71" s="345"/>
      <c r="CKW71" s="345"/>
      <c r="CKX71" s="345"/>
      <c r="CKY71" s="345"/>
      <c r="CKZ71" s="345"/>
      <c r="CLA71" s="345"/>
      <c r="CLB71" s="345"/>
      <c r="CLC71" s="345"/>
      <c r="CLD71" s="345"/>
      <c r="CLE71" s="345"/>
      <c r="CLF71" s="345"/>
      <c r="CLG71" s="345"/>
      <c r="CLH71" s="345"/>
      <c r="CLI71" s="345"/>
      <c r="CLJ71" s="345"/>
      <c r="CLK71" s="345"/>
      <c r="CLL71" s="345"/>
      <c r="CLM71" s="345"/>
      <c r="CLN71" s="345"/>
      <c r="CLO71" s="345"/>
      <c r="CLP71" s="345"/>
      <c r="CLQ71" s="345"/>
      <c r="CLR71" s="345"/>
      <c r="CLS71" s="345"/>
      <c r="CLT71" s="345"/>
      <c r="CLU71" s="345"/>
      <c r="CLV71" s="345"/>
      <c r="CLW71" s="345"/>
      <c r="CLX71" s="345"/>
      <c r="CLY71" s="345"/>
      <c r="CLZ71" s="345"/>
      <c r="CMA71" s="345"/>
      <c r="CMB71" s="345"/>
      <c r="CMC71" s="345"/>
      <c r="CMD71" s="345"/>
      <c r="CME71" s="345"/>
      <c r="CMF71" s="345"/>
      <c r="CMG71" s="345"/>
      <c r="CMH71" s="345"/>
      <c r="CMI71" s="345"/>
      <c r="CMJ71" s="345"/>
      <c r="CMK71" s="345"/>
      <c r="CML71" s="345"/>
      <c r="CMM71" s="345"/>
      <c r="CMN71" s="345"/>
      <c r="CMO71" s="345"/>
      <c r="CMP71" s="345"/>
      <c r="CMQ71" s="345"/>
      <c r="CMR71" s="345"/>
      <c r="CMS71" s="345"/>
      <c r="CMT71" s="345"/>
      <c r="CMU71" s="345"/>
      <c r="CMV71" s="345"/>
      <c r="CMW71" s="345"/>
      <c r="CMX71" s="345"/>
      <c r="CMY71" s="345"/>
      <c r="CMZ71" s="345"/>
      <c r="CNA71" s="345"/>
      <c r="CNB71" s="345"/>
      <c r="CNC71" s="345"/>
      <c r="CND71" s="345"/>
      <c r="CNE71" s="345"/>
      <c r="CNF71" s="345"/>
      <c r="CNG71" s="345"/>
      <c r="CNH71" s="345"/>
      <c r="CNI71" s="345"/>
      <c r="CNJ71" s="345"/>
      <c r="CNK71" s="345"/>
      <c r="CNL71" s="345"/>
      <c r="CNM71" s="345"/>
      <c r="CNN71" s="345"/>
      <c r="CNO71" s="345"/>
      <c r="CNP71" s="345"/>
      <c r="CNQ71" s="345"/>
      <c r="CNR71" s="345"/>
      <c r="CNS71" s="345"/>
      <c r="CNT71" s="345"/>
      <c r="CNU71" s="345"/>
      <c r="CNV71" s="345"/>
      <c r="CNW71" s="345"/>
      <c r="CNX71" s="345"/>
      <c r="CNY71" s="345"/>
      <c r="CNZ71" s="345"/>
      <c r="COA71" s="345"/>
      <c r="COB71" s="345"/>
      <c r="COC71" s="345"/>
      <c r="COD71" s="345"/>
      <c r="COE71" s="345"/>
      <c r="COF71" s="345"/>
      <c r="COG71" s="345"/>
      <c r="COH71" s="345"/>
      <c r="COI71" s="345"/>
      <c r="COJ71" s="345"/>
      <c r="COK71" s="345"/>
      <c r="COL71" s="345"/>
      <c r="COM71" s="345"/>
      <c r="CON71" s="345"/>
      <c r="COO71" s="345"/>
      <c r="COP71" s="345"/>
      <c r="COQ71" s="345"/>
      <c r="COR71" s="345"/>
      <c r="COS71" s="345"/>
      <c r="COT71" s="345"/>
      <c r="COU71" s="345"/>
      <c r="COV71" s="345"/>
      <c r="COW71" s="345"/>
      <c r="COX71" s="345"/>
      <c r="COY71" s="345"/>
      <c r="COZ71" s="345"/>
      <c r="CPA71" s="345"/>
      <c r="CPB71" s="345"/>
      <c r="CPC71" s="345"/>
      <c r="CPD71" s="345"/>
      <c r="CPE71" s="345"/>
      <c r="CPF71" s="345"/>
      <c r="CPG71" s="345"/>
      <c r="CPH71" s="345"/>
      <c r="CPI71" s="345"/>
      <c r="CPJ71" s="345"/>
      <c r="CPK71" s="345"/>
      <c r="CPL71" s="345"/>
      <c r="CPM71" s="345"/>
      <c r="CPN71" s="345"/>
      <c r="CPO71" s="345"/>
      <c r="CPP71" s="345"/>
      <c r="CPQ71" s="345"/>
      <c r="CPR71" s="345"/>
      <c r="CPS71" s="345"/>
      <c r="CPT71" s="345"/>
      <c r="CPU71" s="345"/>
      <c r="CPV71" s="345"/>
      <c r="CPW71" s="345"/>
      <c r="CPX71" s="345"/>
      <c r="CPY71" s="345"/>
      <c r="CPZ71" s="345"/>
      <c r="CQA71" s="345"/>
      <c r="CQB71" s="345"/>
      <c r="CQC71" s="345"/>
      <c r="CQD71" s="345"/>
      <c r="CQE71" s="345"/>
      <c r="CQF71" s="345"/>
      <c r="CQG71" s="345"/>
      <c r="CQH71" s="345"/>
      <c r="CQI71" s="345"/>
      <c r="CQJ71" s="345"/>
      <c r="CQK71" s="345"/>
      <c r="CQL71" s="345"/>
      <c r="CQM71" s="345"/>
      <c r="CQN71" s="345"/>
      <c r="CQO71" s="345"/>
      <c r="CQP71" s="345"/>
      <c r="CQQ71" s="345"/>
      <c r="CQR71" s="345"/>
      <c r="CQS71" s="345"/>
      <c r="CQT71" s="345"/>
      <c r="CQU71" s="345"/>
      <c r="CQV71" s="345"/>
      <c r="CQW71" s="345"/>
      <c r="CQX71" s="345"/>
      <c r="CQY71" s="345"/>
      <c r="CQZ71" s="345"/>
      <c r="CRA71" s="345"/>
      <c r="CRB71" s="345"/>
      <c r="CRC71" s="345"/>
      <c r="CRD71" s="345"/>
      <c r="CRE71" s="345"/>
      <c r="CRF71" s="345"/>
      <c r="CRG71" s="345"/>
      <c r="CRH71" s="345"/>
      <c r="CRI71" s="345"/>
      <c r="CRJ71" s="345"/>
      <c r="CRK71" s="345"/>
      <c r="CRL71" s="345"/>
      <c r="CRM71" s="345"/>
      <c r="CRN71" s="345"/>
      <c r="CRO71" s="345"/>
      <c r="CRP71" s="345"/>
      <c r="CRQ71" s="345"/>
      <c r="CRR71" s="345"/>
      <c r="CRS71" s="345"/>
      <c r="CRT71" s="345"/>
      <c r="CRU71" s="345"/>
      <c r="CRV71" s="345"/>
      <c r="CRW71" s="345"/>
      <c r="CRX71" s="345"/>
      <c r="CRY71" s="345"/>
      <c r="CRZ71" s="345"/>
      <c r="CSA71" s="345"/>
      <c r="CSB71" s="345"/>
      <c r="CSC71" s="345"/>
      <c r="CSD71" s="345"/>
      <c r="CSE71" s="345"/>
      <c r="CSF71" s="345"/>
      <c r="CSG71" s="345"/>
      <c r="CSH71" s="345"/>
      <c r="CSI71" s="345"/>
      <c r="CSJ71" s="345"/>
      <c r="CSK71" s="345"/>
      <c r="CSL71" s="345"/>
      <c r="CSM71" s="345"/>
      <c r="CSN71" s="345"/>
      <c r="CSO71" s="345"/>
      <c r="CSP71" s="345"/>
      <c r="CSQ71" s="345"/>
      <c r="CSR71" s="345"/>
      <c r="CSS71" s="345"/>
      <c r="CST71" s="345"/>
      <c r="CSU71" s="345"/>
      <c r="CSV71" s="345"/>
      <c r="CSW71" s="345"/>
      <c r="CSX71" s="345"/>
      <c r="CSY71" s="345"/>
      <c r="CSZ71" s="345"/>
      <c r="CTA71" s="345"/>
      <c r="CTB71" s="345"/>
      <c r="CTC71" s="345"/>
      <c r="CTD71" s="345"/>
      <c r="CTE71" s="345"/>
      <c r="CTF71" s="345"/>
      <c r="CTG71" s="345"/>
      <c r="CTH71" s="345"/>
      <c r="CTI71" s="345"/>
      <c r="CTJ71" s="345"/>
      <c r="CTK71" s="345"/>
      <c r="CTM71" s="345"/>
      <c r="CTN71" s="345"/>
      <c r="CTO71" s="345"/>
      <c r="CTP71" s="345"/>
      <c r="CTQ71" s="345"/>
      <c r="CTR71" s="345"/>
      <c r="CTS71" s="345"/>
      <c r="CTT71" s="345"/>
      <c r="CTU71" s="345"/>
      <c r="CTV71" s="345"/>
      <c r="CTW71" s="345"/>
      <c r="CTX71" s="345"/>
      <c r="CTY71" s="345"/>
      <c r="CTZ71" s="345"/>
      <c r="CUA71" s="345"/>
      <c r="CUB71" s="345"/>
      <c r="CUC71" s="345"/>
      <c r="CUD71" s="345"/>
      <c r="CUE71" s="345"/>
      <c r="CUF71" s="345"/>
      <c r="CUG71" s="345"/>
      <c r="CUH71" s="345"/>
      <c r="CUI71" s="345"/>
      <c r="CUJ71" s="345"/>
      <c r="CUK71" s="345"/>
      <c r="CUL71" s="345"/>
      <c r="CUM71" s="345"/>
      <c r="CUN71" s="345"/>
      <c r="CUO71" s="345"/>
      <c r="CUP71" s="345"/>
      <c r="CUQ71" s="345"/>
      <c r="CUR71" s="345"/>
      <c r="CUS71" s="345"/>
      <c r="CUT71" s="345"/>
      <c r="CUU71" s="345"/>
      <c r="CUV71" s="345"/>
      <c r="CUW71" s="345"/>
      <c r="CUX71" s="345"/>
      <c r="CUY71" s="345"/>
      <c r="CUZ71" s="345"/>
      <c r="CVA71" s="345"/>
      <c r="CVB71" s="345"/>
      <c r="CVC71" s="345"/>
      <c r="CVD71" s="345"/>
      <c r="CVE71" s="345"/>
      <c r="CVF71" s="345"/>
      <c r="CVG71" s="345"/>
      <c r="CVH71" s="345"/>
      <c r="CVI71" s="345"/>
      <c r="CVJ71" s="345"/>
      <c r="CVK71" s="345"/>
      <c r="CVL71" s="345"/>
      <c r="CVM71" s="345"/>
      <c r="CVN71" s="345"/>
      <c r="CVO71" s="345"/>
      <c r="CVP71" s="345"/>
      <c r="CVQ71" s="345"/>
      <c r="CVR71" s="345"/>
      <c r="CVS71" s="345"/>
      <c r="CVT71" s="345"/>
      <c r="CVU71" s="345"/>
      <c r="CVV71" s="345"/>
      <c r="CVW71" s="345"/>
      <c r="CVX71" s="345"/>
      <c r="CVY71" s="345"/>
      <c r="CVZ71" s="345"/>
      <c r="CWA71" s="345"/>
      <c r="CWB71" s="345"/>
      <c r="CWC71" s="345"/>
      <c r="CWD71" s="345"/>
      <c r="CWE71" s="345"/>
      <c r="CWF71" s="345"/>
      <c r="CWG71" s="345"/>
      <c r="CWH71" s="345"/>
      <c r="CWI71" s="345"/>
      <c r="CWJ71" s="345"/>
      <c r="CWK71" s="345"/>
      <c r="CWL71" s="345"/>
      <c r="CWM71" s="345"/>
      <c r="CWN71" s="345"/>
      <c r="CWO71" s="345"/>
      <c r="CWP71" s="345"/>
      <c r="CWQ71" s="345"/>
      <c r="CWR71" s="345"/>
      <c r="CWS71" s="345"/>
      <c r="CWT71" s="345"/>
      <c r="CWU71" s="345"/>
      <c r="CWV71" s="345"/>
      <c r="CWW71" s="345"/>
      <c r="CWX71" s="345"/>
      <c r="CWY71" s="345"/>
      <c r="CWZ71" s="345"/>
      <c r="CXA71" s="345"/>
      <c r="CXB71" s="345"/>
      <c r="CXC71" s="345"/>
      <c r="CXD71" s="345"/>
      <c r="CXE71" s="345"/>
      <c r="CXF71" s="345"/>
      <c r="CXG71" s="345"/>
      <c r="CXH71" s="345"/>
      <c r="CXI71" s="345"/>
      <c r="CXJ71" s="345"/>
      <c r="CXK71" s="345"/>
      <c r="CXL71" s="345"/>
      <c r="CXM71" s="345"/>
      <c r="CXN71" s="345"/>
      <c r="CXO71" s="345"/>
      <c r="CXP71" s="345"/>
      <c r="CXQ71" s="345"/>
      <c r="CXR71" s="345"/>
      <c r="CXS71" s="345"/>
      <c r="CXT71" s="345"/>
      <c r="CXU71" s="345"/>
      <c r="CXV71" s="345"/>
      <c r="CXW71" s="345"/>
      <c r="CXX71" s="345"/>
      <c r="CXY71" s="345"/>
      <c r="CXZ71" s="345"/>
      <c r="CYA71" s="345"/>
      <c r="CYB71" s="345"/>
      <c r="CYC71" s="345"/>
      <c r="CYD71" s="345"/>
      <c r="CYE71" s="345"/>
      <c r="CYF71" s="345"/>
      <c r="CYG71" s="345"/>
      <c r="CYH71" s="345"/>
      <c r="CYI71" s="345"/>
      <c r="CYJ71" s="345"/>
      <c r="CYK71" s="345"/>
      <c r="CYL71" s="345"/>
      <c r="CYM71" s="345"/>
      <c r="CYN71" s="345"/>
      <c r="CYO71" s="345"/>
      <c r="CYP71" s="345"/>
      <c r="CYQ71" s="345"/>
      <c r="CYR71" s="345"/>
      <c r="CYS71" s="345"/>
      <c r="CYT71" s="345"/>
      <c r="CYU71" s="345"/>
      <c r="CYV71" s="345"/>
      <c r="CYW71" s="345"/>
      <c r="CYX71" s="345"/>
      <c r="CYY71" s="345"/>
      <c r="CYZ71" s="345"/>
      <c r="CZA71" s="345"/>
      <c r="CZB71" s="345"/>
      <c r="CZC71" s="345"/>
      <c r="CZD71" s="345"/>
      <c r="CZE71" s="345"/>
      <c r="CZF71" s="345"/>
      <c r="CZG71" s="345"/>
      <c r="CZH71" s="345"/>
      <c r="CZI71" s="345"/>
      <c r="CZJ71" s="345"/>
      <c r="CZK71" s="345"/>
      <c r="CZL71" s="345"/>
      <c r="CZM71" s="345"/>
      <c r="CZN71" s="345"/>
      <c r="CZO71" s="345"/>
      <c r="CZP71" s="345"/>
      <c r="CZQ71" s="345"/>
      <c r="CZR71" s="345"/>
      <c r="CZS71" s="345"/>
      <c r="CZT71" s="345"/>
      <c r="CZU71" s="345"/>
      <c r="CZV71" s="345"/>
      <c r="CZW71" s="345"/>
      <c r="CZX71" s="345"/>
      <c r="CZY71" s="345"/>
      <c r="CZZ71" s="345"/>
      <c r="DAA71" s="345"/>
      <c r="DAB71" s="345"/>
      <c r="DAC71" s="345"/>
      <c r="DAD71" s="345"/>
      <c r="DAE71" s="345"/>
      <c r="DAF71" s="345"/>
      <c r="DAG71" s="345"/>
      <c r="DAH71" s="345"/>
      <c r="DAI71" s="345"/>
      <c r="DAJ71" s="345"/>
      <c r="DAK71" s="345"/>
      <c r="DAL71" s="345"/>
      <c r="DAM71" s="345"/>
      <c r="DAN71" s="345"/>
      <c r="DAO71" s="345"/>
      <c r="DAP71" s="345"/>
      <c r="DAQ71" s="345"/>
      <c r="DAR71" s="345"/>
      <c r="DAS71" s="345"/>
      <c r="DAT71" s="345"/>
      <c r="DAU71" s="345"/>
      <c r="DAV71" s="345"/>
      <c r="DAW71" s="345"/>
      <c r="DAX71" s="345"/>
      <c r="DAY71" s="345"/>
      <c r="DAZ71" s="345"/>
      <c r="DBA71" s="345"/>
      <c r="DBB71" s="345"/>
      <c r="DBC71" s="345"/>
      <c r="DBD71" s="345"/>
      <c r="DBE71" s="345"/>
      <c r="DBF71" s="345"/>
      <c r="DBG71" s="345"/>
      <c r="DBH71" s="345"/>
      <c r="DBI71" s="345"/>
      <c r="DBJ71" s="345"/>
      <c r="DBK71" s="345"/>
      <c r="DBL71" s="345"/>
      <c r="DBM71" s="345"/>
      <c r="DBN71" s="345"/>
      <c r="DBO71" s="345"/>
      <c r="DBP71" s="345"/>
      <c r="DBQ71" s="345"/>
      <c r="DBR71" s="345"/>
      <c r="DBS71" s="345"/>
      <c r="DBT71" s="345"/>
      <c r="DBU71" s="345"/>
      <c r="DBV71" s="345"/>
      <c r="DBW71" s="345"/>
      <c r="DBX71" s="345"/>
      <c r="DBY71" s="345"/>
      <c r="DBZ71" s="345"/>
      <c r="DCA71" s="345"/>
      <c r="DCB71" s="345"/>
      <c r="DCC71" s="345"/>
      <c r="DCD71" s="345"/>
      <c r="DCE71" s="345"/>
      <c r="DCF71" s="345"/>
      <c r="DCG71" s="345"/>
      <c r="DCH71" s="345"/>
      <c r="DCI71" s="345"/>
      <c r="DCJ71" s="345"/>
      <c r="DCK71" s="345"/>
      <c r="DCL71" s="345"/>
      <c r="DCM71" s="345"/>
      <c r="DCN71" s="345"/>
      <c r="DCO71" s="345"/>
      <c r="DCP71" s="345"/>
      <c r="DCQ71" s="345"/>
      <c r="DCR71" s="345"/>
      <c r="DCS71" s="345"/>
      <c r="DCT71" s="345"/>
      <c r="DCU71" s="345"/>
      <c r="DCV71" s="345"/>
      <c r="DCW71" s="345"/>
      <c r="DCX71" s="345"/>
      <c r="DCY71" s="345"/>
      <c r="DCZ71" s="345"/>
      <c r="DDA71" s="345"/>
      <c r="DDB71" s="345"/>
      <c r="DDC71" s="345"/>
      <c r="DDD71" s="345"/>
      <c r="DDE71" s="345"/>
      <c r="DDF71" s="345"/>
      <c r="DDG71" s="345"/>
      <c r="DDI71" s="345"/>
      <c r="DDJ71" s="345"/>
      <c r="DDK71" s="345"/>
      <c r="DDL71" s="345"/>
      <c r="DDM71" s="345"/>
      <c r="DDN71" s="345"/>
      <c r="DDO71" s="345"/>
      <c r="DDP71" s="345"/>
      <c r="DDQ71" s="345"/>
      <c r="DDR71" s="345"/>
      <c r="DDS71" s="345"/>
      <c r="DDT71" s="345"/>
      <c r="DDU71" s="345"/>
      <c r="DDV71" s="345"/>
      <c r="DDW71" s="345"/>
      <c r="DDX71" s="345"/>
      <c r="DDY71" s="345"/>
      <c r="DDZ71" s="345"/>
      <c r="DEA71" s="345"/>
      <c r="DEB71" s="345"/>
      <c r="DEC71" s="345"/>
      <c r="DED71" s="345"/>
      <c r="DEE71" s="345"/>
      <c r="DEF71" s="345"/>
      <c r="DEG71" s="345"/>
      <c r="DEH71" s="345"/>
      <c r="DEI71" s="345"/>
      <c r="DEJ71" s="345"/>
      <c r="DEK71" s="345"/>
      <c r="DEL71" s="345"/>
      <c r="DEM71" s="345"/>
      <c r="DEN71" s="345"/>
      <c r="DEO71" s="345"/>
      <c r="DEP71" s="345"/>
      <c r="DEQ71" s="345"/>
      <c r="DER71" s="345"/>
      <c r="DES71" s="345"/>
      <c r="DET71" s="345"/>
      <c r="DEU71" s="345"/>
      <c r="DEV71" s="345"/>
      <c r="DEW71" s="345"/>
      <c r="DEX71" s="345"/>
      <c r="DEY71" s="345"/>
      <c r="DEZ71" s="345"/>
      <c r="DFA71" s="345"/>
      <c r="DFB71" s="345"/>
      <c r="DFC71" s="345"/>
      <c r="DFD71" s="345"/>
      <c r="DFE71" s="345"/>
      <c r="DFF71" s="345"/>
      <c r="DFG71" s="345"/>
      <c r="DFH71" s="345"/>
      <c r="DFI71" s="345"/>
      <c r="DFJ71" s="345"/>
      <c r="DFK71" s="345"/>
      <c r="DFL71" s="345"/>
      <c r="DFM71" s="345"/>
      <c r="DFN71" s="345"/>
      <c r="DFO71" s="345"/>
      <c r="DFP71" s="345"/>
      <c r="DFQ71" s="345"/>
      <c r="DFR71" s="345"/>
      <c r="DFS71" s="345"/>
      <c r="DFT71" s="345"/>
      <c r="DFU71" s="345"/>
      <c r="DFV71" s="345"/>
      <c r="DFW71" s="345"/>
      <c r="DFX71" s="345"/>
      <c r="DFY71" s="345"/>
      <c r="DFZ71" s="345"/>
      <c r="DGA71" s="345"/>
      <c r="DGB71" s="345"/>
      <c r="DGC71" s="345"/>
      <c r="DGD71" s="345"/>
      <c r="DGE71" s="345"/>
      <c r="DGF71" s="345"/>
      <c r="DGG71" s="345"/>
      <c r="DGH71" s="345"/>
      <c r="DGI71" s="345"/>
      <c r="DGJ71" s="345"/>
      <c r="DGK71" s="345"/>
      <c r="DGL71" s="345"/>
      <c r="DGM71" s="345"/>
      <c r="DGN71" s="345"/>
      <c r="DGO71" s="345"/>
      <c r="DGP71" s="345"/>
      <c r="DGQ71" s="345"/>
      <c r="DGR71" s="345"/>
      <c r="DGS71" s="345"/>
      <c r="DGT71" s="345"/>
      <c r="DGU71" s="345"/>
      <c r="DGV71" s="345"/>
      <c r="DGW71" s="345"/>
      <c r="DGX71" s="345"/>
      <c r="DGY71" s="345"/>
      <c r="DGZ71" s="345"/>
      <c r="DHA71" s="345"/>
      <c r="DHB71" s="345"/>
      <c r="DHC71" s="345"/>
      <c r="DHD71" s="345"/>
      <c r="DHE71" s="345"/>
      <c r="DHF71" s="345"/>
      <c r="DHG71" s="345"/>
      <c r="DHH71" s="345"/>
      <c r="DHI71" s="345"/>
      <c r="DHJ71" s="345"/>
      <c r="DHK71" s="345"/>
      <c r="DHL71" s="345"/>
      <c r="DHM71" s="345"/>
      <c r="DHN71" s="345"/>
      <c r="DHO71" s="345"/>
      <c r="DHP71" s="345"/>
      <c r="DHQ71" s="345"/>
      <c r="DHR71" s="345"/>
      <c r="DHS71" s="345"/>
      <c r="DHT71" s="345"/>
      <c r="DHU71" s="345"/>
      <c r="DHV71" s="345"/>
      <c r="DHW71" s="345"/>
      <c r="DHX71" s="345"/>
      <c r="DHY71" s="345"/>
      <c r="DHZ71" s="345"/>
      <c r="DIA71" s="345"/>
      <c r="DIB71" s="345"/>
      <c r="DIC71" s="345"/>
      <c r="DID71" s="345"/>
      <c r="DIE71" s="345"/>
      <c r="DIF71" s="345"/>
      <c r="DIG71" s="345"/>
      <c r="DIH71" s="345"/>
      <c r="DII71" s="345"/>
      <c r="DIJ71" s="345"/>
      <c r="DIK71" s="345"/>
      <c r="DIL71" s="345"/>
      <c r="DIM71" s="345"/>
      <c r="DIN71" s="345"/>
      <c r="DIO71" s="345"/>
      <c r="DIP71" s="345"/>
      <c r="DIQ71" s="345"/>
      <c r="DIR71" s="345"/>
      <c r="DIS71" s="345"/>
      <c r="DIT71" s="345"/>
      <c r="DIU71" s="345"/>
      <c r="DIV71" s="345"/>
      <c r="DIW71" s="345"/>
      <c r="DIX71" s="345"/>
      <c r="DIY71" s="345"/>
      <c r="DIZ71" s="345"/>
      <c r="DJA71" s="345"/>
      <c r="DJB71" s="345"/>
      <c r="DJC71" s="345"/>
      <c r="DJD71" s="345"/>
      <c r="DJE71" s="345"/>
      <c r="DJF71" s="345"/>
      <c r="DJG71" s="345"/>
      <c r="DJH71" s="345"/>
      <c r="DJI71" s="345"/>
      <c r="DJJ71" s="345"/>
      <c r="DJK71" s="345"/>
      <c r="DJL71" s="345"/>
      <c r="DJM71" s="345"/>
      <c r="DJN71" s="345"/>
      <c r="DJO71" s="345"/>
      <c r="DJP71" s="345"/>
      <c r="DJQ71" s="345"/>
      <c r="DJR71" s="345"/>
      <c r="DJS71" s="345"/>
      <c r="DJT71" s="345"/>
      <c r="DJU71" s="345"/>
      <c r="DJV71" s="345"/>
      <c r="DJW71" s="345"/>
      <c r="DJX71" s="345"/>
      <c r="DJY71" s="345"/>
      <c r="DJZ71" s="345"/>
      <c r="DKA71" s="345"/>
      <c r="DKB71" s="345"/>
      <c r="DKC71" s="345"/>
      <c r="DKD71" s="345"/>
      <c r="DKE71" s="345"/>
      <c r="DKF71" s="345"/>
      <c r="DKG71" s="345"/>
      <c r="DKH71" s="345"/>
      <c r="DKI71" s="345"/>
      <c r="DKJ71" s="345"/>
      <c r="DKK71" s="345"/>
      <c r="DKL71" s="345"/>
      <c r="DKM71" s="345"/>
      <c r="DKN71" s="345"/>
      <c r="DKO71" s="345"/>
      <c r="DKP71" s="345"/>
      <c r="DKQ71" s="345"/>
      <c r="DKR71" s="345"/>
      <c r="DKS71" s="345"/>
      <c r="DKT71" s="345"/>
      <c r="DKU71" s="345"/>
      <c r="DKV71" s="345"/>
      <c r="DKW71" s="345"/>
      <c r="DKX71" s="345"/>
      <c r="DKY71" s="345"/>
      <c r="DKZ71" s="345"/>
      <c r="DLA71" s="345"/>
      <c r="DLB71" s="345"/>
      <c r="DLC71" s="345"/>
      <c r="DLD71" s="345"/>
      <c r="DLE71" s="345"/>
      <c r="DLF71" s="345"/>
      <c r="DLG71" s="345"/>
      <c r="DLH71" s="345"/>
      <c r="DLI71" s="345"/>
      <c r="DLJ71" s="345"/>
      <c r="DLK71" s="345"/>
      <c r="DLL71" s="345"/>
      <c r="DLM71" s="345"/>
      <c r="DLN71" s="345"/>
      <c r="DLO71" s="345"/>
      <c r="DLP71" s="345"/>
      <c r="DLQ71" s="345"/>
      <c r="DLR71" s="345"/>
      <c r="DLS71" s="345"/>
      <c r="DLT71" s="345"/>
      <c r="DLU71" s="345"/>
      <c r="DLV71" s="345"/>
      <c r="DLW71" s="345"/>
      <c r="DLX71" s="345"/>
      <c r="DLY71" s="345"/>
      <c r="DLZ71" s="345"/>
      <c r="DMA71" s="345"/>
      <c r="DMB71" s="345"/>
      <c r="DMC71" s="345"/>
      <c r="DMD71" s="345"/>
      <c r="DME71" s="345"/>
      <c r="DMF71" s="345"/>
      <c r="DMG71" s="345"/>
      <c r="DMH71" s="345"/>
      <c r="DMI71" s="345"/>
      <c r="DMJ71" s="345"/>
      <c r="DMK71" s="345"/>
      <c r="DML71" s="345"/>
      <c r="DMM71" s="345"/>
      <c r="DMN71" s="345"/>
      <c r="DMO71" s="345"/>
      <c r="DMP71" s="345"/>
      <c r="DMQ71" s="345"/>
      <c r="DMR71" s="345"/>
      <c r="DMS71" s="345"/>
      <c r="DMT71" s="345"/>
      <c r="DMU71" s="345"/>
      <c r="DMV71" s="345"/>
      <c r="DMW71" s="345"/>
      <c r="DMX71" s="345"/>
      <c r="DMY71" s="345"/>
      <c r="DMZ71" s="345"/>
      <c r="DNA71" s="345"/>
      <c r="DNB71" s="345"/>
      <c r="DNC71" s="345"/>
      <c r="DNE71" s="345"/>
      <c r="DNF71" s="345"/>
      <c r="DNG71" s="345"/>
      <c r="DNH71" s="345"/>
      <c r="DNI71" s="345"/>
      <c r="DNJ71" s="345"/>
      <c r="DNK71" s="345"/>
      <c r="DNL71" s="345"/>
      <c r="DNM71" s="345"/>
      <c r="DNN71" s="345"/>
      <c r="DNO71" s="345"/>
      <c r="DNP71" s="345"/>
      <c r="DNQ71" s="345"/>
      <c r="DNR71" s="345"/>
      <c r="DNS71" s="345"/>
      <c r="DNT71" s="345"/>
      <c r="DNU71" s="345"/>
      <c r="DNV71" s="345"/>
      <c r="DNW71" s="345"/>
      <c r="DNX71" s="345"/>
      <c r="DNY71" s="345"/>
      <c r="DNZ71" s="345"/>
      <c r="DOA71" s="345"/>
      <c r="DOB71" s="345"/>
      <c r="DOC71" s="345"/>
      <c r="DOD71" s="345"/>
      <c r="DOE71" s="345"/>
      <c r="DOF71" s="345"/>
      <c r="DOG71" s="345"/>
      <c r="DOH71" s="345"/>
      <c r="DOI71" s="345"/>
      <c r="DOJ71" s="345"/>
      <c r="DOK71" s="345"/>
      <c r="DOL71" s="345"/>
      <c r="DOM71" s="345"/>
      <c r="DON71" s="345"/>
      <c r="DOO71" s="345"/>
      <c r="DOP71" s="345"/>
      <c r="DOQ71" s="345"/>
      <c r="DOR71" s="345"/>
      <c r="DOS71" s="345"/>
      <c r="DOT71" s="345"/>
      <c r="DOU71" s="345"/>
      <c r="DOV71" s="345"/>
      <c r="DOW71" s="345"/>
      <c r="DOX71" s="345"/>
      <c r="DOY71" s="345"/>
      <c r="DOZ71" s="345"/>
      <c r="DPA71" s="345"/>
      <c r="DPB71" s="345"/>
      <c r="DPC71" s="345"/>
      <c r="DPD71" s="345"/>
      <c r="DPE71" s="345"/>
      <c r="DPF71" s="345"/>
      <c r="DPG71" s="345"/>
      <c r="DPH71" s="345"/>
      <c r="DPI71" s="345"/>
      <c r="DPJ71" s="345"/>
      <c r="DPK71" s="345"/>
      <c r="DPL71" s="345"/>
      <c r="DPM71" s="345"/>
      <c r="DPN71" s="345"/>
      <c r="DPO71" s="345"/>
      <c r="DPP71" s="345"/>
      <c r="DPQ71" s="345"/>
      <c r="DPR71" s="345"/>
      <c r="DPS71" s="345"/>
      <c r="DPT71" s="345"/>
      <c r="DPU71" s="345"/>
      <c r="DPV71" s="345"/>
      <c r="DPW71" s="345"/>
      <c r="DPX71" s="345"/>
      <c r="DPY71" s="345"/>
      <c r="DPZ71" s="345"/>
      <c r="DQA71" s="345"/>
      <c r="DQB71" s="345"/>
      <c r="DQC71" s="345"/>
      <c r="DQD71" s="345"/>
      <c r="DQE71" s="345"/>
      <c r="DQF71" s="345"/>
      <c r="DQG71" s="345"/>
      <c r="DQH71" s="345"/>
      <c r="DQI71" s="345"/>
      <c r="DQJ71" s="345"/>
      <c r="DQK71" s="345"/>
      <c r="DQL71" s="345"/>
      <c r="DQM71" s="345"/>
      <c r="DQN71" s="345"/>
      <c r="DQO71" s="345"/>
      <c r="DQP71" s="345"/>
      <c r="DQQ71" s="345"/>
      <c r="DQR71" s="345"/>
      <c r="DQS71" s="345"/>
      <c r="DQT71" s="345"/>
      <c r="DQU71" s="345"/>
      <c r="DQV71" s="345"/>
      <c r="DQW71" s="345"/>
      <c r="DQX71" s="345"/>
      <c r="DQY71" s="345"/>
      <c r="DQZ71" s="345"/>
      <c r="DRA71" s="345"/>
      <c r="DRB71" s="345"/>
      <c r="DRC71" s="345"/>
      <c r="DRD71" s="345"/>
      <c r="DRE71" s="345"/>
      <c r="DRF71" s="345"/>
      <c r="DRG71" s="345"/>
      <c r="DRH71" s="345"/>
      <c r="DRI71" s="345"/>
      <c r="DRJ71" s="345"/>
      <c r="DRK71" s="345"/>
      <c r="DRL71" s="345"/>
      <c r="DRM71" s="345"/>
      <c r="DRN71" s="345"/>
      <c r="DRO71" s="345"/>
      <c r="DRP71" s="345"/>
      <c r="DRQ71" s="345"/>
      <c r="DRR71" s="345"/>
      <c r="DRS71" s="345"/>
      <c r="DRT71" s="345"/>
      <c r="DRU71" s="345"/>
      <c r="DRV71" s="345"/>
      <c r="DRW71" s="345"/>
      <c r="DRX71" s="345"/>
      <c r="DRY71" s="345"/>
      <c r="DRZ71" s="345"/>
      <c r="DSA71" s="345"/>
      <c r="DSB71" s="345"/>
      <c r="DSC71" s="345"/>
      <c r="DSD71" s="345"/>
      <c r="DSE71" s="345"/>
      <c r="DSF71" s="345"/>
      <c r="DSG71" s="345"/>
      <c r="DSH71" s="345"/>
      <c r="DSI71" s="345"/>
      <c r="DSJ71" s="345"/>
      <c r="DSK71" s="345"/>
      <c r="DSL71" s="345"/>
      <c r="DSM71" s="345"/>
      <c r="DSN71" s="345"/>
      <c r="DSO71" s="345"/>
      <c r="DSP71" s="345"/>
      <c r="DSQ71" s="345"/>
      <c r="DSR71" s="345"/>
      <c r="DSS71" s="345"/>
      <c r="DST71" s="345"/>
      <c r="DSU71" s="345"/>
      <c r="DSV71" s="345"/>
      <c r="DSW71" s="345"/>
      <c r="DSX71" s="345"/>
      <c r="DSY71" s="345"/>
      <c r="DSZ71" s="345"/>
      <c r="DTA71" s="345"/>
      <c r="DTB71" s="345"/>
      <c r="DTC71" s="345"/>
      <c r="DTD71" s="345"/>
      <c r="DTE71" s="345"/>
      <c r="DTF71" s="345"/>
      <c r="DTG71" s="345"/>
      <c r="DTH71" s="345"/>
      <c r="DTI71" s="345"/>
      <c r="DTJ71" s="345"/>
      <c r="DTK71" s="345"/>
      <c r="DTL71" s="345"/>
      <c r="DTM71" s="345"/>
      <c r="DTN71" s="345"/>
      <c r="DTO71" s="345"/>
      <c r="DTP71" s="345"/>
      <c r="DTQ71" s="345"/>
      <c r="DTR71" s="345"/>
      <c r="DTS71" s="345"/>
      <c r="DTT71" s="345"/>
      <c r="DTU71" s="345"/>
      <c r="DTV71" s="345"/>
      <c r="DTW71" s="345"/>
      <c r="DTX71" s="345"/>
      <c r="DTY71" s="345"/>
      <c r="DTZ71" s="345"/>
      <c r="DUA71" s="345"/>
      <c r="DUB71" s="345"/>
      <c r="DUC71" s="345"/>
      <c r="DUD71" s="345"/>
      <c r="DUE71" s="345"/>
      <c r="DUF71" s="345"/>
      <c r="DUG71" s="345"/>
      <c r="DUH71" s="345"/>
      <c r="DUI71" s="345"/>
      <c r="DUJ71" s="345"/>
      <c r="DUK71" s="345"/>
      <c r="DUL71" s="345"/>
      <c r="DUM71" s="345"/>
      <c r="DUN71" s="345"/>
      <c r="DUO71" s="345"/>
      <c r="DUP71" s="345"/>
      <c r="DUQ71" s="345"/>
      <c r="DUR71" s="345"/>
      <c r="DUS71" s="345"/>
      <c r="DUT71" s="345"/>
      <c r="DUU71" s="345"/>
      <c r="DUV71" s="345"/>
      <c r="DUW71" s="345"/>
      <c r="DUX71" s="345"/>
      <c r="DUY71" s="345"/>
      <c r="DUZ71" s="345"/>
      <c r="DVA71" s="345"/>
      <c r="DVB71" s="345"/>
      <c r="DVC71" s="345"/>
      <c r="DVD71" s="345"/>
      <c r="DVE71" s="345"/>
      <c r="DVF71" s="345"/>
      <c r="DVG71" s="345"/>
      <c r="DVH71" s="345"/>
      <c r="DVI71" s="345"/>
      <c r="DVJ71" s="345"/>
      <c r="DVK71" s="345"/>
      <c r="DVL71" s="345"/>
      <c r="DVM71" s="345"/>
      <c r="DVN71" s="345"/>
      <c r="DVO71" s="345"/>
      <c r="DVP71" s="345"/>
      <c r="DVQ71" s="345"/>
      <c r="DVR71" s="345"/>
      <c r="DVS71" s="345"/>
      <c r="DVT71" s="345"/>
      <c r="DVU71" s="345"/>
      <c r="DVV71" s="345"/>
      <c r="DVW71" s="345"/>
      <c r="DVX71" s="345"/>
      <c r="DVY71" s="345"/>
      <c r="DVZ71" s="345"/>
      <c r="DWA71" s="345"/>
      <c r="DWB71" s="345"/>
      <c r="DWC71" s="345"/>
      <c r="DWD71" s="345"/>
      <c r="DWE71" s="345"/>
      <c r="DWF71" s="345"/>
      <c r="DWG71" s="345"/>
      <c r="DWH71" s="345"/>
      <c r="DWI71" s="345"/>
      <c r="DWJ71" s="345"/>
      <c r="DWK71" s="345"/>
      <c r="DWL71" s="345"/>
      <c r="DWM71" s="345"/>
      <c r="DWN71" s="345"/>
      <c r="DWO71" s="345"/>
      <c r="DWP71" s="345"/>
      <c r="DWQ71" s="345"/>
      <c r="DWR71" s="345"/>
      <c r="DWS71" s="345"/>
      <c r="DWT71" s="345"/>
      <c r="DWU71" s="345"/>
      <c r="DWV71" s="345"/>
      <c r="DWW71" s="345"/>
      <c r="DWX71" s="345"/>
      <c r="DWY71" s="345"/>
      <c r="DXA71" s="345"/>
      <c r="DXB71" s="345"/>
      <c r="DXC71" s="345"/>
      <c r="DXD71" s="345"/>
      <c r="DXE71" s="345"/>
      <c r="DXF71" s="345"/>
      <c r="DXG71" s="345"/>
      <c r="DXH71" s="345"/>
      <c r="DXI71" s="345"/>
      <c r="DXJ71" s="345"/>
      <c r="DXK71" s="345"/>
      <c r="DXL71" s="345"/>
      <c r="DXM71" s="345"/>
      <c r="DXN71" s="345"/>
      <c r="DXO71" s="345"/>
      <c r="DXP71" s="345"/>
      <c r="DXQ71" s="345"/>
      <c r="DXR71" s="345"/>
      <c r="DXS71" s="345"/>
      <c r="DXT71" s="345"/>
      <c r="DXU71" s="345"/>
      <c r="DXV71" s="345"/>
      <c r="DXW71" s="345"/>
      <c r="DXX71" s="345"/>
      <c r="DXY71" s="345"/>
      <c r="DXZ71" s="345"/>
      <c r="DYA71" s="345"/>
      <c r="DYB71" s="345"/>
      <c r="DYC71" s="345"/>
      <c r="DYD71" s="345"/>
      <c r="DYE71" s="345"/>
      <c r="DYF71" s="345"/>
      <c r="DYG71" s="345"/>
      <c r="DYH71" s="345"/>
      <c r="DYI71" s="345"/>
      <c r="DYJ71" s="345"/>
      <c r="DYK71" s="345"/>
      <c r="DYL71" s="345"/>
      <c r="DYM71" s="345"/>
      <c r="DYN71" s="345"/>
      <c r="DYO71" s="345"/>
      <c r="DYP71" s="345"/>
      <c r="DYQ71" s="345"/>
      <c r="DYR71" s="345"/>
      <c r="DYS71" s="345"/>
      <c r="DYT71" s="345"/>
      <c r="DYU71" s="345"/>
      <c r="DYV71" s="345"/>
      <c r="DYW71" s="345"/>
      <c r="DYX71" s="345"/>
      <c r="DYY71" s="345"/>
      <c r="DYZ71" s="345"/>
      <c r="DZA71" s="345"/>
      <c r="DZB71" s="345"/>
      <c r="DZC71" s="345"/>
      <c r="DZD71" s="345"/>
      <c r="DZE71" s="345"/>
      <c r="DZF71" s="345"/>
      <c r="DZG71" s="345"/>
      <c r="DZH71" s="345"/>
      <c r="DZI71" s="345"/>
      <c r="DZJ71" s="345"/>
      <c r="DZK71" s="345"/>
      <c r="DZL71" s="345"/>
      <c r="DZM71" s="345"/>
      <c r="DZN71" s="345"/>
      <c r="DZO71" s="345"/>
      <c r="DZP71" s="345"/>
      <c r="DZQ71" s="345"/>
      <c r="DZR71" s="345"/>
      <c r="DZS71" s="345"/>
      <c r="DZT71" s="345"/>
      <c r="DZU71" s="345"/>
      <c r="DZV71" s="345"/>
      <c r="DZW71" s="345"/>
      <c r="DZX71" s="345"/>
      <c r="DZY71" s="345"/>
      <c r="DZZ71" s="345"/>
      <c r="EAA71" s="345"/>
      <c r="EAB71" s="345"/>
      <c r="EAC71" s="345"/>
      <c r="EAD71" s="345"/>
      <c r="EAE71" s="345"/>
      <c r="EAF71" s="345"/>
      <c r="EAG71" s="345"/>
      <c r="EAH71" s="345"/>
      <c r="EAI71" s="345"/>
      <c r="EAJ71" s="345"/>
      <c r="EAK71" s="345"/>
      <c r="EAL71" s="345"/>
      <c r="EAM71" s="345"/>
      <c r="EAN71" s="345"/>
      <c r="EAO71" s="345"/>
      <c r="EAP71" s="345"/>
      <c r="EAQ71" s="345"/>
      <c r="EAR71" s="345"/>
      <c r="EAS71" s="345"/>
      <c r="EAT71" s="345"/>
      <c r="EAU71" s="345"/>
      <c r="EAV71" s="345"/>
      <c r="EAW71" s="345"/>
      <c r="EAX71" s="345"/>
      <c r="EAY71" s="345"/>
      <c r="EAZ71" s="345"/>
      <c r="EBA71" s="345"/>
      <c r="EBB71" s="345"/>
      <c r="EBC71" s="345"/>
      <c r="EBD71" s="345"/>
      <c r="EBE71" s="345"/>
      <c r="EBF71" s="345"/>
      <c r="EBG71" s="345"/>
      <c r="EBH71" s="345"/>
      <c r="EBI71" s="345"/>
      <c r="EBJ71" s="345"/>
      <c r="EBK71" s="345"/>
      <c r="EBL71" s="345"/>
      <c r="EBM71" s="345"/>
      <c r="EBN71" s="345"/>
      <c r="EBO71" s="345"/>
      <c r="EBP71" s="345"/>
      <c r="EBQ71" s="345"/>
      <c r="EBR71" s="345"/>
      <c r="EBS71" s="345"/>
      <c r="EBT71" s="345"/>
      <c r="EBU71" s="345"/>
      <c r="EBV71" s="345"/>
      <c r="EBW71" s="345"/>
      <c r="EBX71" s="345"/>
      <c r="EBY71" s="345"/>
      <c r="EBZ71" s="345"/>
      <c r="ECA71" s="345"/>
      <c r="ECB71" s="345"/>
      <c r="ECC71" s="345"/>
      <c r="ECD71" s="345"/>
      <c r="ECE71" s="345"/>
      <c r="ECF71" s="345"/>
      <c r="ECG71" s="345"/>
      <c r="ECH71" s="345"/>
      <c r="ECI71" s="345"/>
      <c r="ECJ71" s="345"/>
      <c r="ECK71" s="345"/>
      <c r="ECL71" s="345"/>
      <c r="ECM71" s="345"/>
      <c r="ECN71" s="345"/>
      <c r="ECO71" s="345"/>
      <c r="ECP71" s="345"/>
      <c r="ECQ71" s="345"/>
      <c r="ECR71" s="345"/>
      <c r="ECS71" s="345"/>
      <c r="ECT71" s="345"/>
      <c r="ECU71" s="345"/>
      <c r="ECV71" s="345"/>
      <c r="ECW71" s="345"/>
      <c r="ECX71" s="345"/>
      <c r="ECY71" s="345"/>
      <c r="ECZ71" s="345"/>
      <c r="EDA71" s="345"/>
      <c r="EDB71" s="345"/>
      <c r="EDC71" s="345"/>
      <c r="EDD71" s="345"/>
      <c r="EDE71" s="345"/>
      <c r="EDF71" s="345"/>
      <c r="EDG71" s="345"/>
      <c r="EDH71" s="345"/>
      <c r="EDI71" s="345"/>
      <c r="EDJ71" s="345"/>
      <c r="EDK71" s="345"/>
      <c r="EDL71" s="345"/>
      <c r="EDM71" s="345"/>
      <c r="EDN71" s="345"/>
      <c r="EDO71" s="345"/>
      <c r="EDP71" s="345"/>
      <c r="EDQ71" s="345"/>
      <c r="EDR71" s="345"/>
      <c r="EDS71" s="345"/>
      <c r="EDT71" s="345"/>
      <c r="EDU71" s="345"/>
      <c r="EDV71" s="345"/>
      <c r="EDW71" s="345"/>
      <c r="EDX71" s="345"/>
      <c r="EDY71" s="345"/>
      <c r="EDZ71" s="345"/>
      <c r="EEA71" s="345"/>
      <c r="EEB71" s="345"/>
      <c r="EEC71" s="345"/>
      <c r="EED71" s="345"/>
      <c r="EEE71" s="345"/>
      <c r="EEF71" s="345"/>
      <c r="EEG71" s="345"/>
      <c r="EEH71" s="345"/>
      <c r="EEI71" s="345"/>
      <c r="EEJ71" s="345"/>
      <c r="EEK71" s="345"/>
      <c r="EEL71" s="345"/>
      <c r="EEM71" s="345"/>
      <c r="EEN71" s="345"/>
      <c r="EEO71" s="345"/>
      <c r="EEP71" s="345"/>
      <c r="EEQ71" s="345"/>
      <c r="EER71" s="345"/>
      <c r="EES71" s="345"/>
      <c r="EET71" s="345"/>
      <c r="EEU71" s="345"/>
      <c r="EEV71" s="345"/>
      <c r="EEW71" s="345"/>
      <c r="EEX71" s="345"/>
      <c r="EEY71" s="345"/>
      <c r="EEZ71" s="345"/>
      <c r="EFA71" s="345"/>
      <c r="EFB71" s="345"/>
      <c r="EFC71" s="345"/>
      <c r="EFD71" s="345"/>
      <c r="EFE71" s="345"/>
      <c r="EFF71" s="345"/>
      <c r="EFG71" s="345"/>
      <c r="EFH71" s="345"/>
      <c r="EFI71" s="345"/>
      <c r="EFJ71" s="345"/>
      <c r="EFK71" s="345"/>
      <c r="EFL71" s="345"/>
      <c r="EFM71" s="345"/>
      <c r="EFN71" s="345"/>
      <c r="EFO71" s="345"/>
      <c r="EFP71" s="345"/>
      <c r="EFQ71" s="345"/>
      <c r="EFR71" s="345"/>
      <c r="EFS71" s="345"/>
      <c r="EFT71" s="345"/>
      <c r="EFU71" s="345"/>
      <c r="EFV71" s="345"/>
      <c r="EFW71" s="345"/>
      <c r="EFX71" s="345"/>
      <c r="EFY71" s="345"/>
      <c r="EFZ71" s="345"/>
      <c r="EGA71" s="345"/>
      <c r="EGB71" s="345"/>
      <c r="EGC71" s="345"/>
      <c r="EGD71" s="345"/>
      <c r="EGE71" s="345"/>
      <c r="EGF71" s="345"/>
      <c r="EGG71" s="345"/>
      <c r="EGH71" s="345"/>
      <c r="EGI71" s="345"/>
      <c r="EGJ71" s="345"/>
      <c r="EGK71" s="345"/>
      <c r="EGL71" s="345"/>
      <c r="EGM71" s="345"/>
      <c r="EGN71" s="345"/>
      <c r="EGO71" s="345"/>
      <c r="EGP71" s="345"/>
      <c r="EGQ71" s="345"/>
      <c r="EGR71" s="345"/>
      <c r="EGS71" s="345"/>
      <c r="EGT71" s="345"/>
      <c r="EGU71" s="345"/>
      <c r="EGW71" s="345"/>
      <c r="EGX71" s="345"/>
      <c r="EGY71" s="345"/>
      <c r="EGZ71" s="345"/>
      <c r="EHA71" s="345"/>
      <c r="EHB71" s="345"/>
      <c r="EHC71" s="345"/>
      <c r="EHD71" s="345"/>
      <c r="EHE71" s="345"/>
      <c r="EHF71" s="345"/>
      <c r="EHG71" s="345"/>
      <c r="EHH71" s="345"/>
      <c r="EHI71" s="345"/>
      <c r="EHJ71" s="345"/>
      <c r="EHK71" s="345"/>
      <c r="EHL71" s="345"/>
      <c r="EHM71" s="345"/>
      <c r="EHN71" s="345"/>
      <c r="EHO71" s="345"/>
      <c r="EHP71" s="345"/>
      <c r="EHQ71" s="345"/>
      <c r="EHR71" s="345"/>
      <c r="EHS71" s="345"/>
      <c r="EHT71" s="345"/>
      <c r="EHU71" s="345"/>
      <c r="EHV71" s="345"/>
      <c r="EHW71" s="345"/>
      <c r="EHX71" s="345"/>
      <c r="EHY71" s="345"/>
      <c r="EHZ71" s="345"/>
      <c r="EIA71" s="345"/>
      <c r="EIB71" s="345"/>
      <c r="EIC71" s="345"/>
      <c r="EID71" s="345"/>
      <c r="EIE71" s="345"/>
      <c r="EIF71" s="345"/>
      <c r="EIG71" s="345"/>
      <c r="EIH71" s="345"/>
      <c r="EII71" s="345"/>
      <c r="EIJ71" s="345"/>
      <c r="EIK71" s="345"/>
      <c r="EIL71" s="345"/>
      <c r="EIM71" s="345"/>
      <c r="EIN71" s="345"/>
      <c r="EIO71" s="345"/>
      <c r="EIP71" s="345"/>
      <c r="EIQ71" s="345"/>
      <c r="EIR71" s="345"/>
      <c r="EIS71" s="345"/>
      <c r="EIT71" s="345"/>
      <c r="EIU71" s="345"/>
      <c r="EIV71" s="345"/>
      <c r="EIW71" s="345"/>
      <c r="EIX71" s="345"/>
      <c r="EIY71" s="345"/>
      <c r="EIZ71" s="345"/>
      <c r="EJA71" s="345"/>
      <c r="EJB71" s="345"/>
      <c r="EJC71" s="345"/>
      <c r="EJD71" s="345"/>
      <c r="EJE71" s="345"/>
      <c r="EJF71" s="345"/>
      <c r="EJG71" s="345"/>
      <c r="EJH71" s="345"/>
      <c r="EJI71" s="345"/>
      <c r="EJJ71" s="345"/>
      <c r="EJK71" s="345"/>
      <c r="EJL71" s="345"/>
      <c r="EJM71" s="345"/>
      <c r="EJN71" s="345"/>
      <c r="EJO71" s="345"/>
      <c r="EJP71" s="345"/>
      <c r="EJQ71" s="345"/>
      <c r="EJR71" s="345"/>
      <c r="EJS71" s="345"/>
      <c r="EJT71" s="345"/>
      <c r="EJU71" s="345"/>
      <c r="EJV71" s="345"/>
      <c r="EJW71" s="345"/>
      <c r="EJX71" s="345"/>
      <c r="EJY71" s="345"/>
      <c r="EJZ71" s="345"/>
      <c r="EKA71" s="345"/>
      <c r="EKB71" s="345"/>
      <c r="EKC71" s="345"/>
      <c r="EKD71" s="345"/>
      <c r="EKE71" s="345"/>
      <c r="EKF71" s="345"/>
      <c r="EKG71" s="345"/>
      <c r="EKH71" s="345"/>
      <c r="EKI71" s="345"/>
      <c r="EKJ71" s="345"/>
      <c r="EKK71" s="345"/>
      <c r="EKL71" s="345"/>
      <c r="EKM71" s="345"/>
      <c r="EKN71" s="345"/>
      <c r="EKO71" s="345"/>
      <c r="EKP71" s="345"/>
      <c r="EKQ71" s="345"/>
      <c r="EKR71" s="345"/>
      <c r="EKS71" s="345"/>
      <c r="EKT71" s="345"/>
      <c r="EKU71" s="345"/>
      <c r="EKV71" s="345"/>
      <c r="EKW71" s="345"/>
      <c r="EKX71" s="345"/>
      <c r="EKY71" s="345"/>
      <c r="EKZ71" s="345"/>
      <c r="ELA71" s="345"/>
      <c r="ELB71" s="345"/>
      <c r="ELC71" s="345"/>
      <c r="ELD71" s="345"/>
      <c r="ELE71" s="345"/>
      <c r="ELF71" s="345"/>
      <c r="ELG71" s="345"/>
      <c r="ELH71" s="345"/>
      <c r="ELI71" s="345"/>
      <c r="ELJ71" s="345"/>
      <c r="ELK71" s="345"/>
      <c r="ELL71" s="345"/>
      <c r="ELM71" s="345"/>
      <c r="ELN71" s="345"/>
      <c r="ELO71" s="345"/>
      <c r="ELP71" s="345"/>
      <c r="ELQ71" s="345"/>
      <c r="ELR71" s="345"/>
      <c r="ELS71" s="345"/>
      <c r="ELT71" s="345"/>
      <c r="ELU71" s="345"/>
      <c r="ELV71" s="345"/>
      <c r="ELW71" s="345"/>
      <c r="ELX71" s="345"/>
      <c r="ELY71" s="345"/>
      <c r="ELZ71" s="345"/>
      <c r="EMA71" s="345"/>
      <c r="EMB71" s="345"/>
      <c r="EMC71" s="345"/>
      <c r="EMD71" s="345"/>
      <c r="EME71" s="345"/>
      <c r="EMF71" s="345"/>
      <c r="EMG71" s="345"/>
      <c r="EMH71" s="345"/>
      <c r="EMI71" s="345"/>
      <c r="EMJ71" s="345"/>
      <c r="EMK71" s="345"/>
      <c r="EML71" s="345"/>
      <c r="EMM71" s="345"/>
      <c r="EMN71" s="345"/>
      <c r="EMO71" s="345"/>
      <c r="EMP71" s="345"/>
      <c r="EMQ71" s="345"/>
      <c r="EMR71" s="345"/>
      <c r="EMS71" s="345"/>
      <c r="EMT71" s="345"/>
      <c r="EMU71" s="345"/>
      <c r="EMV71" s="345"/>
      <c r="EMW71" s="345"/>
      <c r="EMX71" s="345"/>
      <c r="EMY71" s="345"/>
      <c r="EMZ71" s="345"/>
      <c r="ENA71" s="345"/>
      <c r="ENB71" s="345"/>
      <c r="ENC71" s="345"/>
      <c r="END71" s="345"/>
      <c r="ENE71" s="345"/>
      <c r="ENF71" s="345"/>
      <c r="ENG71" s="345"/>
      <c r="ENH71" s="345"/>
      <c r="ENI71" s="345"/>
      <c r="ENJ71" s="345"/>
      <c r="ENK71" s="345"/>
      <c r="ENL71" s="345"/>
      <c r="ENM71" s="345"/>
      <c r="ENN71" s="345"/>
      <c r="ENO71" s="345"/>
      <c r="ENP71" s="345"/>
      <c r="ENQ71" s="345"/>
      <c r="ENR71" s="345"/>
      <c r="ENS71" s="345"/>
      <c r="ENT71" s="345"/>
      <c r="ENU71" s="345"/>
      <c r="ENV71" s="345"/>
      <c r="ENW71" s="345"/>
      <c r="ENX71" s="345"/>
      <c r="ENY71" s="345"/>
      <c r="ENZ71" s="345"/>
      <c r="EOA71" s="345"/>
      <c r="EOB71" s="345"/>
      <c r="EOC71" s="345"/>
      <c r="EOD71" s="345"/>
      <c r="EOE71" s="345"/>
      <c r="EOF71" s="345"/>
      <c r="EOG71" s="345"/>
      <c r="EOH71" s="345"/>
      <c r="EOI71" s="345"/>
      <c r="EOJ71" s="345"/>
      <c r="EOK71" s="345"/>
      <c r="EOL71" s="345"/>
      <c r="EOM71" s="345"/>
      <c r="EON71" s="345"/>
      <c r="EOO71" s="345"/>
      <c r="EOP71" s="345"/>
      <c r="EOQ71" s="345"/>
      <c r="EOR71" s="345"/>
      <c r="EOS71" s="345"/>
      <c r="EOT71" s="345"/>
      <c r="EOU71" s="345"/>
      <c r="EOV71" s="345"/>
      <c r="EOW71" s="345"/>
      <c r="EOX71" s="345"/>
      <c r="EOY71" s="345"/>
      <c r="EOZ71" s="345"/>
      <c r="EPA71" s="345"/>
      <c r="EPB71" s="345"/>
      <c r="EPC71" s="345"/>
      <c r="EPD71" s="345"/>
      <c r="EPE71" s="345"/>
      <c r="EPF71" s="345"/>
      <c r="EPG71" s="345"/>
      <c r="EPH71" s="345"/>
      <c r="EPI71" s="345"/>
      <c r="EPJ71" s="345"/>
      <c r="EPK71" s="345"/>
      <c r="EPL71" s="345"/>
      <c r="EPM71" s="345"/>
      <c r="EPN71" s="345"/>
      <c r="EPO71" s="345"/>
      <c r="EPP71" s="345"/>
      <c r="EPQ71" s="345"/>
      <c r="EPR71" s="345"/>
      <c r="EPS71" s="345"/>
      <c r="EPT71" s="345"/>
      <c r="EPU71" s="345"/>
      <c r="EPV71" s="345"/>
      <c r="EPW71" s="345"/>
      <c r="EPX71" s="345"/>
      <c r="EPY71" s="345"/>
      <c r="EPZ71" s="345"/>
      <c r="EQA71" s="345"/>
      <c r="EQB71" s="345"/>
      <c r="EQC71" s="345"/>
      <c r="EQD71" s="345"/>
      <c r="EQE71" s="345"/>
      <c r="EQF71" s="345"/>
      <c r="EQG71" s="345"/>
      <c r="EQH71" s="345"/>
      <c r="EQI71" s="345"/>
      <c r="EQJ71" s="345"/>
      <c r="EQK71" s="345"/>
      <c r="EQL71" s="345"/>
      <c r="EQM71" s="345"/>
      <c r="EQN71" s="345"/>
      <c r="EQO71" s="345"/>
      <c r="EQP71" s="345"/>
      <c r="EQQ71" s="345"/>
      <c r="EQS71" s="345"/>
      <c r="EQT71" s="345"/>
      <c r="EQU71" s="345"/>
      <c r="EQV71" s="345"/>
      <c r="EQW71" s="345"/>
      <c r="EQX71" s="345"/>
      <c r="EQY71" s="345"/>
      <c r="EQZ71" s="345"/>
      <c r="ERA71" s="345"/>
      <c r="ERB71" s="345"/>
      <c r="ERC71" s="345"/>
      <c r="ERD71" s="345"/>
      <c r="ERE71" s="345"/>
      <c r="ERF71" s="345"/>
      <c r="ERG71" s="345"/>
      <c r="ERH71" s="345"/>
      <c r="ERI71" s="345"/>
      <c r="ERJ71" s="345"/>
      <c r="ERK71" s="345"/>
      <c r="ERL71" s="345"/>
      <c r="ERM71" s="345"/>
      <c r="ERN71" s="345"/>
      <c r="ERO71" s="345"/>
      <c r="ERP71" s="345"/>
      <c r="ERQ71" s="345"/>
      <c r="ERR71" s="345"/>
      <c r="ERS71" s="345"/>
      <c r="ERT71" s="345"/>
      <c r="ERU71" s="345"/>
      <c r="ERV71" s="345"/>
      <c r="ERW71" s="345"/>
      <c r="ERX71" s="345"/>
      <c r="ERY71" s="345"/>
      <c r="ERZ71" s="345"/>
      <c r="ESA71" s="345"/>
      <c r="ESB71" s="345"/>
      <c r="ESC71" s="345"/>
      <c r="ESD71" s="345"/>
      <c r="ESE71" s="345"/>
      <c r="ESF71" s="345"/>
      <c r="ESG71" s="345"/>
      <c r="ESH71" s="345"/>
      <c r="ESI71" s="345"/>
      <c r="ESJ71" s="345"/>
      <c r="ESK71" s="345"/>
      <c r="ESL71" s="345"/>
      <c r="ESM71" s="345"/>
      <c r="ESN71" s="345"/>
      <c r="ESO71" s="345"/>
      <c r="ESP71" s="345"/>
      <c r="ESQ71" s="345"/>
      <c r="ESR71" s="345"/>
      <c r="ESS71" s="345"/>
      <c r="EST71" s="345"/>
      <c r="ESU71" s="345"/>
      <c r="ESV71" s="345"/>
      <c r="ESW71" s="345"/>
      <c r="ESX71" s="345"/>
      <c r="ESY71" s="345"/>
      <c r="ESZ71" s="345"/>
      <c r="ETA71" s="345"/>
      <c r="ETB71" s="345"/>
      <c r="ETC71" s="345"/>
      <c r="ETD71" s="345"/>
      <c r="ETE71" s="345"/>
      <c r="ETF71" s="345"/>
      <c r="ETG71" s="345"/>
      <c r="ETH71" s="345"/>
      <c r="ETI71" s="345"/>
      <c r="ETJ71" s="345"/>
      <c r="ETK71" s="345"/>
      <c r="ETL71" s="345"/>
      <c r="ETM71" s="345"/>
      <c r="ETN71" s="345"/>
      <c r="ETO71" s="345"/>
      <c r="ETP71" s="345"/>
      <c r="ETQ71" s="345"/>
      <c r="ETR71" s="345"/>
      <c r="ETS71" s="345"/>
      <c r="ETT71" s="345"/>
      <c r="ETU71" s="345"/>
      <c r="ETV71" s="345"/>
      <c r="ETW71" s="345"/>
      <c r="ETX71" s="345"/>
      <c r="ETY71" s="345"/>
      <c r="ETZ71" s="345"/>
      <c r="EUA71" s="345"/>
      <c r="EUB71" s="345"/>
      <c r="EUC71" s="345"/>
      <c r="EUD71" s="345"/>
      <c r="EUE71" s="345"/>
      <c r="EUF71" s="345"/>
      <c r="EUG71" s="345"/>
      <c r="EUH71" s="345"/>
      <c r="EUI71" s="345"/>
      <c r="EUJ71" s="345"/>
      <c r="EUK71" s="345"/>
      <c r="EUL71" s="345"/>
      <c r="EUM71" s="345"/>
      <c r="EUN71" s="345"/>
      <c r="EUO71" s="345"/>
      <c r="EUP71" s="345"/>
      <c r="EUQ71" s="345"/>
      <c r="EUR71" s="345"/>
      <c r="EUS71" s="345"/>
      <c r="EUT71" s="345"/>
      <c r="EUU71" s="345"/>
      <c r="EUV71" s="345"/>
      <c r="EUW71" s="345"/>
      <c r="EUX71" s="345"/>
      <c r="EUY71" s="345"/>
      <c r="EUZ71" s="345"/>
      <c r="EVA71" s="345"/>
      <c r="EVB71" s="345"/>
      <c r="EVC71" s="345"/>
      <c r="EVD71" s="345"/>
      <c r="EVE71" s="345"/>
      <c r="EVF71" s="345"/>
      <c r="EVG71" s="345"/>
      <c r="EVH71" s="345"/>
      <c r="EVI71" s="345"/>
      <c r="EVJ71" s="345"/>
      <c r="EVK71" s="345"/>
      <c r="EVL71" s="345"/>
      <c r="EVM71" s="345"/>
      <c r="EVN71" s="345"/>
      <c r="EVO71" s="345"/>
      <c r="EVP71" s="345"/>
      <c r="EVQ71" s="345"/>
      <c r="EVR71" s="345"/>
      <c r="EVS71" s="345"/>
      <c r="EVT71" s="345"/>
      <c r="EVU71" s="345"/>
      <c r="EVV71" s="345"/>
      <c r="EVW71" s="345"/>
      <c r="EVX71" s="345"/>
      <c r="EVY71" s="345"/>
      <c r="EVZ71" s="345"/>
      <c r="EWA71" s="345"/>
      <c r="EWB71" s="345"/>
      <c r="EWC71" s="345"/>
      <c r="EWD71" s="345"/>
      <c r="EWE71" s="345"/>
      <c r="EWF71" s="345"/>
      <c r="EWG71" s="345"/>
      <c r="EWH71" s="345"/>
      <c r="EWI71" s="345"/>
      <c r="EWJ71" s="345"/>
      <c r="EWK71" s="345"/>
      <c r="EWL71" s="345"/>
      <c r="EWM71" s="345"/>
      <c r="EWN71" s="345"/>
      <c r="EWO71" s="345"/>
      <c r="EWP71" s="345"/>
      <c r="EWQ71" s="345"/>
      <c r="EWR71" s="345"/>
      <c r="EWS71" s="345"/>
      <c r="EWT71" s="345"/>
      <c r="EWU71" s="345"/>
      <c r="EWV71" s="345"/>
      <c r="EWW71" s="345"/>
      <c r="EWX71" s="345"/>
      <c r="EWY71" s="345"/>
      <c r="EWZ71" s="345"/>
      <c r="EXA71" s="345"/>
      <c r="EXB71" s="345"/>
      <c r="EXC71" s="345"/>
      <c r="EXD71" s="345"/>
      <c r="EXE71" s="345"/>
      <c r="EXF71" s="345"/>
      <c r="EXG71" s="345"/>
      <c r="EXH71" s="345"/>
      <c r="EXI71" s="345"/>
      <c r="EXJ71" s="345"/>
      <c r="EXK71" s="345"/>
      <c r="EXL71" s="345"/>
      <c r="EXM71" s="345"/>
      <c r="EXN71" s="345"/>
      <c r="EXO71" s="345"/>
      <c r="EXP71" s="345"/>
      <c r="EXQ71" s="345"/>
      <c r="EXR71" s="345"/>
      <c r="EXS71" s="345"/>
      <c r="EXT71" s="345"/>
      <c r="EXU71" s="345"/>
      <c r="EXV71" s="345"/>
      <c r="EXW71" s="345"/>
      <c r="EXX71" s="345"/>
      <c r="EXY71" s="345"/>
      <c r="EXZ71" s="345"/>
      <c r="EYA71" s="345"/>
      <c r="EYB71" s="345"/>
      <c r="EYC71" s="345"/>
      <c r="EYD71" s="345"/>
      <c r="EYE71" s="345"/>
      <c r="EYF71" s="345"/>
      <c r="EYG71" s="345"/>
      <c r="EYH71" s="345"/>
      <c r="EYI71" s="345"/>
      <c r="EYJ71" s="345"/>
      <c r="EYK71" s="345"/>
      <c r="EYL71" s="345"/>
      <c r="EYM71" s="345"/>
      <c r="EYN71" s="345"/>
      <c r="EYO71" s="345"/>
      <c r="EYP71" s="345"/>
      <c r="EYQ71" s="345"/>
      <c r="EYR71" s="345"/>
      <c r="EYS71" s="345"/>
      <c r="EYT71" s="345"/>
      <c r="EYU71" s="345"/>
      <c r="EYV71" s="345"/>
      <c r="EYW71" s="345"/>
      <c r="EYX71" s="345"/>
      <c r="EYY71" s="345"/>
      <c r="EYZ71" s="345"/>
      <c r="EZA71" s="345"/>
      <c r="EZB71" s="345"/>
      <c r="EZC71" s="345"/>
      <c r="EZD71" s="345"/>
      <c r="EZE71" s="345"/>
      <c r="EZF71" s="345"/>
      <c r="EZG71" s="345"/>
      <c r="EZH71" s="345"/>
      <c r="EZI71" s="345"/>
      <c r="EZJ71" s="345"/>
      <c r="EZK71" s="345"/>
      <c r="EZL71" s="345"/>
      <c r="EZM71" s="345"/>
      <c r="EZN71" s="345"/>
      <c r="EZO71" s="345"/>
      <c r="EZP71" s="345"/>
      <c r="EZQ71" s="345"/>
      <c r="EZR71" s="345"/>
      <c r="EZS71" s="345"/>
      <c r="EZT71" s="345"/>
      <c r="EZU71" s="345"/>
      <c r="EZV71" s="345"/>
      <c r="EZW71" s="345"/>
      <c r="EZX71" s="345"/>
      <c r="EZY71" s="345"/>
      <c r="EZZ71" s="345"/>
      <c r="FAA71" s="345"/>
      <c r="FAB71" s="345"/>
      <c r="FAC71" s="345"/>
      <c r="FAD71" s="345"/>
      <c r="FAE71" s="345"/>
      <c r="FAF71" s="345"/>
      <c r="FAG71" s="345"/>
      <c r="FAH71" s="345"/>
      <c r="FAI71" s="345"/>
      <c r="FAJ71" s="345"/>
      <c r="FAK71" s="345"/>
      <c r="FAL71" s="345"/>
      <c r="FAM71" s="345"/>
      <c r="FAO71" s="345"/>
      <c r="FAP71" s="345"/>
      <c r="FAQ71" s="345"/>
      <c r="FAR71" s="345"/>
      <c r="FAS71" s="345"/>
      <c r="FAT71" s="345"/>
      <c r="FAU71" s="345"/>
      <c r="FAV71" s="345"/>
      <c r="FAW71" s="345"/>
      <c r="FAX71" s="345"/>
      <c r="FAY71" s="345"/>
      <c r="FAZ71" s="345"/>
      <c r="FBA71" s="345"/>
      <c r="FBB71" s="345"/>
      <c r="FBC71" s="345"/>
      <c r="FBD71" s="345"/>
      <c r="FBE71" s="345"/>
      <c r="FBF71" s="345"/>
      <c r="FBG71" s="345"/>
      <c r="FBH71" s="345"/>
      <c r="FBI71" s="345"/>
      <c r="FBJ71" s="345"/>
      <c r="FBK71" s="345"/>
      <c r="FBL71" s="345"/>
      <c r="FBM71" s="345"/>
      <c r="FBN71" s="345"/>
      <c r="FBO71" s="345"/>
      <c r="FBP71" s="345"/>
      <c r="FBQ71" s="345"/>
      <c r="FBR71" s="345"/>
      <c r="FBS71" s="345"/>
      <c r="FBT71" s="345"/>
      <c r="FBU71" s="345"/>
      <c r="FBV71" s="345"/>
      <c r="FBW71" s="345"/>
      <c r="FBX71" s="345"/>
      <c r="FBY71" s="345"/>
      <c r="FBZ71" s="345"/>
      <c r="FCA71" s="345"/>
      <c r="FCB71" s="345"/>
      <c r="FCC71" s="345"/>
      <c r="FCD71" s="345"/>
      <c r="FCE71" s="345"/>
      <c r="FCF71" s="345"/>
      <c r="FCG71" s="345"/>
      <c r="FCH71" s="345"/>
      <c r="FCI71" s="345"/>
      <c r="FCJ71" s="345"/>
      <c r="FCK71" s="345"/>
      <c r="FCL71" s="345"/>
      <c r="FCM71" s="345"/>
      <c r="FCN71" s="345"/>
      <c r="FCO71" s="345"/>
      <c r="FCP71" s="345"/>
      <c r="FCQ71" s="345"/>
      <c r="FCR71" s="345"/>
      <c r="FCS71" s="345"/>
      <c r="FCT71" s="345"/>
      <c r="FCU71" s="345"/>
      <c r="FCV71" s="345"/>
      <c r="FCW71" s="345"/>
      <c r="FCX71" s="345"/>
      <c r="FCY71" s="345"/>
      <c r="FCZ71" s="345"/>
      <c r="FDA71" s="345"/>
      <c r="FDB71" s="345"/>
      <c r="FDC71" s="345"/>
      <c r="FDD71" s="345"/>
      <c r="FDE71" s="345"/>
      <c r="FDF71" s="345"/>
      <c r="FDG71" s="345"/>
      <c r="FDH71" s="345"/>
      <c r="FDI71" s="345"/>
      <c r="FDJ71" s="345"/>
      <c r="FDK71" s="345"/>
      <c r="FDL71" s="345"/>
      <c r="FDM71" s="345"/>
      <c r="FDN71" s="345"/>
      <c r="FDO71" s="345"/>
      <c r="FDP71" s="345"/>
      <c r="FDQ71" s="345"/>
      <c r="FDR71" s="345"/>
      <c r="FDS71" s="345"/>
      <c r="FDT71" s="345"/>
      <c r="FDU71" s="345"/>
      <c r="FDV71" s="345"/>
      <c r="FDW71" s="345"/>
      <c r="FDX71" s="345"/>
      <c r="FDY71" s="345"/>
      <c r="FDZ71" s="345"/>
      <c r="FEA71" s="345"/>
      <c r="FEB71" s="345"/>
      <c r="FEC71" s="345"/>
      <c r="FED71" s="345"/>
      <c r="FEE71" s="345"/>
      <c r="FEF71" s="345"/>
      <c r="FEG71" s="345"/>
      <c r="FEH71" s="345"/>
      <c r="FEI71" s="345"/>
      <c r="FEJ71" s="345"/>
      <c r="FEK71" s="345"/>
      <c r="FEL71" s="345"/>
      <c r="FEM71" s="345"/>
      <c r="FEN71" s="345"/>
      <c r="FEO71" s="345"/>
      <c r="FEP71" s="345"/>
      <c r="FEQ71" s="345"/>
      <c r="FER71" s="345"/>
      <c r="FES71" s="345"/>
      <c r="FET71" s="345"/>
      <c r="FEU71" s="345"/>
      <c r="FEV71" s="345"/>
      <c r="FEW71" s="345"/>
      <c r="FEX71" s="345"/>
      <c r="FEY71" s="345"/>
      <c r="FEZ71" s="345"/>
      <c r="FFA71" s="345"/>
      <c r="FFB71" s="345"/>
      <c r="FFC71" s="345"/>
      <c r="FFD71" s="345"/>
      <c r="FFE71" s="345"/>
      <c r="FFF71" s="345"/>
      <c r="FFG71" s="345"/>
      <c r="FFH71" s="345"/>
      <c r="FFI71" s="345"/>
      <c r="FFJ71" s="345"/>
      <c r="FFK71" s="345"/>
      <c r="FFL71" s="345"/>
      <c r="FFM71" s="345"/>
      <c r="FFN71" s="345"/>
      <c r="FFO71" s="345"/>
      <c r="FFP71" s="345"/>
      <c r="FFQ71" s="345"/>
      <c r="FFR71" s="345"/>
      <c r="FFS71" s="345"/>
      <c r="FFT71" s="345"/>
      <c r="FFU71" s="345"/>
      <c r="FFV71" s="345"/>
      <c r="FFW71" s="345"/>
      <c r="FFX71" s="345"/>
      <c r="FFY71" s="345"/>
      <c r="FFZ71" s="345"/>
      <c r="FGA71" s="345"/>
      <c r="FGB71" s="345"/>
      <c r="FGC71" s="345"/>
      <c r="FGD71" s="345"/>
      <c r="FGE71" s="345"/>
      <c r="FGF71" s="345"/>
      <c r="FGG71" s="345"/>
      <c r="FGH71" s="345"/>
      <c r="FGI71" s="345"/>
      <c r="FGJ71" s="345"/>
      <c r="FGK71" s="345"/>
      <c r="FGL71" s="345"/>
      <c r="FGM71" s="345"/>
      <c r="FGN71" s="345"/>
      <c r="FGO71" s="345"/>
      <c r="FGP71" s="345"/>
      <c r="FGQ71" s="345"/>
      <c r="FGR71" s="345"/>
      <c r="FGS71" s="345"/>
      <c r="FGT71" s="345"/>
      <c r="FGU71" s="345"/>
      <c r="FGV71" s="345"/>
      <c r="FGW71" s="345"/>
      <c r="FGX71" s="345"/>
      <c r="FGY71" s="345"/>
      <c r="FGZ71" s="345"/>
      <c r="FHA71" s="345"/>
      <c r="FHB71" s="345"/>
      <c r="FHC71" s="345"/>
      <c r="FHD71" s="345"/>
      <c r="FHE71" s="345"/>
      <c r="FHF71" s="345"/>
      <c r="FHG71" s="345"/>
      <c r="FHH71" s="345"/>
      <c r="FHI71" s="345"/>
      <c r="FHJ71" s="345"/>
      <c r="FHK71" s="345"/>
      <c r="FHL71" s="345"/>
      <c r="FHM71" s="345"/>
      <c r="FHN71" s="345"/>
      <c r="FHO71" s="345"/>
      <c r="FHP71" s="345"/>
      <c r="FHQ71" s="345"/>
      <c r="FHR71" s="345"/>
      <c r="FHS71" s="345"/>
      <c r="FHT71" s="345"/>
      <c r="FHU71" s="345"/>
      <c r="FHV71" s="345"/>
      <c r="FHW71" s="345"/>
      <c r="FHX71" s="345"/>
      <c r="FHY71" s="345"/>
      <c r="FHZ71" s="345"/>
      <c r="FIA71" s="345"/>
      <c r="FIB71" s="345"/>
      <c r="FIC71" s="345"/>
      <c r="FID71" s="345"/>
      <c r="FIE71" s="345"/>
      <c r="FIF71" s="345"/>
      <c r="FIG71" s="345"/>
      <c r="FIH71" s="345"/>
      <c r="FII71" s="345"/>
      <c r="FIJ71" s="345"/>
      <c r="FIK71" s="345"/>
      <c r="FIL71" s="345"/>
      <c r="FIM71" s="345"/>
      <c r="FIN71" s="345"/>
      <c r="FIO71" s="345"/>
      <c r="FIP71" s="345"/>
      <c r="FIQ71" s="345"/>
      <c r="FIR71" s="345"/>
      <c r="FIS71" s="345"/>
      <c r="FIT71" s="345"/>
      <c r="FIU71" s="345"/>
      <c r="FIV71" s="345"/>
      <c r="FIW71" s="345"/>
      <c r="FIX71" s="345"/>
      <c r="FIY71" s="345"/>
      <c r="FIZ71" s="345"/>
      <c r="FJA71" s="345"/>
      <c r="FJB71" s="345"/>
      <c r="FJC71" s="345"/>
      <c r="FJD71" s="345"/>
      <c r="FJE71" s="345"/>
      <c r="FJF71" s="345"/>
      <c r="FJG71" s="345"/>
      <c r="FJH71" s="345"/>
      <c r="FJI71" s="345"/>
      <c r="FJJ71" s="345"/>
      <c r="FJK71" s="345"/>
      <c r="FJL71" s="345"/>
      <c r="FJM71" s="345"/>
      <c r="FJN71" s="345"/>
      <c r="FJO71" s="345"/>
      <c r="FJP71" s="345"/>
      <c r="FJQ71" s="345"/>
      <c r="FJR71" s="345"/>
      <c r="FJS71" s="345"/>
      <c r="FJT71" s="345"/>
      <c r="FJU71" s="345"/>
      <c r="FJV71" s="345"/>
      <c r="FJW71" s="345"/>
      <c r="FJX71" s="345"/>
      <c r="FJY71" s="345"/>
      <c r="FJZ71" s="345"/>
      <c r="FKA71" s="345"/>
      <c r="FKB71" s="345"/>
      <c r="FKC71" s="345"/>
      <c r="FKD71" s="345"/>
      <c r="FKE71" s="345"/>
      <c r="FKF71" s="345"/>
      <c r="FKG71" s="345"/>
      <c r="FKH71" s="345"/>
      <c r="FKI71" s="345"/>
      <c r="FKK71" s="345"/>
      <c r="FKL71" s="345"/>
      <c r="FKM71" s="345"/>
      <c r="FKN71" s="345"/>
      <c r="FKO71" s="345"/>
      <c r="FKP71" s="345"/>
      <c r="FKQ71" s="345"/>
      <c r="FKR71" s="345"/>
      <c r="FKS71" s="345"/>
      <c r="FKT71" s="345"/>
      <c r="FKU71" s="345"/>
      <c r="FKV71" s="345"/>
      <c r="FKW71" s="345"/>
      <c r="FKX71" s="345"/>
      <c r="FKY71" s="345"/>
      <c r="FKZ71" s="345"/>
      <c r="FLA71" s="345"/>
      <c r="FLB71" s="345"/>
      <c r="FLC71" s="345"/>
      <c r="FLD71" s="345"/>
      <c r="FLE71" s="345"/>
      <c r="FLF71" s="345"/>
      <c r="FLG71" s="345"/>
      <c r="FLH71" s="345"/>
      <c r="FLI71" s="345"/>
      <c r="FLJ71" s="345"/>
      <c r="FLK71" s="345"/>
      <c r="FLL71" s="345"/>
      <c r="FLM71" s="345"/>
      <c r="FLN71" s="345"/>
      <c r="FLO71" s="345"/>
      <c r="FLP71" s="345"/>
      <c r="FLQ71" s="345"/>
      <c r="FLR71" s="345"/>
      <c r="FLS71" s="345"/>
      <c r="FLT71" s="345"/>
      <c r="FLU71" s="345"/>
      <c r="FLV71" s="345"/>
      <c r="FLW71" s="345"/>
      <c r="FLX71" s="345"/>
      <c r="FLY71" s="345"/>
      <c r="FLZ71" s="345"/>
      <c r="FMA71" s="345"/>
      <c r="FMB71" s="345"/>
      <c r="FMC71" s="345"/>
      <c r="FMD71" s="345"/>
      <c r="FME71" s="345"/>
      <c r="FMF71" s="345"/>
      <c r="FMG71" s="345"/>
      <c r="FMH71" s="345"/>
      <c r="FMI71" s="345"/>
      <c r="FMJ71" s="345"/>
      <c r="FMK71" s="345"/>
      <c r="FML71" s="345"/>
      <c r="FMM71" s="345"/>
      <c r="FMN71" s="345"/>
      <c r="FMO71" s="345"/>
      <c r="FMP71" s="345"/>
      <c r="FMQ71" s="345"/>
      <c r="FMR71" s="345"/>
      <c r="FMS71" s="345"/>
      <c r="FMT71" s="345"/>
      <c r="FMU71" s="345"/>
      <c r="FMV71" s="345"/>
      <c r="FMW71" s="345"/>
      <c r="FMX71" s="345"/>
      <c r="FMY71" s="345"/>
      <c r="FMZ71" s="345"/>
      <c r="FNA71" s="345"/>
      <c r="FNB71" s="345"/>
      <c r="FNC71" s="345"/>
      <c r="FND71" s="345"/>
      <c r="FNE71" s="345"/>
      <c r="FNF71" s="345"/>
      <c r="FNG71" s="345"/>
      <c r="FNH71" s="345"/>
      <c r="FNI71" s="345"/>
      <c r="FNJ71" s="345"/>
      <c r="FNK71" s="345"/>
      <c r="FNL71" s="345"/>
      <c r="FNM71" s="345"/>
      <c r="FNN71" s="345"/>
      <c r="FNO71" s="345"/>
      <c r="FNP71" s="345"/>
      <c r="FNQ71" s="345"/>
      <c r="FNR71" s="345"/>
      <c r="FNS71" s="345"/>
      <c r="FNT71" s="345"/>
      <c r="FNU71" s="345"/>
      <c r="FNV71" s="345"/>
      <c r="FNW71" s="345"/>
      <c r="FNX71" s="345"/>
      <c r="FNY71" s="345"/>
      <c r="FNZ71" s="345"/>
      <c r="FOA71" s="345"/>
      <c r="FOB71" s="345"/>
      <c r="FOC71" s="345"/>
      <c r="FOD71" s="345"/>
      <c r="FOE71" s="345"/>
      <c r="FOF71" s="345"/>
      <c r="FOG71" s="345"/>
      <c r="FOH71" s="345"/>
      <c r="FOI71" s="345"/>
      <c r="FOJ71" s="345"/>
      <c r="FOK71" s="345"/>
      <c r="FOL71" s="345"/>
      <c r="FOM71" s="345"/>
      <c r="FON71" s="345"/>
      <c r="FOO71" s="345"/>
      <c r="FOP71" s="345"/>
      <c r="FOQ71" s="345"/>
      <c r="FOR71" s="345"/>
      <c r="FOS71" s="345"/>
      <c r="FOT71" s="345"/>
      <c r="FOU71" s="345"/>
      <c r="FOV71" s="345"/>
      <c r="FOW71" s="345"/>
      <c r="FOX71" s="345"/>
      <c r="FOY71" s="345"/>
      <c r="FOZ71" s="345"/>
      <c r="FPA71" s="345"/>
      <c r="FPB71" s="345"/>
      <c r="FPC71" s="345"/>
      <c r="FPD71" s="345"/>
      <c r="FPE71" s="345"/>
      <c r="FPF71" s="345"/>
      <c r="FPG71" s="345"/>
      <c r="FPH71" s="345"/>
      <c r="FPI71" s="345"/>
      <c r="FPJ71" s="345"/>
      <c r="FPK71" s="345"/>
      <c r="FPL71" s="345"/>
      <c r="FPM71" s="345"/>
      <c r="FPN71" s="345"/>
      <c r="FPO71" s="345"/>
      <c r="FPP71" s="345"/>
      <c r="FPQ71" s="345"/>
      <c r="FPR71" s="345"/>
      <c r="FPS71" s="345"/>
      <c r="FPT71" s="345"/>
      <c r="FPU71" s="345"/>
      <c r="FPV71" s="345"/>
      <c r="FPW71" s="345"/>
      <c r="FPX71" s="345"/>
      <c r="FPY71" s="345"/>
      <c r="FPZ71" s="345"/>
      <c r="FQA71" s="345"/>
      <c r="FQB71" s="345"/>
      <c r="FQC71" s="345"/>
      <c r="FQD71" s="345"/>
      <c r="FQE71" s="345"/>
      <c r="FQF71" s="345"/>
      <c r="FQG71" s="345"/>
      <c r="FQH71" s="345"/>
      <c r="FQI71" s="345"/>
      <c r="FQJ71" s="345"/>
      <c r="FQK71" s="345"/>
      <c r="FQL71" s="345"/>
      <c r="FQM71" s="345"/>
      <c r="FQN71" s="345"/>
      <c r="FQO71" s="345"/>
      <c r="FQP71" s="345"/>
      <c r="FQQ71" s="345"/>
      <c r="FQR71" s="345"/>
      <c r="FQS71" s="345"/>
      <c r="FQT71" s="345"/>
      <c r="FQU71" s="345"/>
      <c r="FQV71" s="345"/>
      <c r="FQW71" s="345"/>
      <c r="FQX71" s="345"/>
      <c r="FQY71" s="345"/>
      <c r="FQZ71" s="345"/>
      <c r="FRA71" s="345"/>
      <c r="FRB71" s="345"/>
      <c r="FRC71" s="345"/>
      <c r="FRD71" s="345"/>
      <c r="FRE71" s="345"/>
      <c r="FRF71" s="345"/>
      <c r="FRG71" s="345"/>
      <c r="FRH71" s="345"/>
      <c r="FRI71" s="345"/>
      <c r="FRJ71" s="345"/>
      <c r="FRK71" s="345"/>
      <c r="FRL71" s="345"/>
      <c r="FRM71" s="345"/>
      <c r="FRN71" s="345"/>
      <c r="FRO71" s="345"/>
      <c r="FRP71" s="345"/>
      <c r="FRQ71" s="345"/>
      <c r="FRR71" s="345"/>
      <c r="FRS71" s="345"/>
      <c r="FRT71" s="345"/>
      <c r="FRU71" s="345"/>
      <c r="FRV71" s="345"/>
      <c r="FRW71" s="345"/>
      <c r="FRX71" s="345"/>
      <c r="FRY71" s="345"/>
      <c r="FRZ71" s="345"/>
      <c r="FSA71" s="345"/>
      <c r="FSB71" s="345"/>
      <c r="FSC71" s="345"/>
      <c r="FSD71" s="345"/>
      <c r="FSE71" s="345"/>
      <c r="FSF71" s="345"/>
      <c r="FSG71" s="345"/>
      <c r="FSH71" s="345"/>
      <c r="FSI71" s="345"/>
      <c r="FSJ71" s="345"/>
      <c r="FSK71" s="345"/>
      <c r="FSL71" s="345"/>
      <c r="FSM71" s="345"/>
      <c r="FSN71" s="345"/>
      <c r="FSO71" s="345"/>
      <c r="FSP71" s="345"/>
      <c r="FSQ71" s="345"/>
      <c r="FSR71" s="345"/>
      <c r="FSS71" s="345"/>
      <c r="FST71" s="345"/>
      <c r="FSU71" s="345"/>
      <c r="FSV71" s="345"/>
      <c r="FSW71" s="345"/>
      <c r="FSX71" s="345"/>
      <c r="FSY71" s="345"/>
      <c r="FSZ71" s="345"/>
      <c r="FTA71" s="345"/>
      <c r="FTB71" s="345"/>
      <c r="FTC71" s="345"/>
      <c r="FTD71" s="345"/>
      <c r="FTE71" s="345"/>
      <c r="FTF71" s="345"/>
      <c r="FTG71" s="345"/>
      <c r="FTH71" s="345"/>
      <c r="FTI71" s="345"/>
      <c r="FTJ71" s="345"/>
      <c r="FTK71" s="345"/>
      <c r="FTL71" s="345"/>
      <c r="FTM71" s="345"/>
      <c r="FTN71" s="345"/>
      <c r="FTO71" s="345"/>
      <c r="FTP71" s="345"/>
      <c r="FTQ71" s="345"/>
      <c r="FTR71" s="345"/>
      <c r="FTS71" s="345"/>
      <c r="FTT71" s="345"/>
      <c r="FTU71" s="345"/>
      <c r="FTV71" s="345"/>
      <c r="FTW71" s="345"/>
      <c r="FTX71" s="345"/>
      <c r="FTY71" s="345"/>
      <c r="FTZ71" s="345"/>
      <c r="FUA71" s="345"/>
      <c r="FUB71" s="345"/>
      <c r="FUC71" s="345"/>
      <c r="FUD71" s="345"/>
      <c r="FUE71" s="345"/>
      <c r="FUG71" s="345"/>
      <c r="FUH71" s="345"/>
      <c r="FUI71" s="345"/>
      <c r="FUJ71" s="345"/>
      <c r="FUK71" s="345"/>
      <c r="FUL71" s="345"/>
      <c r="FUM71" s="345"/>
      <c r="FUN71" s="345"/>
      <c r="FUO71" s="345"/>
      <c r="FUP71" s="345"/>
      <c r="FUQ71" s="345"/>
      <c r="FUR71" s="345"/>
      <c r="FUS71" s="345"/>
      <c r="FUT71" s="345"/>
      <c r="FUU71" s="345"/>
      <c r="FUV71" s="345"/>
      <c r="FUW71" s="345"/>
      <c r="FUX71" s="345"/>
      <c r="FUY71" s="345"/>
      <c r="FUZ71" s="345"/>
      <c r="FVA71" s="345"/>
      <c r="FVB71" s="345"/>
      <c r="FVC71" s="345"/>
      <c r="FVD71" s="345"/>
      <c r="FVE71" s="345"/>
      <c r="FVF71" s="345"/>
      <c r="FVG71" s="345"/>
      <c r="FVH71" s="345"/>
      <c r="FVI71" s="345"/>
      <c r="FVJ71" s="345"/>
      <c r="FVK71" s="345"/>
      <c r="FVL71" s="345"/>
      <c r="FVM71" s="345"/>
      <c r="FVN71" s="345"/>
      <c r="FVO71" s="345"/>
      <c r="FVP71" s="345"/>
      <c r="FVQ71" s="345"/>
      <c r="FVR71" s="345"/>
      <c r="FVS71" s="345"/>
      <c r="FVT71" s="345"/>
      <c r="FVU71" s="345"/>
      <c r="FVV71" s="345"/>
      <c r="FVW71" s="345"/>
      <c r="FVX71" s="345"/>
      <c r="FVY71" s="345"/>
      <c r="FVZ71" s="345"/>
      <c r="FWA71" s="345"/>
      <c r="FWB71" s="345"/>
      <c r="FWC71" s="345"/>
      <c r="FWD71" s="345"/>
      <c r="FWE71" s="345"/>
      <c r="FWF71" s="345"/>
      <c r="FWG71" s="345"/>
      <c r="FWH71" s="345"/>
      <c r="FWI71" s="345"/>
      <c r="FWJ71" s="345"/>
      <c r="FWK71" s="345"/>
      <c r="FWL71" s="345"/>
      <c r="FWM71" s="345"/>
      <c r="FWN71" s="345"/>
      <c r="FWO71" s="345"/>
      <c r="FWP71" s="345"/>
      <c r="FWQ71" s="345"/>
      <c r="FWR71" s="345"/>
      <c r="FWS71" s="345"/>
      <c r="FWT71" s="345"/>
      <c r="FWU71" s="345"/>
      <c r="FWV71" s="345"/>
      <c r="FWW71" s="345"/>
      <c r="FWX71" s="345"/>
      <c r="FWY71" s="345"/>
      <c r="FWZ71" s="345"/>
      <c r="FXA71" s="345"/>
      <c r="FXB71" s="345"/>
      <c r="FXC71" s="345"/>
      <c r="FXD71" s="345"/>
      <c r="FXE71" s="345"/>
      <c r="FXF71" s="345"/>
      <c r="FXG71" s="345"/>
      <c r="FXH71" s="345"/>
      <c r="FXI71" s="345"/>
      <c r="FXJ71" s="345"/>
      <c r="FXK71" s="345"/>
      <c r="FXL71" s="345"/>
      <c r="FXM71" s="345"/>
      <c r="FXN71" s="345"/>
      <c r="FXO71" s="345"/>
      <c r="FXP71" s="345"/>
      <c r="FXQ71" s="345"/>
      <c r="FXR71" s="345"/>
      <c r="FXS71" s="345"/>
      <c r="FXT71" s="345"/>
      <c r="FXU71" s="345"/>
      <c r="FXV71" s="345"/>
      <c r="FXW71" s="345"/>
      <c r="FXX71" s="345"/>
      <c r="FXY71" s="345"/>
      <c r="FXZ71" s="345"/>
      <c r="FYA71" s="345"/>
      <c r="FYB71" s="345"/>
      <c r="FYC71" s="345"/>
      <c r="FYD71" s="345"/>
      <c r="FYE71" s="345"/>
      <c r="FYF71" s="345"/>
      <c r="FYG71" s="345"/>
      <c r="FYH71" s="345"/>
      <c r="FYI71" s="345"/>
      <c r="FYJ71" s="345"/>
      <c r="FYK71" s="345"/>
      <c r="FYL71" s="345"/>
      <c r="FYM71" s="345"/>
      <c r="FYN71" s="345"/>
      <c r="FYO71" s="345"/>
      <c r="FYP71" s="345"/>
      <c r="FYQ71" s="345"/>
      <c r="FYR71" s="345"/>
      <c r="FYS71" s="345"/>
      <c r="FYT71" s="345"/>
      <c r="FYU71" s="345"/>
      <c r="FYV71" s="345"/>
      <c r="FYW71" s="345"/>
      <c r="FYX71" s="345"/>
      <c r="FYY71" s="345"/>
      <c r="FYZ71" s="345"/>
      <c r="FZA71" s="345"/>
      <c r="FZB71" s="345"/>
      <c r="FZC71" s="345"/>
      <c r="FZD71" s="345"/>
      <c r="FZE71" s="345"/>
      <c r="FZF71" s="345"/>
      <c r="FZG71" s="345"/>
      <c r="FZH71" s="345"/>
      <c r="FZI71" s="345"/>
      <c r="FZJ71" s="345"/>
      <c r="FZK71" s="345"/>
      <c r="FZL71" s="345"/>
      <c r="FZM71" s="345"/>
      <c r="FZN71" s="345"/>
      <c r="FZO71" s="345"/>
      <c r="FZP71" s="345"/>
      <c r="FZQ71" s="345"/>
      <c r="FZR71" s="345"/>
      <c r="FZS71" s="345"/>
      <c r="FZT71" s="345"/>
      <c r="FZU71" s="345"/>
      <c r="FZV71" s="345"/>
      <c r="FZW71" s="345"/>
      <c r="FZX71" s="345"/>
      <c r="FZY71" s="345"/>
      <c r="FZZ71" s="345"/>
      <c r="GAA71" s="345"/>
      <c r="GAB71" s="345"/>
      <c r="GAC71" s="345"/>
      <c r="GAD71" s="345"/>
      <c r="GAE71" s="345"/>
      <c r="GAF71" s="345"/>
      <c r="GAG71" s="345"/>
      <c r="GAH71" s="345"/>
      <c r="GAI71" s="345"/>
      <c r="GAJ71" s="345"/>
      <c r="GAK71" s="345"/>
      <c r="GAL71" s="345"/>
      <c r="GAM71" s="345"/>
      <c r="GAN71" s="345"/>
      <c r="GAO71" s="345"/>
      <c r="GAP71" s="345"/>
      <c r="GAQ71" s="345"/>
      <c r="GAR71" s="345"/>
      <c r="GAS71" s="345"/>
      <c r="GAT71" s="345"/>
      <c r="GAU71" s="345"/>
      <c r="GAV71" s="345"/>
      <c r="GAW71" s="345"/>
      <c r="GAX71" s="345"/>
      <c r="GAY71" s="345"/>
      <c r="GAZ71" s="345"/>
      <c r="GBA71" s="345"/>
      <c r="GBB71" s="345"/>
      <c r="GBC71" s="345"/>
      <c r="GBD71" s="345"/>
      <c r="GBE71" s="345"/>
      <c r="GBF71" s="345"/>
      <c r="GBG71" s="345"/>
      <c r="GBH71" s="345"/>
      <c r="GBI71" s="345"/>
      <c r="GBJ71" s="345"/>
      <c r="GBK71" s="345"/>
      <c r="GBL71" s="345"/>
      <c r="GBM71" s="345"/>
      <c r="GBN71" s="345"/>
      <c r="GBO71" s="345"/>
      <c r="GBP71" s="345"/>
      <c r="GBQ71" s="345"/>
      <c r="GBR71" s="345"/>
      <c r="GBS71" s="345"/>
      <c r="GBT71" s="345"/>
      <c r="GBU71" s="345"/>
      <c r="GBV71" s="345"/>
      <c r="GBW71" s="345"/>
      <c r="GBX71" s="345"/>
      <c r="GBY71" s="345"/>
      <c r="GBZ71" s="345"/>
      <c r="GCA71" s="345"/>
      <c r="GCB71" s="345"/>
      <c r="GCC71" s="345"/>
      <c r="GCD71" s="345"/>
      <c r="GCE71" s="345"/>
      <c r="GCF71" s="345"/>
      <c r="GCG71" s="345"/>
      <c r="GCH71" s="345"/>
      <c r="GCI71" s="345"/>
      <c r="GCJ71" s="345"/>
      <c r="GCK71" s="345"/>
      <c r="GCL71" s="345"/>
      <c r="GCM71" s="345"/>
      <c r="GCN71" s="345"/>
      <c r="GCO71" s="345"/>
      <c r="GCP71" s="345"/>
      <c r="GCQ71" s="345"/>
      <c r="GCR71" s="345"/>
      <c r="GCS71" s="345"/>
      <c r="GCT71" s="345"/>
      <c r="GCU71" s="345"/>
      <c r="GCV71" s="345"/>
      <c r="GCW71" s="345"/>
      <c r="GCX71" s="345"/>
      <c r="GCY71" s="345"/>
      <c r="GCZ71" s="345"/>
      <c r="GDA71" s="345"/>
      <c r="GDB71" s="345"/>
      <c r="GDC71" s="345"/>
      <c r="GDD71" s="345"/>
      <c r="GDE71" s="345"/>
      <c r="GDF71" s="345"/>
      <c r="GDG71" s="345"/>
      <c r="GDH71" s="345"/>
      <c r="GDI71" s="345"/>
      <c r="GDJ71" s="345"/>
      <c r="GDK71" s="345"/>
      <c r="GDL71" s="345"/>
      <c r="GDM71" s="345"/>
      <c r="GDN71" s="345"/>
      <c r="GDO71" s="345"/>
      <c r="GDP71" s="345"/>
      <c r="GDQ71" s="345"/>
      <c r="GDR71" s="345"/>
      <c r="GDS71" s="345"/>
      <c r="GDT71" s="345"/>
      <c r="GDU71" s="345"/>
      <c r="GDV71" s="345"/>
      <c r="GDW71" s="345"/>
      <c r="GDX71" s="345"/>
      <c r="GDY71" s="345"/>
      <c r="GDZ71" s="345"/>
      <c r="GEA71" s="345"/>
      <c r="GEC71" s="345"/>
      <c r="GED71" s="345"/>
      <c r="GEE71" s="345"/>
      <c r="GEF71" s="345"/>
      <c r="GEG71" s="345"/>
      <c r="GEH71" s="345"/>
      <c r="GEI71" s="345"/>
      <c r="GEJ71" s="345"/>
      <c r="GEK71" s="345"/>
      <c r="GEL71" s="345"/>
      <c r="GEM71" s="345"/>
      <c r="GEN71" s="345"/>
      <c r="GEO71" s="345"/>
      <c r="GEP71" s="345"/>
      <c r="GEQ71" s="345"/>
      <c r="GER71" s="345"/>
      <c r="GES71" s="345"/>
      <c r="GET71" s="345"/>
      <c r="GEU71" s="345"/>
      <c r="GEV71" s="345"/>
      <c r="GEW71" s="345"/>
      <c r="GEX71" s="345"/>
      <c r="GEY71" s="345"/>
      <c r="GEZ71" s="345"/>
      <c r="GFA71" s="345"/>
      <c r="GFB71" s="345"/>
      <c r="GFC71" s="345"/>
      <c r="GFD71" s="345"/>
      <c r="GFE71" s="345"/>
      <c r="GFF71" s="345"/>
      <c r="GFG71" s="345"/>
      <c r="GFH71" s="345"/>
      <c r="GFI71" s="345"/>
      <c r="GFJ71" s="345"/>
      <c r="GFK71" s="345"/>
      <c r="GFL71" s="345"/>
      <c r="GFM71" s="345"/>
      <c r="GFN71" s="345"/>
      <c r="GFO71" s="345"/>
      <c r="GFP71" s="345"/>
      <c r="GFQ71" s="345"/>
      <c r="GFR71" s="345"/>
      <c r="GFS71" s="345"/>
      <c r="GFT71" s="345"/>
      <c r="GFU71" s="345"/>
      <c r="GFV71" s="345"/>
      <c r="GFW71" s="345"/>
      <c r="GFX71" s="345"/>
      <c r="GFY71" s="345"/>
      <c r="GFZ71" s="345"/>
      <c r="GGA71" s="345"/>
      <c r="GGB71" s="345"/>
      <c r="GGC71" s="345"/>
      <c r="GGD71" s="345"/>
      <c r="GGE71" s="345"/>
      <c r="GGF71" s="345"/>
      <c r="GGG71" s="345"/>
      <c r="GGH71" s="345"/>
      <c r="GGI71" s="345"/>
      <c r="GGJ71" s="345"/>
      <c r="GGK71" s="345"/>
      <c r="GGL71" s="345"/>
      <c r="GGM71" s="345"/>
      <c r="GGN71" s="345"/>
      <c r="GGO71" s="345"/>
      <c r="GGP71" s="345"/>
      <c r="GGQ71" s="345"/>
      <c r="GGR71" s="345"/>
      <c r="GGS71" s="345"/>
      <c r="GGT71" s="345"/>
      <c r="GGU71" s="345"/>
      <c r="GGV71" s="345"/>
      <c r="GGW71" s="345"/>
      <c r="GGX71" s="345"/>
      <c r="GGY71" s="345"/>
      <c r="GGZ71" s="345"/>
      <c r="GHA71" s="345"/>
      <c r="GHB71" s="345"/>
      <c r="GHC71" s="345"/>
      <c r="GHD71" s="345"/>
      <c r="GHE71" s="345"/>
      <c r="GHF71" s="345"/>
      <c r="GHG71" s="345"/>
      <c r="GHH71" s="345"/>
      <c r="GHI71" s="345"/>
      <c r="GHJ71" s="345"/>
      <c r="GHK71" s="345"/>
      <c r="GHL71" s="345"/>
      <c r="GHM71" s="345"/>
      <c r="GHN71" s="345"/>
      <c r="GHO71" s="345"/>
      <c r="GHP71" s="345"/>
      <c r="GHQ71" s="345"/>
      <c r="GHR71" s="345"/>
      <c r="GHS71" s="345"/>
      <c r="GHT71" s="345"/>
      <c r="GHU71" s="345"/>
      <c r="GHV71" s="345"/>
      <c r="GHW71" s="345"/>
      <c r="GHX71" s="345"/>
      <c r="GHY71" s="345"/>
      <c r="GHZ71" s="345"/>
      <c r="GIA71" s="345"/>
      <c r="GIB71" s="345"/>
      <c r="GIC71" s="345"/>
      <c r="GID71" s="345"/>
      <c r="GIE71" s="345"/>
      <c r="GIF71" s="345"/>
      <c r="GIG71" s="345"/>
      <c r="GIH71" s="345"/>
      <c r="GII71" s="345"/>
      <c r="GIJ71" s="345"/>
      <c r="GIK71" s="345"/>
      <c r="GIL71" s="345"/>
      <c r="GIM71" s="345"/>
      <c r="GIN71" s="345"/>
      <c r="GIO71" s="345"/>
      <c r="GIP71" s="345"/>
      <c r="GIQ71" s="345"/>
      <c r="GIR71" s="345"/>
      <c r="GIS71" s="345"/>
      <c r="GIT71" s="345"/>
      <c r="GIU71" s="345"/>
      <c r="GIV71" s="345"/>
      <c r="GIW71" s="345"/>
      <c r="GIX71" s="345"/>
      <c r="GIY71" s="345"/>
      <c r="GIZ71" s="345"/>
      <c r="GJA71" s="345"/>
      <c r="GJB71" s="345"/>
      <c r="GJC71" s="345"/>
      <c r="GJD71" s="345"/>
      <c r="GJE71" s="345"/>
      <c r="GJF71" s="345"/>
      <c r="GJG71" s="345"/>
      <c r="GJH71" s="345"/>
      <c r="GJI71" s="345"/>
      <c r="GJJ71" s="345"/>
      <c r="GJK71" s="345"/>
      <c r="GJL71" s="345"/>
      <c r="GJM71" s="345"/>
      <c r="GJN71" s="345"/>
      <c r="GJO71" s="345"/>
      <c r="GJP71" s="345"/>
      <c r="GJQ71" s="345"/>
      <c r="GJR71" s="345"/>
      <c r="GJS71" s="345"/>
      <c r="GJT71" s="345"/>
      <c r="GJU71" s="345"/>
      <c r="GJV71" s="345"/>
      <c r="GJW71" s="345"/>
      <c r="GJX71" s="345"/>
      <c r="GJY71" s="345"/>
      <c r="GJZ71" s="345"/>
      <c r="GKA71" s="345"/>
      <c r="GKB71" s="345"/>
      <c r="GKC71" s="345"/>
      <c r="GKD71" s="345"/>
      <c r="GKE71" s="345"/>
      <c r="GKF71" s="345"/>
      <c r="GKG71" s="345"/>
      <c r="GKH71" s="345"/>
      <c r="GKI71" s="345"/>
      <c r="GKJ71" s="345"/>
      <c r="GKK71" s="345"/>
      <c r="GKL71" s="345"/>
      <c r="GKM71" s="345"/>
      <c r="GKN71" s="345"/>
      <c r="GKO71" s="345"/>
      <c r="GKP71" s="345"/>
      <c r="GKQ71" s="345"/>
      <c r="GKR71" s="345"/>
      <c r="GKS71" s="345"/>
      <c r="GKT71" s="345"/>
      <c r="GKU71" s="345"/>
      <c r="GKV71" s="345"/>
      <c r="GKW71" s="345"/>
      <c r="GKX71" s="345"/>
      <c r="GKY71" s="345"/>
      <c r="GKZ71" s="345"/>
      <c r="GLA71" s="345"/>
      <c r="GLB71" s="345"/>
      <c r="GLC71" s="345"/>
      <c r="GLD71" s="345"/>
      <c r="GLE71" s="345"/>
      <c r="GLF71" s="345"/>
      <c r="GLG71" s="345"/>
      <c r="GLH71" s="345"/>
      <c r="GLI71" s="345"/>
      <c r="GLJ71" s="345"/>
      <c r="GLK71" s="345"/>
      <c r="GLL71" s="345"/>
      <c r="GLM71" s="345"/>
      <c r="GLN71" s="345"/>
      <c r="GLO71" s="345"/>
      <c r="GLP71" s="345"/>
      <c r="GLQ71" s="345"/>
      <c r="GLR71" s="345"/>
      <c r="GLS71" s="345"/>
      <c r="GLT71" s="345"/>
      <c r="GLU71" s="345"/>
      <c r="GLV71" s="345"/>
      <c r="GLW71" s="345"/>
      <c r="GLX71" s="345"/>
      <c r="GLY71" s="345"/>
      <c r="GLZ71" s="345"/>
      <c r="GMA71" s="345"/>
      <c r="GMB71" s="345"/>
      <c r="GMC71" s="345"/>
      <c r="GMD71" s="345"/>
      <c r="GME71" s="345"/>
      <c r="GMF71" s="345"/>
      <c r="GMG71" s="345"/>
      <c r="GMH71" s="345"/>
      <c r="GMI71" s="345"/>
      <c r="GMJ71" s="345"/>
      <c r="GMK71" s="345"/>
      <c r="GML71" s="345"/>
      <c r="GMM71" s="345"/>
      <c r="GMN71" s="345"/>
      <c r="GMO71" s="345"/>
      <c r="GMP71" s="345"/>
      <c r="GMQ71" s="345"/>
      <c r="GMR71" s="345"/>
      <c r="GMS71" s="345"/>
      <c r="GMT71" s="345"/>
      <c r="GMU71" s="345"/>
      <c r="GMV71" s="345"/>
      <c r="GMW71" s="345"/>
      <c r="GMX71" s="345"/>
      <c r="GMY71" s="345"/>
      <c r="GMZ71" s="345"/>
      <c r="GNA71" s="345"/>
      <c r="GNB71" s="345"/>
      <c r="GNC71" s="345"/>
      <c r="GND71" s="345"/>
      <c r="GNE71" s="345"/>
      <c r="GNF71" s="345"/>
      <c r="GNG71" s="345"/>
      <c r="GNH71" s="345"/>
      <c r="GNI71" s="345"/>
      <c r="GNJ71" s="345"/>
      <c r="GNK71" s="345"/>
      <c r="GNL71" s="345"/>
      <c r="GNM71" s="345"/>
      <c r="GNN71" s="345"/>
      <c r="GNO71" s="345"/>
      <c r="GNP71" s="345"/>
      <c r="GNQ71" s="345"/>
      <c r="GNR71" s="345"/>
      <c r="GNS71" s="345"/>
      <c r="GNT71" s="345"/>
      <c r="GNU71" s="345"/>
      <c r="GNV71" s="345"/>
      <c r="GNW71" s="345"/>
      <c r="GNY71" s="345"/>
      <c r="GNZ71" s="345"/>
      <c r="GOA71" s="345"/>
      <c r="GOB71" s="345"/>
      <c r="GOC71" s="345"/>
      <c r="GOD71" s="345"/>
      <c r="GOE71" s="345"/>
      <c r="GOF71" s="345"/>
      <c r="GOG71" s="345"/>
      <c r="GOH71" s="345"/>
      <c r="GOI71" s="345"/>
      <c r="GOJ71" s="345"/>
      <c r="GOK71" s="345"/>
      <c r="GOL71" s="345"/>
      <c r="GOM71" s="345"/>
      <c r="GON71" s="345"/>
      <c r="GOO71" s="345"/>
      <c r="GOP71" s="345"/>
      <c r="GOQ71" s="345"/>
      <c r="GOR71" s="345"/>
      <c r="GOS71" s="345"/>
      <c r="GOT71" s="345"/>
      <c r="GOU71" s="345"/>
      <c r="GOV71" s="345"/>
      <c r="GOW71" s="345"/>
      <c r="GOX71" s="345"/>
      <c r="GOY71" s="345"/>
      <c r="GOZ71" s="345"/>
      <c r="GPA71" s="345"/>
      <c r="GPB71" s="345"/>
      <c r="GPC71" s="345"/>
      <c r="GPD71" s="345"/>
      <c r="GPE71" s="345"/>
      <c r="GPF71" s="345"/>
      <c r="GPG71" s="345"/>
      <c r="GPH71" s="345"/>
      <c r="GPI71" s="345"/>
      <c r="GPJ71" s="345"/>
      <c r="GPK71" s="345"/>
      <c r="GPL71" s="345"/>
      <c r="GPM71" s="345"/>
      <c r="GPN71" s="345"/>
      <c r="GPO71" s="345"/>
      <c r="GPP71" s="345"/>
      <c r="GPQ71" s="345"/>
      <c r="GPR71" s="345"/>
      <c r="GPS71" s="345"/>
      <c r="GPT71" s="345"/>
      <c r="GPU71" s="345"/>
      <c r="GPV71" s="345"/>
      <c r="GPW71" s="345"/>
      <c r="GPX71" s="345"/>
      <c r="GPY71" s="345"/>
      <c r="GPZ71" s="345"/>
      <c r="GQA71" s="345"/>
      <c r="GQB71" s="345"/>
      <c r="GQC71" s="345"/>
      <c r="GQD71" s="345"/>
      <c r="GQE71" s="345"/>
      <c r="GQF71" s="345"/>
      <c r="GQG71" s="345"/>
      <c r="GQH71" s="345"/>
      <c r="GQI71" s="345"/>
      <c r="GQJ71" s="345"/>
      <c r="GQK71" s="345"/>
      <c r="GQL71" s="345"/>
      <c r="GQM71" s="345"/>
      <c r="GQN71" s="345"/>
      <c r="GQO71" s="345"/>
      <c r="GQP71" s="345"/>
      <c r="GQQ71" s="345"/>
      <c r="GQR71" s="345"/>
      <c r="GQS71" s="345"/>
      <c r="GQT71" s="345"/>
      <c r="GQU71" s="345"/>
      <c r="GQV71" s="345"/>
      <c r="GQW71" s="345"/>
      <c r="GQX71" s="345"/>
      <c r="GQY71" s="345"/>
      <c r="GQZ71" s="345"/>
      <c r="GRA71" s="345"/>
      <c r="GRB71" s="345"/>
      <c r="GRC71" s="345"/>
      <c r="GRD71" s="345"/>
      <c r="GRE71" s="345"/>
      <c r="GRF71" s="345"/>
      <c r="GRG71" s="345"/>
      <c r="GRH71" s="345"/>
      <c r="GRI71" s="345"/>
      <c r="GRJ71" s="345"/>
      <c r="GRK71" s="345"/>
      <c r="GRL71" s="345"/>
      <c r="GRM71" s="345"/>
      <c r="GRN71" s="345"/>
      <c r="GRO71" s="345"/>
      <c r="GRP71" s="345"/>
      <c r="GRQ71" s="345"/>
      <c r="GRR71" s="345"/>
      <c r="GRS71" s="345"/>
      <c r="GRT71" s="345"/>
      <c r="GRU71" s="345"/>
      <c r="GRV71" s="345"/>
      <c r="GRW71" s="345"/>
      <c r="GRX71" s="345"/>
      <c r="GRY71" s="345"/>
      <c r="GRZ71" s="345"/>
      <c r="GSA71" s="345"/>
      <c r="GSB71" s="345"/>
      <c r="GSC71" s="345"/>
      <c r="GSD71" s="345"/>
      <c r="GSE71" s="345"/>
      <c r="GSF71" s="345"/>
      <c r="GSG71" s="345"/>
      <c r="GSH71" s="345"/>
      <c r="GSI71" s="345"/>
      <c r="GSJ71" s="345"/>
      <c r="GSK71" s="345"/>
      <c r="GSL71" s="345"/>
      <c r="GSM71" s="345"/>
      <c r="GSN71" s="345"/>
      <c r="GSO71" s="345"/>
      <c r="GSP71" s="345"/>
      <c r="GSQ71" s="345"/>
      <c r="GSR71" s="345"/>
      <c r="GSS71" s="345"/>
      <c r="GST71" s="345"/>
      <c r="GSU71" s="345"/>
      <c r="GSV71" s="345"/>
      <c r="GSW71" s="345"/>
      <c r="GSX71" s="345"/>
      <c r="GSY71" s="345"/>
      <c r="GSZ71" s="345"/>
      <c r="GTA71" s="345"/>
      <c r="GTB71" s="345"/>
      <c r="GTC71" s="345"/>
      <c r="GTD71" s="345"/>
      <c r="GTE71" s="345"/>
      <c r="GTF71" s="345"/>
      <c r="GTG71" s="345"/>
      <c r="GTH71" s="345"/>
      <c r="GTI71" s="345"/>
      <c r="GTJ71" s="345"/>
      <c r="GTK71" s="345"/>
      <c r="GTL71" s="345"/>
      <c r="GTM71" s="345"/>
      <c r="GTN71" s="345"/>
      <c r="GTO71" s="345"/>
      <c r="GTP71" s="345"/>
      <c r="GTQ71" s="345"/>
      <c r="GTR71" s="345"/>
      <c r="GTS71" s="345"/>
      <c r="GTT71" s="345"/>
      <c r="GTU71" s="345"/>
      <c r="GTV71" s="345"/>
      <c r="GTW71" s="345"/>
      <c r="GTX71" s="345"/>
      <c r="GTY71" s="345"/>
      <c r="GTZ71" s="345"/>
      <c r="GUA71" s="345"/>
      <c r="GUB71" s="345"/>
      <c r="GUC71" s="345"/>
      <c r="GUD71" s="345"/>
      <c r="GUE71" s="345"/>
      <c r="GUF71" s="345"/>
      <c r="GUG71" s="345"/>
      <c r="GUH71" s="345"/>
      <c r="GUI71" s="345"/>
      <c r="GUJ71" s="345"/>
      <c r="GUK71" s="345"/>
      <c r="GUL71" s="345"/>
      <c r="GUM71" s="345"/>
      <c r="GUN71" s="345"/>
      <c r="GUO71" s="345"/>
      <c r="GUP71" s="345"/>
      <c r="GUQ71" s="345"/>
      <c r="GUR71" s="345"/>
      <c r="GUS71" s="345"/>
      <c r="GUT71" s="345"/>
      <c r="GUU71" s="345"/>
      <c r="GUV71" s="345"/>
      <c r="GUW71" s="345"/>
      <c r="GUX71" s="345"/>
      <c r="GUY71" s="345"/>
      <c r="GUZ71" s="345"/>
      <c r="GVA71" s="345"/>
      <c r="GVB71" s="345"/>
      <c r="GVC71" s="345"/>
      <c r="GVD71" s="345"/>
      <c r="GVE71" s="345"/>
      <c r="GVF71" s="345"/>
      <c r="GVG71" s="345"/>
      <c r="GVH71" s="345"/>
      <c r="GVI71" s="345"/>
      <c r="GVJ71" s="345"/>
      <c r="GVK71" s="345"/>
      <c r="GVL71" s="345"/>
      <c r="GVM71" s="345"/>
      <c r="GVN71" s="345"/>
      <c r="GVO71" s="345"/>
      <c r="GVP71" s="345"/>
      <c r="GVQ71" s="345"/>
      <c r="GVR71" s="345"/>
      <c r="GVS71" s="345"/>
      <c r="GVT71" s="345"/>
      <c r="GVU71" s="345"/>
      <c r="GVV71" s="345"/>
      <c r="GVW71" s="345"/>
      <c r="GVX71" s="345"/>
      <c r="GVY71" s="345"/>
      <c r="GVZ71" s="345"/>
      <c r="GWA71" s="345"/>
      <c r="GWB71" s="345"/>
      <c r="GWC71" s="345"/>
      <c r="GWD71" s="345"/>
      <c r="GWE71" s="345"/>
      <c r="GWF71" s="345"/>
      <c r="GWG71" s="345"/>
      <c r="GWH71" s="345"/>
      <c r="GWI71" s="345"/>
      <c r="GWJ71" s="345"/>
      <c r="GWK71" s="345"/>
      <c r="GWL71" s="345"/>
      <c r="GWM71" s="345"/>
      <c r="GWN71" s="345"/>
      <c r="GWO71" s="345"/>
      <c r="GWP71" s="345"/>
      <c r="GWQ71" s="345"/>
      <c r="GWR71" s="345"/>
      <c r="GWS71" s="345"/>
      <c r="GWT71" s="345"/>
      <c r="GWU71" s="345"/>
      <c r="GWV71" s="345"/>
      <c r="GWW71" s="345"/>
      <c r="GWX71" s="345"/>
      <c r="GWY71" s="345"/>
      <c r="GWZ71" s="345"/>
      <c r="GXA71" s="345"/>
      <c r="GXB71" s="345"/>
      <c r="GXC71" s="345"/>
      <c r="GXD71" s="345"/>
      <c r="GXE71" s="345"/>
      <c r="GXF71" s="345"/>
      <c r="GXG71" s="345"/>
      <c r="GXH71" s="345"/>
      <c r="GXI71" s="345"/>
      <c r="GXJ71" s="345"/>
      <c r="GXK71" s="345"/>
      <c r="GXL71" s="345"/>
      <c r="GXM71" s="345"/>
      <c r="GXN71" s="345"/>
      <c r="GXO71" s="345"/>
      <c r="GXP71" s="345"/>
      <c r="GXQ71" s="345"/>
      <c r="GXR71" s="345"/>
      <c r="GXS71" s="345"/>
      <c r="GXU71" s="345"/>
      <c r="GXV71" s="345"/>
      <c r="GXW71" s="345"/>
      <c r="GXX71" s="345"/>
      <c r="GXY71" s="345"/>
      <c r="GXZ71" s="345"/>
      <c r="GYA71" s="345"/>
      <c r="GYB71" s="345"/>
      <c r="GYC71" s="345"/>
      <c r="GYD71" s="345"/>
      <c r="GYE71" s="345"/>
      <c r="GYF71" s="345"/>
      <c r="GYG71" s="345"/>
      <c r="GYH71" s="345"/>
      <c r="GYI71" s="345"/>
      <c r="GYJ71" s="345"/>
      <c r="GYK71" s="345"/>
      <c r="GYL71" s="345"/>
      <c r="GYM71" s="345"/>
      <c r="GYN71" s="345"/>
      <c r="GYO71" s="345"/>
      <c r="GYP71" s="345"/>
      <c r="GYQ71" s="345"/>
      <c r="GYR71" s="345"/>
      <c r="GYS71" s="345"/>
      <c r="GYT71" s="345"/>
      <c r="GYU71" s="345"/>
      <c r="GYV71" s="345"/>
      <c r="GYW71" s="345"/>
      <c r="GYX71" s="345"/>
      <c r="GYY71" s="345"/>
      <c r="GYZ71" s="345"/>
      <c r="GZA71" s="345"/>
      <c r="GZB71" s="345"/>
      <c r="GZC71" s="345"/>
      <c r="GZD71" s="345"/>
      <c r="GZE71" s="345"/>
      <c r="GZF71" s="345"/>
      <c r="GZG71" s="345"/>
      <c r="GZH71" s="345"/>
      <c r="GZI71" s="345"/>
      <c r="GZJ71" s="345"/>
      <c r="GZK71" s="345"/>
      <c r="GZL71" s="345"/>
      <c r="GZM71" s="345"/>
      <c r="GZN71" s="345"/>
      <c r="GZO71" s="345"/>
      <c r="GZP71" s="345"/>
      <c r="GZQ71" s="345"/>
      <c r="GZR71" s="345"/>
      <c r="GZS71" s="345"/>
      <c r="GZT71" s="345"/>
      <c r="GZU71" s="345"/>
      <c r="GZV71" s="345"/>
      <c r="GZW71" s="345"/>
      <c r="GZX71" s="345"/>
      <c r="GZY71" s="345"/>
      <c r="GZZ71" s="345"/>
      <c r="HAA71" s="345"/>
      <c r="HAB71" s="345"/>
      <c r="HAC71" s="345"/>
      <c r="HAD71" s="345"/>
      <c r="HAE71" s="345"/>
      <c r="HAF71" s="345"/>
      <c r="HAG71" s="345"/>
      <c r="HAH71" s="345"/>
      <c r="HAI71" s="345"/>
      <c r="HAJ71" s="345"/>
      <c r="HAK71" s="345"/>
      <c r="HAL71" s="345"/>
      <c r="HAM71" s="345"/>
      <c r="HAN71" s="345"/>
      <c r="HAO71" s="345"/>
      <c r="HAP71" s="345"/>
      <c r="HAQ71" s="345"/>
      <c r="HAR71" s="345"/>
      <c r="HAS71" s="345"/>
      <c r="HAT71" s="345"/>
      <c r="HAU71" s="345"/>
      <c r="HAV71" s="345"/>
      <c r="HAW71" s="345"/>
      <c r="HAX71" s="345"/>
      <c r="HAY71" s="345"/>
      <c r="HAZ71" s="345"/>
      <c r="HBA71" s="345"/>
      <c r="HBB71" s="345"/>
      <c r="HBC71" s="345"/>
      <c r="HBD71" s="345"/>
      <c r="HBE71" s="345"/>
      <c r="HBF71" s="345"/>
      <c r="HBG71" s="345"/>
      <c r="HBH71" s="345"/>
      <c r="HBI71" s="345"/>
      <c r="HBJ71" s="345"/>
      <c r="HBK71" s="345"/>
      <c r="HBL71" s="345"/>
      <c r="HBM71" s="345"/>
      <c r="HBN71" s="345"/>
      <c r="HBO71" s="345"/>
      <c r="HBP71" s="345"/>
      <c r="HBQ71" s="345"/>
      <c r="HBR71" s="345"/>
      <c r="HBS71" s="345"/>
      <c r="HBT71" s="345"/>
      <c r="HBU71" s="345"/>
      <c r="HBV71" s="345"/>
      <c r="HBW71" s="345"/>
      <c r="HBX71" s="345"/>
      <c r="HBY71" s="345"/>
      <c r="HBZ71" s="345"/>
      <c r="HCA71" s="345"/>
      <c r="HCB71" s="345"/>
      <c r="HCC71" s="345"/>
      <c r="HCD71" s="345"/>
      <c r="HCE71" s="345"/>
      <c r="HCF71" s="345"/>
      <c r="HCG71" s="345"/>
      <c r="HCH71" s="345"/>
      <c r="HCI71" s="345"/>
      <c r="HCJ71" s="345"/>
      <c r="HCK71" s="345"/>
      <c r="HCL71" s="345"/>
      <c r="HCM71" s="345"/>
      <c r="HCN71" s="345"/>
      <c r="HCO71" s="345"/>
      <c r="HCP71" s="345"/>
      <c r="HCQ71" s="345"/>
      <c r="HCR71" s="345"/>
      <c r="HCS71" s="345"/>
      <c r="HCT71" s="345"/>
      <c r="HCU71" s="345"/>
      <c r="HCV71" s="345"/>
      <c r="HCW71" s="345"/>
      <c r="HCX71" s="345"/>
      <c r="HCY71" s="345"/>
      <c r="HCZ71" s="345"/>
      <c r="HDA71" s="345"/>
      <c r="HDB71" s="345"/>
      <c r="HDC71" s="345"/>
      <c r="HDD71" s="345"/>
      <c r="HDE71" s="345"/>
      <c r="HDF71" s="345"/>
      <c r="HDG71" s="345"/>
      <c r="HDH71" s="345"/>
      <c r="HDI71" s="345"/>
      <c r="HDJ71" s="345"/>
      <c r="HDK71" s="345"/>
      <c r="HDL71" s="345"/>
      <c r="HDM71" s="345"/>
      <c r="HDN71" s="345"/>
      <c r="HDO71" s="345"/>
      <c r="HDP71" s="345"/>
      <c r="HDQ71" s="345"/>
      <c r="HDR71" s="345"/>
      <c r="HDS71" s="345"/>
      <c r="HDT71" s="345"/>
      <c r="HDU71" s="345"/>
      <c r="HDV71" s="345"/>
      <c r="HDW71" s="345"/>
      <c r="HDX71" s="345"/>
      <c r="HDY71" s="345"/>
      <c r="HDZ71" s="345"/>
      <c r="HEA71" s="345"/>
      <c r="HEB71" s="345"/>
      <c r="HEC71" s="345"/>
      <c r="HED71" s="345"/>
      <c r="HEE71" s="345"/>
      <c r="HEF71" s="345"/>
      <c r="HEG71" s="345"/>
      <c r="HEH71" s="345"/>
      <c r="HEI71" s="345"/>
      <c r="HEJ71" s="345"/>
      <c r="HEK71" s="345"/>
      <c r="HEL71" s="345"/>
      <c r="HEM71" s="345"/>
      <c r="HEN71" s="345"/>
      <c r="HEO71" s="345"/>
      <c r="HEP71" s="345"/>
      <c r="HEQ71" s="345"/>
      <c r="HER71" s="345"/>
      <c r="HES71" s="345"/>
      <c r="HET71" s="345"/>
      <c r="HEU71" s="345"/>
      <c r="HEV71" s="345"/>
      <c r="HEW71" s="345"/>
      <c r="HEX71" s="345"/>
      <c r="HEY71" s="345"/>
      <c r="HEZ71" s="345"/>
      <c r="HFA71" s="345"/>
      <c r="HFB71" s="345"/>
      <c r="HFC71" s="345"/>
      <c r="HFD71" s="345"/>
      <c r="HFE71" s="345"/>
      <c r="HFF71" s="345"/>
      <c r="HFG71" s="345"/>
      <c r="HFH71" s="345"/>
      <c r="HFI71" s="345"/>
      <c r="HFJ71" s="345"/>
      <c r="HFK71" s="345"/>
      <c r="HFL71" s="345"/>
      <c r="HFM71" s="345"/>
      <c r="HFN71" s="345"/>
      <c r="HFO71" s="345"/>
      <c r="HFP71" s="345"/>
      <c r="HFQ71" s="345"/>
      <c r="HFR71" s="345"/>
      <c r="HFS71" s="345"/>
      <c r="HFT71" s="345"/>
      <c r="HFU71" s="345"/>
      <c r="HFV71" s="345"/>
      <c r="HFW71" s="345"/>
      <c r="HFX71" s="345"/>
      <c r="HFY71" s="345"/>
      <c r="HFZ71" s="345"/>
      <c r="HGA71" s="345"/>
      <c r="HGB71" s="345"/>
      <c r="HGC71" s="345"/>
      <c r="HGD71" s="345"/>
      <c r="HGE71" s="345"/>
      <c r="HGF71" s="345"/>
      <c r="HGG71" s="345"/>
      <c r="HGH71" s="345"/>
      <c r="HGI71" s="345"/>
      <c r="HGJ71" s="345"/>
      <c r="HGK71" s="345"/>
      <c r="HGL71" s="345"/>
      <c r="HGM71" s="345"/>
      <c r="HGN71" s="345"/>
      <c r="HGO71" s="345"/>
      <c r="HGP71" s="345"/>
      <c r="HGQ71" s="345"/>
      <c r="HGR71" s="345"/>
      <c r="HGS71" s="345"/>
      <c r="HGT71" s="345"/>
      <c r="HGU71" s="345"/>
      <c r="HGV71" s="345"/>
      <c r="HGW71" s="345"/>
      <c r="HGX71" s="345"/>
      <c r="HGY71" s="345"/>
      <c r="HGZ71" s="345"/>
      <c r="HHA71" s="345"/>
      <c r="HHB71" s="345"/>
      <c r="HHC71" s="345"/>
      <c r="HHD71" s="345"/>
      <c r="HHE71" s="345"/>
      <c r="HHF71" s="345"/>
      <c r="HHG71" s="345"/>
      <c r="HHH71" s="345"/>
      <c r="HHI71" s="345"/>
      <c r="HHJ71" s="345"/>
      <c r="HHK71" s="345"/>
      <c r="HHL71" s="345"/>
      <c r="HHM71" s="345"/>
      <c r="HHN71" s="345"/>
      <c r="HHO71" s="345"/>
      <c r="HHQ71" s="345"/>
      <c r="HHR71" s="345"/>
      <c r="HHS71" s="345"/>
      <c r="HHT71" s="345"/>
      <c r="HHU71" s="345"/>
      <c r="HHV71" s="345"/>
      <c r="HHW71" s="345"/>
      <c r="HHX71" s="345"/>
      <c r="HHY71" s="345"/>
      <c r="HHZ71" s="345"/>
      <c r="HIA71" s="345"/>
      <c r="HIB71" s="345"/>
      <c r="HIC71" s="345"/>
      <c r="HID71" s="345"/>
      <c r="HIE71" s="345"/>
      <c r="HIF71" s="345"/>
      <c r="HIG71" s="345"/>
      <c r="HIH71" s="345"/>
      <c r="HII71" s="345"/>
      <c r="HIJ71" s="345"/>
      <c r="HIK71" s="345"/>
      <c r="HIL71" s="345"/>
      <c r="HIM71" s="345"/>
      <c r="HIN71" s="345"/>
      <c r="HIO71" s="345"/>
      <c r="HIP71" s="345"/>
      <c r="HIQ71" s="345"/>
      <c r="HIR71" s="345"/>
      <c r="HIS71" s="345"/>
      <c r="HIT71" s="345"/>
      <c r="HIU71" s="345"/>
      <c r="HIV71" s="345"/>
      <c r="HIW71" s="345"/>
      <c r="HIX71" s="345"/>
      <c r="HIY71" s="345"/>
      <c r="HIZ71" s="345"/>
      <c r="HJA71" s="345"/>
      <c r="HJB71" s="345"/>
      <c r="HJC71" s="345"/>
      <c r="HJD71" s="345"/>
      <c r="HJE71" s="345"/>
      <c r="HJF71" s="345"/>
      <c r="HJG71" s="345"/>
      <c r="HJH71" s="345"/>
      <c r="HJI71" s="345"/>
      <c r="HJJ71" s="345"/>
      <c r="HJK71" s="345"/>
      <c r="HJL71" s="345"/>
      <c r="HJM71" s="345"/>
      <c r="HJN71" s="345"/>
      <c r="HJO71" s="345"/>
      <c r="HJP71" s="345"/>
      <c r="HJQ71" s="345"/>
      <c r="HJR71" s="345"/>
      <c r="HJS71" s="345"/>
      <c r="HJT71" s="345"/>
      <c r="HJU71" s="345"/>
      <c r="HJV71" s="345"/>
      <c r="HJW71" s="345"/>
      <c r="HJX71" s="345"/>
      <c r="HJY71" s="345"/>
      <c r="HJZ71" s="345"/>
      <c r="HKA71" s="345"/>
      <c r="HKB71" s="345"/>
      <c r="HKC71" s="345"/>
      <c r="HKD71" s="345"/>
      <c r="HKE71" s="345"/>
      <c r="HKF71" s="345"/>
      <c r="HKG71" s="345"/>
      <c r="HKH71" s="345"/>
      <c r="HKI71" s="345"/>
      <c r="HKJ71" s="345"/>
      <c r="HKK71" s="345"/>
      <c r="HKL71" s="345"/>
      <c r="HKM71" s="345"/>
      <c r="HKN71" s="345"/>
      <c r="HKO71" s="345"/>
      <c r="HKP71" s="345"/>
      <c r="HKQ71" s="345"/>
      <c r="HKR71" s="345"/>
      <c r="HKS71" s="345"/>
      <c r="HKT71" s="345"/>
      <c r="HKU71" s="345"/>
      <c r="HKV71" s="345"/>
      <c r="HKW71" s="345"/>
      <c r="HKX71" s="345"/>
      <c r="HKY71" s="345"/>
      <c r="HKZ71" s="345"/>
      <c r="HLA71" s="345"/>
      <c r="HLB71" s="345"/>
      <c r="HLC71" s="345"/>
      <c r="HLD71" s="345"/>
      <c r="HLE71" s="345"/>
      <c r="HLF71" s="345"/>
      <c r="HLG71" s="345"/>
      <c r="HLH71" s="345"/>
      <c r="HLI71" s="345"/>
      <c r="HLJ71" s="345"/>
      <c r="HLK71" s="345"/>
      <c r="HLL71" s="345"/>
      <c r="HLM71" s="345"/>
      <c r="HLN71" s="345"/>
      <c r="HLO71" s="345"/>
      <c r="HLP71" s="345"/>
      <c r="HLQ71" s="345"/>
      <c r="HLR71" s="345"/>
      <c r="HLS71" s="345"/>
      <c r="HLT71" s="345"/>
      <c r="HLU71" s="345"/>
      <c r="HLV71" s="345"/>
      <c r="HLW71" s="345"/>
      <c r="HLX71" s="345"/>
      <c r="HLY71" s="345"/>
      <c r="HLZ71" s="345"/>
      <c r="HMA71" s="345"/>
      <c r="HMB71" s="345"/>
      <c r="HMC71" s="345"/>
      <c r="HMD71" s="345"/>
      <c r="HME71" s="345"/>
      <c r="HMF71" s="345"/>
      <c r="HMG71" s="345"/>
      <c r="HMH71" s="345"/>
      <c r="HMI71" s="345"/>
      <c r="HMJ71" s="345"/>
      <c r="HMK71" s="345"/>
      <c r="HML71" s="345"/>
      <c r="HMM71" s="345"/>
      <c r="HMN71" s="345"/>
      <c r="HMO71" s="345"/>
      <c r="HMP71" s="345"/>
      <c r="HMQ71" s="345"/>
      <c r="HMR71" s="345"/>
      <c r="HMS71" s="345"/>
      <c r="HMT71" s="345"/>
      <c r="HMU71" s="345"/>
      <c r="HMV71" s="345"/>
      <c r="HMW71" s="345"/>
      <c r="HMX71" s="345"/>
      <c r="HMY71" s="345"/>
      <c r="HMZ71" s="345"/>
      <c r="HNA71" s="345"/>
      <c r="HNB71" s="345"/>
      <c r="HNC71" s="345"/>
      <c r="HND71" s="345"/>
      <c r="HNE71" s="345"/>
      <c r="HNF71" s="345"/>
      <c r="HNG71" s="345"/>
      <c r="HNH71" s="345"/>
      <c r="HNI71" s="345"/>
      <c r="HNJ71" s="345"/>
      <c r="HNK71" s="345"/>
      <c r="HNL71" s="345"/>
      <c r="HNM71" s="345"/>
      <c r="HNN71" s="345"/>
      <c r="HNO71" s="345"/>
      <c r="HNP71" s="345"/>
      <c r="HNQ71" s="345"/>
      <c r="HNR71" s="345"/>
      <c r="HNS71" s="345"/>
      <c r="HNT71" s="345"/>
      <c r="HNU71" s="345"/>
      <c r="HNV71" s="345"/>
      <c r="HNW71" s="345"/>
      <c r="HNX71" s="345"/>
      <c r="HNY71" s="345"/>
      <c r="HNZ71" s="345"/>
      <c r="HOA71" s="345"/>
      <c r="HOB71" s="345"/>
      <c r="HOC71" s="345"/>
      <c r="HOD71" s="345"/>
      <c r="HOE71" s="345"/>
      <c r="HOF71" s="345"/>
      <c r="HOG71" s="345"/>
      <c r="HOH71" s="345"/>
      <c r="HOI71" s="345"/>
      <c r="HOJ71" s="345"/>
      <c r="HOK71" s="345"/>
      <c r="HOL71" s="345"/>
      <c r="HOM71" s="345"/>
      <c r="HON71" s="345"/>
      <c r="HOO71" s="345"/>
      <c r="HOP71" s="345"/>
      <c r="HOQ71" s="345"/>
      <c r="HOR71" s="345"/>
      <c r="HOS71" s="345"/>
      <c r="HOT71" s="345"/>
      <c r="HOU71" s="345"/>
      <c r="HOV71" s="345"/>
      <c r="HOW71" s="345"/>
      <c r="HOX71" s="345"/>
      <c r="HOY71" s="345"/>
      <c r="HOZ71" s="345"/>
      <c r="HPA71" s="345"/>
      <c r="HPB71" s="345"/>
      <c r="HPC71" s="345"/>
      <c r="HPD71" s="345"/>
      <c r="HPE71" s="345"/>
      <c r="HPF71" s="345"/>
      <c r="HPG71" s="345"/>
      <c r="HPH71" s="345"/>
      <c r="HPI71" s="345"/>
      <c r="HPJ71" s="345"/>
      <c r="HPK71" s="345"/>
      <c r="HPL71" s="345"/>
      <c r="HPM71" s="345"/>
      <c r="HPN71" s="345"/>
      <c r="HPO71" s="345"/>
      <c r="HPP71" s="345"/>
      <c r="HPQ71" s="345"/>
      <c r="HPR71" s="345"/>
      <c r="HPS71" s="345"/>
      <c r="HPT71" s="345"/>
      <c r="HPU71" s="345"/>
      <c r="HPV71" s="345"/>
      <c r="HPW71" s="345"/>
      <c r="HPX71" s="345"/>
      <c r="HPY71" s="345"/>
      <c r="HPZ71" s="345"/>
      <c r="HQA71" s="345"/>
      <c r="HQB71" s="345"/>
      <c r="HQC71" s="345"/>
      <c r="HQD71" s="345"/>
      <c r="HQE71" s="345"/>
      <c r="HQF71" s="345"/>
      <c r="HQG71" s="345"/>
      <c r="HQH71" s="345"/>
      <c r="HQI71" s="345"/>
      <c r="HQJ71" s="345"/>
      <c r="HQK71" s="345"/>
      <c r="HQL71" s="345"/>
      <c r="HQM71" s="345"/>
      <c r="HQN71" s="345"/>
      <c r="HQO71" s="345"/>
      <c r="HQP71" s="345"/>
      <c r="HQQ71" s="345"/>
      <c r="HQR71" s="345"/>
      <c r="HQS71" s="345"/>
      <c r="HQT71" s="345"/>
      <c r="HQU71" s="345"/>
      <c r="HQV71" s="345"/>
      <c r="HQW71" s="345"/>
      <c r="HQX71" s="345"/>
      <c r="HQY71" s="345"/>
      <c r="HQZ71" s="345"/>
      <c r="HRA71" s="345"/>
      <c r="HRB71" s="345"/>
      <c r="HRC71" s="345"/>
      <c r="HRD71" s="345"/>
      <c r="HRE71" s="345"/>
      <c r="HRF71" s="345"/>
      <c r="HRG71" s="345"/>
      <c r="HRH71" s="345"/>
      <c r="HRI71" s="345"/>
      <c r="HRJ71" s="345"/>
      <c r="HRK71" s="345"/>
      <c r="HRM71" s="345"/>
      <c r="HRN71" s="345"/>
      <c r="HRO71" s="345"/>
      <c r="HRP71" s="345"/>
      <c r="HRQ71" s="345"/>
      <c r="HRR71" s="345"/>
      <c r="HRS71" s="345"/>
      <c r="HRT71" s="345"/>
      <c r="HRU71" s="345"/>
      <c r="HRV71" s="345"/>
      <c r="HRW71" s="345"/>
      <c r="HRX71" s="345"/>
      <c r="HRY71" s="345"/>
      <c r="HRZ71" s="345"/>
      <c r="HSA71" s="345"/>
      <c r="HSB71" s="345"/>
      <c r="HSC71" s="345"/>
      <c r="HSD71" s="345"/>
      <c r="HSE71" s="345"/>
      <c r="HSF71" s="345"/>
      <c r="HSG71" s="345"/>
      <c r="HSH71" s="345"/>
      <c r="HSI71" s="345"/>
      <c r="HSJ71" s="345"/>
      <c r="HSK71" s="345"/>
      <c r="HSL71" s="345"/>
      <c r="HSM71" s="345"/>
      <c r="HSN71" s="345"/>
      <c r="HSO71" s="345"/>
      <c r="HSP71" s="345"/>
      <c r="HSQ71" s="345"/>
      <c r="HSR71" s="345"/>
      <c r="HSS71" s="345"/>
      <c r="HST71" s="345"/>
      <c r="HSU71" s="345"/>
      <c r="HSV71" s="345"/>
      <c r="HSW71" s="345"/>
      <c r="HSX71" s="345"/>
      <c r="HSY71" s="345"/>
      <c r="HSZ71" s="345"/>
      <c r="HTA71" s="345"/>
      <c r="HTB71" s="345"/>
      <c r="HTC71" s="345"/>
      <c r="HTD71" s="345"/>
      <c r="HTE71" s="345"/>
      <c r="HTF71" s="345"/>
      <c r="HTG71" s="345"/>
      <c r="HTH71" s="345"/>
      <c r="HTI71" s="345"/>
      <c r="HTJ71" s="345"/>
      <c r="HTK71" s="345"/>
      <c r="HTL71" s="345"/>
      <c r="HTM71" s="345"/>
      <c r="HTN71" s="345"/>
      <c r="HTO71" s="345"/>
      <c r="HTP71" s="345"/>
      <c r="HTQ71" s="345"/>
      <c r="HTR71" s="345"/>
      <c r="HTS71" s="345"/>
      <c r="HTT71" s="345"/>
      <c r="HTU71" s="345"/>
      <c r="HTV71" s="345"/>
      <c r="HTW71" s="345"/>
      <c r="HTX71" s="345"/>
      <c r="HTY71" s="345"/>
      <c r="HTZ71" s="345"/>
      <c r="HUA71" s="345"/>
      <c r="HUB71" s="345"/>
      <c r="HUC71" s="345"/>
      <c r="HUD71" s="345"/>
      <c r="HUE71" s="345"/>
      <c r="HUF71" s="345"/>
      <c r="HUG71" s="345"/>
      <c r="HUH71" s="345"/>
      <c r="HUI71" s="345"/>
      <c r="HUJ71" s="345"/>
      <c r="HUK71" s="345"/>
      <c r="HUL71" s="345"/>
      <c r="HUM71" s="345"/>
      <c r="HUN71" s="345"/>
      <c r="HUO71" s="345"/>
      <c r="HUP71" s="345"/>
      <c r="HUQ71" s="345"/>
      <c r="HUR71" s="345"/>
      <c r="HUS71" s="345"/>
      <c r="HUT71" s="345"/>
      <c r="HUU71" s="345"/>
      <c r="HUV71" s="345"/>
      <c r="HUW71" s="345"/>
      <c r="HUX71" s="345"/>
      <c r="HUY71" s="345"/>
      <c r="HUZ71" s="345"/>
      <c r="HVA71" s="345"/>
      <c r="HVB71" s="345"/>
      <c r="HVC71" s="345"/>
      <c r="HVD71" s="345"/>
      <c r="HVE71" s="345"/>
      <c r="HVF71" s="345"/>
      <c r="HVG71" s="345"/>
      <c r="HVH71" s="345"/>
      <c r="HVI71" s="345"/>
      <c r="HVJ71" s="345"/>
      <c r="HVK71" s="345"/>
      <c r="HVL71" s="345"/>
      <c r="HVM71" s="345"/>
      <c r="HVN71" s="345"/>
      <c r="HVO71" s="345"/>
      <c r="HVP71" s="345"/>
      <c r="HVQ71" s="345"/>
      <c r="HVR71" s="345"/>
      <c r="HVS71" s="345"/>
      <c r="HVT71" s="345"/>
      <c r="HVU71" s="345"/>
      <c r="HVV71" s="345"/>
      <c r="HVW71" s="345"/>
      <c r="HVX71" s="345"/>
      <c r="HVY71" s="345"/>
      <c r="HVZ71" s="345"/>
      <c r="HWA71" s="345"/>
      <c r="HWB71" s="345"/>
      <c r="HWC71" s="345"/>
      <c r="HWD71" s="345"/>
      <c r="HWE71" s="345"/>
      <c r="HWF71" s="345"/>
      <c r="HWG71" s="345"/>
      <c r="HWH71" s="345"/>
      <c r="HWI71" s="345"/>
      <c r="HWJ71" s="345"/>
      <c r="HWK71" s="345"/>
      <c r="HWL71" s="345"/>
      <c r="HWM71" s="345"/>
      <c r="HWN71" s="345"/>
      <c r="HWO71" s="345"/>
      <c r="HWP71" s="345"/>
      <c r="HWQ71" s="345"/>
      <c r="HWR71" s="345"/>
      <c r="HWS71" s="345"/>
      <c r="HWT71" s="345"/>
      <c r="HWU71" s="345"/>
      <c r="HWV71" s="345"/>
      <c r="HWW71" s="345"/>
      <c r="HWX71" s="345"/>
      <c r="HWY71" s="345"/>
      <c r="HWZ71" s="345"/>
      <c r="HXA71" s="345"/>
      <c r="HXB71" s="345"/>
      <c r="HXC71" s="345"/>
      <c r="HXD71" s="345"/>
      <c r="HXE71" s="345"/>
      <c r="HXF71" s="345"/>
      <c r="HXG71" s="345"/>
      <c r="HXH71" s="345"/>
      <c r="HXI71" s="345"/>
      <c r="HXJ71" s="345"/>
      <c r="HXK71" s="345"/>
      <c r="HXL71" s="345"/>
      <c r="HXM71" s="345"/>
      <c r="HXN71" s="345"/>
      <c r="HXO71" s="345"/>
      <c r="HXP71" s="345"/>
      <c r="HXQ71" s="345"/>
      <c r="HXR71" s="345"/>
      <c r="HXS71" s="345"/>
      <c r="HXT71" s="345"/>
      <c r="HXU71" s="345"/>
      <c r="HXV71" s="345"/>
      <c r="HXW71" s="345"/>
      <c r="HXX71" s="345"/>
      <c r="HXY71" s="345"/>
      <c r="HXZ71" s="345"/>
      <c r="HYA71" s="345"/>
      <c r="HYB71" s="345"/>
      <c r="HYC71" s="345"/>
      <c r="HYD71" s="345"/>
      <c r="HYE71" s="345"/>
      <c r="HYF71" s="345"/>
      <c r="HYG71" s="345"/>
      <c r="HYH71" s="345"/>
      <c r="HYI71" s="345"/>
      <c r="HYJ71" s="345"/>
      <c r="HYK71" s="345"/>
      <c r="HYL71" s="345"/>
      <c r="HYM71" s="345"/>
      <c r="HYN71" s="345"/>
      <c r="HYO71" s="345"/>
      <c r="HYP71" s="345"/>
      <c r="HYQ71" s="345"/>
      <c r="HYR71" s="345"/>
      <c r="HYS71" s="345"/>
      <c r="HYT71" s="345"/>
      <c r="HYU71" s="345"/>
      <c r="HYV71" s="345"/>
      <c r="HYW71" s="345"/>
      <c r="HYX71" s="345"/>
      <c r="HYY71" s="345"/>
      <c r="HYZ71" s="345"/>
      <c r="HZA71" s="345"/>
      <c r="HZB71" s="345"/>
      <c r="HZC71" s="345"/>
      <c r="HZD71" s="345"/>
      <c r="HZE71" s="345"/>
      <c r="HZF71" s="345"/>
      <c r="HZG71" s="345"/>
      <c r="HZH71" s="345"/>
      <c r="HZI71" s="345"/>
      <c r="HZJ71" s="345"/>
      <c r="HZK71" s="345"/>
      <c r="HZL71" s="345"/>
      <c r="HZM71" s="345"/>
      <c r="HZN71" s="345"/>
      <c r="HZO71" s="345"/>
      <c r="HZP71" s="345"/>
      <c r="HZQ71" s="345"/>
      <c r="HZR71" s="345"/>
      <c r="HZS71" s="345"/>
      <c r="HZT71" s="345"/>
      <c r="HZU71" s="345"/>
      <c r="HZV71" s="345"/>
      <c r="HZW71" s="345"/>
      <c r="HZX71" s="345"/>
      <c r="HZY71" s="345"/>
      <c r="HZZ71" s="345"/>
      <c r="IAA71" s="345"/>
      <c r="IAB71" s="345"/>
      <c r="IAC71" s="345"/>
      <c r="IAD71" s="345"/>
      <c r="IAE71" s="345"/>
      <c r="IAF71" s="345"/>
      <c r="IAG71" s="345"/>
      <c r="IAH71" s="345"/>
      <c r="IAI71" s="345"/>
      <c r="IAJ71" s="345"/>
      <c r="IAK71" s="345"/>
      <c r="IAL71" s="345"/>
      <c r="IAM71" s="345"/>
      <c r="IAN71" s="345"/>
      <c r="IAO71" s="345"/>
      <c r="IAP71" s="345"/>
      <c r="IAQ71" s="345"/>
      <c r="IAR71" s="345"/>
      <c r="IAS71" s="345"/>
      <c r="IAT71" s="345"/>
      <c r="IAU71" s="345"/>
      <c r="IAV71" s="345"/>
      <c r="IAW71" s="345"/>
      <c r="IAX71" s="345"/>
      <c r="IAY71" s="345"/>
      <c r="IAZ71" s="345"/>
      <c r="IBA71" s="345"/>
      <c r="IBB71" s="345"/>
      <c r="IBC71" s="345"/>
      <c r="IBD71" s="345"/>
      <c r="IBE71" s="345"/>
      <c r="IBF71" s="345"/>
      <c r="IBG71" s="345"/>
      <c r="IBI71" s="345"/>
      <c r="IBJ71" s="345"/>
      <c r="IBK71" s="345"/>
      <c r="IBL71" s="345"/>
      <c r="IBM71" s="345"/>
      <c r="IBN71" s="345"/>
      <c r="IBO71" s="345"/>
      <c r="IBP71" s="345"/>
      <c r="IBQ71" s="345"/>
      <c r="IBR71" s="345"/>
      <c r="IBS71" s="345"/>
      <c r="IBT71" s="345"/>
      <c r="IBU71" s="345"/>
      <c r="IBV71" s="345"/>
      <c r="IBW71" s="345"/>
      <c r="IBX71" s="345"/>
      <c r="IBY71" s="345"/>
      <c r="IBZ71" s="345"/>
      <c r="ICA71" s="345"/>
      <c r="ICB71" s="345"/>
      <c r="ICC71" s="345"/>
      <c r="ICD71" s="345"/>
      <c r="ICE71" s="345"/>
      <c r="ICF71" s="345"/>
      <c r="ICG71" s="345"/>
      <c r="ICH71" s="345"/>
      <c r="ICI71" s="345"/>
      <c r="ICJ71" s="345"/>
      <c r="ICK71" s="345"/>
      <c r="ICL71" s="345"/>
      <c r="ICM71" s="345"/>
      <c r="ICN71" s="345"/>
      <c r="ICO71" s="345"/>
      <c r="ICP71" s="345"/>
      <c r="ICQ71" s="345"/>
      <c r="ICR71" s="345"/>
      <c r="ICS71" s="345"/>
      <c r="ICT71" s="345"/>
      <c r="ICU71" s="345"/>
      <c r="ICV71" s="345"/>
      <c r="ICW71" s="345"/>
      <c r="ICX71" s="345"/>
      <c r="ICY71" s="345"/>
      <c r="ICZ71" s="345"/>
      <c r="IDA71" s="345"/>
      <c r="IDB71" s="345"/>
      <c r="IDC71" s="345"/>
      <c r="IDD71" s="345"/>
      <c r="IDE71" s="345"/>
      <c r="IDF71" s="345"/>
      <c r="IDG71" s="345"/>
      <c r="IDH71" s="345"/>
      <c r="IDI71" s="345"/>
      <c r="IDJ71" s="345"/>
      <c r="IDK71" s="345"/>
      <c r="IDL71" s="345"/>
      <c r="IDM71" s="345"/>
      <c r="IDN71" s="345"/>
      <c r="IDO71" s="345"/>
      <c r="IDP71" s="345"/>
      <c r="IDQ71" s="345"/>
      <c r="IDR71" s="345"/>
      <c r="IDS71" s="345"/>
      <c r="IDT71" s="345"/>
      <c r="IDU71" s="345"/>
      <c r="IDV71" s="345"/>
      <c r="IDW71" s="345"/>
      <c r="IDX71" s="345"/>
      <c r="IDY71" s="345"/>
      <c r="IDZ71" s="345"/>
      <c r="IEA71" s="345"/>
      <c r="IEB71" s="345"/>
      <c r="IEC71" s="345"/>
      <c r="IED71" s="345"/>
      <c r="IEE71" s="345"/>
      <c r="IEF71" s="345"/>
      <c r="IEG71" s="345"/>
      <c r="IEH71" s="345"/>
      <c r="IEI71" s="345"/>
      <c r="IEJ71" s="345"/>
      <c r="IEK71" s="345"/>
      <c r="IEL71" s="345"/>
      <c r="IEM71" s="345"/>
      <c r="IEN71" s="345"/>
      <c r="IEO71" s="345"/>
      <c r="IEP71" s="345"/>
      <c r="IEQ71" s="345"/>
      <c r="IER71" s="345"/>
      <c r="IES71" s="345"/>
      <c r="IET71" s="345"/>
      <c r="IEU71" s="345"/>
      <c r="IEV71" s="345"/>
      <c r="IEW71" s="345"/>
      <c r="IEX71" s="345"/>
      <c r="IEY71" s="345"/>
      <c r="IEZ71" s="345"/>
      <c r="IFA71" s="345"/>
      <c r="IFB71" s="345"/>
      <c r="IFC71" s="345"/>
      <c r="IFD71" s="345"/>
      <c r="IFE71" s="345"/>
      <c r="IFF71" s="345"/>
      <c r="IFG71" s="345"/>
      <c r="IFH71" s="345"/>
      <c r="IFI71" s="345"/>
      <c r="IFJ71" s="345"/>
      <c r="IFK71" s="345"/>
      <c r="IFL71" s="345"/>
      <c r="IFM71" s="345"/>
      <c r="IFN71" s="345"/>
      <c r="IFO71" s="345"/>
      <c r="IFP71" s="345"/>
      <c r="IFQ71" s="345"/>
      <c r="IFR71" s="345"/>
      <c r="IFS71" s="345"/>
      <c r="IFT71" s="345"/>
      <c r="IFU71" s="345"/>
      <c r="IFV71" s="345"/>
      <c r="IFW71" s="345"/>
      <c r="IFX71" s="345"/>
      <c r="IFY71" s="345"/>
      <c r="IFZ71" s="345"/>
      <c r="IGA71" s="345"/>
      <c r="IGB71" s="345"/>
      <c r="IGC71" s="345"/>
      <c r="IGD71" s="345"/>
      <c r="IGE71" s="345"/>
      <c r="IGF71" s="345"/>
      <c r="IGG71" s="345"/>
      <c r="IGH71" s="345"/>
      <c r="IGI71" s="345"/>
      <c r="IGJ71" s="345"/>
      <c r="IGK71" s="345"/>
      <c r="IGL71" s="345"/>
      <c r="IGM71" s="345"/>
      <c r="IGN71" s="345"/>
      <c r="IGO71" s="345"/>
      <c r="IGP71" s="345"/>
      <c r="IGQ71" s="345"/>
      <c r="IGR71" s="345"/>
      <c r="IGS71" s="345"/>
      <c r="IGT71" s="345"/>
      <c r="IGU71" s="345"/>
      <c r="IGV71" s="345"/>
      <c r="IGW71" s="345"/>
      <c r="IGX71" s="345"/>
      <c r="IGY71" s="345"/>
      <c r="IGZ71" s="345"/>
      <c r="IHA71" s="345"/>
      <c r="IHB71" s="345"/>
      <c r="IHC71" s="345"/>
      <c r="IHD71" s="345"/>
      <c r="IHE71" s="345"/>
      <c r="IHF71" s="345"/>
      <c r="IHG71" s="345"/>
      <c r="IHH71" s="345"/>
      <c r="IHI71" s="345"/>
      <c r="IHJ71" s="345"/>
      <c r="IHK71" s="345"/>
      <c r="IHL71" s="345"/>
      <c r="IHM71" s="345"/>
      <c r="IHN71" s="345"/>
      <c r="IHO71" s="345"/>
      <c r="IHP71" s="345"/>
      <c r="IHQ71" s="345"/>
      <c r="IHR71" s="345"/>
      <c r="IHS71" s="345"/>
      <c r="IHT71" s="345"/>
      <c r="IHU71" s="345"/>
      <c r="IHV71" s="345"/>
      <c r="IHW71" s="345"/>
      <c r="IHX71" s="345"/>
      <c r="IHY71" s="345"/>
      <c r="IHZ71" s="345"/>
      <c r="IIA71" s="345"/>
      <c r="IIB71" s="345"/>
      <c r="IIC71" s="345"/>
      <c r="IID71" s="345"/>
      <c r="IIE71" s="345"/>
      <c r="IIF71" s="345"/>
      <c r="IIG71" s="345"/>
      <c r="IIH71" s="345"/>
      <c r="III71" s="345"/>
      <c r="IIJ71" s="345"/>
      <c r="IIK71" s="345"/>
      <c r="IIL71" s="345"/>
      <c r="IIM71" s="345"/>
      <c r="IIN71" s="345"/>
      <c r="IIO71" s="345"/>
      <c r="IIP71" s="345"/>
      <c r="IIQ71" s="345"/>
      <c r="IIR71" s="345"/>
      <c r="IIS71" s="345"/>
      <c r="IIT71" s="345"/>
      <c r="IIU71" s="345"/>
      <c r="IIV71" s="345"/>
      <c r="IIW71" s="345"/>
      <c r="IIX71" s="345"/>
      <c r="IIY71" s="345"/>
      <c r="IIZ71" s="345"/>
      <c r="IJA71" s="345"/>
      <c r="IJB71" s="345"/>
      <c r="IJC71" s="345"/>
      <c r="IJD71" s="345"/>
      <c r="IJE71" s="345"/>
      <c r="IJF71" s="345"/>
      <c r="IJG71" s="345"/>
      <c r="IJH71" s="345"/>
      <c r="IJI71" s="345"/>
      <c r="IJJ71" s="345"/>
      <c r="IJK71" s="345"/>
      <c r="IJL71" s="345"/>
      <c r="IJM71" s="345"/>
      <c r="IJN71" s="345"/>
      <c r="IJO71" s="345"/>
      <c r="IJP71" s="345"/>
      <c r="IJQ71" s="345"/>
      <c r="IJR71" s="345"/>
      <c r="IJS71" s="345"/>
      <c r="IJT71" s="345"/>
      <c r="IJU71" s="345"/>
      <c r="IJV71" s="345"/>
      <c r="IJW71" s="345"/>
      <c r="IJX71" s="345"/>
      <c r="IJY71" s="345"/>
      <c r="IJZ71" s="345"/>
      <c r="IKA71" s="345"/>
      <c r="IKB71" s="345"/>
      <c r="IKC71" s="345"/>
      <c r="IKD71" s="345"/>
      <c r="IKE71" s="345"/>
      <c r="IKF71" s="345"/>
      <c r="IKG71" s="345"/>
      <c r="IKH71" s="345"/>
      <c r="IKI71" s="345"/>
      <c r="IKJ71" s="345"/>
      <c r="IKK71" s="345"/>
      <c r="IKL71" s="345"/>
      <c r="IKM71" s="345"/>
      <c r="IKN71" s="345"/>
      <c r="IKO71" s="345"/>
      <c r="IKP71" s="345"/>
      <c r="IKQ71" s="345"/>
      <c r="IKR71" s="345"/>
      <c r="IKS71" s="345"/>
      <c r="IKT71" s="345"/>
      <c r="IKU71" s="345"/>
      <c r="IKV71" s="345"/>
      <c r="IKW71" s="345"/>
      <c r="IKX71" s="345"/>
      <c r="IKY71" s="345"/>
      <c r="IKZ71" s="345"/>
      <c r="ILA71" s="345"/>
      <c r="ILB71" s="345"/>
      <c r="ILC71" s="345"/>
      <c r="ILE71" s="345"/>
      <c r="ILF71" s="345"/>
      <c r="ILG71" s="345"/>
      <c r="ILH71" s="345"/>
      <c r="ILI71" s="345"/>
      <c r="ILJ71" s="345"/>
      <c r="ILK71" s="345"/>
      <c r="ILL71" s="345"/>
      <c r="ILM71" s="345"/>
      <c r="ILN71" s="345"/>
      <c r="ILO71" s="345"/>
      <c r="ILP71" s="345"/>
      <c r="ILQ71" s="345"/>
      <c r="ILR71" s="345"/>
      <c r="ILS71" s="345"/>
      <c r="ILT71" s="345"/>
      <c r="ILU71" s="345"/>
      <c r="ILV71" s="345"/>
      <c r="ILW71" s="345"/>
      <c r="ILX71" s="345"/>
      <c r="ILY71" s="345"/>
      <c r="ILZ71" s="345"/>
      <c r="IMA71" s="345"/>
      <c r="IMB71" s="345"/>
      <c r="IMC71" s="345"/>
      <c r="IMD71" s="345"/>
      <c r="IME71" s="345"/>
      <c r="IMF71" s="345"/>
      <c r="IMG71" s="345"/>
      <c r="IMH71" s="345"/>
      <c r="IMI71" s="345"/>
      <c r="IMJ71" s="345"/>
      <c r="IMK71" s="345"/>
      <c r="IML71" s="345"/>
      <c r="IMM71" s="345"/>
      <c r="IMN71" s="345"/>
      <c r="IMO71" s="345"/>
      <c r="IMP71" s="345"/>
      <c r="IMQ71" s="345"/>
      <c r="IMR71" s="345"/>
      <c r="IMS71" s="345"/>
      <c r="IMT71" s="345"/>
      <c r="IMU71" s="345"/>
      <c r="IMV71" s="345"/>
      <c r="IMW71" s="345"/>
      <c r="IMX71" s="345"/>
      <c r="IMY71" s="345"/>
      <c r="IMZ71" s="345"/>
      <c r="INA71" s="345"/>
      <c r="INB71" s="345"/>
      <c r="INC71" s="345"/>
      <c r="IND71" s="345"/>
      <c r="INE71" s="345"/>
      <c r="INF71" s="345"/>
      <c r="ING71" s="345"/>
      <c r="INH71" s="345"/>
      <c r="INI71" s="345"/>
      <c r="INJ71" s="345"/>
      <c r="INK71" s="345"/>
      <c r="INL71" s="345"/>
      <c r="INM71" s="345"/>
      <c r="INN71" s="345"/>
      <c r="INO71" s="345"/>
      <c r="INP71" s="345"/>
      <c r="INQ71" s="345"/>
      <c r="INR71" s="345"/>
      <c r="INS71" s="345"/>
      <c r="INT71" s="345"/>
      <c r="INU71" s="345"/>
      <c r="INV71" s="345"/>
      <c r="INW71" s="345"/>
      <c r="INX71" s="345"/>
      <c r="INY71" s="345"/>
      <c r="INZ71" s="345"/>
      <c r="IOA71" s="345"/>
      <c r="IOB71" s="345"/>
      <c r="IOC71" s="345"/>
      <c r="IOD71" s="345"/>
      <c r="IOE71" s="345"/>
      <c r="IOF71" s="345"/>
      <c r="IOG71" s="345"/>
      <c r="IOH71" s="345"/>
      <c r="IOI71" s="345"/>
      <c r="IOJ71" s="345"/>
      <c r="IOK71" s="345"/>
      <c r="IOL71" s="345"/>
      <c r="IOM71" s="345"/>
      <c r="ION71" s="345"/>
      <c r="IOO71" s="345"/>
      <c r="IOP71" s="345"/>
      <c r="IOQ71" s="345"/>
      <c r="IOR71" s="345"/>
      <c r="IOS71" s="345"/>
      <c r="IOT71" s="345"/>
      <c r="IOU71" s="345"/>
      <c r="IOV71" s="345"/>
      <c r="IOW71" s="345"/>
      <c r="IOX71" s="345"/>
      <c r="IOY71" s="345"/>
      <c r="IOZ71" s="345"/>
      <c r="IPA71" s="345"/>
      <c r="IPB71" s="345"/>
      <c r="IPC71" s="345"/>
      <c r="IPD71" s="345"/>
      <c r="IPE71" s="345"/>
      <c r="IPF71" s="345"/>
      <c r="IPG71" s="345"/>
      <c r="IPH71" s="345"/>
      <c r="IPI71" s="345"/>
      <c r="IPJ71" s="345"/>
      <c r="IPK71" s="345"/>
      <c r="IPL71" s="345"/>
      <c r="IPM71" s="345"/>
      <c r="IPN71" s="345"/>
      <c r="IPO71" s="345"/>
      <c r="IPP71" s="345"/>
      <c r="IPQ71" s="345"/>
      <c r="IPR71" s="345"/>
      <c r="IPS71" s="345"/>
      <c r="IPT71" s="345"/>
      <c r="IPU71" s="345"/>
      <c r="IPV71" s="345"/>
      <c r="IPW71" s="345"/>
      <c r="IPX71" s="345"/>
      <c r="IPY71" s="345"/>
      <c r="IPZ71" s="345"/>
      <c r="IQA71" s="345"/>
      <c r="IQB71" s="345"/>
      <c r="IQC71" s="345"/>
      <c r="IQD71" s="345"/>
      <c r="IQE71" s="345"/>
      <c r="IQF71" s="345"/>
      <c r="IQG71" s="345"/>
      <c r="IQH71" s="345"/>
      <c r="IQI71" s="345"/>
      <c r="IQJ71" s="345"/>
      <c r="IQK71" s="345"/>
      <c r="IQL71" s="345"/>
      <c r="IQM71" s="345"/>
      <c r="IQN71" s="345"/>
      <c r="IQO71" s="345"/>
      <c r="IQP71" s="345"/>
      <c r="IQQ71" s="345"/>
      <c r="IQR71" s="345"/>
      <c r="IQS71" s="345"/>
      <c r="IQT71" s="345"/>
      <c r="IQU71" s="345"/>
      <c r="IQV71" s="345"/>
      <c r="IQW71" s="345"/>
      <c r="IQX71" s="345"/>
      <c r="IQY71" s="345"/>
      <c r="IQZ71" s="345"/>
      <c r="IRA71" s="345"/>
      <c r="IRB71" s="345"/>
      <c r="IRC71" s="345"/>
      <c r="IRD71" s="345"/>
      <c r="IRE71" s="345"/>
      <c r="IRF71" s="345"/>
      <c r="IRG71" s="345"/>
      <c r="IRH71" s="345"/>
      <c r="IRI71" s="345"/>
      <c r="IRJ71" s="345"/>
      <c r="IRK71" s="345"/>
      <c r="IRL71" s="345"/>
      <c r="IRM71" s="345"/>
      <c r="IRN71" s="345"/>
      <c r="IRO71" s="345"/>
      <c r="IRP71" s="345"/>
      <c r="IRQ71" s="345"/>
      <c r="IRR71" s="345"/>
      <c r="IRS71" s="345"/>
      <c r="IRT71" s="345"/>
      <c r="IRU71" s="345"/>
      <c r="IRV71" s="345"/>
      <c r="IRW71" s="345"/>
      <c r="IRX71" s="345"/>
      <c r="IRY71" s="345"/>
      <c r="IRZ71" s="345"/>
      <c r="ISA71" s="345"/>
      <c r="ISB71" s="345"/>
      <c r="ISC71" s="345"/>
      <c r="ISD71" s="345"/>
      <c r="ISE71" s="345"/>
      <c r="ISF71" s="345"/>
      <c r="ISG71" s="345"/>
      <c r="ISH71" s="345"/>
      <c r="ISI71" s="345"/>
      <c r="ISJ71" s="345"/>
      <c r="ISK71" s="345"/>
      <c r="ISL71" s="345"/>
      <c r="ISM71" s="345"/>
      <c r="ISN71" s="345"/>
      <c r="ISO71" s="345"/>
      <c r="ISP71" s="345"/>
      <c r="ISQ71" s="345"/>
      <c r="ISR71" s="345"/>
      <c r="ISS71" s="345"/>
      <c r="IST71" s="345"/>
      <c r="ISU71" s="345"/>
      <c r="ISV71" s="345"/>
      <c r="ISW71" s="345"/>
      <c r="ISX71" s="345"/>
      <c r="ISY71" s="345"/>
      <c r="ISZ71" s="345"/>
      <c r="ITA71" s="345"/>
      <c r="ITB71" s="345"/>
      <c r="ITC71" s="345"/>
      <c r="ITD71" s="345"/>
      <c r="ITE71" s="345"/>
      <c r="ITF71" s="345"/>
      <c r="ITG71" s="345"/>
      <c r="ITH71" s="345"/>
      <c r="ITI71" s="345"/>
      <c r="ITJ71" s="345"/>
      <c r="ITK71" s="345"/>
      <c r="ITL71" s="345"/>
      <c r="ITM71" s="345"/>
      <c r="ITN71" s="345"/>
      <c r="ITO71" s="345"/>
      <c r="ITP71" s="345"/>
      <c r="ITQ71" s="345"/>
      <c r="ITR71" s="345"/>
      <c r="ITS71" s="345"/>
      <c r="ITT71" s="345"/>
      <c r="ITU71" s="345"/>
      <c r="ITV71" s="345"/>
      <c r="ITW71" s="345"/>
      <c r="ITX71" s="345"/>
      <c r="ITY71" s="345"/>
      <c r="ITZ71" s="345"/>
      <c r="IUA71" s="345"/>
      <c r="IUB71" s="345"/>
      <c r="IUC71" s="345"/>
      <c r="IUD71" s="345"/>
      <c r="IUE71" s="345"/>
      <c r="IUF71" s="345"/>
      <c r="IUG71" s="345"/>
      <c r="IUH71" s="345"/>
      <c r="IUI71" s="345"/>
      <c r="IUJ71" s="345"/>
      <c r="IUK71" s="345"/>
      <c r="IUL71" s="345"/>
      <c r="IUM71" s="345"/>
      <c r="IUN71" s="345"/>
      <c r="IUO71" s="345"/>
      <c r="IUP71" s="345"/>
      <c r="IUQ71" s="345"/>
      <c r="IUR71" s="345"/>
      <c r="IUS71" s="345"/>
      <c r="IUT71" s="345"/>
      <c r="IUU71" s="345"/>
      <c r="IUV71" s="345"/>
      <c r="IUW71" s="345"/>
      <c r="IUX71" s="345"/>
      <c r="IUY71" s="345"/>
      <c r="IVA71" s="345"/>
      <c r="IVB71" s="345"/>
      <c r="IVC71" s="345"/>
      <c r="IVD71" s="345"/>
      <c r="IVE71" s="345"/>
      <c r="IVF71" s="345"/>
      <c r="IVG71" s="345"/>
      <c r="IVH71" s="345"/>
      <c r="IVI71" s="345"/>
      <c r="IVJ71" s="345"/>
      <c r="IVK71" s="345"/>
      <c r="IVL71" s="345"/>
      <c r="IVM71" s="345"/>
      <c r="IVN71" s="345"/>
      <c r="IVO71" s="345"/>
      <c r="IVP71" s="345"/>
      <c r="IVQ71" s="345"/>
      <c r="IVR71" s="345"/>
      <c r="IVS71" s="345"/>
      <c r="IVT71" s="345"/>
      <c r="IVU71" s="345"/>
      <c r="IVV71" s="345"/>
      <c r="IVW71" s="345"/>
      <c r="IVX71" s="345"/>
      <c r="IVY71" s="345"/>
      <c r="IVZ71" s="345"/>
      <c r="IWA71" s="345"/>
      <c r="IWB71" s="345"/>
      <c r="IWC71" s="345"/>
      <c r="IWD71" s="345"/>
      <c r="IWE71" s="345"/>
      <c r="IWF71" s="345"/>
      <c r="IWG71" s="345"/>
      <c r="IWH71" s="345"/>
      <c r="IWI71" s="345"/>
      <c r="IWJ71" s="345"/>
      <c r="IWK71" s="345"/>
      <c r="IWL71" s="345"/>
      <c r="IWM71" s="345"/>
      <c r="IWN71" s="345"/>
      <c r="IWO71" s="345"/>
      <c r="IWP71" s="345"/>
      <c r="IWQ71" s="345"/>
      <c r="IWR71" s="345"/>
      <c r="IWS71" s="345"/>
      <c r="IWT71" s="345"/>
      <c r="IWU71" s="345"/>
      <c r="IWV71" s="345"/>
      <c r="IWW71" s="345"/>
      <c r="IWX71" s="345"/>
      <c r="IWY71" s="345"/>
      <c r="IWZ71" s="345"/>
      <c r="IXA71" s="345"/>
      <c r="IXB71" s="345"/>
      <c r="IXC71" s="345"/>
      <c r="IXD71" s="345"/>
      <c r="IXE71" s="345"/>
      <c r="IXF71" s="345"/>
      <c r="IXG71" s="345"/>
      <c r="IXH71" s="345"/>
      <c r="IXI71" s="345"/>
      <c r="IXJ71" s="345"/>
      <c r="IXK71" s="345"/>
      <c r="IXL71" s="345"/>
      <c r="IXM71" s="345"/>
      <c r="IXN71" s="345"/>
      <c r="IXO71" s="345"/>
      <c r="IXP71" s="345"/>
      <c r="IXQ71" s="345"/>
      <c r="IXR71" s="345"/>
      <c r="IXS71" s="345"/>
      <c r="IXT71" s="345"/>
      <c r="IXU71" s="345"/>
      <c r="IXV71" s="345"/>
      <c r="IXW71" s="345"/>
      <c r="IXX71" s="345"/>
      <c r="IXY71" s="345"/>
      <c r="IXZ71" s="345"/>
      <c r="IYA71" s="345"/>
      <c r="IYB71" s="345"/>
      <c r="IYC71" s="345"/>
      <c r="IYD71" s="345"/>
      <c r="IYE71" s="345"/>
      <c r="IYF71" s="345"/>
      <c r="IYG71" s="345"/>
      <c r="IYH71" s="345"/>
      <c r="IYI71" s="345"/>
      <c r="IYJ71" s="345"/>
      <c r="IYK71" s="345"/>
      <c r="IYL71" s="345"/>
      <c r="IYM71" s="345"/>
      <c r="IYN71" s="345"/>
      <c r="IYO71" s="345"/>
      <c r="IYP71" s="345"/>
      <c r="IYQ71" s="345"/>
      <c r="IYR71" s="345"/>
      <c r="IYS71" s="345"/>
      <c r="IYT71" s="345"/>
      <c r="IYU71" s="345"/>
      <c r="IYV71" s="345"/>
      <c r="IYW71" s="345"/>
      <c r="IYX71" s="345"/>
      <c r="IYY71" s="345"/>
      <c r="IYZ71" s="345"/>
      <c r="IZA71" s="345"/>
      <c r="IZB71" s="345"/>
      <c r="IZC71" s="345"/>
      <c r="IZD71" s="345"/>
      <c r="IZE71" s="345"/>
      <c r="IZF71" s="345"/>
      <c r="IZG71" s="345"/>
      <c r="IZH71" s="345"/>
      <c r="IZI71" s="345"/>
      <c r="IZJ71" s="345"/>
      <c r="IZK71" s="345"/>
      <c r="IZL71" s="345"/>
      <c r="IZM71" s="345"/>
      <c r="IZN71" s="345"/>
      <c r="IZO71" s="345"/>
      <c r="IZP71" s="345"/>
      <c r="IZQ71" s="345"/>
      <c r="IZR71" s="345"/>
      <c r="IZS71" s="345"/>
      <c r="IZT71" s="345"/>
      <c r="IZU71" s="345"/>
      <c r="IZV71" s="345"/>
      <c r="IZW71" s="345"/>
      <c r="IZX71" s="345"/>
      <c r="IZY71" s="345"/>
      <c r="IZZ71" s="345"/>
      <c r="JAA71" s="345"/>
      <c r="JAB71" s="345"/>
      <c r="JAC71" s="345"/>
      <c r="JAD71" s="345"/>
      <c r="JAE71" s="345"/>
      <c r="JAF71" s="345"/>
      <c r="JAG71" s="345"/>
      <c r="JAH71" s="345"/>
      <c r="JAI71" s="345"/>
      <c r="JAJ71" s="345"/>
      <c r="JAK71" s="345"/>
      <c r="JAL71" s="345"/>
      <c r="JAM71" s="345"/>
      <c r="JAN71" s="345"/>
      <c r="JAO71" s="345"/>
      <c r="JAP71" s="345"/>
      <c r="JAQ71" s="345"/>
      <c r="JAR71" s="345"/>
      <c r="JAS71" s="345"/>
      <c r="JAT71" s="345"/>
      <c r="JAU71" s="345"/>
      <c r="JAV71" s="345"/>
      <c r="JAW71" s="345"/>
      <c r="JAX71" s="345"/>
      <c r="JAY71" s="345"/>
      <c r="JAZ71" s="345"/>
      <c r="JBA71" s="345"/>
      <c r="JBB71" s="345"/>
      <c r="JBC71" s="345"/>
      <c r="JBD71" s="345"/>
      <c r="JBE71" s="345"/>
      <c r="JBF71" s="345"/>
      <c r="JBG71" s="345"/>
      <c r="JBH71" s="345"/>
      <c r="JBI71" s="345"/>
      <c r="JBJ71" s="345"/>
      <c r="JBK71" s="345"/>
      <c r="JBL71" s="345"/>
      <c r="JBM71" s="345"/>
      <c r="JBN71" s="345"/>
      <c r="JBO71" s="345"/>
      <c r="JBP71" s="345"/>
      <c r="JBQ71" s="345"/>
      <c r="JBR71" s="345"/>
      <c r="JBS71" s="345"/>
      <c r="JBT71" s="345"/>
      <c r="JBU71" s="345"/>
      <c r="JBV71" s="345"/>
      <c r="JBW71" s="345"/>
      <c r="JBX71" s="345"/>
      <c r="JBY71" s="345"/>
      <c r="JBZ71" s="345"/>
      <c r="JCA71" s="345"/>
      <c r="JCB71" s="345"/>
      <c r="JCC71" s="345"/>
      <c r="JCD71" s="345"/>
      <c r="JCE71" s="345"/>
      <c r="JCF71" s="345"/>
      <c r="JCG71" s="345"/>
      <c r="JCH71" s="345"/>
      <c r="JCI71" s="345"/>
      <c r="JCJ71" s="345"/>
      <c r="JCK71" s="345"/>
      <c r="JCL71" s="345"/>
      <c r="JCM71" s="345"/>
      <c r="JCN71" s="345"/>
      <c r="JCO71" s="345"/>
      <c r="JCP71" s="345"/>
      <c r="JCQ71" s="345"/>
      <c r="JCR71" s="345"/>
      <c r="JCS71" s="345"/>
      <c r="JCT71" s="345"/>
      <c r="JCU71" s="345"/>
      <c r="JCV71" s="345"/>
      <c r="JCW71" s="345"/>
      <c r="JCX71" s="345"/>
      <c r="JCY71" s="345"/>
      <c r="JCZ71" s="345"/>
      <c r="JDA71" s="345"/>
      <c r="JDB71" s="345"/>
      <c r="JDC71" s="345"/>
      <c r="JDD71" s="345"/>
      <c r="JDE71" s="345"/>
      <c r="JDF71" s="345"/>
      <c r="JDG71" s="345"/>
      <c r="JDH71" s="345"/>
      <c r="JDI71" s="345"/>
      <c r="JDJ71" s="345"/>
      <c r="JDK71" s="345"/>
      <c r="JDL71" s="345"/>
      <c r="JDM71" s="345"/>
      <c r="JDN71" s="345"/>
      <c r="JDO71" s="345"/>
      <c r="JDP71" s="345"/>
      <c r="JDQ71" s="345"/>
      <c r="JDR71" s="345"/>
      <c r="JDS71" s="345"/>
      <c r="JDT71" s="345"/>
      <c r="JDU71" s="345"/>
      <c r="JDV71" s="345"/>
      <c r="JDW71" s="345"/>
      <c r="JDX71" s="345"/>
      <c r="JDY71" s="345"/>
      <c r="JDZ71" s="345"/>
      <c r="JEA71" s="345"/>
      <c r="JEB71" s="345"/>
      <c r="JEC71" s="345"/>
      <c r="JED71" s="345"/>
      <c r="JEE71" s="345"/>
      <c r="JEF71" s="345"/>
      <c r="JEG71" s="345"/>
      <c r="JEH71" s="345"/>
      <c r="JEI71" s="345"/>
      <c r="JEJ71" s="345"/>
      <c r="JEK71" s="345"/>
      <c r="JEL71" s="345"/>
      <c r="JEM71" s="345"/>
      <c r="JEN71" s="345"/>
      <c r="JEO71" s="345"/>
      <c r="JEP71" s="345"/>
      <c r="JEQ71" s="345"/>
      <c r="JER71" s="345"/>
      <c r="JES71" s="345"/>
      <c r="JET71" s="345"/>
      <c r="JEU71" s="345"/>
      <c r="JEW71" s="345"/>
      <c r="JEX71" s="345"/>
      <c r="JEY71" s="345"/>
      <c r="JEZ71" s="345"/>
      <c r="JFA71" s="345"/>
      <c r="JFB71" s="345"/>
      <c r="JFC71" s="345"/>
      <c r="JFD71" s="345"/>
      <c r="JFE71" s="345"/>
      <c r="JFF71" s="345"/>
      <c r="JFG71" s="345"/>
      <c r="JFH71" s="345"/>
      <c r="JFI71" s="345"/>
      <c r="JFJ71" s="345"/>
      <c r="JFK71" s="345"/>
      <c r="JFL71" s="345"/>
      <c r="JFM71" s="345"/>
      <c r="JFN71" s="345"/>
      <c r="JFO71" s="345"/>
      <c r="JFP71" s="345"/>
      <c r="JFQ71" s="345"/>
      <c r="JFR71" s="345"/>
      <c r="JFS71" s="345"/>
      <c r="JFT71" s="345"/>
      <c r="JFU71" s="345"/>
      <c r="JFV71" s="345"/>
      <c r="JFW71" s="345"/>
      <c r="JFX71" s="345"/>
      <c r="JFY71" s="345"/>
      <c r="JFZ71" s="345"/>
      <c r="JGA71" s="345"/>
      <c r="JGB71" s="345"/>
      <c r="JGC71" s="345"/>
      <c r="JGD71" s="345"/>
      <c r="JGE71" s="345"/>
      <c r="JGF71" s="345"/>
      <c r="JGG71" s="345"/>
      <c r="JGH71" s="345"/>
      <c r="JGI71" s="345"/>
      <c r="JGJ71" s="345"/>
      <c r="JGK71" s="345"/>
      <c r="JGL71" s="345"/>
      <c r="JGM71" s="345"/>
      <c r="JGN71" s="345"/>
      <c r="JGO71" s="345"/>
      <c r="JGP71" s="345"/>
      <c r="JGQ71" s="345"/>
      <c r="JGR71" s="345"/>
      <c r="JGS71" s="345"/>
      <c r="JGT71" s="345"/>
      <c r="JGU71" s="345"/>
      <c r="JGV71" s="345"/>
      <c r="JGW71" s="345"/>
      <c r="JGX71" s="345"/>
      <c r="JGY71" s="345"/>
      <c r="JGZ71" s="345"/>
      <c r="JHA71" s="345"/>
      <c r="JHB71" s="345"/>
      <c r="JHC71" s="345"/>
      <c r="JHD71" s="345"/>
      <c r="JHE71" s="345"/>
      <c r="JHF71" s="345"/>
      <c r="JHG71" s="345"/>
      <c r="JHH71" s="345"/>
      <c r="JHI71" s="345"/>
      <c r="JHJ71" s="345"/>
      <c r="JHK71" s="345"/>
      <c r="JHL71" s="345"/>
      <c r="JHM71" s="345"/>
      <c r="JHN71" s="345"/>
      <c r="JHO71" s="345"/>
      <c r="JHP71" s="345"/>
      <c r="JHQ71" s="345"/>
      <c r="JHR71" s="345"/>
      <c r="JHS71" s="345"/>
      <c r="JHT71" s="345"/>
      <c r="JHU71" s="345"/>
      <c r="JHV71" s="345"/>
      <c r="JHW71" s="345"/>
      <c r="JHX71" s="345"/>
      <c r="JHY71" s="345"/>
      <c r="JHZ71" s="345"/>
      <c r="JIA71" s="345"/>
      <c r="JIB71" s="345"/>
      <c r="JIC71" s="345"/>
      <c r="JID71" s="345"/>
      <c r="JIE71" s="345"/>
      <c r="JIF71" s="345"/>
      <c r="JIG71" s="345"/>
      <c r="JIH71" s="345"/>
      <c r="JII71" s="345"/>
      <c r="JIJ71" s="345"/>
      <c r="JIK71" s="345"/>
      <c r="JIL71" s="345"/>
      <c r="JIM71" s="345"/>
      <c r="JIN71" s="345"/>
      <c r="JIO71" s="345"/>
      <c r="JIP71" s="345"/>
      <c r="JIQ71" s="345"/>
      <c r="JIR71" s="345"/>
      <c r="JIS71" s="345"/>
      <c r="JIT71" s="345"/>
      <c r="JIU71" s="345"/>
      <c r="JIV71" s="345"/>
      <c r="JIW71" s="345"/>
      <c r="JIX71" s="345"/>
      <c r="JIY71" s="345"/>
      <c r="JIZ71" s="345"/>
      <c r="JJA71" s="345"/>
      <c r="JJB71" s="345"/>
      <c r="JJC71" s="345"/>
      <c r="JJD71" s="345"/>
      <c r="JJE71" s="345"/>
      <c r="JJF71" s="345"/>
      <c r="JJG71" s="345"/>
      <c r="JJH71" s="345"/>
      <c r="JJI71" s="345"/>
      <c r="JJJ71" s="345"/>
      <c r="JJK71" s="345"/>
      <c r="JJL71" s="345"/>
      <c r="JJM71" s="345"/>
      <c r="JJN71" s="345"/>
      <c r="JJO71" s="345"/>
      <c r="JJP71" s="345"/>
      <c r="JJQ71" s="345"/>
      <c r="JJR71" s="345"/>
      <c r="JJS71" s="345"/>
      <c r="JJT71" s="345"/>
      <c r="JJU71" s="345"/>
      <c r="JJV71" s="345"/>
      <c r="JJW71" s="345"/>
      <c r="JJX71" s="345"/>
      <c r="JJY71" s="345"/>
      <c r="JJZ71" s="345"/>
      <c r="JKA71" s="345"/>
      <c r="JKB71" s="345"/>
      <c r="JKC71" s="345"/>
      <c r="JKD71" s="345"/>
      <c r="JKE71" s="345"/>
      <c r="JKF71" s="345"/>
      <c r="JKG71" s="345"/>
      <c r="JKH71" s="345"/>
      <c r="JKI71" s="345"/>
      <c r="JKJ71" s="345"/>
      <c r="JKK71" s="345"/>
      <c r="JKL71" s="345"/>
      <c r="JKM71" s="345"/>
      <c r="JKN71" s="345"/>
      <c r="JKO71" s="345"/>
      <c r="JKP71" s="345"/>
      <c r="JKQ71" s="345"/>
      <c r="JKR71" s="345"/>
      <c r="JKS71" s="345"/>
      <c r="JKT71" s="345"/>
      <c r="JKU71" s="345"/>
      <c r="JKV71" s="345"/>
      <c r="JKW71" s="345"/>
      <c r="JKX71" s="345"/>
      <c r="JKY71" s="345"/>
      <c r="JKZ71" s="345"/>
      <c r="JLA71" s="345"/>
      <c r="JLB71" s="345"/>
      <c r="JLC71" s="345"/>
      <c r="JLD71" s="345"/>
      <c r="JLE71" s="345"/>
      <c r="JLF71" s="345"/>
      <c r="JLG71" s="345"/>
      <c r="JLH71" s="345"/>
      <c r="JLI71" s="345"/>
      <c r="JLJ71" s="345"/>
      <c r="JLK71" s="345"/>
      <c r="JLL71" s="345"/>
      <c r="JLM71" s="345"/>
      <c r="JLN71" s="345"/>
      <c r="JLO71" s="345"/>
      <c r="JLP71" s="345"/>
      <c r="JLQ71" s="345"/>
      <c r="JLR71" s="345"/>
      <c r="JLS71" s="345"/>
      <c r="JLT71" s="345"/>
      <c r="JLU71" s="345"/>
      <c r="JLV71" s="345"/>
      <c r="JLW71" s="345"/>
      <c r="JLX71" s="345"/>
      <c r="JLY71" s="345"/>
      <c r="JLZ71" s="345"/>
      <c r="JMA71" s="345"/>
      <c r="JMB71" s="345"/>
      <c r="JMC71" s="345"/>
      <c r="JMD71" s="345"/>
      <c r="JME71" s="345"/>
      <c r="JMF71" s="345"/>
      <c r="JMG71" s="345"/>
      <c r="JMH71" s="345"/>
      <c r="JMI71" s="345"/>
      <c r="JMJ71" s="345"/>
      <c r="JMK71" s="345"/>
      <c r="JML71" s="345"/>
      <c r="JMM71" s="345"/>
      <c r="JMN71" s="345"/>
      <c r="JMO71" s="345"/>
      <c r="JMP71" s="345"/>
      <c r="JMQ71" s="345"/>
      <c r="JMR71" s="345"/>
      <c r="JMS71" s="345"/>
      <c r="JMT71" s="345"/>
      <c r="JMU71" s="345"/>
      <c r="JMV71" s="345"/>
      <c r="JMW71" s="345"/>
      <c r="JMX71" s="345"/>
      <c r="JMY71" s="345"/>
      <c r="JMZ71" s="345"/>
      <c r="JNA71" s="345"/>
      <c r="JNB71" s="345"/>
      <c r="JNC71" s="345"/>
      <c r="JND71" s="345"/>
      <c r="JNE71" s="345"/>
      <c r="JNF71" s="345"/>
      <c r="JNG71" s="345"/>
      <c r="JNH71" s="345"/>
      <c r="JNI71" s="345"/>
      <c r="JNJ71" s="345"/>
      <c r="JNK71" s="345"/>
      <c r="JNL71" s="345"/>
      <c r="JNM71" s="345"/>
      <c r="JNN71" s="345"/>
      <c r="JNO71" s="345"/>
      <c r="JNP71" s="345"/>
      <c r="JNQ71" s="345"/>
      <c r="JNR71" s="345"/>
      <c r="JNS71" s="345"/>
      <c r="JNT71" s="345"/>
      <c r="JNU71" s="345"/>
      <c r="JNV71" s="345"/>
      <c r="JNW71" s="345"/>
      <c r="JNX71" s="345"/>
      <c r="JNY71" s="345"/>
      <c r="JNZ71" s="345"/>
      <c r="JOA71" s="345"/>
      <c r="JOB71" s="345"/>
      <c r="JOC71" s="345"/>
      <c r="JOD71" s="345"/>
      <c r="JOE71" s="345"/>
      <c r="JOF71" s="345"/>
      <c r="JOG71" s="345"/>
      <c r="JOH71" s="345"/>
      <c r="JOI71" s="345"/>
      <c r="JOJ71" s="345"/>
      <c r="JOK71" s="345"/>
      <c r="JOL71" s="345"/>
      <c r="JOM71" s="345"/>
      <c r="JON71" s="345"/>
      <c r="JOO71" s="345"/>
      <c r="JOP71" s="345"/>
      <c r="JOQ71" s="345"/>
      <c r="JOS71" s="345"/>
      <c r="JOT71" s="345"/>
      <c r="JOU71" s="345"/>
      <c r="JOV71" s="345"/>
      <c r="JOW71" s="345"/>
      <c r="JOX71" s="345"/>
      <c r="JOY71" s="345"/>
      <c r="JOZ71" s="345"/>
      <c r="JPA71" s="345"/>
      <c r="JPB71" s="345"/>
      <c r="JPC71" s="345"/>
      <c r="JPD71" s="345"/>
      <c r="JPE71" s="345"/>
      <c r="JPF71" s="345"/>
      <c r="JPG71" s="345"/>
      <c r="JPH71" s="345"/>
      <c r="JPI71" s="345"/>
      <c r="JPJ71" s="345"/>
      <c r="JPK71" s="345"/>
      <c r="JPL71" s="345"/>
      <c r="JPM71" s="345"/>
      <c r="JPN71" s="345"/>
      <c r="JPO71" s="345"/>
      <c r="JPP71" s="345"/>
      <c r="JPQ71" s="345"/>
      <c r="JPR71" s="345"/>
      <c r="JPS71" s="345"/>
      <c r="JPT71" s="345"/>
      <c r="JPU71" s="345"/>
      <c r="JPV71" s="345"/>
      <c r="JPW71" s="345"/>
      <c r="JPX71" s="345"/>
      <c r="JPY71" s="345"/>
      <c r="JPZ71" s="345"/>
      <c r="JQA71" s="345"/>
      <c r="JQB71" s="345"/>
      <c r="JQC71" s="345"/>
      <c r="JQD71" s="345"/>
      <c r="JQE71" s="345"/>
      <c r="JQF71" s="345"/>
      <c r="JQG71" s="345"/>
      <c r="JQH71" s="345"/>
      <c r="JQI71" s="345"/>
      <c r="JQJ71" s="345"/>
      <c r="JQK71" s="345"/>
      <c r="JQL71" s="345"/>
      <c r="JQM71" s="345"/>
      <c r="JQN71" s="345"/>
      <c r="JQO71" s="345"/>
      <c r="JQP71" s="345"/>
      <c r="JQQ71" s="345"/>
      <c r="JQR71" s="345"/>
      <c r="JQS71" s="345"/>
      <c r="JQT71" s="345"/>
      <c r="JQU71" s="345"/>
      <c r="JQV71" s="345"/>
      <c r="JQW71" s="345"/>
      <c r="JQX71" s="345"/>
      <c r="JQY71" s="345"/>
      <c r="JQZ71" s="345"/>
      <c r="JRA71" s="345"/>
      <c r="JRB71" s="345"/>
      <c r="JRC71" s="345"/>
      <c r="JRD71" s="345"/>
      <c r="JRE71" s="345"/>
      <c r="JRF71" s="345"/>
      <c r="JRG71" s="345"/>
      <c r="JRH71" s="345"/>
      <c r="JRI71" s="345"/>
      <c r="JRJ71" s="345"/>
      <c r="JRK71" s="345"/>
      <c r="JRL71" s="345"/>
      <c r="JRM71" s="345"/>
      <c r="JRN71" s="345"/>
      <c r="JRO71" s="345"/>
      <c r="JRP71" s="345"/>
      <c r="JRQ71" s="345"/>
      <c r="JRR71" s="345"/>
      <c r="JRS71" s="345"/>
      <c r="JRT71" s="345"/>
      <c r="JRU71" s="345"/>
      <c r="JRV71" s="345"/>
      <c r="JRW71" s="345"/>
      <c r="JRX71" s="345"/>
      <c r="JRY71" s="345"/>
      <c r="JRZ71" s="345"/>
      <c r="JSA71" s="345"/>
      <c r="JSB71" s="345"/>
      <c r="JSC71" s="345"/>
      <c r="JSD71" s="345"/>
      <c r="JSE71" s="345"/>
      <c r="JSF71" s="345"/>
      <c r="JSG71" s="345"/>
      <c r="JSH71" s="345"/>
      <c r="JSI71" s="345"/>
      <c r="JSJ71" s="345"/>
      <c r="JSK71" s="345"/>
      <c r="JSL71" s="345"/>
      <c r="JSM71" s="345"/>
      <c r="JSN71" s="345"/>
      <c r="JSO71" s="345"/>
      <c r="JSP71" s="345"/>
      <c r="JSQ71" s="345"/>
      <c r="JSR71" s="345"/>
      <c r="JSS71" s="345"/>
      <c r="JST71" s="345"/>
      <c r="JSU71" s="345"/>
      <c r="JSV71" s="345"/>
      <c r="JSW71" s="345"/>
      <c r="JSX71" s="345"/>
      <c r="JSY71" s="345"/>
      <c r="JSZ71" s="345"/>
      <c r="JTA71" s="345"/>
      <c r="JTB71" s="345"/>
      <c r="JTC71" s="345"/>
      <c r="JTD71" s="345"/>
      <c r="JTE71" s="345"/>
      <c r="JTF71" s="345"/>
      <c r="JTG71" s="345"/>
      <c r="JTH71" s="345"/>
      <c r="JTI71" s="345"/>
      <c r="JTJ71" s="345"/>
      <c r="JTK71" s="345"/>
      <c r="JTL71" s="345"/>
      <c r="JTM71" s="345"/>
      <c r="JTN71" s="345"/>
      <c r="JTO71" s="345"/>
      <c r="JTP71" s="345"/>
      <c r="JTQ71" s="345"/>
      <c r="JTR71" s="345"/>
      <c r="JTS71" s="345"/>
      <c r="JTT71" s="345"/>
      <c r="JTU71" s="345"/>
      <c r="JTV71" s="345"/>
      <c r="JTW71" s="345"/>
      <c r="JTX71" s="345"/>
      <c r="JTY71" s="345"/>
      <c r="JTZ71" s="345"/>
      <c r="JUA71" s="345"/>
      <c r="JUB71" s="345"/>
      <c r="JUC71" s="345"/>
      <c r="JUD71" s="345"/>
      <c r="JUE71" s="345"/>
      <c r="JUF71" s="345"/>
      <c r="JUG71" s="345"/>
      <c r="JUH71" s="345"/>
      <c r="JUI71" s="345"/>
      <c r="JUJ71" s="345"/>
      <c r="JUK71" s="345"/>
      <c r="JUL71" s="345"/>
      <c r="JUM71" s="345"/>
      <c r="JUN71" s="345"/>
      <c r="JUO71" s="345"/>
      <c r="JUP71" s="345"/>
      <c r="JUQ71" s="345"/>
      <c r="JUR71" s="345"/>
      <c r="JUS71" s="345"/>
      <c r="JUT71" s="345"/>
      <c r="JUU71" s="345"/>
      <c r="JUV71" s="345"/>
      <c r="JUW71" s="345"/>
      <c r="JUX71" s="345"/>
      <c r="JUY71" s="345"/>
      <c r="JUZ71" s="345"/>
      <c r="JVA71" s="345"/>
      <c r="JVB71" s="345"/>
      <c r="JVC71" s="345"/>
      <c r="JVD71" s="345"/>
      <c r="JVE71" s="345"/>
      <c r="JVF71" s="345"/>
      <c r="JVG71" s="345"/>
      <c r="JVH71" s="345"/>
      <c r="JVI71" s="345"/>
      <c r="JVJ71" s="345"/>
      <c r="JVK71" s="345"/>
      <c r="JVL71" s="345"/>
      <c r="JVM71" s="345"/>
      <c r="JVN71" s="345"/>
      <c r="JVO71" s="345"/>
      <c r="JVP71" s="345"/>
      <c r="JVQ71" s="345"/>
      <c r="JVR71" s="345"/>
      <c r="JVS71" s="345"/>
      <c r="JVT71" s="345"/>
      <c r="JVU71" s="345"/>
      <c r="JVV71" s="345"/>
      <c r="JVW71" s="345"/>
      <c r="JVX71" s="345"/>
      <c r="JVY71" s="345"/>
      <c r="JVZ71" s="345"/>
      <c r="JWA71" s="345"/>
      <c r="JWB71" s="345"/>
      <c r="JWC71" s="345"/>
      <c r="JWD71" s="345"/>
      <c r="JWE71" s="345"/>
      <c r="JWF71" s="345"/>
      <c r="JWG71" s="345"/>
      <c r="JWH71" s="345"/>
      <c r="JWI71" s="345"/>
      <c r="JWJ71" s="345"/>
      <c r="JWK71" s="345"/>
      <c r="JWL71" s="345"/>
      <c r="JWM71" s="345"/>
      <c r="JWN71" s="345"/>
      <c r="JWO71" s="345"/>
      <c r="JWP71" s="345"/>
      <c r="JWQ71" s="345"/>
      <c r="JWR71" s="345"/>
      <c r="JWS71" s="345"/>
      <c r="JWT71" s="345"/>
      <c r="JWU71" s="345"/>
      <c r="JWV71" s="345"/>
      <c r="JWW71" s="345"/>
      <c r="JWX71" s="345"/>
      <c r="JWY71" s="345"/>
      <c r="JWZ71" s="345"/>
      <c r="JXA71" s="345"/>
      <c r="JXB71" s="345"/>
      <c r="JXC71" s="345"/>
      <c r="JXD71" s="345"/>
      <c r="JXE71" s="345"/>
      <c r="JXF71" s="345"/>
      <c r="JXG71" s="345"/>
      <c r="JXH71" s="345"/>
      <c r="JXI71" s="345"/>
      <c r="JXJ71" s="345"/>
      <c r="JXK71" s="345"/>
      <c r="JXL71" s="345"/>
      <c r="JXM71" s="345"/>
      <c r="JXN71" s="345"/>
      <c r="JXO71" s="345"/>
      <c r="JXP71" s="345"/>
      <c r="JXQ71" s="345"/>
      <c r="JXR71" s="345"/>
      <c r="JXS71" s="345"/>
      <c r="JXT71" s="345"/>
      <c r="JXU71" s="345"/>
      <c r="JXV71" s="345"/>
      <c r="JXW71" s="345"/>
      <c r="JXX71" s="345"/>
      <c r="JXY71" s="345"/>
      <c r="JXZ71" s="345"/>
      <c r="JYA71" s="345"/>
      <c r="JYB71" s="345"/>
      <c r="JYC71" s="345"/>
      <c r="JYD71" s="345"/>
      <c r="JYE71" s="345"/>
      <c r="JYF71" s="345"/>
      <c r="JYG71" s="345"/>
      <c r="JYH71" s="345"/>
      <c r="JYI71" s="345"/>
      <c r="JYJ71" s="345"/>
      <c r="JYK71" s="345"/>
      <c r="JYL71" s="345"/>
      <c r="JYM71" s="345"/>
      <c r="JYO71" s="345"/>
      <c r="JYP71" s="345"/>
      <c r="JYQ71" s="345"/>
      <c r="JYR71" s="345"/>
      <c r="JYS71" s="345"/>
      <c r="JYT71" s="345"/>
      <c r="JYU71" s="345"/>
      <c r="JYV71" s="345"/>
      <c r="JYW71" s="345"/>
      <c r="JYX71" s="345"/>
      <c r="JYY71" s="345"/>
      <c r="JYZ71" s="345"/>
      <c r="JZA71" s="345"/>
      <c r="JZB71" s="345"/>
      <c r="JZC71" s="345"/>
      <c r="JZD71" s="345"/>
      <c r="JZE71" s="345"/>
      <c r="JZF71" s="345"/>
      <c r="JZG71" s="345"/>
      <c r="JZH71" s="345"/>
      <c r="JZI71" s="345"/>
      <c r="JZJ71" s="345"/>
      <c r="JZK71" s="345"/>
      <c r="JZL71" s="345"/>
      <c r="JZM71" s="345"/>
      <c r="JZN71" s="345"/>
      <c r="JZO71" s="345"/>
      <c r="JZP71" s="345"/>
      <c r="JZQ71" s="345"/>
      <c r="JZR71" s="345"/>
      <c r="JZS71" s="345"/>
      <c r="JZT71" s="345"/>
      <c r="JZU71" s="345"/>
      <c r="JZV71" s="345"/>
      <c r="JZW71" s="345"/>
      <c r="JZX71" s="345"/>
      <c r="JZY71" s="345"/>
      <c r="JZZ71" s="345"/>
      <c r="KAA71" s="345"/>
      <c r="KAB71" s="345"/>
      <c r="KAC71" s="345"/>
      <c r="KAD71" s="345"/>
      <c r="KAE71" s="345"/>
      <c r="KAF71" s="345"/>
      <c r="KAG71" s="345"/>
      <c r="KAH71" s="345"/>
      <c r="KAI71" s="345"/>
      <c r="KAJ71" s="345"/>
      <c r="KAK71" s="345"/>
      <c r="KAL71" s="345"/>
      <c r="KAM71" s="345"/>
      <c r="KAN71" s="345"/>
      <c r="KAO71" s="345"/>
      <c r="KAP71" s="345"/>
      <c r="KAQ71" s="345"/>
      <c r="KAR71" s="345"/>
      <c r="KAS71" s="345"/>
      <c r="KAT71" s="345"/>
      <c r="KAU71" s="345"/>
      <c r="KAV71" s="345"/>
      <c r="KAW71" s="345"/>
      <c r="KAX71" s="345"/>
      <c r="KAY71" s="345"/>
      <c r="KAZ71" s="345"/>
      <c r="KBA71" s="345"/>
      <c r="KBB71" s="345"/>
      <c r="KBC71" s="345"/>
      <c r="KBD71" s="345"/>
      <c r="KBE71" s="345"/>
      <c r="KBF71" s="345"/>
      <c r="KBG71" s="345"/>
      <c r="KBH71" s="345"/>
      <c r="KBI71" s="345"/>
      <c r="KBJ71" s="345"/>
      <c r="KBK71" s="345"/>
      <c r="KBL71" s="345"/>
      <c r="KBM71" s="345"/>
      <c r="KBN71" s="345"/>
      <c r="KBO71" s="345"/>
      <c r="KBP71" s="345"/>
      <c r="KBQ71" s="345"/>
      <c r="KBR71" s="345"/>
      <c r="KBS71" s="345"/>
      <c r="KBT71" s="345"/>
      <c r="KBU71" s="345"/>
      <c r="KBV71" s="345"/>
      <c r="KBW71" s="345"/>
      <c r="KBX71" s="345"/>
      <c r="KBY71" s="345"/>
      <c r="KBZ71" s="345"/>
      <c r="KCA71" s="345"/>
      <c r="KCB71" s="345"/>
      <c r="KCC71" s="345"/>
      <c r="KCD71" s="345"/>
      <c r="KCE71" s="345"/>
      <c r="KCF71" s="345"/>
      <c r="KCG71" s="345"/>
      <c r="KCH71" s="345"/>
      <c r="KCI71" s="345"/>
      <c r="KCJ71" s="345"/>
      <c r="KCK71" s="345"/>
      <c r="KCL71" s="345"/>
      <c r="KCM71" s="345"/>
      <c r="KCN71" s="345"/>
      <c r="KCO71" s="345"/>
      <c r="KCP71" s="345"/>
      <c r="KCQ71" s="345"/>
      <c r="KCR71" s="345"/>
      <c r="KCS71" s="345"/>
      <c r="KCT71" s="345"/>
      <c r="KCU71" s="345"/>
      <c r="KCV71" s="345"/>
      <c r="KCW71" s="345"/>
      <c r="KCX71" s="345"/>
      <c r="KCY71" s="345"/>
      <c r="KCZ71" s="345"/>
      <c r="KDA71" s="345"/>
      <c r="KDB71" s="345"/>
      <c r="KDC71" s="345"/>
      <c r="KDD71" s="345"/>
      <c r="KDE71" s="345"/>
      <c r="KDF71" s="345"/>
      <c r="KDG71" s="345"/>
      <c r="KDH71" s="345"/>
      <c r="KDI71" s="345"/>
      <c r="KDJ71" s="345"/>
      <c r="KDK71" s="345"/>
      <c r="KDL71" s="345"/>
      <c r="KDM71" s="345"/>
      <c r="KDN71" s="345"/>
      <c r="KDO71" s="345"/>
      <c r="KDP71" s="345"/>
      <c r="KDQ71" s="345"/>
      <c r="KDR71" s="345"/>
      <c r="KDS71" s="345"/>
      <c r="KDT71" s="345"/>
      <c r="KDU71" s="345"/>
      <c r="KDV71" s="345"/>
      <c r="KDW71" s="345"/>
      <c r="KDX71" s="345"/>
      <c r="KDY71" s="345"/>
      <c r="KDZ71" s="345"/>
      <c r="KEA71" s="345"/>
      <c r="KEB71" s="345"/>
      <c r="KEC71" s="345"/>
      <c r="KED71" s="345"/>
      <c r="KEE71" s="345"/>
      <c r="KEF71" s="345"/>
      <c r="KEG71" s="345"/>
      <c r="KEH71" s="345"/>
      <c r="KEI71" s="345"/>
      <c r="KEJ71" s="345"/>
      <c r="KEK71" s="345"/>
      <c r="KEL71" s="345"/>
      <c r="KEM71" s="345"/>
      <c r="KEN71" s="345"/>
      <c r="KEO71" s="345"/>
      <c r="KEP71" s="345"/>
      <c r="KEQ71" s="345"/>
      <c r="KER71" s="345"/>
      <c r="KES71" s="345"/>
      <c r="KET71" s="345"/>
      <c r="KEU71" s="345"/>
      <c r="KEV71" s="345"/>
      <c r="KEW71" s="345"/>
      <c r="KEX71" s="345"/>
      <c r="KEY71" s="345"/>
      <c r="KEZ71" s="345"/>
      <c r="KFA71" s="345"/>
      <c r="KFB71" s="345"/>
      <c r="KFC71" s="345"/>
      <c r="KFD71" s="345"/>
      <c r="KFE71" s="345"/>
      <c r="KFF71" s="345"/>
      <c r="KFG71" s="345"/>
      <c r="KFH71" s="345"/>
      <c r="KFI71" s="345"/>
      <c r="KFJ71" s="345"/>
      <c r="KFK71" s="345"/>
      <c r="KFL71" s="345"/>
      <c r="KFM71" s="345"/>
      <c r="KFN71" s="345"/>
      <c r="KFO71" s="345"/>
      <c r="KFP71" s="345"/>
      <c r="KFQ71" s="345"/>
      <c r="KFR71" s="345"/>
      <c r="KFS71" s="345"/>
      <c r="KFT71" s="345"/>
      <c r="KFU71" s="345"/>
      <c r="KFV71" s="345"/>
      <c r="KFW71" s="345"/>
      <c r="KFX71" s="345"/>
      <c r="KFY71" s="345"/>
      <c r="KFZ71" s="345"/>
      <c r="KGA71" s="345"/>
      <c r="KGB71" s="345"/>
      <c r="KGC71" s="345"/>
      <c r="KGD71" s="345"/>
      <c r="KGE71" s="345"/>
      <c r="KGF71" s="345"/>
      <c r="KGG71" s="345"/>
      <c r="KGH71" s="345"/>
      <c r="KGI71" s="345"/>
      <c r="KGJ71" s="345"/>
      <c r="KGK71" s="345"/>
      <c r="KGL71" s="345"/>
      <c r="KGM71" s="345"/>
      <c r="KGN71" s="345"/>
      <c r="KGO71" s="345"/>
      <c r="KGP71" s="345"/>
      <c r="KGQ71" s="345"/>
      <c r="KGR71" s="345"/>
      <c r="KGS71" s="345"/>
      <c r="KGT71" s="345"/>
      <c r="KGU71" s="345"/>
      <c r="KGV71" s="345"/>
      <c r="KGW71" s="345"/>
      <c r="KGX71" s="345"/>
      <c r="KGY71" s="345"/>
      <c r="KGZ71" s="345"/>
      <c r="KHA71" s="345"/>
      <c r="KHB71" s="345"/>
      <c r="KHC71" s="345"/>
      <c r="KHD71" s="345"/>
      <c r="KHE71" s="345"/>
      <c r="KHF71" s="345"/>
      <c r="KHG71" s="345"/>
      <c r="KHH71" s="345"/>
      <c r="KHI71" s="345"/>
      <c r="KHJ71" s="345"/>
      <c r="KHK71" s="345"/>
      <c r="KHL71" s="345"/>
      <c r="KHM71" s="345"/>
      <c r="KHN71" s="345"/>
      <c r="KHO71" s="345"/>
      <c r="KHP71" s="345"/>
      <c r="KHQ71" s="345"/>
      <c r="KHR71" s="345"/>
      <c r="KHS71" s="345"/>
      <c r="KHT71" s="345"/>
      <c r="KHU71" s="345"/>
      <c r="KHV71" s="345"/>
      <c r="KHW71" s="345"/>
      <c r="KHX71" s="345"/>
      <c r="KHY71" s="345"/>
      <c r="KHZ71" s="345"/>
      <c r="KIA71" s="345"/>
      <c r="KIB71" s="345"/>
      <c r="KIC71" s="345"/>
      <c r="KID71" s="345"/>
      <c r="KIE71" s="345"/>
      <c r="KIF71" s="345"/>
      <c r="KIG71" s="345"/>
      <c r="KIH71" s="345"/>
      <c r="KII71" s="345"/>
      <c r="KIK71" s="345"/>
      <c r="KIL71" s="345"/>
      <c r="KIM71" s="345"/>
      <c r="KIN71" s="345"/>
      <c r="KIO71" s="345"/>
      <c r="KIP71" s="345"/>
      <c r="KIQ71" s="345"/>
      <c r="KIR71" s="345"/>
      <c r="KIS71" s="345"/>
      <c r="KIT71" s="345"/>
      <c r="KIU71" s="345"/>
      <c r="KIV71" s="345"/>
      <c r="KIW71" s="345"/>
      <c r="KIX71" s="345"/>
      <c r="KIY71" s="345"/>
      <c r="KIZ71" s="345"/>
      <c r="KJA71" s="345"/>
      <c r="KJB71" s="345"/>
      <c r="KJC71" s="345"/>
      <c r="KJD71" s="345"/>
      <c r="KJE71" s="345"/>
      <c r="KJF71" s="345"/>
      <c r="KJG71" s="345"/>
      <c r="KJH71" s="345"/>
      <c r="KJI71" s="345"/>
      <c r="KJJ71" s="345"/>
      <c r="KJK71" s="345"/>
      <c r="KJL71" s="345"/>
      <c r="KJM71" s="345"/>
      <c r="KJN71" s="345"/>
      <c r="KJO71" s="345"/>
      <c r="KJP71" s="345"/>
      <c r="KJQ71" s="345"/>
      <c r="KJR71" s="345"/>
      <c r="KJS71" s="345"/>
      <c r="KJT71" s="345"/>
      <c r="KJU71" s="345"/>
      <c r="KJV71" s="345"/>
      <c r="KJW71" s="345"/>
      <c r="KJX71" s="345"/>
      <c r="KJY71" s="345"/>
      <c r="KJZ71" s="345"/>
      <c r="KKA71" s="345"/>
      <c r="KKB71" s="345"/>
      <c r="KKC71" s="345"/>
      <c r="KKD71" s="345"/>
      <c r="KKE71" s="345"/>
      <c r="KKF71" s="345"/>
      <c r="KKG71" s="345"/>
      <c r="KKH71" s="345"/>
      <c r="KKI71" s="345"/>
      <c r="KKJ71" s="345"/>
      <c r="KKK71" s="345"/>
      <c r="KKL71" s="345"/>
      <c r="KKM71" s="345"/>
      <c r="KKN71" s="345"/>
      <c r="KKO71" s="345"/>
      <c r="KKP71" s="345"/>
      <c r="KKQ71" s="345"/>
      <c r="KKR71" s="345"/>
      <c r="KKS71" s="345"/>
      <c r="KKT71" s="345"/>
      <c r="KKU71" s="345"/>
      <c r="KKV71" s="345"/>
      <c r="KKW71" s="345"/>
      <c r="KKX71" s="345"/>
      <c r="KKY71" s="345"/>
      <c r="KKZ71" s="345"/>
      <c r="KLA71" s="345"/>
      <c r="KLB71" s="345"/>
      <c r="KLC71" s="345"/>
      <c r="KLD71" s="345"/>
      <c r="KLE71" s="345"/>
      <c r="KLF71" s="345"/>
      <c r="KLG71" s="345"/>
      <c r="KLH71" s="345"/>
      <c r="KLI71" s="345"/>
      <c r="KLJ71" s="345"/>
      <c r="KLK71" s="345"/>
      <c r="KLL71" s="345"/>
      <c r="KLM71" s="345"/>
      <c r="KLN71" s="345"/>
      <c r="KLO71" s="345"/>
      <c r="KLP71" s="345"/>
      <c r="KLQ71" s="345"/>
      <c r="KLR71" s="345"/>
      <c r="KLS71" s="345"/>
      <c r="KLT71" s="345"/>
      <c r="KLU71" s="345"/>
      <c r="KLV71" s="345"/>
      <c r="KLW71" s="345"/>
      <c r="KLX71" s="345"/>
      <c r="KLY71" s="345"/>
      <c r="KLZ71" s="345"/>
      <c r="KMA71" s="345"/>
      <c r="KMB71" s="345"/>
      <c r="KMC71" s="345"/>
      <c r="KMD71" s="345"/>
      <c r="KME71" s="345"/>
      <c r="KMF71" s="345"/>
      <c r="KMG71" s="345"/>
      <c r="KMH71" s="345"/>
      <c r="KMI71" s="345"/>
      <c r="KMJ71" s="345"/>
      <c r="KMK71" s="345"/>
      <c r="KML71" s="345"/>
      <c r="KMM71" s="345"/>
      <c r="KMN71" s="345"/>
      <c r="KMO71" s="345"/>
      <c r="KMP71" s="345"/>
      <c r="KMQ71" s="345"/>
      <c r="KMR71" s="345"/>
      <c r="KMS71" s="345"/>
      <c r="KMT71" s="345"/>
      <c r="KMU71" s="345"/>
      <c r="KMV71" s="345"/>
      <c r="KMW71" s="345"/>
      <c r="KMX71" s="345"/>
      <c r="KMY71" s="345"/>
      <c r="KMZ71" s="345"/>
      <c r="KNA71" s="345"/>
      <c r="KNB71" s="345"/>
      <c r="KNC71" s="345"/>
      <c r="KND71" s="345"/>
      <c r="KNE71" s="345"/>
      <c r="KNF71" s="345"/>
      <c r="KNG71" s="345"/>
      <c r="KNH71" s="345"/>
      <c r="KNI71" s="345"/>
      <c r="KNJ71" s="345"/>
      <c r="KNK71" s="345"/>
      <c r="KNL71" s="345"/>
      <c r="KNM71" s="345"/>
      <c r="KNN71" s="345"/>
      <c r="KNO71" s="345"/>
      <c r="KNP71" s="345"/>
      <c r="KNQ71" s="345"/>
      <c r="KNR71" s="345"/>
      <c r="KNS71" s="345"/>
      <c r="KNT71" s="345"/>
      <c r="KNU71" s="345"/>
      <c r="KNV71" s="345"/>
      <c r="KNW71" s="345"/>
      <c r="KNX71" s="345"/>
      <c r="KNY71" s="345"/>
      <c r="KNZ71" s="345"/>
      <c r="KOA71" s="345"/>
      <c r="KOB71" s="345"/>
      <c r="KOC71" s="345"/>
      <c r="KOD71" s="345"/>
      <c r="KOE71" s="345"/>
      <c r="KOF71" s="345"/>
      <c r="KOG71" s="345"/>
      <c r="KOH71" s="345"/>
      <c r="KOI71" s="345"/>
      <c r="KOJ71" s="345"/>
      <c r="KOK71" s="345"/>
      <c r="KOL71" s="345"/>
      <c r="KOM71" s="345"/>
      <c r="KON71" s="345"/>
      <c r="KOO71" s="345"/>
      <c r="KOP71" s="345"/>
      <c r="KOQ71" s="345"/>
      <c r="KOR71" s="345"/>
      <c r="KOS71" s="345"/>
      <c r="KOT71" s="345"/>
      <c r="KOU71" s="345"/>
      <c r="KOV71" s="345"/>
      <c r="KOW71" s="345"/>
      <c r="KOX71" s="345"/>
      <c r="KOY71" s="345"/>
      <c r="KOZ71" s="345"/>
      <c r="KPA71" s="345"/>
      <c r="KPB71" s="345"/>
      <c r="KPC71" s="345"/>
      <c r="KPD71" s="345"/>
      <c r="KPE71" s="345"/>
      <c r="KPF71" s="345"/>
      <c r="KPG71" s="345"/>
      <c r="KPH71" s="345"/>
      <c r="KPI71" s="345"/>
      <c r="KPJ71" s="345"/>
      <c r="KPK71" s="345"/>
      <c r="KPL71" s="345"/>
      <c r="KPM71" s="345"/>
      <c r="KPN71" s="345"/>
      <c r="KPO71" s="345"/>
      <c r="KPP71" s="345"/>
      <c r="KPQ71" s="345"/>
      <c r="KPR71" s="345"/>
      <c r="KPS71" s="345"/>
      <c r="KPT71" s="345"/>
      <c r="KPU71" s="345"/>
      <c r="KPV71" s="345"/>
      <c r="KPW71" s="345"/>
      <c r="KPX71" s="345"/>
      <c r="KPY71" s="345"/>
      <c r="KPZ71" s="345"/>
      <c r="KQA71" s="345"/>
      <c r="KQB71" s="345"/>
      <c r="KQC71" s="345"/>
      <c r="KQD71" s="345"/>
      <c r="KQE71" s="345"/>
      <c r="KQF71" s="345"/>
      <c r="KQG71" s="345"/>
      <c r="KQH71" s="345"/>
      <c r="KQI71" s="345"/>
      <c r="KQJ71" s="345"/>
      <c r="KQK71" s="345"/>
      <c r="KQL71" s="345"/>
      <c r="KQM71" s="345"/>
      <c r="KQN71" s="345"/>
      <c r="KQO71" s="345"/>
      <c r="KQP71" s="345"/>
      <c r="KQQ71" s="345"/>
      <c r="KQR71" s="345"/>
      <c r="KQS71" s="345"/>
      <c r="KQT71" s="345"/>
      <c r="KQU71" s="345"/>
      <c r="KQV71" s="345"/>
      <c r="KQW71" s="345"/>
      <c r="KQX71" s="345"/>
      <c r="KQY71" s="345"/>
      <c r="KQZ71" s="345"/>
      <c r="KRA71" s="345"/>
      <c r="KRB71" s="345"/>
      <c r="KRC71" s="345"/>
      <c r="KRD71" s="345"/>
      <c r="KRE71" s="345"/>
      <c r="KRF71" s="345"/>
      <c r="KRG71" s="345"/>
      <c r="KRH71" s="345"/>
      <c r="KRI71" s="345"/>
      <c r="KRJ71" s="345"/>
      <c r="KRK71" s="345"/>
      <c r="KRL71" s="345"/>
      <c r="KRM71" s="345"/>
      <c r="KRN71" s="345"/>
      <c r="KRO71" s="345"/>
      <c r="KRP71" s="345"/>
      <c r="KRQ71" s="345"/>
      <c r="KRR71" s="345"/>
      <c r="KRS71" s="345"/>
      <c r="KRT71" s="345"/>
      <c r="KRU71" s="345"/>
      <c r="KRV71" s="345"/>
      <c r="KRW71" s="345"/>
      <c r="KRX71" s="345"/>
      <c r="KRY71" s="345"/>
      <c r="KRZ71" s="345"/>
      <c r="KSA71" s="345"/>
      <c r="KSB71" s="345"/>
      <c r="KSC71" s="345"/>
      <c r="KSD71" s="345"/>
      <c r="KSE71" s="345"/>
      <c r="KSG71" s="345"/>
      <c r="KSH71" s="345"/>
      <c r="KSI71" s="345"/>
      <c r="KSJ71" s="345"/>
      <c r="KSK71" s="345"/>
      <c r="KSL71" s="345"/>
      <c r="KSM71" s="345"/>
      <c r="KSN71" s="345"/>
      <c r="KSO71" s="345"/>
      <c r="KSP71" s="345"/>
      <c r="KSQ71" s="345"/>
      <c r="KSR71" s="345"/>
      <c r="KSS71" s="345"/>
      <c r="KST71" s="345"/>
      <c r="KSU71" s="345"/>
      <c r="KSV71" s="345"/>
      <c r="KSW71" s="345"/>
      <c r="KSX71" s="345"/>
      <c r="KSY71" s="345"/>
      <c r="KSZ71" s="345"/>
      <c r="KTA71" s="345"/>
      <c r="KTB71" s="345"/>
      <c r="KTC71" s="345"/>
      <c r="KTD71" s="345"/>
      <c r="KTE71" s="345"/>
      <c r="KTF71" s="345"/>
      <c r="KTG71" s="345"/>
      <c r="KTH71" s="345"/>
      <c r="KTI71" s="345"/>
      <c r="KTJ71" s="345"/>
      <c r="KTK71" s="345"/>
      <c r="KTL71" s="345"/>
      <c r="KTM71" s="345"/>
      <c r="KTN71" s="345"/>
      <c r="KTO71" s="345"/>
      <c r="KTP71" s="345"/>
      <c r="KTQ71" s="345"/>
      <c r="KTR71" s="345"/>
      <c r="KTS71" s="345"/>
      <c r="KTT71" s="345"/>
      <c r="KTU71" s="345"/>
      <c r="KTV71" s="345"/>
      <c r="KTW71" s="345"/>
      <c r="KTX71" s="345"/>
      <c r="KTY71" s="345"/>
      <c r="KTZ71" s="345"/>
      <c r="KUA71" s="345"/>
      <c r="KUB71" s="345"/>
      <c r="KUC71" s="345"/>
      <c r="KUD71" s="345"/>
      <c r="KUE71" s="345"/>
      <c r="KUF71" s="345"/>
      <c r="KUG71" s="345"/>
      <c r="KUH71" s="345"/>
      <c r="KUI71" s="345"/>
      <c r="KUJ71" s="345"/>
      <c r="KUK71" s="345"/>
      <c r="KUL71" s="345"/>
      <c r="KUM71" s="345"/>
      <c r="KUN71" s="345"/>
      <c r="KUO71" s="345"/>
      <c r="KUP71" s="345"/>
      <c r="KUQ71" s="345"/>
      <c r="KUR71" s="345"/>
      <c r="KUS71" s="345"/>
      <c r="KUT71" s="345"/>
      <c r="KUU71" s="345"/>
      <c r="KUV71" s="345"/>
      <c r="KUW71" s="345"/>
      <c r="KUX71" s="345"/>
      <c r="KUY71" s="345"/>
      <c r="KUZ71" s="345"/>
      <c r="KVA71" s="345"/>
      <c r="KVB71" s="345"/>
      <c r="KVC71" s="345"/>
      <c r="KVD71" s="345"/>
      <c r="KVE71" s="345"/>
      <c r="KVF71" s="345"/>
      <c r="KVG71" s="345"/>
      <c r="KVH71" s="345"/>
      <c r="KVI71" s="345"/>
      <c r="KVJ71" s="345"/>
      <c r="KVK71" s="345"/>
      <c r="KVL71" s="345"/>
      <c r="KVM71" s="345"/>
      <c r="KVN71" s="345"/>
      <c r="KVO71" s="345"/>
      <c r="KVP71" s="345"/>
      <c r="KVQ71" s="345"/>
      <c r="KVR71" s="345"/>
      <c r="KVS71" s="345"/>
      <c r="KVT71" s="345"/>
      <c r="KVU71" s="345"/>
      <c r="KVV71" s="345"/>
      <c r="KVW71" s="345"/>
      <c r="KVX71" s="345"/>
      <c r="KVY71" s="345"/>
      <c r="KVZ71" s="345"/>
      <c r="KWA71" s="345"/>
      <c r="KWB71" s="345"/>
      <c r="KWC71" s="345"/>
      <c r="KWD71" s="345"/>
      <c r="KWE71" s="345"/>
      <c r="KWF71" s="345"/>
      <c r="KWG71" s="345"/>
      <c r="KWH71" s="345"/>
      <c r="KWI71" s="345"/>
      <c r="KWJ71" s="345"/>
      <c r="KWK71" s="345"/>
      <c r="KWL71" s="345"/>
      <c r="KWM71" s="345"/>
      <c r="KWN71" s="345"/>
      <c r="KWO71" s="345"/>
      <c r="KWP71" s="345"/>
      <c r="KWQ71" s="345"/>
      <c r="KWR71" s="345"/>
      <c r="KWS71" s="345"/>
      <c r="KWT71" s="345"/>
      <c r="KWU71" s="345"/>
      <c r="KWV71" s="345"/>
      <c r="KWW71" s="345"/>
      <c r="KWX71" s="345"/>
      <c r="KWY71" s="345"/>
      <c r="KWZ71" s="345"/>
      <c r="KXA71" s="345"/>
      <c r="KXB71" s="345"/>
      <c r="KXC71" s="345"/>
      <c r="KXD71" s="345"/>
      <c r="KXE71" s="345"/>
      <c r="KXF71" s="345"/>
      <c r="KXG71" s="345"/>
      <c r="KXH71" s="345"/>
      <c r="KXI71" s="345"/>
      <c r="KXJ71" s="345"/>
      <c r="KXK71" s="345"/>
      <c r="KXL71" s="345"/>
      <c r="KXM71" s="345"/>
      <c r="KXN71" s="345"/>
      <c r="KXO71" s="345"/>
      <c r="KXP71" s="345"/>
      <c r="KXQ71" s="345"/>
      <c r="KXR71" s="345"/>
      <c r="KXS71" s="345"/>
      <c r="KXT71" s="345"/>
      <c r="KXU71" s="345"/>
      <c r="KXV71" s="345"/>
      <c r="KXW71" s="345"/>
      <c r="KXX71" s="345"/>
      <c r="KXY71" s="345"/>
      <c r="KXZ71" s="345"/>
      <c r="KYA71" s="345"/>
      <c r="KYB71" s="345"/>
      <c r="KYC71" s="345"/>
      <c r="KYD71" s="345"/>
      <c r="KYE71" s="345"/>
      <c r="KYF71" s="345"/>
      <c r="KYG71" s="345"/>
      <c r="KYH71" s="345"/>
      <c r="KYI71" s="345"/>
      <c r="KYJ71" s="345"/>
      <c r="KYK71" s="345"/>
      <c r="KYL71" s="345"/>
      <c r="KYM71" s="345"/>
      <c r="KYN71" s="345"/>
      <c r="KYO71" s="345"/>
      <c r="KYP71" s="345"/>
      <c r="KYQ71" s="345"/>
      <c r="KYR71" s="345"/>
      <c r="KYS71" s="345"/>
      <c r="KYT71" s="345"/>
      <c r="KYU71" s="345"/>
      <c r="KYV71" s="345"/>
      <c r="KYW71" s="345"/>
      <c r="KYX71" s="345"/>
      <c r="KYY71" s="345"/>
      <c r="KYZ71" s="345"/>
      <c r="KZA71" s="345"/>
      <c r="KZB71" s="345"/>
      <c r="KZC71" s="345"/>
      <c r="KZD71" s="345"/>
      <c r="KZE71" s="345"/>
      <c r="KZF71" s="345"/>
      <c r="KZG71" s="345"/>
      <c r="KZH71" s="345"/>
      <c r="KZI71" s="345"/>
      <c r="KZJ71" s="345"/>
      <c r="KZK71" s="345"/>
      <c r="KZL71" s="345"/>
      <c r="KZM71" s="345"/>
      <c r="KZN71" s="345"/>
      <c r="KZO71" s="345"/>
      <c r="KZP71" s="345"/>
      <c r="KZQ71" s="345"/>
      <c r="KZR71" s="345"/>
      <c r="KZS71" s="345"/>
      <c r="KZT71" s="345"/>
      <c r="KZU71" s="345"/>
      <c r="KZV71" s="345"/>
      <c r="KZW71" s="345"/>
      <c r="KZX71" s="345"/>
      <c r="KZY71" s="345"/>
      <c r="KZZ71" s="345"/>
      <c r="LAA71" s="345"/>
      <c r="LAB71" s="345"/>
      <c r="LAC71" s="345"/>
      <c r="LAD71" s="345"/>
      <c r="LAE71" s="345"/>
      <c r="LAF71" s="345"/>
      <c r="LAG71" s="345"/>
      <c r="LAH71" s="345"/>
      <c r="LAI71" s="345"/>
      <c r="LAJ71" s="345"/>
      <c r="LAK71" s="345"/>
      <c r="LAL71" s="345"/>
      <c r="LAM71" s="345"/>
      <c r="LAN71" s="345"/>
      <c r="LAO71" s="345"/>
      <c r="LAP71" s="345"/>
      <c r="LAQ71" s="345"/>
      <c r="LAR71" s="345"/>
      <c r="LAS71" s="345"/>
      <c r="LAT71" s="345"/>
      <c r="LAU71" s="345"/>
      <c r="LAV71" s="345"/>
      <c r="LAW71" s="345"/>
      <c r="LAX71" s="345"/>
      <c r="LAY71" s="345"/>
      <c r="LAZ71" s="345"/>
      <c r="LBA71" s="345"/>
      <c r="LBB71" s="345"/>
      <c r="LBC71" s="345"/>
      <c r="LBD71" s="345"/>
      <c r="LBE71" s="345"/>
      <c r="LBF71" s="345"/>
      <c r="LBG71" s="345"/>
      <c r="LBH71" s="345"/>
      <c r="LBI71" s="345"/>
      <c r="LBJ71" s="345"/>
      <c r="LBK71" s="345"/>
      <c r="LBL71" s="345"/>
      <c r="LBM71" s="345"/>
      <c r="LBN71" s="345"/>
      <c r="LBO71" s="345"/>
      <c r="LBP71" s="345"/>
      <c r="LBQ71" s="345"/>
      <c r="LBR71" s="345"/>
      <c r="LBS71" s="345"/>
      <c r="LBT71" s="345"/>
      <c r="LBU71" s="345"/>
      <c r="LBV71" s="345"/>
      <c r="LBW71" s="345"/>
      <c r="LBX71" s="345"/>
      <c r="LBY71" s="345"/>
      <c r="LBZ71" s="345"/>
      <c r="LCA71" s="345"/>
      <c r="LCC71" s="345"/>
      <c r="LCD71" s="345"/>
      <c r="LCE71" s="345"/>
      <c r="LCF71" s="345"/>
      <c r="LCG71" s="345"/>
      <c r="LCH71" s="345"/>
      <c r="LCI71" s="345"/>
      <c r="LCJ71" s="345"/>
      <c r="LCK71" s="345"/>
      <c r="LCL71" s="345"/>
      <c r="LCM71" s="345"/>
      <c r="LCN71" s="345"/>
      <c r="LCO71" s="345"/>
      <c r="LCP71" s="345"/>
      <c r="LCQ71" s="345"/>
      <c r="LCR71" s="345"/>
      <c r="LCS71" s="345"/>
      <c r="LCT71" s="345"/>
      <c r="LCU71" s="345"/>
      <c r="LCV71" s="345"/>
      <c r="LCW71" s="345"/>
      <c r="LCX71" s="345"/>
      <c r="LCY71" s="345"/>
      <c r="LCZ71" s="345"/>
      <c r="LDA71" s="345"/>
      <c r="LDB71" s="345"/>
      <c r="LDC71" s="345"/>
      <c r="LDD71" s="345"/>
      <c r="LDE71" s="345"/>
      <c r="LDF71" s="345"/>
      <c r="LDG71" s="345"/>
      <c r="LDH71" s="345"/>
      <c r="LDI71" s="345"/>
      <c r="LDJ71" s="345"/>
      <c r="LDK71" s="345"/>
      <c r="LDL71" s="345"/>
      <c r="LDM71" s="345"/>
      <c r="LDN71" s="345"/>
      <c r="LDO71" s="345"/>
      <c r="LDP71" s="345"/>
      <c r="LDQ71" s="345"/>
      <c r="LDR71" s="345"/>
      <c r="LDS71" s="345"/>
      <c r="LDT71" s="345"/>
      <c r="LDU71" s="345"/>
      <c r="LDV71" s="345"/>
      <c r="LDW71" s="345"/>
      <c r="LDX71" s="345"/>
      <c r="LDY71" s="345"/>
      <c r="LDZ71" s="345"/>
      <c r="LEA71" s="345"/>
      <c r="LEB71" s="345"/>
      <c r="LEC71" s="345"/>
      <c r="LED71" s="345"/>
      <c r="LEE71" s="345"/>
      <c r="LEF71" s="345"/>
      <c r="LEG71" s="345"/>
      <c r="LEH71" s="345"/>
      <c r="LEI71" s="345"/>
      <c r="LEJ71" s="345"/>
      <c r="LEK71" s="345"/>
      <c r="LEL71" s="345"/>
      <c r="LEM71" s="345"/>
      <c r="LEN71" s="345"/>
      <c r="LEO71" s="345"/>
      <c r="LEP71" s="345"/>
      <c r="LEQ71" s="345"/>
      <c r="LER71" s="345"/>
      <c r="LES71" s="345"/>
      <c r="LET71" s="345"/>
      <c r="LEU71" s="345"/>
      <c r="LEV71" s="345"/>
      <c r="LEW71" s="345"/>
      <c r="LEX71" s="345"/>
      <c r="LEY71" s="345"/>
      <c r="LEZ71" s="345"/>
      <c r="LFA71" s="345"/>
      <c r="LFB71" s="345"/>
      <c r="LFC71" s="345"/>
      <c r="LFD71" s="345"/>
      <c r="LFE71" s="345"/>
      <c r="LFF71" s="345"/>
      <c r="LFG71" s="345"/>
      <c r="LFH71" s="345"/>
      <c r="LFI71" s="345"/>
      <c r="LFJ71" s="345"/>
      <c r="LFK71" s="345"/>
      <c r="LFL71" s="345"/>
      <c r="LFM71" s="345"/>
      <c r="LFN71" s="345"/>
      <c r="LFO71" s="345"/>
      <c r="LFP71" s="345"/>
      <c r="LFQ71" s="345"/>
      <c r="LFR71" s="345"/>
      <c r="LFS71" s="345"/>
      <c r="LFT71" s="345"/>
      <c r="LFU71" s="345"/>
      <c r="LFV71" s="345"/>
      <c r="LFW71" s="345"/>
      <c r="LFX71" s="345"/>
      <c r="LFY71" s="345"/>
      <c r="LFZ71" s="345"/>
      <c r="LGA71" s="345"/>
      <c r="LGB71" s="345"/>
      <c r="LGC71" s="345"/>
      <c r="LGD71" s="345"/>
      <c r="LGE71" s="345"/>
      <c r="LGF71" s="345"/>
      <c r="LGG71" s="345"/>
      <c r="LGH71" s="345"/>
      <c r="LGI71" s="345"/>
      <c r="LGJ71" s="345"/>
      <c r="LGK71" s="345"/>
      <c r="LGL71" s="345"/>
      <c r="LGM71" s="345"/>
      <c r="LGN71" s="345"/>
      <c r="LGO71" s="345"/>
      <c r="LGP71" s="345"/>
      <c r="LGQ71" s="345"/>
      <c r="LGR71" s="345"/>
      <c r="LGS71" s="345"/>
      <c r="LGT71" s="345"/>
      <c r="LGU71" s="345"/>
      <c r="LGV71" s="345"/>
      <c r="LGW71" s="345"/>
      <c r="LGX71" s="345"/>
      <c r="LGY71" s="345"/>
      <c r="LGZ71" s="345"/>
      <c r="LHA71" s="345"/>
      <c r="LHB71" s="345"/>
      <c r="LHC71" s="345"/>
      <c r="LHD71" s="345"/>
      <c r="LHE71" s="345"/>
      <c r="LHF71" s="345"/>
      <c r="LHG71" s="345"/>
      <c r="LHH71" s="345"/>
      <c r="LHI71" s="345"/>
      <c r="LHJ71" s="345"/>
      <c r="LHK71" s="345"/>
      <c r="LHL71" s="345"/>
      <c r="LHM71" s="345"/>
      <c r="LHN71" s="345"/>
      <c r="LHO71" s="345"/>
      <c r="LHP71" s="345"/>
      <c r="LHQ71" s="345"/>
      <c r="LHR71" s="345"/>
      <c r="LHS71" s="345"/>
      <c r="LHT71" s="345"/>
      <c r="LHU71" s="345"/>
      <c r="LHV71" s="345"/>
      <c r="LHW71" s="345"/>
      <c r="LHX71" s="345"/>
      <c r="LHY71" s="345"/>
      <c r="LHZ71" s="345"/>
      <c r="LIA71" s="345"/>
      <c r="LIB71" s="345"/>
      <c r="LIC71" s="345"/>
      <c r="LID71" s="345"/>
      <c r="LIE71" s="345"/>
      <c r="LIF71" s="345"/>
      <c r="LIG71" s="345"/>
      <c r="LIH71" s="345"/>
      <c r="LII71" s="345"/>
      <c r="LIJ71" s="345"/>
      <c r="LIK71" s="345"/>
      <c r="LIL71" s="345"/>
      <c r="LIM71" s="345"/>
      <c r="LIN71" s="345"/>
      <c r="LIO71" s="345"/>
      <c r="LIP71" s="345"/>
      <c r="LIQ71" s="345"/>
      <c r="LIR71" s="345"/>
      <c r="LIS71" s="345"/>
      <c r="LIT71" s="345"/>
      <c r="LIU71" s="345"/>
      <c r="LIV71" s="345"/>
      <c r="LIW71" s="345"/>
      <c r="LIX71" s="345"/>
      <c r="LIY71" s="345"/>
      <c r="LIZ71" s="345"/>
      <c r="LJA71" s="345"/>
      <c r="LJB71" s="345"/>
      <c r="LJC71" s="345"/>
      <c r="LJD71" s="345"/>
      <c r="LJE71" s="345"/>
      <c r="LJF71" s="345"/>
      <c r="LJG71" s="345"/>
      <c r="LJH71" s="345"/>
      <c r="LJI71" s="345"/>
      <c r="LJJ71" s="345"/>
      <c r="LJK71" s="345"/>
      <c r="LJL71" s="345"/>
      <c r="LJM71" s="345"/>
      <c r="LJN71" s="345"/>
      <c r="LJO71" s="345"/>
      <c r="LJP71" s="345"/>
      <c r="LJQ71" s="345"/>
      <c r="LJR71" s="345"/>
      <c r="LJS71" s="345"/>
      <c r="LJT71" s="345"/>
      <c r="LJU71" s="345"/>
      <c r="LJV71" s="345"/>
      <c r="LJW71" s="345"/>
      <c r="LJX71" s="345"/>
      <c r="LJY71" s="345"/>
      <c r="LJZ71" s="345"/>
      <c r="LKA71" s="345"/>
      <c r="LKB71" s="345"/>
      <c r="LKC71" s="345"/>
      <c r="LKD71" s="345"/>
      <c r="LKE71" s="345"/>
      <c r="LKF71" s="345"/>
      <c r="LKG71" s="345"/>
      <c r="LKH71" s="345"/>
      <c r="LKI71" s="345"/>
      <c r="LKJ71" s="345"/>
      <c r="LKK71" s="345"/>
      <c r="LKL71" s="345"/>
      <c r="LKM71" s="345"/>
      <c r="LKN71" s="345"/>
      <c r="LKO71" s="345"/>
      <c r="LKP71" s="345"/>
      <c r="LKQ71" s="345"/>
      <c r="LKR71" s="345"/>
      <c r="LKS71" s="345"/>
      <c r="LKT71" s="345"/>
      <c r="LKU71" s="345"/>
      <c r="LKV71" s="345"/>
      <c r="LKW71" s="345"/>
      <c r="LKX71" s="345"/>
      <c r="LKY71" s="345"/>
      <c r="LKZ71" s="345"/>
      <c r="LLA71" s="345"/>
      <c r="LLB71" s="345"/>
      <c r="LLC71" s="345"/>
      <c r="LLD71" s="345"/>
      <c r="LLE71" s="345"/>
      <c r="LLF71" s="345"/>
      <c r="LLG71" s="345"/>
      <c r="LLH71" s="345"/>
      <c r="LLI71" s="345"/>
      <c r="LLJ71" s="345"/>
      <c r="LLK71" s="345"/>
      <c r="LLL71" s="345"/>
      <c r="LLM71" s="345"/>
      <c r="LLN71" s="345"/>
      <c r="LLO71" s="345"/>
      <c r="LLP71" s="345"/>
      <c r="LLQ71" s="345"/>
      <c r="LLR71" s="345"/>
      <c r="LLS71" s="345"/>
      <c r="LLT71" s="345"/>
      <c r="LLU71" s="345"/>
      <c r="LLV71" s="345"/>
      <c r="LLW71" s="345"/>
      <c r="LLY71" s="345"/>
      <c r="LLZ71" s="345"/>
      <c r="LMA71" s="345"/>
      <c r="LMB71" s="345"/>
      <c r="LMC71" s="345"/>
      <c r="LMD71" s="345"/>
      <c r="LME71" s="345"/>
      <c r="LMF71" s="345"/>
      <c r="LMG71" s="345"/>
      <c r="LMH71" s="345"/>
      <c r="LMI71" s="345"/>
      <c r="LMJ71" s="345"/>
      <c r="LMK71" s="345"/>
      <c r="LML71" s="345"/>
      <c r="LMM71" s="345"/>
      <c r="LMN71" s="345"/>
      <c r="LMO71" s="345"/>
      <c r="LMP71" s="345"/>
      <c r="LMQ71" s="345"/>
      <c r="LMR71" s="345"/>
      <c r="LMS71" s="345"/>
      <c r="LMT71" s="345"/>
      <c r="LMU71" s="345"/>
      <c r="LMV71" s="345"/>
      <c r="LMW71" s="345"/>
      <c r="LMX71" s="345"/>
      <c r="LMY71" s="345"/>
      <c r="LMZ71" s="345"/>
      <c r="LNA71" s="345"/>
      <c r="LNB71" s="345"/>
      <c r="LNC71" s="345"/>
      <c r="LND71" s="345"/>
      <c r="LNE71" s="345"/>
      <c r="LNF71" s="345"/>
      <c r="LNG71" s="345"/>
      <c r="LNH71" s="345"/>
      <c r="LNI71" s="345"/>
      <c r="LNJ71" s="345"/>
      <c r="LNK71" s="345"/>
      <c r="LNL71" s="345"/>
      <c r="LNM71" s="345"/>
      <c r="LNN71" s="345"/>
      <c r="LNO71" s="345"/>
      <c r="LNP71" s="345"/>
      <c r="LNQ71" s="345"/>
      <c r="LNR71" s="345"/>
      <c r="LNS71" s="345"/>
      <c r="LNT71" s="345"/>
      <c r="LNU71" s="345"/>
      <c r="LNV71" s="345"/>
      <c r="LNW71" s="345"/>
      <c r="LNX71" s="345"/>
      <c r="LNY71" s="345"/>
      <c r="LNZ71" s="345"/>
      <c r="LOA71" s="345"/>
      <c r="LOB71" s="345"/>
      <c r="LOC71" s="345"/>
      <c r="LOD71" s="345"/>
      <c r="LOE71" s="345"/>
      <c r="LOF71" s="345"/>
      <c r="LOG71" s="345"/>
      <c r="LOH71" s="345"/>
      <c r="LOI71" s="345"/>
      <c r="LOJ71" s="345"/>
      <c r="LOK71" s="345"/>
      <c r="LOL71" s="345"/>
      <c r="LOM71" s="345"/>
      <c r="LON71" s="345"/>
      <c r="LOO71" s="345"/>
      <c r="LOP71" s="345"/>
      <c r="LOQ71" s="345"/>
      <c r="LOR71" s="345"/>
      <c r="LOS71" s="345"/>
      <c r="LOT71" s="345"/>
      <c r="LOU71" s="345"/>
      <c r="LOV71" s="345"/>
      <c r="LOW71" s="345"/>
      <c r="LOX71" s="345"/>
      <c r="LOY71" s="345"/>
      <c r="LOZ71" s="345"/>
      <c r="LPA71" s="345"/>
      <c r="LPB71" s="345"/>
      <c r="LPC71" s="345"/>
      <c r="LPD71" s="345"/>
      <c r="LPE71" s="345"/>
      <c r="LPF71" s="345"/>
      <c r="LPG71" s="345"/>
      <c r="LPH71" s="345"/>
      <c r="LPI71" s="345"/>
      <c r="LPJ71" s="345"/>
      <c r="LPK71" s="345"/>
      <c r="LPL71" s="345"/>
      <c r="LPM71" s="345"/>
      <c r="LPN71" s="345"/>
      <c r="LPO71" s="345"/>
      <c r="LPP71" s="345"/>
      <c r="LPQ71" s="345"/>
      <c r="LPR71" s="345"/>
      <c r="LPS71" s="345"/>
      <c r="LPT71" s="345"/>
      <c r="LPU71" s="345"/>
      <c r="LPV71" s="345"/>
      <c r="LPW71" s="345"/>
      <c r="LPX71" s="345"/>
      <c r="LPY71" s="345"/>
      <c r="LPZ71" s="345"/>
      <c r="LQA71" s="345"/>
      <c r="LQB71" s="345"/>
      <c r="LQC71" s="345"/>
      <c r="LQD71" s="345"/>
      <c r="LQE71" s="345"/>
      <c r="LQF71" s="345"/>
      <c r="LQG71" s="345"/>
      <c r="LQH71" s="345"/>
      <c r="LQI71" s="345"/>
      <c r="LQJ71" s="345"/>
      <c r="LQK71" s="345"/>
      <c r="LQL71" s="345"/>
      <c r="LQM71" s="345"/>
      <c r="LQN71" s="345"/>
      <c r="LQO71" s="345"/>
      <c r="LQP71" s="345"/>
      <c r="LQQ71" s="345"/>
      <c r="LQR71" s="345"/>
      <c r="LQS71" s="345"/>
      <c r="LQT71" s="345"/>
      <c r="LQU71" s="345"/>
      <c r="LQV71" s="345"/>
      <c r="LQW71" s="345"/>
      <c r="LQX71" s="345"/>
      <c r="LQY71" s="345"/>
      <c r="LQZ71" s="345"/>
      <c r="LRA71" s="345"/>
      <c r="LRB71" s="345"/>
      <c r="LRC71" s="345"/>
      <c r="LRD71" s="345"/>
      <c r="LRE71" s="345"/>
      <c r="LRF71" s="345"/>
      <c r="LRG71" s="345"/>
      <c r="LRH71" s="345"/>
      <c r="LRI71" s="345"/>
      <c r="LRJ71" s="345"/>
      <c r="LRK71" s="345"/>
      <c r="LRL71" s="345"/>
      <c r="LRM71" s="345"/>
      <c r="LRN71" s="345"/>
      <c r="LRO71" s="345"/>
      <c r="LRP71" s="345"/>
      <c r="LRQ71" s="345"/>
      <c r="LRR71" s="345"/>
      <c r="LRS71" s="345"/>
      <c r="LRT71" s="345"/>
      <c r="LRU71" s="345"/>
      <c r="LRV71" s="345"/>
      <c r="LRW71" s="345"/>
      <c r="LRX71" s="345"/>
      <c r="LRY71" s="345"/>
      <c r="LRZ71" s="345"/>
      <c r="LSA71" s="345"/>
      <c r="LSB71" s="345"/>
      <c r="LSC71" s="345"/>
      <c r="LSD71" s="345"/>
      <c r="LSE71" s="345"/>
      <c r="LSF71" s="345"/>
      <c r="LSG71" s="345"/>
      <c r="LSH71" s="345"/>
      <c r="LSI71" s="345"/>
      <c r="LSJ71" s="345"/>
      <c r="LSK71" s="345"/>
      <c r="LSL71" s="345"/>
      <c r="LSM71" s="345"/>
      <c r="LSN71" s="345"/>
      <c r="LSO71" s="345"/>
      <c r="LSP71" s="345"/>
      <c r="LSQ71" s="345"/>
      <c r="LSR71" s="345"/>
      <c r="LSS71" s="345"/>
      <c r="LST71" s="345"/>
      <c r="LSU71" s="345"/>
      <c r="LSV71" s="345"/>
      <c r="LSW71" s="345"/>
      <c r="LSX71" s="345"/>
      <c r="LSY71" s="345"/>
      <c r="LSZ71" s="345"/>
      <c r="LTA71" s="345"/>
      <c r="LTB71" s="345"/>
      <c r="LTC71" s="345"/>
      <c r="LTD71" s="345"/>
      <c r="LTE71" s="345"/>
      <c r="LTF71" s="345"/>
      <c r="LTG71" s="345"/>
      <c r="LTH71" s="345"/>
      <c r="LTI71" s="345"/>
      <c r="LTJ71" s="345"/>
      <c r="LTK71" s="345"/>
      <c r="LTL71" s="345"/>
      <c r="LTM71" s="345"/>
      <c r="LTN71" s="345"/>
      <c r="LTO71" s="345"/>
      <c r="LTP71" s="345"/>
      <c r="LTQ71" s="345"/>
      <c r="LTR71" s="345"/>
      <c r="LTS71" s="345"/>
      <c r="LTT71" s="345"/>
      <c r="LTU71" s="345"/>
      <c r="LTV71" s="345"/>
      <c r="LTW71" s="345"/>
      <c r="LTX71" s="345"/>
      <c r="LTY71" s="345"/>
      <c r="LTZ71" s="345"/>
      <c r="LUA71" s="345"/>
      <c r="LUB71" s="345"/>
      <c r="LUC71" s="345"/>
      <c r="LUD71" s="345"/>
      <c r="LUE71" s="345"/>
      <c r="LUF71" s="345"/>
      <c r="LUG71" s="345"/>
      <c r="LUH71" s="345"/>
      <c r="LUI71" s="345"/>
      <c r="LUJ71" s="345"/>
      <c r="LUK71" s="345"/>
      <c r="LUL71" s="345"/>
      <c r="LUM71" s="345"/>
      <c r="LUN71" s="345"/>
      <c r="LUO71" s="345"/>
      <c r="LUP71" s="345"/>
      <c r="LUQ71" s="345"/>
      <c r="LUR71" s="345"/>
      <c r="LUS71" s="345"/>
      <c r="LUT71" s="345"/>
      <c r="LUU71" s="345"/>
      <c r="LUV71" s="345"/>
      <c r="LUW71" s="345"/>
      <c r="LUX71" s="345"/>
      <c r="LUY71" s="345"/>
      <c r="LUZ71" s="345"/>
      <c r="LVA71" s="345"/>
      <c r="LVB71" s="345"/>
      <c r="LVC71" s="345"/>
      <c r="LVD71" s="345"/>
      <c r="LVE71" s="345"/>
      <c r="LVF71" s="345"/>
      <c r="LVG71" s="345"/>
      <c r="LVH71" s="345"/>
      <c r="LVI71" s="345"/>
      <c r="LVJ71" s="345"/>
      <c r="LVK71" s="345"/>
      <c r="LVL71" s="345"/>
      <c r="LVM71" s="345"/>
      <c r="LVN71" s="345"/>
      <c r="LVO71" s="345"/>
      <c r="LVP71" s="345"/>
      <c r="LVQ71" s="345"/>
      <c r="LVR71" s="345"/>
      <c r="LVS71" s="345"/>
      <c r="LVU71" s="345"/>
      <c r="LVV71" s="345"/>
      <c r="LVW71" s="345"/>
      <c r="LVX71" s="345"/>
      <c r="LVY71" s="345"/>
      <c r="LVZ71" s="345"/>
      <c r="LWA71" s="345"/>
      <c r="LWB71" s="345"/>
      <c r="LWC71" s="345"/>
      <c r="LWD71" s="345"/>
      <c r="LWE71" s="345"/>
      <c r="LWF71" s="345"/>
      <c r="LWG71" s="345"/>
      <c r="LWH71" s="345"/>
      <c r="LWI71" s="345"/>
      <c r="LWJ71" s="345"/>
      <c r="LWK71" s="345"/>
      <c r="LWL71" s="345"/>
      <c r="LWM71" s="345"/>
      <c r="LWN71" s="345"/>
      <c r="LWO71" s="345"/>
      <c r="LWP71" s="345"/>
      <c r="LWQ71" s="345"/>
      <c r="LWR71" s="345"/>
      <c r="LWS71" s="345"/>
      <c r="LWT71" s="345"/>
      <c r="LWU71" s="345"/>
      <c r="LWV71" s="345"/>
      <c r="LWW71" s="345"/>
      <c r="LWX71" s="345"/>
      <c r="LWY71" s="345"/>
      <c r="LWZ71" s="345"/>
      <c r="LXA71" s="345"/>
      <c r="LXB71" s="345"/>
      <c r="LXC71" s="345"/>
      <c r="LXD71" s="345"/>
      <c r="LXE71" s="345"/>
      <c r="LXF71" s="345"/>
      <c r="LXG71" s="345"/>
      <c r="LXH71" s="345"/>
      <c r="LXI71" s="345"/>
      <c r="LXJ71" s="345"/>
      <c r="LXK71" s="345"/>
      <c r="LXL71" s="345"/>
      <c r="LXM71" s="345"/>
      <c r="LXN71" s="345"/>
      <c r="LXO71" s="345"/>
      <c r="LXP71" s="345"/>
      <c r="LXQ71" s="345"/>
      <c r="LXR71" s="345"/>
      <c r="LXS71" s="345"/>
      <c r="LXT71" s="345"/>
      <c r="LXU71" s="345"/>
      <c r="LXV71" s="345"/>
      <c r="LXW71" s="345"/>
      <c r="LXX71" s="345"/>
      <c r="LXY71" s="345"/>
      <c r="LXZ71" s="345"/>
      <c r="LYA71" s="345"/>
      <c r="LYB71" s="345"/>
      <c r="LYC71" s="345"/>
      <c r="LYD71" s="345"/>
      <c r="LYE71" s="345"/>
      <c r="LYF71" s="345"/>
      <c r="LYG71" s="345"/>
      <c r="LYH71" s="345"/>
      <c r="LYI71" s="345"/>
      <c r="LYJ71" s="345"/>
      <c r="LYK71" s="345"/>
      <c r="LYL71" s="345"/>
      <c r="LYM71" s="345"/>
      <c r="LYN71" s="345"/>
      <c r="LYO71" s="345"/>
      <c r="LYP71" s="345"/>
      <c r="LYQ71" s="345"/>
      <c r="LYR71" s="345"/>
      <c r="LYS71" s="345"/>
      <c r="LYT71" s="345"/>
      <c r="LYU71" s="345"/>
      <c r="LYV71" s="345"/>
      <c r="LYW71" s="345"/>
      <c r="LYX71" s="345"/>
      <c r="LYY71" s="345"/>
      <c r="LYZ71" s="345"/>
      <c r="LZA71" s="345"/>
      <c r="LZB71" s="345"/>
      <c r="LZC71" s="345"/>
      <c r="LZD71" s="345"/>
      <c r="LZE71" s="345"/>
      <c r="LZF71" s="345"/>
      <c r="LZG71" s="345"/>
      <c r="LZH71" s="345"/>
      <c r="LZI71" s="345"/>
      <c r="LZJ71" s="345"/>
      <c r="LZK71" s="345"/>
      <c r="LZL71" s="345"/>
      <c r="LZM71" s="345"/>
      <c r="LZN71" s="345"/>
      <c r="LZO71" s="345"/>
      <c r="LZP71" s="345"/>
      <c r="LZQ71" s="345"/>
      <c r="LZR71" s="345"/>
      <c r="LZS71" s="345"/>
      <c r="LZT71" s="345"/>
      <c r="LZU71" s="345"/>
      <c r="LZV71" s="345"/>
      <c r="LZW71" s="345"/>
      <c r="LZX71" s="345"/>
      <c r="LZY71" s="345"/>
      <c r="LZZ71" s="345"/>
      <c r="MAA71" s="345"/>
      <c r="MAB71" s="345"/>
      <c r="MAC71" s="345"/>
      <c r="MAD71" s="345"/>
      <c r="MAE71" s="345"/>
      <c r="MAF71" s="345"/>
      <c r="MAG71" s="345"/>
      <c r="MAH71" s="345"/>
      <c r="MAI71" s="345"/>
      <c r="MAJ71" s="345"/>
      <c r="MAK71" s="345"/>
      <c r="MAL71" s="345"/>
      <c r="MAM71" s="345"/>
      <c r="MAN71" s="345"/>
      <c r="MAO71" s="345"/>
      <c r="MAP71" s="345"/>
      <c r="MAQ71" s="345"/>
      <c r="MAR71" s="345"/>
      <c r="MAS71" s="345"/>
      <c r="MAT71" s="345"/>
      <c r="MAU71" s="345"/>
      <c r="MAV71" s="345"/>
      <c r="MAW71" s="345"/>
      <c r="MAX71" s="345"/>
      <c r="MAY71" s="345"/>
      <c r="MAZ71" s="345"/>
      <c r="MBA71" s="345"/>
      <c r="MBB71" s="345"/>
      <c r="MBC71" s="345"/>
      <c r="MBD71" s="345"/>
      <c r="MBE71" s="345"/>
      <c r="MBF71" s="345"/>
      <c r="MBG71" s="345"/>
      <c r="MBH71" s="345"/>
      <c r="MBI71" s="345"/>
      <c r="MBJ71" s="345"/>
      <c r="MBK71" s="345"/>
      <c r="MBL71" s="345"/>
      <c r="MBM71" s="345"/>
      <c r="MBN71" s="345"/>
      <c r="MBO71" s="345"/>
      <c r="MBP71" s="345"/>
      <c r="MBQ71" s="345"/>
      <c r="MBR71" s="345"/>
      <c r="MBS71" s="345"/>
      <c r="MBT71" s="345"/>
      <c r="MBU71" s="345"/>
      <c r="MBV71" s="345"/>
      <c r="MBW71" s="345"/>
      <c r="MBX71" s="345"/>
      <c r="MBY71" s="345"/>
      <c r="MBZ71" s="345"/>
      <c r="MCA71" s="345"/>
      <c r="MCB71" s="345"/>
      <c r="MCC71" s="345"/>
      <c r="MCD71" s="345"/>
      <c r="MCE71" s="345"/>
      <c r="MCF71" s="345"/>
      <c r="MCG71" s="345"/>
      <c r="MCH71" s="345"/>
      <c r="MCI71" s="345"/>
      <c r="MCJ71" s="345"/>
      <c r="MCK71" s="345"/>
      <c r="MCL71" s="345"/>
      <c r="MCM71" s="345"/>
      <c r="MCN71" s="345"/>
      <c r="MCO71" s="345"/>
      <c r="MCP71" s="345"/>
      <c r="MCQ71" s="345"/>
      <c r="MCR71" s="345"/>
      <c r="MCS71" s="345"/>
      <c r="MCT71" s="345"/>
      <c r="MCU71" s="345"/>
      <c r="MCV71" s="345"/>
      <c r="MCW71" s="345"/>
      <c r="MCX71" s="345"/>
      <c r="MCY71" s="345"/>
      <c r="MCZ71" s="345"/>
      <c r="MDA71" s="345"/>
      <c r="MDB71" s="345"/>
      <c r="MDC71" s="345"/>
      <c r="MDD71" s="345"/>
      <c r="MDE71" s="345"/>
      <c r="MDF71" s="345"/>
      <c r="MDG71" s="345"/>
      <c r="MDH71" s="345"/>
      <c r="MDI71" s="345"/>
      <c r="MDJ71" s="345"/>
      <c r="MDK71" s="345"/>
      <c r="MDL71" s="345"/>
      <c r="MDM71" s="345"/>
      <c r="MDN71" s="345"/>
      <c r="MDO71" s="345"/>
      <c r="MDP71" s="345"/>
      <c r="MDQ71" s="345"/>
      <c r="MDR71" s="345"/>
      <c r="MDS71" s="345"/>
      <c r="MDT71" s="345"/>
      <c r="MDU71" s="345"/>
      <c r="MDV71" s="345"/>
      <c r="MDW71" s="345"/>
      <c r="MDX71" s="345"/>
      <c r="MDY71" s="345"/>
      <c r="MDZ71" s="345"/>
      <c r="MEA71" s="345"/>
      <c r="MEB71" s="345"/>
      <c r="MEC71" s="345"/>
      <c r="MED71" s="345"/>
      <c r="MEE71" s="345"/>
      <c r="MEF71" s="345"/>
      <c r="MEG71" s="345"/>
      <c r="MEH71" s="345"/>
      <c r="MEI71" s="345"/>
      <c r="MEJ71" s="345"/>
      <c r="MEK71" s="345"/>
      <c r="MEL71" s="345"/>
      <c r="MEM71" s="345"/>
      <c r="MEN71" s="345"/>
      <c r="MEO71" s="345"/>
      <c r="MEP71" s="345"/>
      <c r="MEQ71" s="345"/>
      <c r="MER71" s="345"/>
      <c r="MES71" s="345"/>
      <c r="MET71" s="345"/>
      <c r="MEU71" s="345"/>
      <c r="MEV71" s="345"/>
      <c r="MEW71" s="345"/>
      <c r="MEX71" s="345"/>
      <c r="MEY71" s="345"/>
      <c r="MEZ71" s="345"/>
      <c r="MFA71" s="345"/>
      <c r="MFB71" s="345"/>
      <c r="MFC71" s="345"/>
      <c r="MFD71" s="345"/>
      <c r="MFE71" s="345"/>
      <c r="MFF71" s="345"/>
      <c r="MFG71" s="345"/>
      <c r="MFH71" s="345"/>
      <c r="MFI71" s="345"/>
      <c r="MFJ71" s="345"/>
      <c r="MFK71" s="345"/>
      <c r="MFL71" s="345"/>
      <c r="MFM71" s="345"/>
      <c r="MFN71" s="345"/>
      <c r="MFO71" s="345"/>
      <c r="MFQ71" s="345"/>
      <c r="MFR71" s="345"/>
      <c r="MFS71" s="345"/>
      <c r="MFT71" s="345"/>
      <c r="MFU71" s="345"/>
      <c r="MFV71" s="345"/>
      <c r="MFW71" s="345"/>
      <c r="MFX71" s="345"/>
      <c r="MFY71" s="345"/>
      <c r="MFZ71" s="345"/>
      <c r="MGA71" s="345"/>
      <c r="MGB71" s="345"/>
      <c r="MGC71" s="345"/>
      <c r="MGD71" s="345"/>
      <c r="MGE71" s="345"/>
      <c r="MGF71" s="345"/>
      <c r="MGG71" s="345"/>
      <c r="MGH71" s="345"/>
      <c r="MGI71" s="345"/>
      <c r="MGJ71" s="345"/>
      <c r="MGK71" s="345"/>
      <c r="MGL71" s="345"/>
      <c r="MGM71" s="345"/>
      <c r="MGN71" s="345"/>
      <c r="MGO71" s="345"/>
      <c r="MGP71" s="345"/>
      <c r="MGQ71" s="345"/>
      <c r="MGR71" s="345"/>
      <c r="MGS71" s="345"/>
      <c r="MGT71" s="345"/>
      <c r="MGU71" s="345"/>
      <c r="MGV71" s="345"/>
      <c r="MGW71" s="345"/>
      <c r="MGX71" s="345"/>
      <c r="MGY71" s="345"/>
      <c r="MGZ71" s="345"/>
      <c r="MHA71" s="345"/>
      <c r="MHB71" s="345"/>
      <c r="MHC71" s="345"/>
      <c r="MHD71" s="345"/>
      <c r="MHE71" s="345"/>
      <c r="MHF71" s="345"/>
      <c r="MHG71" s="345"/>
      <c r="MHH71" s="345"/>
      <c r="MHI71" s="345"/>
      <c r="MHJ71" s="345"/>
      <c r="MHK71" s="345"/>
      <c r="MHL71" s="345"/>
      <c r="MHM71" s="345"/>
      <c r="MHN71" s="345"/>
      <c r="MHO71" s="345"/>
      <c r="MHP71" s="345"/>
      <c r="MHQ71" s="345"/>
      <c r="MHR71" s="345"/>
      <c r="MHS71" s="345"/>
      <c r="MHT71" s="345"/>
      <c r="MHU71" s="345"/>
      <c r="MHV71" s="345"/>
      <c r="MHW71" s="345"/>
      <c r="MHX71" s="345"/>
      <c r="MHY71" s="345"/>
      <c r="MHZ71" s="345"/>
      <c r="MIA71" s="345"/>
      <c r="MIB71" s="345"/>
      <c r="MIC71" s="345"/>
      <c r="MID71" s="345"/>
      <c r="MIE71" s="345"/>
      <c r="MIF71" s="345"/>
      <c r="MIG71" s="345"/>
      <c r="MIH71" s="345"/>
      <c r="MII71" s="345"/>
      <c r="MIJ71" s="345"/>
      <c r="MIK71" s="345"/>
      <c r="MIL71" s="345"/>
      <c r="MIM71" s="345"/>
      <c r="MIN71" s="345"/>
      <c r="MIO71" s="345"/>
      <c r="MIP71" s="345"/>
      <c r="MIQ71" s="345"/>
      <c r="MIR71" s="345"/>
      <c r="MIS71" s="345"/>
      <c r="MIT71" s="345"/>
      <c r="MIU71" s="345"/>
      <c r="MIV71" s="345"/>
      <c r="MIW71" s="345"/>
      <c r="MIX71" s="345"/>
      <c r="MIY71" s="345"/>
      <c r="MIZ71" s="345"/>
      <c r="MJA71" s="345"/>
      <c r="MJB71" s="345"/>
      <c r="MJC71" s="345"/>
      <c r="MJD71" s="345"/>
      <c r="MJE71" s="345"/>
      <c r="MJF71" s="345"/>
      <c r="MJG71" s="345"/>
      <c r="MJH71" s="345"/>
      <c r="MJI71" s="345"/>
      <c r="MJJ71" s="345"/>
      <c r="MJK71" s="345"/>
      <c r="MJL71" s="345"/>
      <c r="MJM71" s="345"/>
      <c r="MJN71" s="345"/>
      <c r="MJO71" s="345"/>
      <c r="MJP71" s="345"/>
      <c r="MJQ71" s="345"/>
      <c r="MJR71" s="345"/>
      <c r="MJS71" s="345"/>
      <c r="MJT71" s="345"/>
      <c r="MJU71" s="345"/>
      <c r="MJV71" s="345"/>
      <c r="MJW71" s="345"/>
      <c r="MJX71" s="345"/>
      <c r="MJY71" s="345"/>
      <c r="MJZ71" s="345"/>
      <c r="MKA71" s="345"/>
      <c r="MKB71" s="345"/>
      <c r="MKC71" s="345"/>
      <c r="MKD71" s="345"/>
      <c r="MKE71" s="345"/>
      <c r="MKF71" s="345"/>
      <c r="MKG71" s="345"/>
      <c r="MKH71" s="345"/>
      <c r="MKI71" s="345"/>
      <c r="MKJ71" s="345"/>
      <c r="MKK71" s="345"/>
      <c r="MKL71" s="345"/>
      <c r="MKM71" s="345"/>
      <c r="MKN71" s="345"/>
      <c r="MKO71" s="345"/>
      <c r="MKP71" s="345"/>
      <c r="MKQ71" s="345"/>
      <c r="MKR71" s="345"/>
      <c r="MKS71" s="345"/>
      <c r="MKT71" s="345"/>
      <c r="MKU71" s="345"/>
      <c r="MKV71" s="345"/>
      <c r="MKW71" s="345"/>
      <c r="MKX71" s="345"/>
      <c r="MKY71" s="345"/>
      <c r="MKZ71" s="345"/>
      <c r="MLA71" s="345"/>
      <c r="MLB71" s="345"/>
      <c r="MLC71" s="345"/>
      <c r="MLD71" s="345"/>
      <c r="MLE71" s="345"/>
      <c r="MLF71" s="345"/>
      <c r="MLG71" s="345"/>
      <c r="MLH71" s="345"/>
      <c r="MLI71" s="345"/>
      <c r="MLJ71" s="345"/>
      <c r="MLK71" s="345"/>
      <c r="MLL71" s="345"/>
      <c r="MLM71" s="345"/>
      <c r="MLN71" s="345"/>
      <c r="MLO71" s="345"/>
      <c r="MLP71" s="345"/>
      <c r="MLQ71" s="345"/>
      <c r="MLR71" s="345"/>
      <c r="MLS71" s="345"/>
      <c r="MLT71" s="345"/>
      <c r="MLU71" s="345"/>
      <c r="MLV71" s="345"/>
      <c r="MLW71" s="345"/>
      <c r="MLX71" s="345"/>
      <c r="MLY71" s="345"/>
      <c r="MLZ71" s="345"/>
      <c r="MMA71" s="345"/>
      <c r="MMB71" s="345"/>
      <c r="MMC71" s="345"/>
      <c r="MMD71" s="345"/>
      <c r="MME71" s="345"/>
      <c r="MMF71" s="345"/>
      <c r="MMG71" s="345"/>
      <c r="MMH71" s="345"/>
      <c r="MMI71" s="345"/>
      <c r="MMJ71" s="345"/>
      <c r="MMK71" s="345"/>
      <c r="MML71" s="345"/>
      <c r="MMM71" s="345"/>
      <c r="MMN71" s="345"/>
      <c r="MMO71" s="345"/>
      <c r="MMP71" s="345"/>
      <c r="MMQ71" s="345"/>
      <c r="MMR71" s="345"/>
      <c r="MMS71" s="345"/>
      <c r="MMT71" s="345"/>
      <c r="MMU71" s="345"/>
      <c r="MMV71" s="345"/>
      <c r="MMW71" s="345"/>
      <c r="MMX71" s="345"/>
      <c r="MMY71" s="345"/>
      <c r="MMZ71" s="345"/>
      <c r="MNA71" s="345"/>
      <c r="MNB71" s="345"/>
      <c r="MNC71" s="345"/>
      <c r="MND71" s="345"/>
      <c r="MNE71" s="345"/>
      <c r="MNF71" s="345"/>
      <c r="MNG71" s="345"/>
      <c r="MNH71" s="345"/>
      <c r="MNI71" s="345"/>
      <c r="MNJ71" s="345"/>
      <c r="MNK71" s="345"/>
      <c r="MNL71" s="345"/>
      <c r="MNM71" s="345"/>
      <c r="MNN71" s="345"/>
      <c r="MNO71" s="345"/>
      <c r="MNP71" s="345"/>
      <c r="MNQ71" s="345"/>
      <c r="MNR71" s="345"/>
      <c r="MNS71" s="345"/>
      <c r="MNT71" s="345"/>
      <c r="MNU71" s="345"/>
      <c r="MNV71" s="345"/>
      <c r="MNW71" s="345"/>
      <c r="MNX71" s="345"/>
      <c r="MNY71" s="345"/>
      <c r="MNZ71" s="345"/>
      <c r="MOA71" s="345"/>
      <c r="MOB71" s="345"/>
      <c r="MOC71" s="345"/>
      <c r="MOD71" s="345"/>
      <c r="MOE71" s="345"/>
      <c r="MOF71" s="345"/>
      <c r="MOG71" s="345"/>
      <c r="MOH71" s="345"/>
      <c r="MOI71" s="345"/>
      <c r="MOJ71" s="345"/>
      <c r="MOK71" s="345"/>
      <c r="MOL71" s="345"/>
      <c r="MOM71" s="345"/>
      <c r="MON71" s="345"/>
      <c r="MOO71" s="345"/>
      <c r="MOP71" s="345"/>
      <c r="MOQ71" s="345"/>
      <c r="MOR71" s="345"/>
      <c r="MOS71" s="345"/>
      <c r="MOT71" s="345"/>
      <c r="MOU71" s="345"/>
      <c r="MOV71" s="345"/>
      <c r="MOW71" s="345"/>
      <c r="MOX71" s="345"/>
      <c r="MOY71" s="345"/>
      <c r="MOZ71" s="345"/>
      <c r="MPA71" s="345"/>
      <c r="MPB71" s="345"/>
      <c r="MPC71" s="345"/>
      <c r="MPD71" s="345"/>
      <c r="MPE71" s="345"/>
      <c r="MPF71" s="345"/>
      <c r="MPG71" s="345"/>
      <c r="MPH71" s="345"/>
      <c r="MPI71" s="345"/>
      <c r="MPJ71" s="345"/>
      <c r="MPK71" s="345"/>
      <c r="MPM71" s="345"/>
      <c r="MPN71" s="345"/>
      <c r="MPO71" s="345"/>
      <c r="MPP71" s="345"/>
      <c r="MPQ71" s="345"/>
      <c r="MPR71" s="345"/>
      <c r="MPS71" s="345"/>
      <c r="MPT71" s="345"/>
      <c r="MPU71" s="345"/>
      <c r="MPV71" s="345"/>
      <c r="MPW71" s="345"/>
      <c r="MPX71" s="345"/>
      <c r="MPY71" s="345"/>
      <c r="MPZ71" s="345"/>
      <c r="MQA71" s="345"/>
      <c r="MQB71" s="345"/>
      <c r="MQC71" s="345"/>
      <c r="MQD71" s="345"/>
      <c r="MQE71" s="345"/>
      <c r="MQF71" s="345"/>
      <c r="MQG71" s="345"/>
      <c r="MQH71" s="345"/>
      <c r="MQI71" s="345"/>
      <c r="MQJ71" s="345"/>
      <c r="MQK71" s="345"/>
      <c r="MQL71" s="345"/>
      <c r="MQM71" s="345"/>
      <c r="MQN71" s="345"/>
      <c r="MQO71" s="345"/>
      <c r="MQP71" s="345"/>
      <c r="MQQ71" s="345"/>
      <c r="MQR71" s="345"/>
      <c r="MQS71" s="345"/>
      <c r="MQT71" s="345"/>
      <c r="MQU71" s="345"/>
      <c r="MQV71" s="345"/>
      <c r="MQW71" s="345"/>
      <c r="MQX71" s="345"/>
      <c r="MQY71" s="345"/>
      <c r="MQZ71" s="345"/>
      <c r="MRA71" s="345"/>
      <c r="MRB71" s="345"/>
      <c r="MRC71" s="345"/>
      <c r="MRD71" s="345"/>
      <c r="MRE71" s="345"/>
      <c r="MRF71" s="345"/>
      <c r="MRG71" s="345"/>
      <c r="MRH71" s="345"/>
      <c r="MRI71" s="345"/>
      <c r="MRJ71" s="345"/>
      <c r="MRK71" s="345"/>
      <c r="MRL71" s="345"/>
      <c r="MRM71" s="345"/>
      <c r="MRN71" s="345"/>
      <c r="MRO71" s="345"/>
      <c r="MRP71" s="345"/>
      <c r="MRQ71" s="345"/>
      <c r="MRR71" s="345"/>
      <c r="MRS71" s="345"/>
      <c r="MRT71" s="345"/>
      <c r="MRU71" s="345"/>
      <c r="MRV71" s="345"/>
      <c r="MRW71" s="345"/>
      <c r="MRX71" s="345"/>
      <c r="MRY71" s="345"/>
      <c r="MRZ71" s="345"/>
      <c r="MSA71" s="345"/>
      <c r="MSB71" s="345"/>
      <c r="MSC71" s="345"/>
      <c r="MSD71" s="345"/>
      <c r="MSE71" s="345"/>
      <c r="MSF71" s="345"/>
      <c r="MSG71" s="345"/>
      <c r="MSH71" s="345"/>
      <c r="MSI71" s="345"/>
      <c r="MSJ71" s="345"/>
      <c r="MSK71" s="345"/>
      <c r="MSL71" s="345"/>
      <c r="MSM71" s="345"/>
      <c r="MSN71" s="345"/>
      <c r="MSO71" s="345"/>
      <c r="MSP71" s="345"/>
      <c r="MSQ71" s="345"/>
      <c r="MSR71" s="345"/>
      <c r="MSS71" s="345"/>
      <c r="MST71" s="345"/>
      <c r="MSU71" s="345"/>
      <c r="MSV71" s="345"/>
      <c r="MSW71" s="345"/>
      <c r="MSX71" s="345"/>
      <c r="MSY71" s="345"/>
      <c r="MSZ71" s="345"/>
      <c r="MTA71" s="345"/>
      <c r="MTB71" s="345"/>
      <c r="MTC71" s="345"/>
      <c r="MTD71" s="345"/>
      <c r="MTE71" s="345"/>
      <c r="MTF71" s="345"/>
      <c r="MTG71" s="345"/>
      <c r="MTH71" s="345"/>
      <c r="MTI71" s="345"/>
      <c r="MTJ71" s="345"/>
      <c r="MTK71" s="345"/>
      <c r="MTL71" s="345"/>
      <c r="MTM71" s="345"/>
      <c r="MTN71" s="345"/>
      <c r="MTO71" s="345"/>
      <c r="MTP71" s="345"/>
      <c r="MTQ71" s="345"/>
      <c r="MTR71" s="345"/>
      <c r="MTS71" s="345"/>
      <c r="MTT71" s="345"/>
      <c r="MTU71" s="345"/>
      <c r="MTV71" s="345"/>
      <c r="MTW71" s="345"/>
      <c r="MTX71" s="345"/>
      <c r="MTY71" s="345"/>
      <c r="MTZ71" s="345"/>
      <c r="MUA71" s="345"/>
      <c r="MUB71" s="345"/>
      <c r="MUC71" s="345"/>
      <c r="MUD71" s="345"/>
      <c r="MUE71" s="345"/>
      <c r="MUF71" s="345"/>
      <c r="MUG71" s="345"/>
      <c r="MUH71" s="345"/>
      <c r="MUI71" s="345"/>
      <c r="MUJ71" s="345"/>
      <c r="MUK71" s="345"/>
      <c r="MUL71" s="345"/>
      <c r="MUM71" s="345"/>
      <c r="MUN71" s="345"/>
      <c r="MUO71" s="345"/>
      <c r="MUP71" s="345"/>
      <c r="MUQ71" s="345"/>
      <c r="MUR71" s="345"/>
      <c r="MUS71" s="345"/>
      <c r="MUT71" s="345"/>
      <c r="MUU71" s="345"/>
      <c r="MUV71" s="345"/>
      <c r="MUW71" s="345"/>
      <c r="MUX71" s="345"/>
      <c r="MUY71" s="345"/>
      <c r="MUZ71" s="345"/>
      <c r="MVA71" s="345"/>
      <c r="MVB71" s="345"/>
      <c r="MVC71" s="345"/>
      <c r="MVD71" s="345"/>
      <c r="MVE71" s="345"/>
      <c r="MVF71" s="345"/>
      <c r="MVG71" s="345"/>
      <c r="MVH71" s="345"/>
      <c r="MVI71" s="345"/>
      <c r="MVJ71" s="345"/>
      <c r="MVK71" s="345"/>
      <c r="MVL71" s="345"/>
      <c r="MVM71" s="345"/>
      <c r="MVN71" s="345"/>
      <c r="MVO71" s="345"/>
      <c r="MVP71" s="345"/>
      <c r="MVQ71" s="345"/>
      <c r="MVR71" s="345"/>
      <c r="MVS71" s="345"/>
      <c r="MVT71" s="345"/>
      <c r="MVU71" s="345"/>
      <c r="MVV71" s="345"/>
      <c r="MVW71" s="345"/>
      <c r="MVX71" s="345"/>
      <c r="MVY71" s="345"/>
      <c r="MVZ71" s="345"/>
      <c r="MWA71" s="345"/>
      <c r="MWB71" s="345"/>
      <c r="MWC71" s="345"/>
      <c r="MWD71" s="345"/>
      <c r="MWE71" s="345"/>
      <c r="MWF71" s="345"/>
      <c r="MWG71" s="345"/>
      <c r="MWH71" s="345"/>
      <c r="MWI71" s="345"/>
      <c r="MWJ71" s="345"/>
      <c r="MWK71" s="345"/>
      <c r="MWL71" s="345"/>
      <c r="MWM71" s="345"/>
      <c r="MWN71" s="345"/>
      <c r="MWO71" s="345"/>
      <c r="MWP71" s="345"/>
      <c r="MWQ71" s="345"/>
      <c r="MWR71" s="345"/>
      <c r="MWS71" s="345"/>
      <c r="MWT71" s="345"/>
      <c r="MWU71" s="345"/>
      <c r="MWV71" s="345"/>
      <c r="MWW71" s="345"/>
      <c r="MWX71" s="345"/>
      <c r="MWY71" s="345"/>
      <c r="MWZ71" s="345"/>
      <c r="MXA71" s="345"/>
      <c r="MXB71" s="345"/>
      <c r="MXC71" s="345"/>
      <c r="MXD71" s="345"/>
      <c r="MXE71" s="345"/>
      <c r="MXF71" s="345"/>
      <c r="MXG71" s="345"/>
      <c r="MXH71" s="345"/>
      <c r="MXI71" s="345"/>
      <c r="MXJ71" s="345"/>
      <c r="MXK71" s="345"/>
      <c r="MXL71" s="345"/>
      <c r="MXM71" s="345"/>
      <c r="MXN71" s="345"/>
      <c r="MXO71" s="345"/>
      <c r="MXP71" s="345"/>
      <c r="MXQ71" s="345"/>
      <c r="MXR71" s="345"/>
      <c r="MXS71" s="345"/>
      <c r="MXT71" s="345"/>
      <c r="MXU71" s="345"/>
      <c r="MXV71" s="345"/>
      <c r="MXW71" s="345"/>
      <c r="MXX71" s="345"/>
      <c r="MXY71" s="345"/>
      <c r="MXZ71" s="345"/>
      <c r="MYA71" s="345"/>
      <c r="MYB71" s="345"/>
      <c r="MYC71" s="345"/>
      <c r="MYD71" s="345"/>
      <c r="MYE71" s="345"/>
      <c r="MYF71" s="345"/>
      <c r="MYG71" s="345"/>
      <c r="MYH71" s="345"/>
      <c r="MYI71" s="345"/>
      <c r="MYJ71" s="345"/>
      <c r="MYK71" s="345"/>
      <c r="MYL71" s="345"/>
      <c r="MYM71" s="345"/>
      <c r="MYN71" s="345"/>
      <c r="MYO71" s="345"/>
      <c r="MYP71" s="345"/>
      <c r="MYQ71" s="345"/>
      <c r="MYR71" s="345"/>
      <c r="MYS71" s="345"/>
      <c r="MYT71" s="345"/>
      <c r="MYU71" s="345"/>
      <c r="MYV71" s="345"/>
      <c r="MYW71" s="345"/>
      <c r="MYX71" s="345"/>
      <c r="MYY71" s="345"/>
      <c r="MYZ71" s="345"/>
      <c r="MZA71" s="345"/>
      <c r="MZB71" s="345"/>
      <c r="MZC71" s="345"/>
      <c r="MZD71" s="345"/>
      <c r="MZE71" s="345"/>
      <c r="MZF71" s="345"/>
      <c r="MZG71" s="345"/>
      <c r="MZI71" s="345"/>
      <c r="MZJ71" s="345"/>
      <c r="MZK71" s="345"/>
      <c r="MZL71" s="345"/>
      <c r="MZM71" s="345"/>
      <c r="MZN71" s="345"/>
      <c r="MZO71" s="345"/>
      <c r="MZP71" s="345"/>
      <c r="MZQ71" s="345"/>
      <c r="MZR71" s="345"/>
      <c r="MZS71" s="345"/>
      <c r="MZT71" s="345"/>
      <c r="MZU71" s="345"/>
      <c r="MZV71" s="345"/>
      <c r="MZW71" s="345"/>
      <c r="MZX71" s="345"/>
      <c r="MZY71" s="345"/>
      <c r="MZZ71" s="345"/>
      <c r="NAA71" s="345"/>
      <c r="NAB71" s="345"/>
      <c r="NAC71" s="345"/>
      <c r="NAD71" s="345"/>
      <c r="NAE71" s="345"/>
      <c r="NAF71" s="345"/>
      <c r="NAG71" s="345"/>
      <c r="NAH71" s="345"/>
      <c r="NAI71" s="345"/>
      <c r="NAJ71" s="345"/>
      <c r="NAK71" s="345"/>
      <c r="NAL71" s="345"/>
      <c r="NAM71" s="345"/>
      <c r="NAN71" s="345"/>
      <c r="NAO71" s="345"/>
      <c r="NAP71" s="345"/>
      <c r="NAQ71" s="345"/>
      <c r="NAR71" s="345"/>
      <c r="NAS71" s="345"/>
      <c r="NAT71" s="345"/>
      <c r="NAU71" s="345"/>
      <c r="NAV71" s="345"/>
      <c r="NAW71" s="345"/>
      <c r="NAX71" s="345"/>
      <c r="NAY71" s="345"/>
      <c r="NAZ71" s="345"/>
      <c r="NBA71" s="345"/>
      <c r="NBB71" s="345"/>
      <c r="NBC71" s="345"/>
      <c r="NBD71" s="345"/>
      <c r="NBE71" s="345"/>
      <c r="NBF71" s="345"/>
      <c r="NBG71" s="345"/>
      <c r="NBH71" s="345"/>
      <c r="NBI71" s="345"/>
      <c r="NBJ71" s="345"/>
      <c r="NBK71" s="345"/>
      <c r="NBL71" s="345"/>
      <c r="NBM71" s="345"/>
      <c r="NBN71" s="345"/>
      <c r="NBO71" s="345"/>
      <c r="NBP71" s="345"/>
      <c r="NBQ71" s="345"/>
      <c r="NBR71" s="345"/>
      <c r="NBS71" s="345"/>
      <c r="NBT71" s="345"/>
      <c r="NBU71" s="345"/>
      <c r="NBV71" s="345"/>
      <c r="NBW71" s="345"/>
      <c r="NBX71" s="345"/>
      <c r="NBY71" s="345"/>
      <c r="NBZ71" s="345"/>
      <c r="NCA71" s="345"/>
      <c r="NCB71" s="345"/>
      <c r="NCC71" s="345"/>
      <c r="NCD71" s="345"/>
      <c r="NCE71" s="345"/>
      <c r="NCF71" s="345"/>
      <c r="NCG71" s="345"/>
      <c r="NCH71" s="345"/>
      <c r="NCI71" s="345"/>
      <c r="NCJ71" s="345"/>
      <c r="NCK71" s="345"/>
      <c r="NCL71" s="345"/>
      <c r="NCM71" s="345"/>
      <c r="NCN71" s="345"/>
      <c r="NCO71" s="345"/>
      <c r="NCP71" s="345"/>
      <c r="NCQ71" s="345"/>
      <c r="NCR71" s="345"/>
      <c r="NCS71" s="345"/>
      <c r="NCT71" s="345"/>
      <c r="NCU71" s="345"/>
      <c r="NCV71" s="345"/>
      <c r="NCW71" s="345"/>
      <c r="NCX71" s="345"/>
      <c r="NCY71" s="345"/>
      <c r="NCZ71" s="345"/>
      <c r="NDA71" s="345"/>
      <c r="NDB71" s="345"/>
      <c r="NDC71" s="345"/>
      <c r="NDD71" s="345"/>
      <c r="NDE71" s="345"/>
      <c r="NDF71" s="345"/>
      <c r="NDG71" s="345"/>
      <c r="NDH71" s="345"/>
      <c r="NDI71" s="345"/>
      <c r="NDJ71" s="345"/>
      <c r="NDK71" s="345"/>
      <c r="NDL71" s="345"/>
      <c r="NDM71" s="345"/>
      <c r="NDN71" s="345"/>
      <c r="NDO71" s="345"/>
      <c r="NDP71" s="345"/>
      <c r="NDQ71" s="345"/>
      <c r="NDR71" s="345"/>
      <c r="NDS71" s="345"/>
      <c r="NDT71" s="345"/>
      <c r="NDU71" s="345"/>
      <c r="NDV71" s="345"/>
      <c r="NDW71" s="345"/>
      <c r="NDX71" s="345"/>
      <c r="NDY71" s="345"/>
      <c r="NDZ71" s="345"/>
      <c r="NEA71" s="345"/>
      <c r="NEB71" s="345"/>
      <c r="NEC71" s="345"/>
      <c r="NED71" s="345"/>
      <c r="NEE71" s="345"/>
      <c r="NEF71" s="345"/>
      <c r="NEG71" s="345"/>
      <c r="NEH71" s="345"/>
      <c r="NEI71" s="345"/>
      <c r="NEJ71" s="345"/>
      <c r="NEK71" s="345"/>
      <c r="NEL71" s="345"/>
      <c r="NEM71" s="345"/>
      <c r="NEN71" s="345"/>
      <c r="NEO71" s="345"/>
      <c r="NEP71" s="345"/>
      <c r="NEQ71" s="345"/>
      <c r="NER71" s="345"/>
      <c r="NES71" s="345"/>
      <c r="NET71" s="345"/>
      <c r="NEU71" s="345"/>
      <c r="NEV71" s="345"/>
      <c r="NEW71" s="345"/>
      <c r="NEX71" s="345"/>
      <c r="NEY71" s="345"/>
      <c r="NEZ71" s="345"/>
      <c r="NFA71" s="345"/>
      <c r="NFB71" s="345"/>
      <c r="NFC71" s="345"/>
      <c r="NFD71" s="345"/>
      <c r="NFE71" s="345"/>
      <c r="NFF71" s="345"/>
      <c r="NFG71" s="345"/>
      <c r="NFH71" s="345"/>
      <c r="NFI71" s="345"/>
      <c r="NFJ71" s="345"/>
      <c r="NFK71" s="345"/>
      <c r="NFL71" s="345"/>
      <c r="NFM71" s="345"/>
      <c r="NFN71" s="345"/>
      <c r="NFO71" s="345"/>
      <c r="NFP71" s="345"/>
      <c r="NFQ71" s="345"/>
      <c r="NFR71" s="345"/>
      <c r="NFS71" s="345"/>
      <c r="NFT71" s="345"/>
      <c r="NFU71" s="345"/>
      <c r="NFV71" s="345"/>
      <c r="NFW71" s="345"/>
      <c r="NFX71" s="345"/>
      <c r="NFY71" s="345"/>
      <c r="NFZ71" s="345"/>
      <c r="NGA71" s="345"/>
      <c r="NGB71" s="345"/>
      <c r="NGC71" s="345"/>
      <c r="NGD71" s="345"/>
      <c r="NGE71" s="345"/>
      <c r="NGF71" s="345"/>
      <c r="NGG71" s="345"/>
      <c r="NGH71" s="345"/>
      <c r="NGI71" s="345"/>
      <c r="NGJ71" s="345"/>
      <c r="NGK71" s="345"/>
      <c r="NGL71" s="345"/>
      <c r="NGM71" s="345"/>
      <c r="NGN71" s="345"/>
      <c r="NGO71" s="345"/>
      <c r="NGP71" s="345"/>
      <c r="NGQ71" s="345"/>
      <c r="NGR71" s="345"/>
      <c r="NGS71" s="345"/>
      <c r="NGT71" s="345"/>
      <c r="NGU71" s="345"/>
      <c r="NGV71" s="345"/>
      <c r="NGW71" s="345"/>
      <c r="NGX71" s="345"/>
      <c r="NGY71" s="345"/>
      <c r="NGZ71" s="345"/>
      <c r="NHA71" s="345"/>
      <c r="NHB71" s="345"/>
      <c r="NHC71" s="345"/>
      <c r="NHD71" s="345"/>
      <c r="NHE71" s="345"/>
      <c r="NHF71" s="345"/>
      <c r="NHG71" s="345"/>
      <c r="NHH71" s="345"/>
      <c r="NHI71" s="345"/>
      <c r="NHJ71" s="345"/>
      <c r="NHK71" s="345"/>
      <c r="NHL71" s="345"/>
      <c r="NHM71" s="345"/>
      <c r="NHN71" s="345"/>
      <c r="NHO71" s="345"/>
      <c r="NHP71" s="345"/>
      <c r="NHQ71" s="345"/>
      <c r="NHR71" s="345"/>
      <c r="NHS71" s="345"/>
      <c r="NHT71" s="345"/>
      <c r="NHU71" s="345"/>
      <c r="NHV71" s="345"/>
      <c r="NHW71" s="345"/>
      <c r="NHX71" s="345"/>
      <c r="NHY71" s="345"/>
      <c r="NHZ71" s="345"/>
      <c r="NIA71" s="345"/>
      <c r="NIB71" s="345"/>
      <c r="NIC71" s="345"/>
      <c r="NID71" s="345"/>
      <c r="NIE71" s="345"/>
      <c r="NIF71" s="345"/>
      <c r="NIG71" s="345"/>
      <c r="NIH71" s="345"/>
      <c r="NII71" s="345"/>
      <c r="NIJ71" s="345"/>
      <c r="NIK71" s="345"/>
      <c r="NIL71" s="345"/>
      <c r="NIM71" s="345"/>
      <c r="NIN71" s="345"/>
      <c r="NIO71" s="345"/>
      <c r="NIP71" s="345"/>
      <c r="NIQ71" s="345"/>
      <c r="NIR71" s="345"/>
      <c r="NIS71" s="345"/>
      <c r="NIT71" s="345"/>
      <c r="NIU71" s="345"/>
      <c r="NIV71" s="345"/>
      <c r="NIW71" s="345"/>
      <c r="NIX71" s="345"/>
      <c r="NIY71" s="345"/>
      <c r="NIZ71" s="345"/>
      <c r="NJA71" s="345"/>
      <c r="NJB71" s="345"/>
      <c r="NJC71" s="345"/>
      <c r="NJE71" s="345"/>
      <c r="NJF71" s="345"/>
      <c r="NJG71" s="345"/>
      <c r="NJH71" s="345"/>
      <c r="NJI71" s="345"/>
      <c r="NJJ71" s="345"/>
      <c r="NJK71" s="345"/>
      <c r="NJL71" s="345"/>
      <c r="NJM71" s="345"/>
      <c r="NJN71" s="345"/>
      <c r="NJO71" s="345"/>
      <c r="NJP71" s="345"/>
      <c r="NJQ71" s="345"/>
      <c r="NJR71" s="345"/>
      <c r="NJS71" s="345"/>
      <c r="NJT71" s="345"/>
      <c r="NJU71" s="345"/>
      <c r="NJV71" s="345"/>
      <c r="NJW71" s="345"/>
      <c r="NJX71" s="345"/>
      <c r="NJY71" s="345"/>
      <c r="NJZ71" s="345"/>
      <c r="NKA71" s="345"/>
      <c r="NKB71" s="345"/>
      <c r="NKC71" s="345"/>
      <c r="NKD71" s="345"/>
      <c r="NKE71" s="345"/>
      <c r="NKF71" s="345"/>
      <c r="NKG71" s="345"/>
      <c r="NKH71" s="345"/>
      <c r="NKI71" s="345"/>
      <c r="NKJ71" s="345"/>
      <c r="NKK71" s="345"/>
      <c r="NKL71" s="345"/>
      <c r="NKM71" s="345"/>
      <c r="NKN71" s="345"/>
      <c r="NKO71" s="345"/>
      <c r="NKP71" s="345"/>
      <c r="NKQ71" s="345"/>
      <c r="NKR71" s="345"/>
      <c r="NKS71" s="345"/>
      <c r="NKT71" s="345"/>
      <c r="NKU71" s="345"/>
      <c r="NKV71" s="345"/>
      <c r="NKW71" s="345"/>
      <c r="NKX71" s="345"/>
      <c r="NKY71" s="345"/>
      <c r="NKZ71" s="345"/>
      <c r="NLA71" s="345"/>
      <c r="NLB71" s="345"/>
      <c r="NLC71" s="345"/>
      <c r="NLD71" s="345"/>
      <c r="NLE71" s="345"/>
      <c r="NLF71" s="345"/>
      <c r="NLG71" s="345"/>
      <c r="NLH71" s="345"/>
      <c r="NLI71" s="345"/>
      <c r="NLJ71" s="345"/>
      <c r="NLK71" s="345"/>
      <c r="NLL71" s="345"/>
      <c r="NLM71" s="345"/>
      <c r="NLN71" s="345"/>
      <c r="NLO71" s="345"/>
      <c r="NLP71" s="345"/>
      <c r="NLQ71" s="345"/>
      <c r="NLR71" s="345"/>
      <c r="NLS71" s="345"/>
      <c r="NLT71" s="345"/>
      <c r="NLU71" s="345"/>
      <c r="NLV71" s="345"/>
      <c r="NLW71" s="345"/>
      <c r="NLX71" s="345"/>
      <c r="NLY71" s="345"/>
      <c r="NLZ71" s="345"/>
      <c r="NMA71" s="345"/>
      <c r="NMB71" s="345"/>
      <c r="NMC71" s="345"/>
      <c r="NMD71" s="345"/>
      <c r="NME71" s="345"/>
      <c r="NMF71" s="345"/>
      <c r="NMG71" s="345"/>
      <c r="NMH71" s="345"/>
      <c r="NMI71" s="345"/>
      <c r="NMJ71" s="345"/>
      <c r="NMK71" s="345"/>
      <c r="NML71" s="345"/>
      <c r="NMM71" s="345"/>
      <c r="NMN71" s="345"/>
      <c r="NMO71" s="345"/>
      <c r="NMP71" s="345"/>
      <c r="NMQ71" s="345"/>
      <c r="NMR71" s="345"/>
      <c r="NMS71" s="345"/>
      <c r="NMT71" s="345"/>
      <c r="NMU71" s="345"/>
      <c r="NMV71" s="345"/>
      <c r="NMW71" s="345"/>
      <c r="NMX71" s="345"/>
      <c r="NMY71" s="345"/>
      <c r="NMZ71" s="345"/>
      <c r="NNA71" s="345"/>
      <c r="NNB71" s="345"/>
      <c r="NNC71" s="345"/>
      <c r="NND71" s="345"/>
      <c r="NNE71" s="345"/>
      <c r="NNF71" s="345"/>
      <c r="NNG71" s="345"/>
      <c r="NNH71" s="345"/>
      <c r="NNI71" s="345"/>
      <c r="NNJ71" s="345"/>
      <c r="NNK71" s="345"/>
      <c r="NNL71" s="345"/>
      <c r="NNM71" s="345"/>
      <c r="NNN71" s="345"/>
      <c r="NNO71" s="345"/>
      <c r="NNP71" s="345"/>
      <c r="NNQ71" s="345"/>
      <c r="NNR71" s="345"/>
      <c r="NNS71" s="345"/>
      <c r="NNT71" s="345"/>
      <c r="NNU71" s="345"/>
      <c r="NNV71" s="345"/>
      <c r="NNW71" s="345"/>
      <c r="NNX71" s="345"/>
      <c r="NNY71" s="345"/>
      <c r="NNZ71" s="345"/>
      <c r="NOA71" s="345"/>
      <c r="NOB71" s="345"/>
      <c r="NOC71" s="345"/>
      <c r="NOD71" s="345"/>
      <c r="NOE71" s="345"/>
      <c r="NOF71" s="345"/>
      <c r="NOG71" s="345"/>
      <c r="NOH71" s="345"/>
      <c r="NOI71" s="345"/>
      <c r="NOJ71" s="345"/>
      <c r="NOK71" s="345"/>
      <c r="NOL71" s="345"/>
      <c r="NOM71" s="345"/>
      <c r="NON71" s="345"/>
      <c r="NOO71" s="345"/>
      <c r="NOP71" s="345"/>
      <c r="NOQ71" s="345"/>
      <c r="NOR71" s="345"/>
      <c r="NOS71" s="345"/>
      <c r="NOT71" s="345"/>
      <c r="NOU71" s="345"/>
      <c r="NOV71" s="345"/>
      <c r="NOW71" s="345"/>
      <c r="NOX71" s="345"/>
      <c r="NOY71" s="345"/>
      <c r="NOZ71" s="345"/>
      <c r="NPA71" s="345"/>
      <c r="NPB71" s="345"/>
      <c r="NPC71" s="345"/>
      <c r="NPD71" s="345"/>
      <c r="NPE71" s="345"/>
      <c r="NPF71" s="345"/>
      <c r="NPG71" s="345"/>
      <c r="NPH71" s="345"/>
      <c r="NPI71" s="345"/>
      <c r="NPJ71" s="345"/>
      <c r="NPK71" s="345"/>
      <c r="NPL71" s="345"/>
      <c r="NPM71" s="345"/>
      <c r="NPN71" s="345"/>
      <c r="NPO71" s="345"/>
      <c r="NPP71" s="345"/>
      <c r="NPQ71" s="345"/>
      <c r="NPR71" s="345"/>
      <c r="NPS71" s="345"/>
      <c r="NPT71" s="345"/>
      <c r="NPU71" s="345"/>
      <c r="NPV71" s="345"/>
      <c r="NPW71" s="345"/>
      <c r="NPX71" s="345"/>
      <c r="NPY71" s="345"/>
      <c r="NPZ71" s="345"/>
      <c r="NQA71" s="345"/>
      <c r="NQB71" s="345"/>
      <c r="NQC71" s="345"/>
      <c r="NQD71" s="345"/>
      <c r="NQE71" s="345"/>
      <c r="NQF71" s="345"/>
      <c r="NQG71" s="345"/>
      <c r="NQH71" s="345"/>
      <c r="NQI71" s="345"/>
      <c r="NQJ71" s="345"/>
      <c r="NQK71" s="345"/>
      <c r="NQL71" s="345"/>
      <c r="NQM71" s="345"/>
      <c r="NQN71" s="345"/>
      <c r="NQO71" s="345"/>
      <c r="NQP71" s="345"/>
      <c r="NQQ71" s="345"/>
      <c r="NQR71" s="345"/>
      <c r="NQS71" s="345"/>
      <c r="NQT71" s="345"/>
      <c r="NQU71" s="345"/>
      <c r="NQV71" s="345"/>
      <c r="NQW71" s="345"/>
      <c r="NQX71" s="345"/>
      <c r="NQY71" s="345"/>
      <c r="NQZ71" s="345"/>
      <c r="NRA71" s="345"/>
      <c r="NRB71" s="345"/>
      <c r="NRC71" s="345"/>
      <c r="NRD71" s="345"/>
      <c r="NRE71" s="345"/>
      <c r="NRF71" s="345"/>
      <c r="NRG71" s="345"/>
      <c r="NRH71" s="345"/>
      <c r="NRI71" s="345"/>
      <c r="NRJ71" s="345"/>
      <c r="NRK71" s="345"/>
      <c r="NRL71" s="345"/>
      <c r="NRM71" s="345"/>
      <c r="NRN71" s="345"/>
      <c r="NRO71" s="345"/>
      <c r="NRP71" s="345"/>
      <c r="NRQ71" s="345"/>
      <c r="NRR71" s="345"/>
      <c r="NRS71" s="345"/>
      <c r="NRT71" s="345"/>
      <c r="NRU71" s="345"/>
      <c r="NRV71" s="345"/>
      <c r="NRW71" s="345"/>
      <c r="NRX71" s="345"/>
      <c r="NRY71" s="345"/>
      <c r="NRZ71" s="345"/>
      <c r="NSA71" s="345"/>
      <c r="NSB71" s="345"/>
      <c r="NSC71" s="345"/>
      <c r="NSD71" s="345"/>
      <c r="NSE71" s="345"/>
      <c r="NSF71" s="345"/>
      <c r="NSG71" s="345"/>
      <c r="NSH71" s="345"/>
      <c r="NSI71" s="345"/>
      <c r="NSJ71" s="345"/>
      <c r="NSK71" s="345"/>
      <c r="NSL71" s="345"/>
      <c r="NSM71" s="345"/>
      <c r="NSN71" s="345"/>
      <c r="NSO71" s="345"/>
      <c r="NSP71" s="345"/>
      <c r="NSQ71" s="345"/>
      <c r="NSR71" s="345"/>
      <c r="NSS71" s="345"/>
      <c r="NST71" s="345"/>
      <c r="NSU71" s="345"/>
      <c r="NSV71" s="345"/>
      <c r="NSW71" s="345"/>
      <c r="NSX71" s="345"/>
      <c r="NSY71" s="345"/>
      <c r="NTA71" s="345"/>
      <c r="NTB71" s="345"/>
      <c r="NTC71" s="345"/>
      <c r="NTD71" s="345"/>
      <c r="NTE71" s="345"/>
      <c r="NTF71" s="345"/>
      <c r="NTG71" s="345"/>
      <c r="NTH71" s="345"/>
      <c r="NTI71" s="345"/>
      <c r="NTJ71" s="345"/>
      <c r="NTK71" s="345"/>
      <c r="NTL71" s="345"/>
      <c r="NTM71" s="345"/>
      <c r="NTN71" s="345"/>
      <c r="NTO71" s="345"/>
      <c r="NTP71" s="345"/>
      <c r="NTQ71" s="345"/>
      <c r="NTR71" s="345"/>
      <c r="NTS71" s="345"/>
      <c r="NTT71" s="345"/>
      <c r="NTU71" s="345"/>
      <c r="NTV71" s="345"/>
      <c r="NTW71" s="345"/>
      <c r="NTX71" s="345"/>
      <c r="NTY71" s="345"/>
      <c r="NTZ71" s="345"/>
      <c r="NUA71" s="345"/>
      <c r="NUB71" s="345"/>
      <c r="NUC71" s="345"/>
      <c r="NUD71" s="345"/>
      <c r="NUE71" s="345"/>
      <c r="NUF71" s="345"/>
      <c r="NUG71" s="345"/>
      <c r="NUH71" s="345"/>
      <c r="NUI71" s="345"/>
      <c r="NUJ71" s="345"/>
      <c r="NUK71" s="345"/>
      <c r="NUL71" s="345"/>
      <c r="NUM71" s="345"/>
      <c r="NUN71" s="345"/>
      <c r="NUO71" s="345"/>
      <c r="NUP71" s="345"/>
      <c r="NUQ71" s="345"/>
      <c r="NUR71" s="345"/>
      <c r="NUS71" s="345"/>
      <c r="NUT71" s="345"/>
      <c r="NUU71" s="345"/>
      <c r="NUV71" s="345"/>
      <c r="NUW71" s="345"/>
      <c r="NUX71" s="345"/>
      <c r="NUY71" s="345"/>
      <c r="NUZ71" s="345"/>
      <c r="NVA71" s="345"/>
      <c r="NVB71" s="345"/>
      <c r="NVC71" s="345"/>
      <c r="NVD71" s="345"/>
      <c r="NVE71" s="345"/>
      <c r="NVF71" s="345"/>
      <c r="NVG71" s="345"/>
      <c r="NVH71" s="345"/>
      <c r="NVI71" s="345"/>
      <c r="NVJ71" s="345"/>
      <c r="NVK71" s="345"/>
      <c r="NVL71" s="345"/>
      <c r="NVM71" s="345"/>
      <c r="NVN71" s="345"/>
      <c r="NVO71" s="345"/>
      <c r="NVP71" s="345"/>
      <c r="NVQ71" s="345"/>
      <c r="NVR71" s="345"/>
      <c r="NVS71" s="345"/>
      <c r="NVT71" s="345"/>
      <c r="NVU71" s="345"/>
      <c r="NVV71" s="345"/>
      <c r="NVW71" s="345"/>
      <c r="NVX71" s="345"/>
      <c r="NVY71" s="345"/>
      <c r="NVZ71" s="345"/>
      <c r="NWA71" s="345"/>
      <c r="NWB71" s="345"/>
      <c r="NWC71" s="345"/>
      <c r="NWD71" s="345"/>
      <c r="NWE71" s="345"/>
      <c r="NWF71" s="345"/>
      <c r="NWG71" s="345"/>
      <c r="NWH71" s="345"/>
      <c r="NWI71" s="345"/>
      <c r="NWJ71" s="345"/>
      <c r="NWK71" s="345"/>
      <c r="NWL71" s="345"/>
      <c r="NWM71" s="345"/>
      <c r="NWN71" s="345"/>
      <c r="NWO71" s="345"/>
      <c r="NWP71" s="345"/>
      <c r="NWQ71" s="345"/>
      <c r="NWR71" s="345"/>
      <c r="NWS71" s="345"/>
      <c r="NWT71" s="345"/>
      <c r="NWU71" s="345"/>
      <c r="NWV71" s="345"/>
      <c r="NWW71" s="345"/>
      <c r="NWX71" s="345"/>
      <c r="NWY71" s="345"/>
      <c r="NWZ71" s="345"/>
      <c r="NXA71" s="345"/>
      <c r="NXB71" s="345"/>
      <c r="NXC71" s="345"/>
      <c r="NXD71" s="345"/>
      <c r="NXE71" s="345"/>
      <c r="NXF71" s="345"/>
      <c r="NXG71" s="345"/>
      <c r="NXH71" s="345"/>
      <c r="NXI71" s="345"/>
      <c r="NXJ71" s="345"/>
      <c r="NXK71" s="345"/>
      <c r="NXL71" s="345"/>
      <c r="NXM71" s="345"/>
      <c r="NXN71" s="345"/>
      <c r="NXO71" s="345"/>
      <c r="NXP71" s="345"/>
      <c r="NXQ71" s="345"/>
      <c r="NXR71" s="345"/>
      <c r="NXS71" s="345"/>
      <c r="NXT71" s="345"/>
      <c r="NXU71" s="345"/>
      <c r="NXV71" s="345"/>
      <c r="NXW71" s="345"/>
      <c r="NXX71" s="345"/>
      <c r="NXY71" s="345"/>
      <c r="NXZ71" s="345"/>
      <c r="NYA71" s="345"/>
      <c r="NYB71" s="345"/>
      <c r="NYC71" s="345"/>
      <c r="NYD71" s="345"/>
      <c r="NYE71" s="345"/>
      <c r="NYF71" s="345"/>
      <c r="NYG71" s="345"/>
      <c r="NYH71" s="345"/>
      <c r="NYI71" s="345"/>
      <c r="NYJ71" s="345"/>
      <c r="NYK71" s="345"/>
      <c r="NYL71" s="345"/>
      <c r="NYM71" s="345"/>
      <c r="NYN71" s="345"/>
      <c r="NYO71" s="345"/>
      <c r="NYP71" s="345"/>
      <c r="NYQ71" s="345"/>
      <c r="NYR71" s="345"/>
      <c r="NYS71" s="345"/>
      <c r="NYT71" s="345"/>
      <c r="NYU71" s="345"/>
      <c r="NYV71" s="345"/>
      <c r="NYW71" s="345"/>
      <c r="NYX71" s="345"/>
      <c r="NYY71" s="345"/>
      <c r="NYZ71" s="345"/>
      <c r="NZA71" s="345"/>
      <c r="NZB71" s="345"/>
      <c r="NZC71" s="345"/>
      <c r="NZD71" s="345"/>
      <c r="NZE71" s="345"/>
      <c r="NZF71" s="345"/>
      <c r="NZG71" s="345"/>
      <c r="NZH71" s="345"/>
      <c r="NZI71" s="345"/>
      <c r="NZJ71" s="345"/>
      <c r="NZK71" s="345"/>
      <c r="NZL71" s="345"/>
      <c r="NZM71" s="345"/>
      <c r="NZN71" s="345"/>
      <c r="NZO71" s="345"/>
      <c r="NZP71" s="345"/>
      <c r="NZQ71" s="345"/>
      <c r="NZR71" s="345"/>
      <c r="NZS71" s="345"/>
      <c r="NZT71" s="345"/>
      <c r="NZU71" s="345"/>
      <c r="NZV71" s="345"/>
      <c r="NZW71" s="345"/>
      <c r="NZX71" s="345"/>
      <c r="NZY71" s="345"/>
      <c r="NZZ71" s="345"/>
      <c r="OAA71" s="345"/>
      <c r="OAB71" s="345"/>
      <c r="OAC71" s="345"/>
      <c r="OAD71" s="345"/>
      <c r="OAE71" s="345"/>
      <c r="OAF71" s="345"/>
      <c r="OAG71" s="345"/>
      <c r="OAH71" s="345"/>
      <c r="OAI71" s="345"/>
      <c r="OAJ71" s="345"/>
      <c r="OAK71" s="345"/>
      <c r="OAL71" s="345"/>
      <c r="OAM71" s="345"/>
      <c r="OAN71" s="345"/>
      <c r="OAO71" s="345"/>
      <c r="OAP71" s="345"/>
      <c r="OAQ71" s="345"/>
      <c r="OAR71" s="345"/>
      <c r="OAS71" s="345"/>
      <c r="OAT71" s="345"/>
      <c r="OAU71" s="345"/>
      <c r="OAV71" s="345"/>
      <c r="OAW71" s="345"/>
      <c r="OAX71" s="345"/>
      <c r="OAY71" s="345"/>
      <c r="OAZ71" s="345"/>
      <c r="OBA71" s="345"/>
      <c r="OBB71" s="345"/>
      <c r="OBC71" s="345"/>
      <c r="OBD71" s="345"/>
      <c r="OBE71" s="345"/>
      <c r="OBF71" s="345"/>
      <c r="OBG71" s="345"/>
      <c r="OBH71" s="345"/>
      <c r="OBI71" s="345"/>
      <c r="OBJ71" s="345"/>
      <c r="OBK71" s="345"/>
      <c r="OBL71" s="345"/>
      <c r="OBM71" s="345"/>
      <c r="OBN71" s="345"/>
      <c r="OBO71" s="345"/>
      <c r="OBP71" s="345"/>
      <c r="OBQ71" s="345"/>
      <c r="OBR71" s="345"/>
      <c r="OBS71" s="345"/>
      <c r="OBT71" s="345"/>
      <c r="OBU71" s="345"/>
      <c r="OBV71" s="345"/>
      <c r="OBW71" s="345"/>
      <c r="OBX71" s="345"/>
      <c r="OBY71" s="345"/>
      <c r="OBZ71" s="345"/>
      <c r="OCA71" s="345"/>
      <c r="OCB71" s="345"/>
      <c r="OCC71" s="345"/>
      <c r="OCD71" s="345"/>
      <c r="OCE71" s="345"/>
      <c r="OCF71" s="345"/>
      <c r="OCG71" s="345"/>
      <c r="OCH71" s="345"/>
      <c r="OCI71" s="345"/>
      <c r="OCJ71" s="345"/>
      <c r="OCK71" s="345"/>
      <c r="OCL71" s="345"/>
      <c r="OCM71" s="345"/>
      <c r="OCN71" s="345"/>
      <c r="OCO71" s="345"/>
      <c r="OCP71" s="345"/>
      <c r="OCQ71" s="345"/>
      <c r="OCR71" s="345"/>
      <c r="OCS71" s="345"/>
      <c r="OCT71" s="345"/>
      <c r="OCU71" s="345"/>
      <c r="OCW71" s="345"/>
      <c r="OCX71" s="345"/>
      <c r="OCY71" s="345"/>
      <c r="OCZ71" s="345"/>
      <c r="ODA71" s="345"/>
      <c r="ODB71" s="345"/>
      <c r="ODC71" s="345"/>
      <c r="ODD71" s="345"/>
      <c r="ODE71" s="345"/>
      <c r="ODF71" s="345"/>
      <c r="ODG71" s="345"/>
      <c r="ODH71" s="345"/>
      <c r="ODI71" s="345"/>
      <c r="ODJ71" s="345"/>
      <c r="ODK71" s="345"/>
      <c r="ODL71" s="345"/>
      <c r="ODM71" s="345"/>
      <c r="ODN71" s="345"/>
      <c r="ODO71" s="345"/>
      <c r="ODP71" s="345"/>
      <c r="ODQ71" s="345"/>
      <c r="ODR71" s="345"/>
      <c r="ODS71" s="345"/>
      <c r="ODT71" s="345"/>
      <c r="ODU71" s="345"/>
      <c r="ODV71" s="345"/>
      <c r="ODW71" s="345"/>
      <c r="ODX71" s="345"/>
      <c r="ODY71" s="345"/>
      <c r="ODZ71" s="345"/>
      <c r="OEA71" s="345"/>
      <c r="OEB71" s="345"/>
      <c r="OEC71" s="345"/>
      <c r="OED71" s="345"/>
      <c r="OEE71" s="345"/>
      <c r="OEF71" s="345"/>
      <c r="OEG71" s="345"/>
      <c r="OEH71" s="345"/>
      <c r="OEI71" s="345"/>
      <c r="OEJ71" s="345"/>
      <c r="OEK71" s="345"/>
      <c r="OEL71" s="345"/>
      <c r="OEM71" s="345"/>
      <c r="OEN71" s="345"/>
      <c r="OEO71" s="345"/>
      <c r="OEP71" s="345"/>
      <c r="OEQ71" s="345"/>
      <c r="OER71" s="345"/>
      <c r="OES71" s="345"/>
      <c r="OET71" s="345"/>
      <c r="OEU71" s="345"/>
      <c r="OEV71" s="345"/>
      <c r="OEW71" s="345"/>
      <c r="OEX71" s="345"/>
      <c r="OEY71" s="345"/>
      <c r="OEZ71" s="345"/>
      <c r="OFA71" s="345"/>
      <c r="OFB71" s="345"/>
      <c r="OFC71" s="345"/>
      <c r="OFD71" s="345"/>
      <c r="OFE71" s="345"/>
      <c r="OFF71" s="345"/>
      <c r="OFG71" s="345"/>
      <c r="OFH71" s="345"/>
      <c r="OFI71" s="345"/>
      <c r="OFJ71" s="345"/>
      <c r="OFK71" s="345"/>
      <c r="OFL71" s="345"/>
      <c r="OFM71" s="345"/>
      <c r="OFN71" s="345"/>
      <c r="OFO71" s="345"/>
      <c r="OFP71" s="345"/>
      <c r="OFQ71" s="345"/>
      <c r="OFR71" s="345"/>
      <c r="OFS71" s="345"/>
      <c r="OFT71" s="345"/>
      <c r="OFU71" s="345"/>
      <c r="OFV71" s="345"/>
      <c r="OFW71" s="345"/>
      <c r="OFX71" s="345"/>
      <c r="OFY71" s="345"/>
      <c r="OFZ71" s="345"/>
      <c r="OGA71" s="345"/>
      <c r="OGB71" s="345"/>
      <c r="OGC71" s="345"/>
      <c r="OGD71" s="345"/>
      <c r="OGE71" s="345"/>
      <c r="OGF71" s="345"/>
      <c r="OGG71" s="345"/>
      <c r="OGH71" s="345"/>
      <c r="OGI71" s="345"/>
      <c r="OGJ71" s="345"/>
      <c r="OGK71" s="345"/>
      <c r="OGL71" s="345"/>
      <c r="OGM71" s="345"/>
      <c r="OGN71" s="345"/>
      <c r="OGO71" s="345"/>
      <c r="OGP71" s="345"/>
      <c r="OGQ71" s="345"/>
      <c r="OGR71" s="345"/>
      <c r="OGS71" s="345"/>
      <c r="OGT71" s="345"/>
      <c r="OGU71" s="345"/>
      <c r="OGV71" s="345"/>
      <c r="OGW71" s="345"/>
      <c r="OGX71" s="345"/>
      <c r="OGY71" s="345"/>
      <c r="OGZ71" s="345"/>
      <c r="OHA71" s="345"/>
      <c r="OHB71" s="345"/>
      <c r="OHC71" s="345"/>
      <c r="OHD71" s="345"/>
      <c r="OHE71" s="345"/>
      <c r="OHF71" s="345"/>
      <c r="OHG71" s="345"/>
      <c r="OHH71" s="345"/>
      <c r="OHI71" s="345"/>
      <c r="OHJ71" s="345"/>
      <c r="OHK71" s="345"/>
      <c r="OHL71" s="345"/>
      <c r="OHM71" s="345"/>
      <c r="OHN71" s="345"/>
      <c r="OHO71" s="345"/>
      <c r="OHP71" s="345"/>
      <c r="OHQ71" s="345"/>
      <c r="OHR71" s="345"/>
      <c r="OHS71" s="345"/>
      <c r="OHT71" s="345"/>
      <c r="OHU71" s="345"/>
      <c r="OHV71" s="345"/>
      <c r="OHW71" s="345"/>
      <c r="OHX71" s="345"/>
      <c r="OHY71" s="345"/>
      <c r="OHZ71" s="345"/>
      <c r="OIA71" s="345"/>
      <c r="OIB71" s="345"/>
      <c r="OIC71" s="345"/>
      <c r="OID71" s="345"/>
      <c r="OIE71" s="345"/>
      <c r="OIF71" s="345"/>
      <c r="OIG71" s="345"/>
      <c r="OIH71" s="345"/>
      <c r="OII71" s="345"/>
      <c r="OIJ71" s="345"/>
      <c r="OIK71" s="345"/>
      <c r="OIL71" s="345"/>
      <c r="OIM71" s="345"/>
      <c r="OIN71" s="345"/>
      <c r="OIO71" s="345"/>
      <c r="OIP71" s="345"/>
      <c r="OIQ71" s="345"/>
      <c r="OIR71" s="345"/>
      <c r="OIS71" s="345"/>
      <c r="OIT71" s="345"/>
      <c r="OIU71" s="345"/>
      <c r="OIV71" s="345"/>
      <c r="OIW71" s="345"/>
      <c r="OIX71" s="345"/>
      <c r="OIY71" s="345"/>
      <c r="OIZ71" s="345"/>
      <c r="OJA71" s="345"/>
      <c r="OJB71" s="345"/>
      <c r="OJC71" s="345"/>
      <c r="OJD71" s="345"/>
      <c r="OJE71" s="345"/>
      <c r="OJF71" s="345"/>
      <c r="OJG71" s="345"/>
      <c r="OJH71" s="345"/>
      <c r="OJI71" s="345"/>
      <c r="OJJ71" s="345"/>
      <c r="OJK71" s="345"/>
      <c r="OJL71" s="345"/>
      <c r="OJM71" s="345"/>
      <c r="OJN71" s="345"/>
      <c r="OJO71" s="345"/>
      <c r="OJP71" s="345"/>
      <c r="OJQ71" s="345"/>
      <c r="OJR71" s="345"/>
      <c r="OJS71" s="345"/>
      <c r="OJT71" s="345"/>
      <c r="OJU71" s="345"/>
      <c r="OJV71" s="345"/>
      <c r="OJW71" s="345"/>
      <c r="OJX71" s="345"/>
      <c r="OJY71" s="345"/>
      <c r="OJZ71" s="345"/>
      <c r="OKA71" s="345"/>
      <c r="OKB71" s="345"/>
      <c r="OKC71" s="345"/>
      <c r="OKD71" s="345"/>
      <c r="OKE71" s="345"/>
      <c r="OKF71" s="345"/>
      <c r="OKG71" s="345"/>
      <c r="OKH71" s="345"/>
      <c r="OKI71" s="345"/>
      <c r="OKJ71" s="345"/>
      <c r="OKK71" s="345"/>
      <c r="OKL71" s="345"/>
      <c r="OKM71" s="345"/>
      <c r="OKN71" s="345"/>
      <c r="OKO71" s="345"/>
      <c r="OKP71" s="345"/>
      <c r="OKQ71" s="345"/>
      <c r="OKR71" s="345"/>
      <c r="OKS71" s="345"/>
      <c r="OKT71" s="345"/>
      <c r="OKU71" s="345"/>
      <c r="OKV71" s="345"/>
      <c r="OKW71" s="345"/>
      <c r="OKX71" s="345"/>
      <c r="OKY71" s="345"/>
      <c r="OKZ71" s="345"/>
      <c r="OLA71" s="345"/>
      <c r="OLB71" s="345"/>
      <c r="OLC71" s="345"/>
      <c r="OLD71" s="345"/>
      <c r="OLE71" s="345"/>
      <c r="OLF71" s="345"/>
      <c r="OLG71" s="345"/>
      <c r="OLH71" s="345"/>
      <c r="OLI71" s="345"/>
      <c r="OLJ71" s="345"/>
      <c r="OLK71" s="345"/>
      <c r="OLL71" s="345"/>
      <c r="OLM71" s="345"/>
      <c r="OLN71" s="345"/>
      <c r="OLO71" s="345"/>
      <c r="OLP71" s="345"/>
      <c r="OLQ71" s="345"/>
      <c r="OLR71" s="345"/>
      <c r="OLS71" s="345"/>
      <c r="OLT71" s="345"/>
      <c r="OLU71" s="345"/>
      <c r="OLV71" s="345"/>
      <c r="OLW71" s="345"/>
      <c r="OLX71" s="345"/>
      <c r="OLY71" s="345"/>
      <c r="OLZ71" s="345"/>
      <c r="OMA71" s="345"/>
      <c r="OMB71" s="345"/>
      <c r="OMC71" s="345"/>
      <c r="OMD71" s="345"/>
      <c r="OME71" s="345"/>
      <c r="OMF71" s="345"/>
      <c r="OMG71" s="345"/>
      <c r="OMH71" s="345"/>
      <c r="OMI71" s="345"/>
      <c r="OMJ71" s="345"/>
      <c r="OMK71" s="345"/>
      <c r="OML71" s="345"/>
      <c r="OMM71" s="345"/>
      <c r="OMN71" s="345"/>
      <c r="OMO71" s="345"/>
      <c r="OMP71" s="345"/>
      <c r="OMQ71" s="345"/>
      <c r="OMS71" s="345"/>
      <c r="OMT71" s="345"/>
      <c r="OMU71" s="345"/>
      <c r="OMV71" s="345"/>
      <c r="OMW71" s="345"/>
      <c r="OMX71" s="345"/>
      <c r="OMY71" s="345"/>
      <c r="OMZ71" s="345"/>
      <c r="ONA71" s="345"/>
      <c r="ONB71" s="345"/>
      <c r="ONC71" s="345"/>
      <c r="OND71" s="345"/>
      <c r="ONE71" s="345"/>
      <c r="ONF71" s="345"/>
      <c r="ONG71" s="345"/>
      <c r="ONH71" s="345"/>
      <c r="ONI71" s="345"/>
      <c r="ONJ71" s="345"/>
      <c r="ONK71" s="345"/>
      <c r="ONL71" s="345"/>
      <c r="ONM71" s="345"/>
      <c r="ONN71" s="345"/>
      <c r="ONO71" s="345"/>
      <c r="ONP71" s="345"/>
      <c r="ONQ71" s="345"/>
      <c r="ONR71" s="345"/>
      <c r="ONS71" s="345"/>
      <c r="ONT71" s="345"/>
      <c r="ONU71" s="345"/>
      <c r="ONV71" s="345"/>
      <c r="ONW71" s="345"/>
      <c r="ONX71" s="345"/>
      <c r="ONY71" s="345"/>
      <c r="ONZ71" s="345"/>
      <c r="OOA71" s="345"/>
      <c r="OOB71" s="345"/>
      <c r="OOC71" s="345"/>
      <c r="OOD71" s="345"/>
      <c r="OOE71" s="345"/>
      <c r="OOF71" s="345"/>
      <c r="OOG71" s="345"/>
      <c r="OOH71" s="345"/>
      <c r="OOI71" s="345"/>
      <c r="OOJ71" s="345"/>
      <c r="OOK71" s="345"/>
      <c r="OOL71" s="345"/>
      <c r="OOM71" s="345"/>
      <c r="OON71" s="345"/>
      <c r="OOO71" s="345"/>
      <c r="OOP71" s="345"/>
      <c r="OOQ71" s="345"/>
      <c r="OOR71" s="345"/>
      <c r="OOS71" s="345"/>
      <c r="OOT71" s="345"/>
      <c r="OOU71" s="345"/>
      <c r="OOV71" s="345"/>
      <c r="OOW71" s="345"/>
      <c r="OOX71" s="345"/>
      <c r="OOY71" s="345"/>
      <c r="OOZ71" s="345"/>
      <c r="OPA71" s="345"/>
      <c r="OPB71" s="345"/>
      <c r="OPC71" s="345"/>
      <c r="OPD71" s="345"/>
      <c r="OPE71" s="345"/>
      <c r="OPF71" s="345"/>
      <c r="OPG71" s="345"/>
      <c r="OPH71" s="345"/>
      <c r="OPI71" s="345"/>
      <c r="OPJ71" s="345"/>
      <c r="OPK71" s="345"/>
      <c r="OPL71" s="345"/>
      <c r="OPM71" s="345"/>
      <c r="OPN71" s="345"/>
      <c r="OPO71" s="345"/>
      <c r="OPP71" s="345"/>
      <c r="OPQ71" s="345"/>
      <c r="OPR71" s="345"/>
      <c r="OPS71" s="345"/>
      <c r="OPT71" s="345"/>
      <c r="OPU71" s="345"/>
      <c r="OPV71" s="345"/>
      <c r="OPW71" s="345"/>
      <c r="OPX71" s="345"/>
      <c r="OPY71" s="345"/>
      <c r="OPZ71" s="345"/>
      <c r="OQA71" s="345"/>
      <c r="OQB71" s="345"/>
      <c r="OQC71" s="345"/>
      <c r="OQD71" s="345"/>
      <c r="OQE71" s="345"/>
      <c r="OQF71" s="345"/>
      <c r="OQG71" s="345"/>
      <c r="OQH71" s="345"/>
      <c r="OQI71" s="345"/>
      <c r="OQJ71" s="345"/>
      <c r="OQK71" s="345"/>
      <c r="OQL71" s="345"/>
      <c r="OQM71" s="345"/>
      <c r="OQN71" s="345"/>
      <c r="OQO71" s="345"/>
      <c r="OQP71" s="345"/>
      <c r="OQQ71" s="345"/>
      <c r="OQR71" s="345"/>
      <c r="OQS71" s="345"/>
      <c r="OQT71" s="345"/>
      <c r="OQU71" s="345"/>
      <c r="OQV71" s="345"/>
      <c r="OQW71" s="345"/>
      <c r="OQX71" s="345"/>
      <c r="OQY71" s="345"/>
      <c r="OQZ71" s="345"/>
      <c r="ORA71" s="345"/>
      <c r="ORB71" s="345"/>
      <c r="ORC71" s="345"/>
      <c r="ORD71" s="345"/>
      <c r="ORE71" s="345"/>
      <c r="ORF71" s="345"/>
      <c r="ORG71" s="345"/>
      <c r="ORH71" s="345"/>
      <c r="ORI71" s="345"/>
      <c r="ORJ71" s="345"/>
      <c r="ORK71" s="345"/>
      <c r="ORL71" s="345"/>
      <c r="ORM71" s="345"/>
      <c r="ORN71" s="345"/>
      <c r="ORO71" s="345"/>
      <c r="ORP71" s="345"/>
      <c r="ORQ71" s="345"/>
      <c r="ORR71" s="345"/>
      <c r="ORS71" s="345"/>
      <c r="ORT71" s="345"/>
      <c r="ORU71" s="345"/>
      <c r="ORV71" s="345"/>
      <c r="ORW71" s="345"/>
      <c r="ORX71" s="345"/>
      <c r="ORY71" s="345"/>
      <c r="ORZ71" s="345"/>
      <c r="OSA71" s="345"/>
      <c r="OSB71" s="345"/>
      <c r="OSC71" s="345"/>
      <c r="OSD71" s="345"/>
      <c r="OSE71" s="345"/>
      <c r="OSF71" s="345"/>
      <c r="OSG71" s="345"/>
      <c r="OSH71" s="345"/>
      <c r="OSI71" s="345"/>
      <c r="OSJ71" s="345"/>
      <c r="OSK71" s="345"/>
      <c r="OSL71" s="345"/>
      <c r="OSM71" s="345"/>
      <c r="OSN71" s="345"/>
      <c r="OSO71" s="345"/>
      <c r="OSP71" s="345"/>
      <c r="OSQ71" s="345"/>
      <c r="OSR71" s="345"/>
      <c r="OSS71" s="345"/>
      <c r="OST71" s="345"/>
      <c r="OSU71" s="345"/>
      <c r="OSV71" s="345"/>
      <c r="OSW71" s="345"/>
      <c r="OSX71" s="345"/>
      <c r="OSY71" s="345"/>
      <c r="OSZ71" s="345"/>
      <c r="OTA71" s="345"/>
      <c r="OTB71" s="345"/>
      <c r="OTC71" s="345"/>
      <c r="OTD71" s="345"/>
      <c r="OTE71" s="345"/>
      <c r="OTF71" s="345"/>
      <c r="OTG71" s="345"/>
      <c r="OTH71" s="345"/>
      <c r="OTI71" s="345"/>
      <c r="OTJ71" s="345"/>
      <c r="OTK71" s="345"/>
      <c r="OTL71" s="345"/>
      <c r="OTM71" s="345"/>
      <c r="OTN71" s="345"/>
      <c r="OTO71" s="345"/>
      <c r="OTP71" s="345"/>
      <c r="OTQ71" s="345"/>
      <c r="OTR71" s="345"/>
      <c r="OTS71" s="345"/>
      <c r="OTT71" s="345"/>
      <c r="OTU71" s="345"/>
      <c r="OTV71" s="345"/>
      <c r="OTW71" s="345"/>
      <c r="OTX71" s="345"/>
      <c r="OTY71" s="345"/>
      <c r="OTZ71" s="345"/>
      <c r="OUA71" s="345"/>
      <c r="OUB71" s="345"/>
      <c r="OUC71" s="345"/>
      <c r="OUD71" s="345"/>
      <c r="OUE71" s="345"/>
      <c r="OUF71" s="345"/>
      <c r="OUG71" s="345"/>
      <c r="OUH71" s="345"/>
      <c r="OUI71" s="345"/>
      <c r="OUJ71" s="345"/>
      <c r="OUK71" s="345"/>
      <c r="OUL71" s="345"/>
      <c r="OUM71" s="345"/>
      <c r="OUN71" s="345"/>
      <c r="OUO71" s="345"/>
      <c r="OUP71" s="345"/>
      <c r="OUQ71" s="345"/>
      <c r="OUR71" s="345"/>
      <c r="OUS71" s="345"/>
      <c r="OUT71" s="345"/>
      <c r="OUU71" s="345"/>
      <c r="OUV71" s="345"/>
      <c r="OUW71" s="345"/>
      <c r="OUX71" s="345"/>
      <c r="OUY71" s="345"/>
      <c r="OUZ71" s="345"/>
      <c r="OVA71" s="345"/>
      <c r="OVB71" s="345"/>
      <c r="OVC71" s="345"/>
      <c r="OVD71" s="345"/>
      <c r="OVE71" s="345"/>
      <c r="OVF71" s="345"/>
      <c r="OVG71" s="345"/>
      <c r="OVH71" s="345"/>
      <c r="OVI71" s="345"/>
      <c r="OVJ71" s="345"/>
      <c r="OVK71" s="345"/>
      <c r="OVL71" s="345"/>
      <c r="OVM71" s="345"/>
      <c r="OVN71" s="345"/>
      <c r="OVO71" s="345"/>
      <c r="OVP71" s="345"/>
      <c r="OVQ71" s="345"/>
      <c r="OVR71" s="345"/>
      <c r="OVS71" s="345"/>
      <c r="OVT71" s="345"/>
      <c r="OVU71" s="345"/>
      <c r="OVV71" s="345"/>
      <c r="OVW71" s="345"/>
      <c r="OVX71" s="345"/>
      <c r="OVY71" s="345"/>
      <c r="OVZ71" s="345"/>
      <c r="OWA71" s="345"/>
      <c r="OWB71" s="345"/>
      <c r="OWC71" s="345"/>
      <c r="OWD71" s="345"/>
      <c r="OWE71" s="345"/>
      <c r="OWF71" s="345"/>
      <c r="OWG71" s="345"/>
      <c r="OWH71" s="345"/>
      <c r="OWI71" s="345"/>
      <c r="OWJ71" s="345"/>
      <c r="OWK71" s="345"/>
      <c r="OWL71" s="345"/>
      <c r="OWM71" s="345"/>
      <c r="OWO71" s="345"/>
      <c r="OWP71" s="345"/>
      <c r="OWQ71" s="345"/>
      <c r="OWR71" s="345"/>
      <c r="OWS71" s="345"/>
      <c r="OWT71" s="345"/>
      <c r="OWU71" s="345"/>
      <c r="OWV71" s="345"/>
      <c r="OWW71" s="345"/>
      <c r="OWX71" s="345"/>
      <c r="OWY71" s="345"/>
      <c r="OWZ71" s="345"/>
      <c r="OXA71" s="345"/>
      <c r="OXB71" s="345"/>
      <c r="OXC71" s="345"/>
      <c r="OXD71" s="345"/>
      <c r="OXE71" s="345"/>
      <c r="OXF71" s="345"/>
      <c r="OXG71" s="345"/>
      <c r="OXH71" s="345"/>
      <c r="OXI71" s="345"/>
      <c r="OXJ71" s="345"/>
      <c r="OXK71" s="345"/>
      <c r="OXL71" s="345"/>
      <c r="OXM71" s="345"/>
      <c r="OXN71" s="345"/>
      <c r="OXO71" s="345"/>
      <c r="OXP71" s="345"/>
      <c r="OXQ71" s="345"/>
      <c r="OXR71" s="345"/>
      <c r="OXS71" s="345"/>
      <c r="OXT71" s="345"/>
      <c r="OXU71" s="345"/>
      <c r="OXV71" s="345"/>
      <c r="OXW71" s="345"/>
      <c r="OXX71" s="345"/>
      <c r="OXY71" s="345"/>
      <c r="OXZ71" s="345"/>
      <c r="OYA71" s="345"/>
      <c r="OYB71" s="345"/>
      <c r="OYC71" s="345"/>
      <c r="OYD71" s="345"/>
      <c r="OYE71" s="345"/>
      <c r="OYF71" s="345"/>
      <c r="OYG71" s="345"/>
      <c r="OYH71" s="345"/>
      <c r="OYI71" s="345"/>
      <c r="OYJ71" s="345"/>
      <c r="OYK71" s="345"/>
      <c r="OYL71" s="345"/>
      <c r="OYM71" s="345"/>
      <c r="OYN71" s="345"/>
      <c r="OYO71" s="345"/>
      <c r="OYP71" s="345"/>
      <c r="OYQ71" s="345"/>
      <c r="OYR71" s="345"/>
      <c r="OYS71" s="345"/>
      <c r="OYT71" s="345"/>
      <c r="OYU71" s="345"/>
      <c r="OYV71" s="345"/>
      <c r="OYW71" s="345"/>
      <c r="OYX71" s="345"/>
      <c r="OYY71" s="345"/>
      <c r="OYZ71" s="345"/>
      <c r="OZA71" s="345"/>
      <c r="OZB71" s="345"/>
      <c r="OZC71" s="345"/>
      <c r="OZD71" s="345"/>
      <c r="OZE71" s="345"/>
      <c r="OZF71" s="345"/>
      <c r="OZG71" s="345"/>
      <c r="OZH71" s="345"/>
      <c r="OZI71" s="345"/>
      <c r="OZJ71" s="345"/>
      <c r="OZK71" s="345"/>
      <c r="OZL71" s="345"/>
      <c r="OZM71" s="345"/>
      <c r="OZN71" s="345"/>
      <c r="OZO71" s="345"/>
      <c r="OZP71" s="345"/>
      <c r="OZQ71" s="345"/>
      <c r="OZR71" s="345"/>
      <c r="OZS71" s="345"/>
      <c r="OZT71" s="345"/>
      <c r="OZU71" s="345"/>
      <c r="OZV71" s="345"/>
      <c r="OZW71" s="345"/>
      <c r="OZX71" s="345"/>
      <c r="OZY71" s="345"/>
      <c r="OZZ71" s="345"/>
      <c r="PAA71" s="345"/>
      <c r="PAB71" s="345"/>
      <c r="PAC71" s="345"/>
      <c r="PAD71" s="345"/>
      <c r="PAE71" s="345"/>
      <c r="PAF71" s="345"/>
      <c r="PAG71" s="345"/>
      <c r="PAH71" s="345"/>
      <c r="PAI71" s="345"/>
      <c r="PAJ71" s="345"/>
      <c r="PAK71" s="345"/>
      <c r="PAL71" s="345"/>
      <c r="PAM71" s="345"/>
      <c r="PAN71" s="345"/>
      <c r="PAO71" s="345"/>
      <c r="PAP71" s="345"/>
      <c r="PAQ71" s="345"/>
      <c r="PAR71" s="345"/>
      <c r="PAS71" s="345"/>
      <c r="PAT71" s="345"/>
      <c r="PAU71" s="345"/>
      <c r="PAV71" s="345"/>
      <c r="PAW71" s="345"/>
      <c r="PAX71" s="345"/>
      <c r="PAY71" s="345"/>
      <c r="PAZ71" s="345"/>
      <c r="PBA71" s="345"/>
      <c r="PBB71" s="345"/>
      <c r="PBC71" s="345"/>
      <c r="PBD71" s="345"/>
      <c r="PBE71" s="345"/>
      <c r="PBF71" s="345"/>
      <c r="PBG71" s="345"/>
      <c r="PBH71" s="345"/>
      <c r="PBI71" s="345"/>
      <c r="PBJ71" s="345"/>
      <c r="PBK71" s="345"/>
      <c r="PBL71" s="345"/>
      <c r="PBM71" s="345"/>
      <c r="PBN71" s="345"/>
      <c r="PBO71" s="345"/>
      <c r="PBP71" s="345"/>
      <c r="PBQ71" s="345"/>
      <c r="PBR71" s="345"/>
      <c r="PBS71" s="345"/>
      <c r="PBT71" s="345"/>
      <c r="PBU71" s="345"/>
      <c r="PBV71" s="345"/>
      <c r="PBW71" s="345"/>
      <c r="PBX71" s="345"/>
      <c r="PBY71" s="345"/>
      <c r="PBZ71" s="345"/>
      <c r="PCA71" s="345"/>
      <c r="PCB71" s="345"/>
      <c r="PCC71" s="345"/>
      <c r="PCD71" s="345"/>
      <c r="PCE71" s="345"/>
      <c r="PCF71" s="345"/>
      <c r="PCG71" s="345"/>
      <c r="PCH71" s="345"/>
      <c r="PCI71" s="345"/>
      <c r="PCJ71" s="345"/>
      <c r="PCK71" s="345"/>
      <c r="PCL71" s="345"/>
      <c r="PCM71" s="345"/>
      <c r="PCN71" s="345"/>
      <c r="PCO71" s="345"/>
      <c r="PCP71" s="345"/>
      <c r="PCQ71" s="345"/>
      <c r="PCR71" s="345"/>
      <c r="PCS71" s="345"/>
      <c r="PCT71" s="345"/>
      <c r="PCU71" s="345"/>
      <c r="PCV71" s="345"/>
      <c r="PCW71" s="345"/>
      <c r="PCX71" s="345"/>
      <c r="PCY71" s="345"/>
      <c r="PCZ71" s="345"/>
      <c r="PDA71" s="345"/>
      <c r="PDB71" s="345"/>
      <c r="PDC71" s="345"/>
      <c r="PDD71" s="345"/>
      <c r="PDE71" s="345"/>
      <c r="PDF71" s="345"/>
      <c r="PDG71" s="345"/>
      <c r="PDH71" s="345"/>
      <c r="PDI71" s="345"/>
      <c r="PDJ71" s="345"/>
      <c r="PDK71" s="345"/>
      <c r="PDL71" s="345"/>
      <c r="PDM71" s="345"/>
      <c r="PDN71" s="345"/>
      <c r="PDO71" s="345"/>
      <c r="PDP71" s="345"/>
      <c r="PDQ71" s="345"/>
      <c r="PDR71" s="345"/>
      <c r="PDS71" s="345"/>
      <c r="PDT71" s="345"/>
      <c r="PDU71" s="345"/>
      <c r="PDV71" s="345"/>
      <c r="PDW71" s="345"/>
      <c r="PDX71" s="345"/>
      <c r="PDY71" s="345"/>
      <c r="PDZ71" s="345"/>
      <c r="PEA71" s="345"/>
      <c r="PEB71" s="345"/>
      <c r="PEC71" s="345"/>
      <c r="PED71" s="345"/>
      <c r="PEE71" s="345"/>
      <c r="PEF71" s="345"/>
      <c r="PEG71" s="345"/>
      <c r="PEH71" s="345"/>
      <c r="PEI71" s="345"/>
      <c r="PEJ71" s="345"/>
      <c r="PEK71" s="345"/>
      <c r="PEL71" s="345"/>
      <c r="PEM71" s="345"/>
      <c r="PEN71" s="345"/>
      <c r="PEO71" s="345"/>
      <c r="PEP71" s="345"/>
      <c r="PEQ71" s="345"/>
      <c r="PER71" s="345"/>
      <c r="PES71" s="345"/>
      <c r="PET71" s="345"/>
      <c r="PEU71" s="345"/>
      <c r="PEV71" s="345"/>
      <c r="PEW71" s="345"/>
      <c r="PEX71" s="345"/>
      <c r="PEY71" s="345"/>
      <c r="PEZ71" s="345"/>
      <c r="PFA71" s="345"/>
      <c r="PFB71" s="345"/>
      <c r="PFC71" s="345"/>
      <c r="PFD71" s="345"/>
      <c r="PFE71" s="345"/>
      <c r="PFF71" s="345"/>
      <c r="PFG71" s="345"/>
      <c r="PFH71" s="345"/>
      <c r="PFI71" s="345"/>
      <c r="PFJ71" s="345"/>
      <c r="PFK71" s="345"/>
      <c r="PFL71" s="345"/>
      <c r="PFM71" s="345"/>
      <c r="PFN71" s="345"/>
      <c r="PFO71" s="345"/>
      <c r="PFP71" s="345"/>
      <c r="PFQ71" s="345"/>
      <c r="PFR71" s="345"/>
      <c r="PFS71" s="345"/>
      <c r="PFT71" s="345"/>
      <c r="PFU71" s="345"/>
      <c r="PFV71" s="345"/>
      <c r="PFW71" s="345"/>
      <c r="PFX71" s="345"/>
      <c r="PFY71" s="345"/>
      <c r="PFZ71" s="345"/>
      <c r="PGA71" s="345"/>
      <c r="PGB71" s="345"/>
      <c r="PGC71" s="345"/>
      <c r="PGD71" s="345"/>
      <c r="PGE71" s="345"/>
      <c r="PGF71" s="345"/>
      <c r="PGG71" s="345"/>
      <c r="PGH71" s="345"/>
      <c r="PGI71" s="345"/>
      <c r="PGK71" s="345"/>
      <c r="PGL71" s="345"/>
      <c r="PGM71" s="345"/>
      <c r="PGN71" s="345"/>
      <c r="PGO71" s="345"/>
      <c r="PGP71" s="345"/>
      <c r="PGQ71" s="345"/>
      <c r="PGR71" s="345"/>
      <c r="PGS71" s="345"/>
      <c r="PGT71" s="345"/>
      <c r="PGU71" s="345"/>
      <c r="PGV71" s="345"/>
      <c r="PGW71" s="345"/>
      <c r="PGX71" s="345"/>
      <c r="PGY71" s="345"/>
      <c r="PGZ71" s="345"/>
      <c r="PHA71" s="345"/>
      <c r="PHB71" s="345"/>
      <c r="PHC71" s="345"/>
      <c r="PHD71" s="345"/>
      <c r="PHE71" s="345"/>
      <c r="PHF71" s="345"/>
      <c r="PHG71" s="345"/>
      <c r="PHH71" s="345"/>
      <c r="PHI71" s="345"/>
      <c r="PHJ71" s="345"/>
      <c r="PHK71" s="345"/>
      <c r="PHL71" s="345"/>
      <c r="PHM71" s="345"/>
      <c r="PHN71" s="345"/>
      <c r="PHO71" s="345"/>
      <c r="PHP71" s="345"/>
      <c r="PHQ71" s="345"/>
      <c r="PHR71" s="345"/>
      <c r="PHS71" s="345"/>
      <c r="PHT71" s="345"/>
      <c r="PHU71" s="345"/>
      <c r="PHV71" s="345"/>
      <c r="PHW71" s="345"/>
      <c r="PHX71" s="345"/>
      <c r="PHY71" s="345"/>
      <c r="PHZ71" s="345"/>
      <c r="PIA71" s="345"/>
      <c r="PIB71" s="345"/>
      <c r="PIC71" s="345"/>
      <c r="PID71" s="345"/>
      <c r="PIE71" s="345"/>
      <c r="PIF71" s="345"/>
      <c r="PIG71" s="345"/>
      <c r="PIH71" s="345"/>
      <c r="PII71" s="345"/>
      <c r="PIJ71" s="345"/>
      <c r="PIK71" s="345"/>
      <c r="PIL71" s="345"/>
      <c r="PIM71" s="345"/>
      <c r="PIN71" s="345"/>
      <c r="PIO71" s="345"/>
      <c r="PIP71" s="345"/>
      <c r="PIQ71" s="345"/>
      <c r="PIR71" s="345"/>
      <c r="PIS71" s="345"/>
      <c r="PIT71" s="345"/>
      <c r="PIU71" s="345"/>
      <c r="PIV71" s="345"/>
      <c r="PIW71" s="345"/>
      <c r="PIX71" s="345"/>
      <c r="PIY71" s="345"/>
      <c r="PIZ71" s="345"/>
      <c r="PJA71" s="345"/>
      <c r="PJB71" s="345"/>
      <c r="PJC71" s="345"/>
      <c r="PJD71" s="345"/>
      <c r="PJE71" s="345"/>
      <c r="PJF71" s="345"/>
      <c r="PJG71" s="345"/>
      <c r="PJH71" s="345"/>
      <c r="PJI71" s="345"/>
      <c r="PJJ71" s="345"/>
      <c r="PJK71" s="345"/>
      <c r="PJL71" s="345"/>
      <c r="PJM71" s="345"/>
      <c r="PJN71" s="345"/>
      <c r="PJO71" s="345"/>
      <c r="PJP71" s="345"/>
      <c r="PJQ71" s="345"/>
      <c r="PJR71" s="345"/>
      <c r="PJS71" s="345"/>
      <c r="PJT71" s="345"/>
      <c r="PJU71" s="345"/>
      <c r="PJV71" s="345"/>
      <c r="PJW71" s="345"/>
      <c r="PJX71" s="345"/>
      <c r="PJY71" s="345"/>
      <c r="PJZ71" s="345"/>
      <c r="PKA71" s="345"/>
      <c r="PKB71" s="345"/>
      <c r="PKC71" s="345"/>
      <c r="PKD71" s="345"/>
      <c r="PKE71" s="345"/>
      <c r="PKF71" s="345"/>
      <c r="PKG71" s="345"/>
      <c r="PKH71" s="345"/>
      <c r="PKI71" s="345"/>
      <c r="PKJ71" s="345"/>
      <c r="PKK71" s="345"/>
      <c r="PKL71" s="345"/>
      <c r="PKM71" s="345"/>
      <c r="PKN71" s="345"/>
      <c r="PKO71" s="345"/>
      <c r="PKP71" s="345"/>
      <c r="PKQ71" s="345"/>
      <c r="PKR71" s="345"/>
      <c r="PKS71" s="345"/>
      <c r="PKT71" s="345"/>
      <c r="PKU71" s="345"/>
      <c r="PKV71" s="345"/>
      <c r="PKW71" s="345"/>
      <c r="PKX71" s="345"/>
      <c r="PKY71" s="345"/>
      <c r="PKZ71" s="345"/>
      <c r="PLA71" s="345"/>
      <c r="PLB71" s="345"/>
      <c r="PLC71" s="345"/>
      <c r="PLD71" s="345"/>
      <c r="PLE71" s="345"/>
      <c r="PLF71" s="345"/>
      <c r="PLG71" s="345"/>
      <c r="PLH71" s="345"/>
      <c r="PLI71" s="345"/>
      <c r="PLJ71" s="345"/>
      <c r="PLK71" s="345"/>
      <c r="PLL71" s="345"/>
      <c r="PLM71" s="345"/>
      <c r="PLN71" s="345"/>
      <c r="PLO71" s="345"/>
      <c r="PLP71" s="345"/>
      <c r="PLQ71" s="345"/>
      <c r="PLR71" s="345"/>
      <c r="PLS71" s="345"/>
      <c r="PLT71" s="345"/>
      <c r="PLU71" s="345"/>
      <c r="PLV71" s="345"/>
      <c r="PLW71" s="345"/>
      <c r="PLX71" s="345"/>
      <c r="PLY71" s="345"/>
      <c r="PLZ71" s="345"/>
      <c r="PMA71" s="345"/>
      <c r="PMB71" s="345"/>
      <c r="PMC71" s="345"/>
      <c r="PMD71" s="345"/>
      <c r="PME71" s="345"/>
      <c r="PMF71" s="345"/>
      <c r="PMG71" s="345"/>
      <c r="PMH71" s="345"/>
      <c r="PMI71" s="345"/>
      <c r="PMJ71" s="345"/>
      <c r="PMK71" s="345"/>
      <c r="PML71" s="345"/>
      <c r="PMM71" s="345"/>
      <c r="PMN71" s="345"/>
      <c r="PMO71" s="345"/>
      <c r="PMP71" s="345"/>
      <c r="PMQ71" s="345"/>
      <c r="PMR71" s="345"/>
      <c r="PMS71" s="345"/>
      <c r="PMT71" s="345"/>
      <c r="PMU71" s="345"/>
      <c r="PMV71" s="345"/>
      <c r="PMW71" s="345"/>
      <c r="PMX71" s="345"/>
      <c r="PMY71" s="345"/>
      <c r="PMZ71" s="345"/>
      <c r="PNA71" s="345"/>
      <c r="PNB71" s="345"/>
      <c r="PNC71" s="345"/>
      <c r="PND71" s="345"/>
      <c r="PNE71" s="345"/>
      <c r="PNF71" s="345"/>
      <c r="PNG71" s="345"/>
      <c r="PNH71" s="345"/>
      <c r="PNI71" s="345"/>
      <c r="PNJ71" s="345"/>
      <c r="PNK71" s="345"/>
      <c r="PNL71" s="345"/>
      <c r="PNM71" s="345"/>
      <c r="PNN71" s="345"/>
      <c r="PNO71" s="345"/>
      <c r="PNP71" s="345"/>
      <c r="PNQ71" s="345"/>
      <c r="PNR71" s="345"/>
      <c r="PNS71" s="345"/>
      <c r="PNT71" s="345"/>
      <c r="PNU71" s="345"/>
      <c r="PNV71" s="345"/>
      <c r="PNW71" s="345"/>
      <c r="PNX71" s="345"/>
      <c r="PNY71" s="345"/>
      <c r="PNZ71" s="345"/>
      <c r="POA71" s="345"/>
      <c r="POB71" s="345"/>
      <c r="POC71" s="345"/>
      <c r="POD71" s="345"/>
      <c r="POE71" s="345"/>
      <c r="POF71" s="345"/>
      <c r="POG71" s="345"/>
      <c r="POH71" s="345"/>
      <c r="POI71" s="345"/>
      <c r="POJ71" s="345"/>
      <c r="POK71" s="345"/>
      <c r="POL71" s="345"/>
      <c r="POM71" s="345"/>
      <c r="PON71" s="345"/>
      <c r="POO71" s="345"/>
      <c r="POP71" s="345"/>
      <c r="POQ71" s="345"/>
      <c r="POR71" s="345"/>
      <c r="POS71" s="345"/>
      <c r="POT71" s="345"/>
      <c r="POU71" s="345"/>
      <c r="POV71" s="345"/>
      <c r="POW71" s="345"/>
      <c r="POX71" s="345"/>
      <c r="POY71" s="345"/>
      <c r="POZ71" s="345"/>
      <c r="PPA71" s="345"/>
      <c r="PPB71" s="345"/>
      <c r="PPC71" s="345"/>
      <c r="PPD71" s="345"/>
      <c r="PPE71" s="345"/>
      <c r="PPF71" s="345"/>
      <c r="PPG71" s="345"/>
      <c r="PPH71" s="345"/>
      <c r="PPI71" s="345"/>
      <c r="PPJ71" s="345"/>
      <c r="PPK71" s="345"/>
      <c r="PPL71" s="345"/>
      <c r="PPM71" s="345"/>
      <c r="PPN71" s="345"/>
      <c r="PPO71" s="345"/>
      <c r="PPP71" s="345"/>
      <c r="PPQ71" s="345"/>
      <c r="PPR71" s="345"/>
      <c r="PPS71" s="345"/>
      <c r="PPT71" s="345"/>
      <c r="PPU71" s="345"/>
      <c r="PPV71" s="345"/>
      <c r="PPW71" s="345"/>
      <c r="PPX71" s="345"/>
      <c r="PPY71" s="345"/>
      <c r="PPZ71" s="345"/>
      <c r="PQA71" s="345"/>
      <c r="PQB71" s="345"/>
      <c r="PQC71" s="345"/>
      <c r="PQD71" s="345"/>
      <c r="PQE71" s="345"/>
      <c r="PQG71" s="345"/>
      <c r="PQH71" s="345"/>
      <c r="PQI71" s="345"/>
      <c r="PQJ71" s="345"/>
      <c r="PQK71" s="345"/>
      <c r="PQL71" s="345"/>
      <c r="PQM71" s="345"/>
      <c r="PQN71" s="345"/>
      <c r="PQO71" s="345"/>
      <c r="PQP71" s="345"/>
      <c r="PQQ71" s="345"/>
      <c r="PQR71" s="345"/>
      <c r="PQS71" s="345"/>
      <c r="PQT71" s="345"/>
      <c r="PQU71" s="345"/>
      <c r="PQV71" s="345"/>
      <c r="PQW71" s="345"/>
      <c r="PQX71" s="345"/>
      <c r="PQY71" s="345"/>
      <c r="PQZ71" s="345"/>
      <c r="PRA71" s="345"/>
      <c r="PRB71" s="345"/>
      <c r="PRC71" s="345"/>
      <c r="PRD71" s="345"/>
      <c r="PRE71" s="345"/>
      <c r="PRF71" s="345"/>
      <c r="PRG71" s="345"/>
      <c r="PRH71" s="345"/>
      <c r="PRI71" s="345"/>
      <c r="PRJ71" s="345"/>
      <c r="PRK71" s="345"/>
      <c r="PRL71" s="345"/>
      <c r="PRM71" s="345"/>
      <c r="PRN71" s="345"/>
      <c r="PRO71" s="345"/>
      <c r="PRP71" s="345"/>
      <c r="PRQ71" s="345"/>
      <c r="PRR71" s="345"/>
      <c r="PRS71" s="345"/>
      <c r="PRT71" s="345"/>
      <c r="PRU71" s="345"/>
      <c r="PRV71" s="345"/>
      <c r="PRW71" s="345"/>
      <c r="PRX71" s="345"/>
      <c r="PRY71" s="345"/>
      <c r="PRZ71" s="345"/>
      <c r="PSA71" s="345"/>
      <c r="PSB71" s="345"/>
      <c r="PSC71" s="345"/>
      <c r="PSD71" s="345"/>
      <c r="PSE71" s="345"/>
      <c r="PSF71" s="345"/>
      <c r="PSG71" s="345"/>
      <c r="PSH71" s="345"/>
      <c r="PSI71" s="345"/>
      <c r="PSJ71" s="345"/>
      <c r="PSK71" s="345"/>
      <c r="PSL71" s="345"/>
      <c r="PSM71" s="345"/>
      <c r="PSN71" s="345"/>
      <c r="PSO71" s="345"/>
      <c r="PSP71" s="345"/>
      <c r="PSQ71" s="345"/>
      <c r="PSR71" s="345"/>
      <c r="PSS71" s="345"/>
      <c r="PST71" s="345"/>
      <c r="PSU71" s="345"/>
      <c r="PSV71" s="345"/>
      <c r="PSW71" s="345"/>
      <c r="PSX71" s="345"/>
      <c r="PSY71" s="345"/>
      <c r="PSZ71" s="345"/>
      <c r="PTA71" s="345"/>
      <c r="PTB71" s="345"/>
      <c r="PTC71" s="345"/>
      <c r="PTD71" s="345"/>
      <c r="PTE71" s="345"/>
      <c r="PTF71" s="345"/>
      <c r="PTG71" s="345"/>
      <c r="PTH71" s="345"/>
      <c r="PTI71" s="345"/>
      <c r="PTJ71" s="345"/>
      <c r="PTK71" s="345"/>
      <c r="PTL71" s="345"/>
      <c r="PTM71" s="345"/>
      <c r="PTN71" s="345"/>
      <c r="PTO71" s="345"/>
      <c r="PTP71" s="345"/>
      <c r="PTQ71" s="345"/>
      <c r="PTR71" s="345"/>
      <c r="PTS71" s="345"/>
      <c r="PTT71" s="345"/>
      <c r="PTU71" s="345"/>
      <c r="PTV71" s="345"/>
      <c r="PTW71" s="345"/>
      <c r="PTX71" s="345"/>
      <c r="PTY71" s="345"/>
      <c r="PTZ71" s="345"/>
      <c r="PUA71" s="345"/>
      <c r="PUB71" s="345"/>
      <c r="PUC71" s="345"/>
      <c r="PUD71" s="345"/>
      <c r="PUE71" s="345"/>
      <c r="PUF71" s="345"/>
      <c r="PUG71" s="345"/>
      <c r="PUH71" s="345"/>
      <c r="PUI71" s="345"/>
      <c r="PUJ71" s="345"/>
      <c r="PUK71" s="345"/>
      <c r="PUL71" s="345"/>
      <c r="PUM71" s="345"/>
      <c r="PUN71" s="345"/>
      <c r="PUO71" s="345"/>
      <c r="PUP71" s="345"/>
      <c r="PUQ71" s="345"/>
      <c r="PUR71" s="345"/>
      <c r="PUS71" s="345"/>
      <c r="PUT71" s="345"/>
      <c r="PUU71" s="345"/>
      <c r="PUV71" s="345"/>
      <c r="PUW71" s="345"/>
      <c r="PUX71" s="345"/>
      <c r="PUY71" s="345"/>
      <c r="PUZ71" s="345"/>
      <c r="PVA71" s="345"/>
      <c r="PVB71" s="345"/>
      <c r="PVC71" s="345"/>
      <c r="PVD71" s="345"/>
      <c r="PVE71" s="345"/>
      <c r="PVF71" s="345"/>
      <c r="PVG71" s="345"/>
      <c r="PVH71" s="345"/>
      <c r="PVI71" s="345"/>
      <c r="PVJ71" s="345"/>
      <c r="PVK71" s="345"/>
      <c r="PVL71" s="345"/>
      <c r="PVM71" s="345"/>
      <c r="PVN71" s="345"/>
      <c r="PVO71" s="345"/>
      <c r="PVP71" s="345"/>
      <c r="PVQ71" s="345"/>
      <c r="PVR71" s="345"/>
      <c r="PVS71" s="345"/>
      <c r="PVT71" s="345"/>
      <c r="PVU71" s="345"/>
      <c r="PVV71" s="345"/>
      <c r="PVW71" s="345"/>
      <c r="PVX71" s="345"/>
      <c r="PVY71" s="345"/>
      <c r="PVZ71" s="345"/>
      <c r="PWA71" s="345"/>
      <c r="PWB71" s="345"/>
      <c r="PWC71" s="345"/>
      <c r="PWD71" s="345"/>
      <c r="PWE71" s="345"/>
      <c r="PWF71" s="345"/>
      <c r="PWG71" s="345"/>
      <c r="PWH71" s="345"/>
      <c r="PWI71" s="345"/>
      <c r="PWJ71" s="345"/>
      <c r="PWK71" s="345"/>
      <c r="PWL71" s="345"/>
      <c r="PWM71" s="345"/>
      <c r="PWN71" s="345"/>
      <c r="PWO71" s="345"/>
      <c r="PWP71" s="345"/>
      <c r="PWQ71" s="345"/>
      <c r="PWR71" s="345"/>
      <c r="PWS71" s="345"/>
      <c r="PWT71" s="345"/>
      <c r="PWU71" s="345"/>
      <c r="PWV71" s="345"/>
      <c r="PWW71" s="345"/>
      <c r="PWX71" s="345"/>
      <c r="PWY71" s="345"/>
      <c r="PWZ71" s="345"/>
      <c r="PXA71" s="345"/>
      <c r="PXB71" s="345"/>
      <c r="PXC71" s="345"/>
      <c r="PXD71" s="345"/>
      <c r="PXE71" s="345"/>
      <c r="PXF71" s="345"/>
      <c r="PXG71" s="345"/>
      <c r="PXH71" s="345"/>
      <c r="PXI71" s="345"/>
      <c r="PXJ71" s="345"/>
      <c r="PXK71" s="345"/>
      <c r="PXL71" s="345"/>
      <c r="PXM71" s="345"/>
      <c r="PXN71" s="345"/>
      <c r="PXO71" s="345"/>
      <c r="PXP71" s="345"/>
      <c r="PXQ71" s="345"/>
      <c r="PXR71" s="345"/>
      <c r="PXS71" s="345"/>
      <c r="PXT71" s="345"/>
      <c r="PXU71" s="345"/>
      <c r="PXV71" s="345"/>
      <c r="PXW71" s="345"/>
      <c r="PXX71" s="345"/>
      <c r="PXY71" s="345"/>
      <c r="PXZ71" s="345"/>
      <c r="PYA71" s="345"/>
      <c r="PYB71" s="345"/>
      <c r="PYC71" s="345"/>
      <c r="PYD71" s="345"/>
      <c r="PYE71" s="345"/>
      <c r="PYF71" s="345"/>
      <c r="PYG71" s="345"/>
      <c r="PYH71" s="345"/>
      <c r="PYI71" s="345"/>
      <c r="PYJ71" s="345"/>
      <c r="PYK71" s="345"/>
      <c r="PYL71" s="345"/>
      <c r="PYM71" s="345"/>
      <c r="PYN71" s="345"/>
      <c r="PYO71" s="345"/>
      <c r="PYP71" s="345"/>
      <c r="PYQ71" s="345"/>
      <c r="PYR71" s="345"/>
      <c r="PYS71" s="345"/>
      <c r="PYT71" s="345"/>
      <c r="PYU71" s="345"/>
      <c r="PYV71" s="345"/>
      <c r="PYW71" s="345"/>
      <c r="PYX71" s="345"/>
      <c r="PYY71" s="345"/>
      <c r="PYZ71" s="345"/>
      <c r="PZA71" s="345"/>
      <c r="PZB71" s="345"/>
      <c r="PZC71" s="345"/>
      <c r="PZD71" s="345"/>
      <c r="PZE71" s="345"/>
      <c r="PZF71" s="345"/>
      <c r="PZG71" s="345"/>
      <c r="PZH71" s="345"/>
      <c r="PZI71" s="345"/>
      <c r="PZJ71" s="345"/>
      <c r="PZK71" s="345"/>
      <c r="PZL71" s="345"/>
      <c r="PZM71" s="345"/>
      <c r="PZN71" s="345"/>
      <c r="PZO71" s="345"/>
      <c r="PZP71" s="345"/>
      <c r="PZQ71" s="345"/>
      <c r="PZR71" s="345"/>
      <c r="PZS71" s="345"/>
      <c r="PZT71" s="345"/>
      <c r="PZU71" s="345"/>
      <c r="PZV71" s="345"/>
      <c r="PZW71" s="345"/>
      <c r="PZX71" s="345"/>
      <c r="PZY71" s="345"/>
      <c r="PZZ71" s="345"/>
      <c r="QAA71" s="345"/>
      <c r="QAC71" s="345"/>
      <c r="QAD71" s="345"/>
      <c r="QAE71" s="345"/>
      <c r="QAF71" s="345"/>
      <c r="QAG71" s="345"/>
      <c r="QAH71" s="345"/>
      <c r="QAI71" s="345"/>
      <c r="QAJ71" s="345"/>
      <c r="QAK71" s="345"/>
      <c r="QAL71" s="345"/>
      <c r="QAM71" s="345"/>
      <c r="QAN71" s="345"/>
      <c r="QAO71" s="345"/>
      <c r="QAP71" s="345"/>
      <c r="QAQ71" s="345"/>
      <c r="QAR71" s="345"/>
      <c r="QAS71" s="345"/>
      <c r="QAT71" s="345"/>
      <c r="QAU71" s="345"/>
      <c r="QAV71" s="345"/>
      <c r="QAW71" s="345"/>
      <c r="QAX71" s="345"/>
      <c r="QAY71" s="345"/>
      <c r="QAZ71" s="345"/>
      <c r="QBA71" s="345"/>
      <c r="QBB71" s="345"/>
      <c r="QBC71" s="345"/>
      <c r="QBD71" s="345"/>
      <c r="QBE71" s="345"/>
      <c r="QBF71" s="345"/>
      <c r="QBG71" s="345"/>
      <c r="QBH71" s="345"/>
      <c r="QBI71" s="345"/>
      <c r="QBJ71" s="345"/>
      <c r="QBK71" s="345"/>
      <c r="QBL71" s="345"/>
      <c r="QBM71" s="345"/>
      <c r="QBN71" s="345"/>
      <c r="QBO71" s="345"/>
      <c r="QBP71" s="345"/>
      <c r="QBQ71" s="345"/>
      <c r="QBR71" s="345"/>
      <c r="QBS71" s="345"/>
      <c r="QBT71" s="345"/>
      <c r="QBU71" s="345"/>
      <c r="QBV71" s="345"/>
      <c r="QBW71" s="345"/>
      <c r="QBX71" s="345"/>
      <c r="QBY71" s="345"/>
      <c r="QBZ71" s="345"/>
      <c r="QCA71" s="345"/>
      <c r="QCB71" s="345"/>
      <c r="QCC71" s="345"/>
      <c r="QCD71" s="345"/>
      <c r="QCE71" s="345"/>
      <c r="QCF71" s="345"/>
      <c r="QCG71" s="345"/>
      <c r="QCH71" s="345"/>
      <c r="QCI71" s="345"/>
      <c r="QCJ71" s="345"/>
      <c r="QCK71" s="345"/>
      <c r="QCL71" s="345"/>
      <c r="QCM71" s="345"/>
      <c r="QCN71" s="345"/>
      <c r="QCO71" s="345"/>
      <c r="QCP71" s="345"/>
      <c r="QCQ71" s="345"/>
      <c r="QCR71" s="345"/>
      <c r="QCS71" s="345"/>
      <c r="QCT71" s="345"/>
      <c r="QCU71" s="345"/>
      <c r="QCV71" s="345"/>
      <c r="QCW71" s="345"/>
      <c r="QCX71" s="345"/>
      <c r="QCY71" s="345"/>
      <c r="QCZ71" s="345"/>
      <c r="QDA71" s="345"/>
      <c r="QDB71" s="345"/>
      <c r="QDC71" s="345"/>
      <c r="QDD71" s="345"/>
      <c r="QDE71" s="345"/>
      <c r="QDF71" s="345"/>
      <c r="QDG71" s="345"/>
      <c r="QDH71" s="345"/>
      <c r="QDI71" s="345"/>
      <c r="QDJ71" s="345"/>
      <c r="QDK71" s="345"/>
      <c r="QDL71" s="345"/>
      <c r="QDM71" s="345"/>
      <c r="QDN71" s="345"/>
      <c r="QDO71" s="345"/>
      <c r="QDP71" s="345"/>
      <c r="QDQ71" s="345"/>
      <c r="QDR71" s="345"/>
      <c r="QDS71" s="345"/>
      <c r="QDT71" s="345"/>
      <c r="QDU71" s="345"/>
      <c r="QDV71" s="345"/>
      <c r="QDW71" s="345"/>
      <c r="QDX71" s="345"/>
      <c r="QDY71" s="345"/>
      <c r="QDZ71" s="345"/>
      <c r="QEA71" s="345"/>
      <c r="QEB71" s="345"/>
      <c r="QEC71" s="345"/>
      <c r="QED71" s="345"/>
      <c r="QEE71" s="345"/>
      <c r="QEF71" s="345"/>
      <c r="QEG71" s="345"/>
      <c r="QEH71" s="345"/>
      <c r="QEI71" s="345"/>
      <c r="QEJ71" s="345"/>
      <c r="QEK71" s="345"/>
      <c r="QEL71" s="345"/>
      <c r="QEM71" s="345"/>
      <c r="QEN71" s="345"/>
      <c r="QEO71" s="345"/>
      <c r="QEP71" s="345"/>
      <c r="QEQ71" s="345"/>
      <c r="QER71" s="345"/>
      <c r="QES71" s="345"/>
      <c r="QET71" s="345"/>
      <c r="QEU71" s="345"/>
      <c r="QEV71" s="345"/>
      <c r="QEW71" s="345"/>
      <c r="QEX71" s="345"/>
      <c r="QEY71" s="345"/>
      <c r="QEZ71" s="345"/>
      <c r="QFA71" s="345"/>
      <c r="QFB71" s="345"/>
      <c r="QFC71" s="345"/>
      <c r="QFD71" s="345"/>
      <c r="QFE71" s="345"/>
      <c r="QFF71" s="345"/>
      <c r="QFG71" s="345"/>
      <c r="QFH71" s="345"/>
      <c r="QFI71" s="345"/>
      <c r="QFJ71" s="345"/>
      <c r="QFK71" s="345"/>
      <c r="QFL71" s="345"/>
      <c r="QFM71" s="345"/>
      <c r="QFN71" s="345"/>
      <c r="QFO71" s="345"/>
      <c r="QFP71" s="345"/>
      <c r="QFQ71" s="345"/>
      <c r="QFR71" s="345"/>
      <c r="QFS71" s="345"/>
      <c r="QFT71" s="345"/>
      <c r="QFU71" s="345"/>
      <c r="QFV71" s="345"/>
      <c r="QFW71" s="345"/>
      <c r="QFX71" s="345"/>
      <c r="QFY71" s="345"/>
      <c r="QFZ71" s="345"/>
      <c r="QGA71" s="345"/>
      <c r="QGB71" s="345"/>
      <c r="QGC71" s="345"/>
      <c r="QGD71" s="345"/>
      <c r="QGE71" s="345"/>
      <c r="QGF71" s="345"/>
      <c r="QGG71" s="345"/>
      <c r="QGH71" s="345"/>
      <c r="QGI71" s="345"/>
      <c r="QGJ71" s="345"/>
      <c r="QGK71" s="345"/>
      <c r="QGL71" s="345"/>
      <c r="QGM71" s="345"/>
      <c r="QGN71" s="345"/>
      <c r="QGO71" s="345"/>
      <c r="QGP71" s="345"/>
      <c r="QGQ71" s="345"/>
      <c r="QGR71" s="345"/>
      <c r="QGS71" s="345"/>
      <c r="QGT71" s="345"/>
      <c r="QGU71" s="345"/>
      <c r="QGV71" s="345"/>
      <c r="QGW71" s="345"/>
      <c r="QGX71" s="345"/>
      <c r="QGY71" s="345"/>
      <c r="QGZ71" s="345"/>
      <c r="QHA71" s="345"/>
      <c r="QHB71" s="345"/>
      <c r="QHC71" s="345"/>
      <c r="QHD71" s="345"/>
      <c r="QHE71" s="345"/>
      <c r="QHF71" s="345"/>
      <c r="QHG71" s="345"/>
      <c r="QHH71" s="345"/>
      <c r="QHI71" s="345"/>
      <c r="QHJ71" s="345"/>
      <c r="QHK71" s="345"/>
      <c r="QHL71" s="345"/>
      <c r="QHM71" s="345"/>
      <c r="QHN71" s="345"/>
      <c r="QHO71" s="345"/>
      <c r="QHP71" s="345"/>
      <c r="QHQ71" s="345"/>
      <c r="QHR71" s="345"/>
      <c r="QHS71" s="345"/>
      <c r="QHT71" s="345"/>
      <c r="QHU71" s="345"/>
      <c r="QHV71" s="345"/>
      <c r="QHW71" s="345"/>
      <c r="QHX71" s="345"/>
      <c r="QHY71" s="345"/>
      <c r="QHZ71" s="345"/>
      <c r="QIA71" s="345"/>
      <c r="QIB71" s="345"/>
      <c r="QIC71" s="345"/>
      <c r="QID71" s="345"/>
      <c r="QIE71" s="345"/>
      <c r="QIF71" s="345"/>
      <c r="QIG71" s="345"/>
      <c r="QIH71" s="345"/>
      <c r="QII71" s="345"/>
      <c r="QIJ71" s="345"/>
      <c r="QIK71" s="345"/>
      <c r="QIL71" s="345"/>
      <c r="QIM71" s="345"/>
      <c r="QIN71" s="345"/>
      <c r="QIO71" s="345"/>
      <c r="QIP71" s="345"/>
      <c r="QIQ71" s="345"/>
      <c r="QIR71" s="345"/>
      <c r="QIS71" s="345"/>
      <c r="QIT71" s="345"/>
      <c r="QIU71" s="345"/>
      <c r="QIV71" s="345"/>
      <c r="QIW71" s="345"/>
      <c r="QIX71" s="345"/>
      <c r="QIY71" s="345"/>
      <c r="QIZ71" s="345"/>
      <c r="QJA71" s="345"/>
      <c r="QJB71" s="345"/>
      <c r="QJC71" s="345"/>
      <c r="QJD71" s="345"/>
      <c r="QJE71" s="345"/>
      <c r="QJF71" s="345"/>
      <c r="QJG71" s="345"/>
      <c r="QJH71" s="345"/>
      <c r="QJI71" s="345"/>
      <c r="QJJ71" s="345"/>
      <c r="QJK71" s="345"/>
      <c r="QJL71" s="345"/>
      <c r="QJM71" s="345"/>
      <c r="QJN71" s="345"/>
      <c r="QJO71" s="345"/>
      <c r="QJP71" s="345"/>
      <c r="QJQ71" s="345"/>
      <c r="QJR71" s="345"/>
      <c r="QJS71" s="345"/>
      <c r="QJT71" s="345"/>
      <c r="QJU71" s="345"/>
      <c r="QJV71" s="345"/>
      <c r="QJW71" s="345"/>
      <c r="QJY71" s="345"/>
      <c r="QJZ71" s="345"/>
      <c r="QKA71" s="345"/>
      <c r="QKB71" s="345"/>
      <c r="QKC71" s="345"/>
      <c r="QKD71" s="345"/>
      <c r="QKE71" s="345"/>
      <c r="QKF71" s="345"/>
      <c r="QKG71" s="345"/>
      <c r="QKH71" s="345"/>
      <c r="QKI71" s="345"/>
      <c r="QKJ71" s="345"/>
      <c r="QKK71" s="345"/>
      <c r="QKL71" s="345"/>
      <c r="QKM71" s="345"/>
      <c r="QKN71" s="345"/>
      <c r="QKO71" s="345"/>
      <c r="QKP71" s="345"/>
      <c r="QKQ71" s="345"/>
      <c r="QKR71" s="345"/>
      <c r="QKS71" s="345"/>
      <c r="QKT71" s="345"/>
      <c r="QKU71" s="345"/>
      <c r="QKV71" s="345"/>
      <c r="QKW71" s="345"/>
      <c r="QKX71" s="345"/>
      <c r="QKY71" s="345"/>
      <c r="QKZ71" s="345"/>
      <c r="QLA71" s="345"/>
      <c r="QLB71" s="345"/>
      <c r="QLC71" s="345"/>
      <c r="QLD71" s="345"/>
      <c r="QLE71" s="345"/>
      <c r="QLF71" s="345"/>
      <c r="QLG71" s="345"/>
      <c r="QLH71" s="345"/>
      <c r="QLI71" s="345"/>
      <c r="QLJ71" s="345"/>
      <c r="QLK71" s="345"/>
      <c r="QLL71" s="345"/>
      <c r="QLM71" s="345"/>
      <c r="QLN71" s="345"/>
      <c r="QLO71" s="345"/>
      <c r="QLP71" s="345"/>
      <c r="QLQ71" s="345"/>
      <c r="QLR71" s="345"/>
      <c r="QLS71" s="345"/>
      <c r="QLT71" s="345"/>
      <c r="QLU71" s="345"/>
      <c r="QLV71" s="345"/>
      <c r="QLW71" s="345"/>
      <c r="QLX71" s="345"/>
      <c r="QLY71" s="345"/>
      <c r="QLZ71" s="345"/>
      <c r="QMA71" s="345"/>
      <c r="QMB71" s="345"/>
      <c r="QMC71" s="345"/>
      <c r="QMD71" s="345"/>
      <c r="QME71" s="345"/>
      <c r="QMF71" s="345"/>
      <c r="QMG71" s="345"/>
      <c r="QMH71" s="345"/>
      <c r="QMI71" s="345"/>
      <c r="QMJ71" s="345"/>
      <c r="QMK71" s="345"/>
      <c r="QML71" s="345"/>
      <c r="QMM71" s="345"/>
      <c r="QMN71" s="345"/>
      <c r="QMO71" s="345"/>
      <c r="QMP71" s="345"/>
      <c r="QMQ71" s="345"/>
      <c r="QMR71" s="345"/>
      <c r="QMS71" s="345"/>
      <c r="QMT71" s="345"/>
      <c r="QMU71" s="345"/>
      <c r="QMV71" s="345"/>
      <c r="QMW71" s="345"/>
      <c r="QMX71" s="345"/>
      <c r="QMY71" s="345"/>
      <c r="QMZ71" s="345"/>
      <c r="QNA71" s="345"/>
      <c r="QNB71" s="345"/>
      <c r="QNC71" s="345"/>
      <c r="QND71" s="345"/>
      <c r="QNE71" s="345"/>
      <c r="QNF71" s="345"/>
      <c r="QNG71" s="345"/>
      <c r="QNH71" s="345"/>
      <c r="QNI71" s="345"/>
      <c r="QNJ71" s="345"/>
      <c r="QNK71" s="345"/>
      <c r="QNL71" s="345"/>
      <c r="QNM71" s="345"/>
      <c r="QNN71" s="345"/>
      <c r="QNO71" s="345"/>
      <c r="QNP71" s="345"/>
      <c r="QNQ71" s="345"/>
      <c r="QNR71" s="345"/>
      <c r="QNS71" s="345"/>
      <c r="QNT71" s="345"/>
      <c r="QNU71" s="345"/>
      <c r="QNV71" s="345"/>
      <c r="QNW71" s="345"/>
      <c r="QNX71" s="345"/>
      <c r="QNY71" s="345"/>
      <c r="QNZ71" s="345"/>
      <c r="QOA71" s="345"/>
      <c r="QOB71" s="345"/>
      <c r="QOC71" s="345"/>
      <c r="QOD71" s="345"/>
      <c r="QOE71" s="345"/>
      <c r="QOF71" s="345"/>
      <c r="QOG71" s="345"/>
      <c r="QOH71" s="345"/>
      <c r="QOI71" s="345"/>
      <c r="QOJ71" s="345"/>
      <c r="QOK71" s="345"/>
      <c r="QOL71" s="345"/>
      <c r="QOM71" s="345"/>
      <c r="QON71" s="345"/>
      <c r="QOO71" s="345"/>
      <c r="QOP71" s="345"/>
      <c r="QOQ71" s="345"/>
      <c r="QOR71" s="345"/>
      <c r="QOS71" s="345"/>
      <c r="QOT71" s="345"/>
      <c r="QOU71" s="345"/>
      <c r="QOV71" s="345"/>
      <c r="QOW71" s="345"/>
      <c r="QOX71" s="345"/>
      <c r="QOY71" s="345"/>
      <c r="QOZ71" s="345"/>
      <c r="QPA71" s="345"/>
      <c r="QPB71" s="345"/>
      <c r="QPC71" s="345"/>
      <c r="QPD71" s="345"/>
      <c r="QPE71" s="345"/>
      <c r="QPF71" s="345"/>
      <c r="QPG71" s="345"/>
      <c r="QPH71" s="345"/>
      <c r="QPI71" s="345"/>
      <c r="QPJ71" s="345"/>
      <c r="QPK71" s="345"/>
      <c r="QPL71" s="345"/>
      <c r="QPM71" s="345"/>
      <c r="QPN71" s="345"/>
      <c r="QPO71" s="345"/>
      <c r="QPP71" s="345"/>
      <c r="QPQ71" s="345"/>
      <c r="QPR71" s="345"/>
      <c r="QPS71" s="345"/>
      <c r="QPT71" s="345"/>
      <c r="QPU71" s="345"/>
      <c r="QPV71" s="345"/>
      <c r="QPW71" s="345"/>
      <c r="QPX71" s="345"/>
      <c r="QPY71" s="345"/>
      <c r="QPZ71" s="345"/>
      <c r="QQA71" s="345"/>
      <c r="QQB71" s="345"/>
      <c r="QQC71" s="345"/>
      <c r="QQD71" s="345"/>
      <c r="QQE71" s="345"/>
      <c r="QQF71" s="345"/>
      <c r="QQG71" s="345"/>
      <c r="QQH71" s="345"/>
      <c r="QQI71" s="345"/>
      <c r="QQJ71" s="345"/>
      <c r="QQK71" s="345"/>
      <c r="QQL71" s="345"/>
      <c r="QQM71" s="345"/>
      <c r="QQN71" s="345"/>
      <c r="QQO71" s="345"/>
      <c r="QQP71" s="345"/>
      <c r="QQQ71" s="345"/>
      <c r="QQR71" s="345"/>
      <c r="QQS71" s="345"/>
      <c r="QQT71" s="345"/>
      <c r="QQU71" s="345"/>
      <c r="QQV71" s="345"/>
      <c r="QQW71" s="345"/>
      <c r="QQX71" s="345"/>
      <c r="QQY71" s="345"/>
      <c r="QQZ71" s="345"/>
      <c r="QRA71" s="345"/>
      <c r="QRB71" s="345"/>
      <c r="QRC71" s="345"/>
      <c r="QRD71" s="345"/>
      <c r="QRE71" s="345"/>
      <c r="QRF71" s="345"/>
      <c r="QRG71" s="345"/>
      <c r="QRH71" s="345"/>
      <c r="QRI71" s="345"/>
      <c r="QRJ71" s="345"/>
      <c r="QRK71" s="345"/>
      <c r="QRL71" s="345"/>
      <c r="QRM71" s="345"/>
      <c r="QRN71" s="345"/>
      <c r="QRO71" s="345"/>
      <c r="QRP71" s="345"/>
      <c r="QRQ71" s="345"/>
      <c r="QRR71" s="345"/>
      <c r="QRS71" s="345"/>
      <c r="QRT71" s="345"/>
      <c r="QRU71" s="345"/>
      <c r="QRV71" s="345"/>
      <c r="QRW71" s="345"/>
      <c r="QRX71" s="345"/>
      <c r="QRY71" s="345"/>
      <c r="QRZ71" s="345"/>
      <c r="QSA71" s="345"/>
      <c r="QSB71" s="345"/>
      <c r="QSC71" s="345"/>
      <c r="QSD71" s="345"/>
      <c r="QSE71" s="345"/>
      <c r="QSF71" s="345"/>
      <c r="QSG71" s="345"/>
      <c r="QSH71" s="345"/>
      <c r="QSI71" s="345"/>
      <c r="QSJ71" s="345"/>
      <c r="QSK71" s="345"/>
      <c r="QSL71" s="345"/>
      <c r="QSM71" s="345"/>
      <c r="QSN71" s="345"/>
      <c r="QSO71" s="345"/>
      <c r="QSP71" s="345"/>
      <c r="QSQ71" s="345"/>
      <c r="QSR71" s="345"/>
      <c r="QSS71" s="345"/>
      <c r="QST71" s="345"/>
      <c r="QSU71" s="345"/>
      <c r="QSV71" s="345"/>
      <c r="QSW71" s="345"/>
      <c r="QSX71" s="345"/>
      <c r="QSY71" s="345"/>
      <c r="QSZ71" s="345"/>
      <c r="QTA71" s="345"/>
      <c r="QTB71" s="345"/>
      <c r="QTC71" s="345"/>
      <c r="QTD71" s="345"/>
      <c r="QTE71" s="345"/>
      <c r="QTF71" s="345"/>
      <c r="QTG71" s="345"/>
      <c r="QTH71" s="345"/>
      <c r="QTI71" s="345"/>
      <c r="QTJ71" s="345"/>
      <c r="QTK71" s="345"/>
      <c r="QTL71" s="345"/>
      <c r="QTM71" s="345"/>
      <c r="QTN71" s="345"/>
      <c r="QTO71" s="345"/>
      <c r="QTP71" s="345"/>
      <c r="QTQ71" s="345"/>
      <c r="QTR71" s="345"/>
      <c r="QTS71" s="345"/>
      <c r="QTU71" s="345"/>
      <c r="QTV71" s="345"/>
      <c r="QTW71" s="345"/>
      <c r="QTX71" s="345"/>
      <c r="QTY71" s="345"/>
      <c r="QTZ71" s="345"/>
      <c r="QUA71" s="345"/>
      <c r="QUB71" s="345"/>
      <c r="QUC71" s="345"/>
      <c r="QUD71" s="345"/>
      <c r="QUE71" s="345"/>
      <c r="QUF71" s="345"/>
      <c r="QUG71" s="345"/>
      <c r="QUH71" s="345"/>
      <c r="QUI71" s="345"/>
      <c r="QUJ71" s="345"/>
      <c r="QUK71" s="345"/>
      <c r="QUL71" s="345"/>
      <c r="QUM71" s="345"/>
      <c r="QUN71" s="345"/>
      <c r="QUO71" s="345"/>
      <c r="QUP71" s="345"/>
      <c r="QUQ71" s="345"/>
      <c r="QUR71" s="345"/>
      <c r="QUS71" s="345"/>
      <c r="QUT71" s="345"/>
      <c r="QUU71" s="345"/>
      <c r="QUV71" s="345"/>
      <c r="QUW71" s="345"/>
      <c r="QUX71" s="345"/>
      <c r="QUY71" s="345"/>
      <c r="QUZ71" s="345"/>
      <c r="QVA71" s="345"/>
      <c r="QVB71" s="345"/>
      <c r="QVC71" s="345"/>
      <c r="QVD71" s="345"/>
      <c r="QVE71" s="345"/>
      <c r="QVF71" s="345"/>
      <c r="QVG71" s="345"/>
      <c r="QVH71" s="345"/>
      <c r="QVI71" s="345"/>
      <c r="QVJ71" s="345"/>
      <c r="QVK71" s="345"/>
      <c r="QVL71" s="345"/>
      <c r="QVM71" s="345"/>
      <c r="QVN71" s="345"/>
      <c r="QVO71" s="345"/>
      <c r="QVP71" s="345"/>
      <c r="QVQ71" s="345"/>
      <c r="QVR71" s="345"/>
      <c r="QVS71" s="345"/>
      <c r="QVT71" s="345"/>
      <c r="QVU71" s="345"/>
      <c r="QVV71" s="345"/>
      <c r="QVW71" s="345"/>
      <c r="QVX71" s="345"/>
      <c r="QVY71" s="345"/>
      <c r="QVZ71" s="345"/>
      <c r="QWA71" s="345"/>
      <c r="QWB71" s="345"/>
      <c r="QWC71" s="345"/>
      <c r="QWD71" s="345"/>
      <c r="QWE71" s="345"/>
      <c r="QWF71" s="345"/>
      <c r="QWG71" s="345"/>
      <c r="QWH71" s="345"/>
      <c r="QWI71" s="345"/>
      <c r="QWJ71" s="345"/>
      <c r="QWK71" s="345"/>
      <c r="QWL71" s="345"/>
      <c r="QWM71" s="345"/>
      <c r="QWN71" s="345"/>
      <c r="QWO71" s="345"/>
      <c r="QWP71" s="345"/>
      <c r="QWQ71" s="345"/>
      <c r="QWR71" s="345"/>
      <c r="QWS71" s="345"/>
      <c r="QWT71" s="345"/>
      <c r="QWU71" s="345"/>
      <c r="QWV71" s="345"/>
      <c r="QWW71" s="345"/>
      <c r="QWX71" s="345"/>
      <c r="QWY71" s="345"/>
      <c r="QWZ71" s="345"/>
      <c r="QXA71" s="345"/>
      <c r="QXB71" s="345"/>
      <c r="QXC71" s="345"/>
      <c r="QXD71" s="345"/>
      <c r="QXE71" s="345"/>
      <c r="QXF71" s="345"/>
      <c r="QXG71" s="345"/>
      <c r="QXH71" s="345"/>
      <c r="QXI71" s="345"/>
      <c r="QXJ71" s="345"/>
      <c r="QXK71" s="345"/>
      <c r="QXL71" s="345"/>
      <c r="QXM71" s="345"/>
      <c r="QXN71" s="345"/>
      <c r="QXO71" s="345"/>
      <c r="QXP71" s="345"/>
      <c r="QXQ71" s="345"/>
      <c r="QXR71" s="345"/>
      <c r="QXS71" s="345"/>
      <c r="QXT71" s="345"/>
      <c r="QXU71" s="345"/>
      <c r="QXV71" s="345"/>
      <c r="QXW71" s="345"/>
      <c r="QXX71" s="345"/>
      <c r="QXY71" s="345"/>
      <c r="QXZ71" s="345"/>
      <c r="QYA71" s="345"/>
      <c r="QYB71" s="345"/>
      <c r="QYC71" s="345"/>
      <c r="QYD71" s="345"/>
      <c r="QYE71" s="345"/>
      <c r="QYF71" s="345"/>
      <c r="QYG71" s="345"/>
      <c r="QYH71" s="345"/>
      <c r="QYI71" s="345"/>
      <c r="QYJ71" s="345"/>
      <c r="QYK71" s="345"/>
      <c r="QYL71" s="345"/>
      <c r="QYM71" s="345"/>
      <c r="QYN71" s="345"/>
      <c r="QYO71" s="345"/>
      <c r="QYP71" s="345"/>
      <c r="QYQ71" s="345"/>
      <c r="QYR71" s="345"/>
      <c r="QYS71" s="345"/>
      <c r="QYT71" s="345"/>
      <c r="QYU71" s="345"/>
      <c r="QYV71" s="345"/>
      <c r="QYW71" s="345"/>
      <c r="QYX71" s="345"/>
      <c r="QYY71" s="345"/>
      <c r="QYZ71" s="345"/>
      <c r="QZA71" s="345"/>
      <c r="QZB71" s="345"/>
      <c r="QZC71" s="345"/>
      <c r="QZD71" s="345"/>
      <c r="QZE71" s="345"/>
      <c r="QZF71" s="345"/>
      <c r="QZG71" s="345"/>
      <c r="QZH71" s="345"/>
      <c r="QZI71" s="345"/>
      <c r="QZJ71" s="345"/>
      <c r="QZK71" s="345"/>
      <c r="QZL71" s="345"/>
      <c r="QZM71" s="345"/>
      <c r="QZN71" s="345"/>
      <c r="QZO71" s="345"/>
      <c r="QZP71" s="345"/>
      <c r="QZQ71" s="345"/>
      <c r="QZR71" s="345"/>
      <c r="QZS71" s="345"/>
      <c r="QZT71" s="345"/>
      <c r="QZU71" s="345"/>
      <c r="QZV71" s="345"/>
      <c r="QZW71" s="345"/>
      <c r="QZX71" s="345"/>
      <c r="QZY71" s="345"/>
      <c r="QZZ71" s="345"/>
      <c r="RAA71" s="345"/>
      <c r="RAB71" s="345"/>
      <c r="RAC71" s="345"/>
      <c r="RAD71" s="345"/>
      <c r="RAE71" s="345"/>
      <c r="RAF71" s="345"/>
      <c r="RAG71" s="345"/>
      <c r="RAH71" s="345"/>
      <c r="RAI71" s="345"/>
      <c r="RAJ71" s="345"/>
      <c r="RAK71" s="345"/>
      <c r="RAL71" s="345"/>
      <c r="RAM71" s="345"/>
      <c r="RAN71" s="345"/>
      <c r="RAO71" s="345"/>
      <c r="RAP71" s="345"/>
      <c r="RAQ71" s="345"/>
      <c r="RAR71" s="345"/>
      <c r="RAS71" s="345"/>
      <c r="RAT71" s="345"/>
      <c r="RAU71" s="345"/>
      <c r="RAV71" s="345"/>
      <c r="RAW71" s="345"/>
      <c r="RAX71" s="345"/>
      <c r="RAY71" s="345"/>
      <c r="RAZ71" s="345"/>
      <c r="RBA71" s="345"/>
      <c r="RBB71" s="345"/>
      <c r="RBC71" s="345"/>
      <c r="RBD71" s="345"/>
      <c r="RBE71" s="345"/>
      <c r="RBF71" s="345"/>
      <c r="RBG71" s="345"/>
      <c r="RBH71" s="345"/>
      <c r="RBI71" s="345"/>
      <c r="RBJ71" s="345"/>
      <c r="RBK71" s="345"/>
      <c r="RBL71" s="345"/>
      <c r="RBM71" s="345"/>
      <c r="RBN71" s="345"/>
      <c r="RBO71" s="345"/>
      <c r="RBP71" s="345"/>
      <c r="RBQ71" s="345"/>
      <c r="RBR71" s="345"/>
      <c r="RBS71" s="345"/>
      <c r="RBT71" s="345"/>
      <c r="RBU71" s="345"/>
      <c r="RBV71" s="345"/>
      <c r="RBW71" s="345"/>
      <c r="RBX71" s="345"/>
      <c r="RBY71" s="345"/>
      <c r="RBZ71" s="345"/>
      <c r="RCA71" s="345"/>
      <c r="RCB71" s="345"/>
      <c r="RCC71" s="345"/>
      <c r="RCD71" s="345"/>
      <c r="RCE71" s="345"/>
      <c r="RCF71" s="345"/>
      <c r="RCG71" s="345"/>
      <c r="RCH71" s="345"/>
      <c r="RCI71" s="345"/>
      <c r="RCJ71" s="345"/>
      <c r="RCK71" s="345"/>
      <c r="RCL71" s="345"/>
      <c r="RCM71" s="345"/>
      <c r="RCN71" s="345"/>
      <c r="RCO71" s="345"/>
      <c r="RCP71" s="345"/>
      <c r="RCQ71" s="345"/>
      <c r="RCR71" s="345"/>
      <c r="RCS71" s="345"/>
      <c r="RCT71" s="345"/>
      <c r="RCU71" s="345"/>
      <c r="RCV71" s="345"/>
      <c r="RCW71" s="345"/>
      <c r="RCX71" s="345"/>
      <c r="RCY71" s="345"/>
      <c r="RCZ71" s="345"/>
      <c r="RDA71" s="345"/>
      <c r="RDB71" s="345"/>
      <c r="RDC71" s="345"/>
      <c r="RDD71" s="345"/>
      <c r="RDE71" s="345"/>
      <c r="RDF71" s="345"/>
      <c r="RDG71" s="345"/>
      <c r="RDH71" s="345"/>
      <c r="RDI71" s="345"/>
      <c r="RDJ71" s="345"/>
      <c r="RDK71" s="345"/>
      <c r="RDL71" s="345"/>
      <c r="RDM71" s="345"/>
      <c r="RDN71" s="345"/>
      <c r="RDO71" s="345"/>
      <c r="RDQ71" s="345"/>
      <c r="RDR71" s="345"/>
      <c r="RDS71" s="345"/>
      <c r="RDT71" s="345"/>
      <c r="RDU71" s="345"/>
      <c r="RDV71" s="345"/>
      <c r="RDW71" s="345"/>
      <c r="RDX71" s="345"/>
      <c r="RDY71" s="345"/>
      <c r="RDZ71" s="345"/>
      <c r="REA71" s="345"/>
      <c r="REB71" s="345"/>
      <c r="REC71" s="345"/>
      <c r="RED71" s="345"/>
      <c r="REE71" s="345"/>
      <c r="REF71" s="345"/>
      <c r="REG71" s="345"/>
      <c r="REH71" s="345"/>
      <c r="REI71" s="345"/>
      <c r="REJ71" s="345"/>
      <c r="REK71" s="345"/>
      <c r="REL71" s="345"/>
      <c r="REM71" s="345"/>
      <c r="REN71" s="345"/>
      <c r="REO71" s="345"/>
      <c r="REP71" s="345"/>
      <c r="REQ71" s="345"/>
      <c r="RER71" s="345"/>
      <c r="RES71" s="345"/>
      <c r="RET71" s="345"/>
      <c r="REU71" s="345"/>
      <c r="REV71" s="345"/>
      <c r="REW71" s="345"/>
      <c r="REX71" s="345"/>
      <c r="REY71" s="345"/>
      <c r="REZ71" s="345"/>
      <c r="RFA71" s="345"/>
      <c r="RFB71" s="345"/>
      <c r="RFC71" s="345"/>
      <c r="RFD71" s="345"/>
      <c r="RFE71" s="345"/>
      <c r="RFF71" s="345"/>
      <c r="RFG71" s="345"/>
      <c r="RFH71" s="345"/>
      <c r="RFI71" s="345"/>
      <c r="RFJ71" s="345"/>
      <c r="RFK71" s="345"/>
      <c r="RFL71" s="345"/>
      <c r="RFM71" s="345"/>
      <c r="RFN71" s="345"/>
      <c r="RFO71" s="345"/>
      <c r="RFP71" s="345"/>
      <c r="RFQ71" s="345"/>
      <c r="RFR71" s="345"/>
      <c r="RFS71" s="345"/>
      <c r="RFT71" s="345"/>
      <c r="RFU71" s="345"/>
      <c r="RFV71" s="345"/>
      <c r="RFW71" s="345"/>
      <c r="RFX71" s="345"/>
      <c r="RFY71" s="345"/>
      <c r="RFZ71" s="345"/>
      <c r="RGA71" s="345"/>
      <c r="RGB71" s="345"/>
      <c r="RGC71" s="345"/>
      <c r="RGD71" s="345"/>
      <c r="RGE71" s="345"/>
      <c r="RGF71" s="345"/>
      <c r="RGG71" s="345"/>
      <c r="RGH71" s="345"/>
      <c r="RGI71" s="345"/>
      <c r="RGJ71" s="345"/>
      <c r="RGK71" s="345"/>
      <c r="RGL71" s="345"/>
      <c r="RGM71" s="345"/>
      <c r="RGN71" s="345"/>
      <c r="RGO71" s="345"/>
      <c r="RGP71" s="345"/>
      <c r="RGQ71" s="345"/>
      <c r="RGR71" s="345"/>
      <c r="RGS71" s="345"/>
      <c r="RGT71" s="345"/>
      <c r="RGU71" s="345"/>
      <c r="RGV71" s="345"/>
      <c r="RGW71" s="345"/>
      <c r="RGX71" s="345"/>
      <c r="RGY71" s="345"/>
      <c r="RGZ71" s="345"/>
      <c r="RHA71" s="345"/>
      <c r="RHB71" s="345"/>
      <c r="RHC71" s="345"/>
      <c r="RHD71" s="345"/>
      <c r="RHE71" s="345"/>
      <c r="RHF71" s="345"/>
      <c r="RHG71" s="345"/>
      <c r="RHH71" s="345"/>
      <c r="RHI71" s="345"/>
      <c r="RHJ71" s="345"/>
      <c r="RHK71" s="345"/>
      <c r="RHL71" s="345"/>
      <c r="RHM71" s="345"/>
      <c r="RHN71" s="345"/>
      <c r="RHO71" s="345"/>
      <c r="RHP71" s="345"/>
      <c r="RHQ71" s="345"/>
      <c r="RHR71" s="345"/>
      <c r="RHS71" s="345"/>
      <c r="RHT71" s="345"/>
      <c r="RHU71" s="345"/>
      <c r="RHV71" s="345"/>
      <c r="RHW71" s="345"/>
      <c r="RHX71" s="345"/>
      <c r="RHY71" s="345"/>
      <c r="RHZ71" s="345"/>
      <c r="RIA71" s="345"/>
      <c r="RIB71" s="345"/>
      <c r="RIC71" s="345"/>
      <c r="RID71" s="345"/>
      <c r="RIE71" s="345"/>
      <c r="RIF71" s="345"/>
      <c r="RIG71" s="345"/>
      <c r="RIH71" s="345"/>
      <c r="RII71" s="345"/>
      <c r="RIJ71" s="345"/>
      <c r="RIK71" s="345"/>
      <c r="RIL71" s="345"/>
      <c r="RIM71" s="345"/>
      <c r="RIN71" s="345"/>
      <c r="RIO71" s="345"/>
      <c r="RIP71" s="345"/>
      <c r="RIQ71" s="345"/>
      <c r="RIR71" s="345"/>
      <c r="RIS71" s="345"/>
      <c r="RIT71" s="345"/>
      <c r="RIU71" s="345"/>
      <c r="RIV71" s="345"/>
      <c r="RIW71" s="345"/>
      <c r="RIX71" s="345"/>
      <c r="RIY71" s="345"/>
      <c r="RIZ71" s="345"/>
      <c r="RJA71" s="345"/>
      <c r="RJB71" s="345"/>
      <c r="RJC71" s="345"/>
      <c r="RJD71" s="345"/>
      <c r="RJE71" s="345"/>
      <c r="RJF71" s="345"/>
      <c r="RJG71" s="345"/>
      <c r="RJH71" s="345"/>
      <c r="RJI71" s="345"/>
      <c r="RJJ71" s="345"/>
      <c r="RJK71" s="345"/>
      <c r="RJL71" s="345"/>
      <c r="RJM71" s="345"/>
      <c r="RJN71" s="345"/>
      <c r="RJO71" s="345"/>
      <c r="RJP71" s="345"/>
      <c r="RJQ71" s="345"/>
      <c r="RJR71" s="345"/>
      <c r="RJS71" s="345"/>
      <c r="RJT71" s="345"/>
      <c r="RJU71" s="345"/>
      <c r="RJV71" s="345"/>
      <c r="RJW71" s="345"/>
      <c r="RJX71" s="345"/>
      <c r="RJY71" s="345"/>
      <c r="RJZ71" s="345"/>
      <c r="RKA71" s="345"/>
      <c r="RKB71" s="345"/>
      <c r="RKC71" s="345"/>
      <c r="RKD71" s="345"/>
      <c r="RKE71" s="345"/>
      <c r="RKF71" s="345"/>
      <c r="RKG71" s="345"/>
      <c r="RKH71" s="345"/>
      <c r="RKI71" s="345"/>
      <c r="RKJ71" s="345"/>
      <c r="RKK71" s="345"/>
      <c r="RKL71" s="345"/>
      <c r="RKM71" s="345"/>
      <c r="RKN71" s="345"/>
      <c r="RKO71" s="345"/>
      <c r="RKP71" s="345"/>
      <c r="RKQ71" s="345"/>
      <c r="RKR71" s="345"/>
      <c r="RKS71" s="345"/>
      <c r="RKT71" s="345"/>
      <c r="RKU71" s="345"/>
      <c r="RKV71" s="345"/>
      <c r="RKW71" s="345"/>
      <c r="RKX71" s="345"/>
      <c r="RKY71" s="345"/>
      <c r="RKZ71" s="345"/>
      <c r="RLA71" s="345"/>
      <c r="RLB71" s="345"/>
      <c r="RLC71" s="345"/>
      <c r="RLD71" s="345"/>
      <c r="RLE71" s="345"/>
      <c r="RLF71" s="345"/>
      <c r="RLG71" s="345"/>
      <c r="RLH71" s="345"/>
      <c r="RLI71" s="345"/>
      <c r="RLJ71" s="345"/>
      <c r="RLK71" s="345"/>
      <c r="RLL71" s="345"/>
      <c r="RLM71" s="345"/>
      <c r="RLN71" s="345"/>
      <c r="RLO71" s="345"/>
      <c r="RLP71" s="345"/>
      <c r="RLQ71" s="345"/>
      <c r="RLR71" s="345"/>
      <c r="RLS71" s="345"/>
      <c r="RLT71" s="345"/>
      <c r="RLU71" s="345"/>
      <c r="RLV71" s="345"/>
      <c r="RLW71" s="345"/>
      <c r="RLX71" s="345"/>
      <c r="RLY71" s="345"/>
      <c r="RLZ71" s="345"/>
      <c r="RMA71" s="345"/>
      <c r="RMB71" s="345"/>
      <c r="RMC71" s="345"/>
      <c r="RMD71" s="345"/>
      <c r="RME71" s="345"/>
      <c r="RMF71" s="345"/>
      <c r="RMG71" s="345"/>
      <c r="RMH71" s="345"/>
      <c r="RMI71" s="345"/>
      <c r="RMJ71" s="345"/>
      <c r="RMK71" s="345"/>
      <c r="RML71" s="345"/>
      <c r="RMM71" s="345"/>
      <c r="RMN71" s="345"/>
      <c r="RMO71" s="345"/>
      <c r="RMP71" s="345"/>
      <c r="RMQ71" s="345"/>
      <c r="RMR71" s="345"/>
      <c r="RMS71" s="345"/>
      <c r="RMT71" s="345"/>
      <c r="RMU71" s="345"/>
      <c r="RMV71" s="345"/>
      <c r="RMW71" s="345"/>
      <c r="RMX71" s="345"/>
      <c r="RMY71" s="345"/>
      <c r="RMZ71" s="345"/>
      <c r="RNA71" s="345"/>
      <c r="RNB71" s="345"/>
      <c r="RNC71" s="345"/>
      <c r="RND71" s="345"/>
      <c r="RNE71" s="345"/>
      <c r="RNF71" s="345"/>
      <c r="RNG71" s="345"/>
      <c r="RNH71" s="345"/>
      <c r="RNI71" s="345"/>
      <c r="RNJ71" s="345"/>
      <c r="RNK71" s="345"/>
      <c r="RNM71" s="345"/>
      <c r="RNN71" s="345"/>
      <c r="RNO71" s="345"/>
      <c r="RNP71" s="345"/>
      <c r="RNQ71" s="345"/>
      <c r="RNR71" s="345"/>
      <c r="RNS71" s="345"/>
      <c r="RNT71" s="345"/>
      <c r="RNU71" s="345"/>
      <c r="RNV71" s="345"/>
      <c r="RNW71" s="345"/>
      <c r="RNX71" s="345"/>
      <c r="RNY71" s="345"/>
      <c r="RNZ71" s="345"/>
      <c r="ROA71" s="345"/>
      <c r="ROB71" s="345"/>
      <c r="ROC71" s="345"/>
      <c r="ROD71" s="345"/>
      <c r="ROE71" s="345"/>
      <c r="ROF71" s="345"/>
      <c r="ROG71" s="345"/>
      <c r="ROH71" s="345"/>
      <c r="ROI71" s="345"/>
      <c r="ROJ71" s="345"/>
      <c r="ROK71" s="345"/>
      <c r="ROL71" s="345"/>
      <c r="ROM71" s="345"/>
      <c r="RON71" s="345"/>
      <c r="ROO71" s="345"/>
      <c r="ROP71" s="345"/>
      <c r="ROQ71" s="345"/>
      <c r="ROR71" s="345"/>
      <c r="ROS71" s="345"/>
      <c r="ROT71" s="345"/>
      <c r="ROU71" s="345"/>
      <c r="ROV71" s="345"/>
      <c r="ROW71" s="345"/>
      <c r="ROX71" s="345"/>
      <c r="ROY71" s="345"/>
      <c r="ROZ71" s="345"/>
      <c r="RPA71" s="345"/>
      <c r="RPB71" s="345"/>
      <c r="RPC71" s="345"/>
      <c r="RPD71" s="345"/>
      <c r="RPE71" s="345"/>
      <c r="RPF71" s="345"/>
      <c r="RPG71" s="345"/>
      <c r="RPH71" s="345"/>
      <c r="RPI71" s="345"/>
      <c r="RPJ71" s="345"/>
      <c r="RPK71" s="345"/>
      <c r="RPL71" s="345"/>
      <c r="RPM71" s="345"/>
      <c r="RPN71" s="345"/>
      <c r="RPO71" s="345"/>
      <c r="RPP71" s="345"/>
      <c r="RPQ71" s="345"/>
      <c r="RPR71" s="345"/>
      <c r="RPS71" s="345"/>
      <c r="RPT71" s="345"/>
      <c r="RPU71" s="345"/>
      <c r="RPV71" s="345"/>
      <c r="RPW71" s="345"/>
      <c r="RPX71" s="345"/>
      <c r="RPY71" s="345"/>
      <c r="RPZ71" s="345"/>
      <c r="RQA71" s="345"/>
      <c r="RQB71" s="345"/>
      <c r="RQC71" s="345"/>
      <c r="RQD71" s="345"/>
      <c r="RQE71" s="345"/>
      <c r="RQF71" s="345"/>
      <c r="RQG71" s="345"/>
      <c r="RQH71" s="345"/>
      <c r="RQI71" s="345"/>
      <c r="RQJ71" s="345"/>
      <c r="RQK71" s="345"/>
      <c r="RQL71" s="345"/>
      <c r="RQM71" s="345"/>
      <c r="RQN71" s="345"/>
      <c r="RQO71" s="345"/>
      <c r="RQP71" s="345"/>
      <c r="RQQ71" s="345"/>
      <c r="RQR71" s="345"/>
      <c r="RQS71" s="345"/>
      <c r="RQT71" s="345"/>
      <c r="RQU71" s="345"/>
      <c r="RQV71" s="345"/>
      <c r="RQW71" s="345"/>
      <c r="RQX71" s="345"/>
      <c r="RQY71" s="345"/>
      <c r="RQZ71" s="345"/>
      <c r="RRA71" s="345"/>
      <c r="RRB71" s="345"/>
      <c r="RRC71" s="345"/>
      <c r="RRD71" s="345"/>
      <c r="RRE71" s="345"/>
      <c r="RRF71" s="345"/>
      <c r="RRG71" s="345"/>
      <c r="RRH71" s="345"/>
      <c r="RRI71" s="345"/>
      <c r="RRJ71" s="345"/>
      <c r="RRK71" s="345"/>
      <c r="RRL71" s="345"/>
      <c r="RRM71" s="345"/>
      <c r="RRN71" s="345"/>
      <c r="RRO71" s="345"/>
      <c r="RRP71" s="345"/>
      <c r="RRQ71" s="345"/>
      <c r="RRR71" s="345"/>
      <c r="RRS71" s="345"/>
      <c r="RRT71" s="345"/>
      <c r="RRU71" s="345"/>
      <c r="RRV71" s="345"/>
      <c r="RRW71" s="345"/>
      <c r="RRX71" s="345"/>
      <c r="RRY71" s="345"/>
      <c r="RRZ71" s="345"/>
      <c r="RSA71" s="345"/>
      <c r="RSB71" s="345"/>
      <c r="RSC71" s="345"/>
      <c r="RSD71" s="345"/>
      <c r="RSE71" s="345"/>
      <c r="RSF71" s="345"/>
      <c r="RSG71" s="345"/>
      <c r="RSH71" s="345"/>
      <c r="RSI71" s="345"/>
      <c r="RSJ71" s="345"/>
      <c r="RSK71" s="345"/>
      <c r="RSL71" s="345"/>
      <c r="RSM71" s="345"/>
      <c r="RSN71" s="345"/>
      <c r="RSO71" s="345"/>
      <c r="RSP71" s="345"/>
      <c r="RSQ71" s="345"/>
      <c r="RSR71" s="345"/>
      <c r="RSS71" s="345"/>
      <c r="RST71" s="345"/>
      <c r="RSU71" s="345"/>
      <c r="RSV71" s="345"/>
      <c r="RSW71" s="345"/>
      <c r="RSX71" s="345"/>
      <c r="RSY71" s="345"/>
      <c r="RSZ71" s="345"/>
      <c r="RTA71" s="345"/>
      <c r="RTB71" s="345"/>
      <c r="RTC71" s="345"/>
      <c r="RTD71" s="345"/>
      <c r="RTE71" s="345"/>
      <c r="RTF71" s="345"/>
      <c r="RTG71" s="345"/>
      <c r="RTH71" s="345"/>
      <c r="RTI71" s="345"/>
      <c r="RTJ71" s="345"/>
      <c r="RTK71" s="345"/>
      <c r="RTL71" s="345"/>
      <c r="RTM71" s="345"/>
      <c r="RTN71" s="345"/>
      <c r="RTO71" s="345"/>
      <c r="RTP71" s="345"/>
      <c r="RTQ71" s="345"/>
      <c r="RTR71" s="345"/>
      <c r="RTS71" s="345"/>
      <c r="RTT71" s="345"/>
      <c r="RTU71" s="345"/>
      <c r="RTV71" s="345"/>
      <c r="RTW71" s="345"/>
      <c r="RTX71" s="345"/>
      <c r="RTY71" s="345"/>
      <c r="RTZ71" s="345"/>
      <c r="RUA71" s="345"/>
      <c r="RUB71" s="345"/>
      <c r="RUC71" s="345"/>
      <c r="RUD71" s="345"/>
      <c r="RUE71" s="345"/>
      <c r="RUF71" s="345"/>
      <c r="RUG71" s="345"/>
      <c r="RUH71" s="345"/>
      <c r="RUI71" s="345"/>
      <c r="RUJ71" s="345"/>
      <c r="RUK71" s="345"/>
      <c r="RUL71" s="345"/>
      <c r="RUM71" s="345"/>
      <c r="RUN71" s="345"/>
      <c r="RUO71" s="345"/>
      <c r="RUP71" s="345"/>
      <c r="RUQ71" s="345"/>
      <c r="RUR71" s="345"/>
      <c r="RUS71" s="345"/>
      <c r="RUT71" s="345"/>
      <c r="RUU71" s="345"/>
      <c r="RUV71" s="345"/>
      <c r="RUW71" s="345"/>
      <c r="RUX71" s="345"/>
      <c r="RUY71" s="345"/>
      <c r="RUZ71" s="345"/>
      <c r="RVA71" s="345"/>
      <c r="RVB71" s="345"/>
      <c r="RVC71" s="345"/>
      <c r="RVD71" s="345"/>
      <c r="RVE71" s="345"/>
      <c r="RVF71" s="345"/>
      <c r="RVG71" s="345"/>
      <c r="RVH71" s="345"/>
      <c r="RVI71" s="345"/>
      <c r="RVJ71" s="345"/>
      <c r="RVK71" s="345"/>
      <c r="RVL71" s="345"/>
      <c r="RVM71" s="345"/>
      <c r="RVN71" s="345"/>
      <c r="RVO71" s="345"/>
      <c r="RVP71" s="345"/>
      <c r="RVQ71" s="345"/>
      <c r="RVR71" s="345"/>
      <c r="RVS71" s="345"/>
      <c r="RVT71" s="345"/>
      <c r="RVU71" s="345"/>
      <c r="RVV71" s="345"/>
      <c r="RVW71" s="345"/>
      <c r="RVX71" s="345"/>
      <c r="RVY71" s="345"/>
      <c r="RVZ71" s="345"/>
      <c r="RWA71" s="345"/>
      <c r="RWB71" s="345"/>
      <c r="RWC71" s="345"/>
      <c r="RWD71" s="345"/>
      <c r="RWE71" s="345"/>
      <c r="RWF71" s="345"/>
      <c r="RWG71" s="345"/>
      <c r="RWH71" s="345"/>
      <c r="RWI71" s="345"/>
      <c r="RWJ71" s="345"/>
      <c r="RWK71" s="345"/>
      <c r="RWL71" s="345"/>
      <c r="RWM71" s="345"/>
      <c r="RWN71" s="345"/>
      <c r="RWO71" s="345"/>
      <c r="RWP71" s="345"/>
      <c r="RWQ71" s="345"/>
      <c r="RWR71" s="345"/>
      <c r="RWS71" s="345"/>
      <c r="RWT71" s="345"/>
      <c r="RWU71" s="345"/>
      <c r="RWV71" s="345"/>
      <c r="RWW71" s="345"/>
      <c r="RWX71" s="345"/>
      <c r="RWY71" s="345"/>
      <c r="RWZ71" s="345"/>
      <c r="RXA71" s="345"/>
      <c r="RXB71" s="345"/>
      <c r="RXC71" s="345"/>
      <c r="RXD71" s="345"/>
      <c r="RXE71" s="345"/>
      <c r="RXF71" s="345"/>
      <c r="RXG71" s="345"/>
      <c r="RXI71" s="345"/>
      <c r="RXJ71" s="345"/>
      <c r="RXK71" s="345"/>
      <c r="RXL71" s="345"/>
      <c r="RXM71" s="345"/>
      <c r="RXN71" s="345"/>
      <c r="RXO71" s="345"/>
      <c r="RXP71" s="345"/>
      <c r="RXQ71" s="345"/>
      <c r="RXR71" s="345"/>
      <c r="RXS71" s="345"/>
      <c r="RXT71" s="345"/>
      <c r="RXU71" s="345"/>
      <c r="RXV71" s="345"/>
      <c r="RXW71" s="345"/>
      <c r="RXX71" s="345"/>
      <c r="RXY71" s="345"/>
      <c r="RXZ71" s="345"/>
      <c r="RYA71" s="345"/>
      <c r="RYB71" s="345"/>
      <c r="RYC71" s="345"/>
      <c r="RYD71" s="345"/>
      <c r="RYE71" s="345"/>
      <c r="RYF71" s="345"/>
      <c r="RYG71" s="345"/>
      <c r="RYH71" s="345"/>
      <c r="RYI71" s="345"/>
      <c r="RYJ71" s="345"/>
      <c r="RYK71" s="345"/>
      <c r="RYL71" s="345"/>
      <c r="RYM71" s="345"/>
      <c r="RYN71" s="345"/>
      <c r="RYO71" s="345"/>
      <c r="RYP71" s="345"/>
      <c r="RYQ71" s="345"/>
      <c r="RYR71" s="345"/>
      <c r="RYS71" s="345"/>
      <c r="RYT71" s="345"/>
      <c r="RYU71" s="345"/>
      <c r="RYV71" s="345"/>
      <c r="RYW71" s="345"/>
      <c r="RYX71" s="345"/>
      <c r="RYY71" s="345"/>
      <c r="RYZ71" s="345"/>
      <c r="RZA71" s="345"/>
      <c r="RZB71" s="345"/>
      <c r="RZC71" s="345"/>
      <c r="RZD71" s="345"/>
      <c r="RZE71" s="345"/>
      <c r="RZF71" s="345"/>
      <c r="RZG71" s="345"/>
      <c r="RZH71" s="345"/>
      <c r="RZI71" s="345"/>
      <c r="RZJ71" s="345"/>
      <c r="RZK71" s="345"/>
      <c r="RZL71" s="345"/>
      <c r="RZM71" s="345"/>
      <c r="RZN71" s="345"/>
      <c r="RZO71" s="345"/>
      <c r="RZP71" s="345"/>
      <c r="RZQ71" s="345"/>
      <c r="RZR71" s="345"/>
      <c r="RZS71" s="345"/>
      <c r="RZT71" s="345"/>
      <c r="RZU71" s="345"/>
      <c r="RZV71" s="345"/>
      <c r="RZW71" s="345"/>
      <c r="RZX71" s="345"/>
      <c r="RZY71" s="345"/>
      <c r="RZZ71" s="345"/>
      <c r="SAA71" s="345"/>
      <c r="SAB71" s="345"/>
      <c r="SAC71" s="345"/>
      <c r="SAD71" s="345"/>
      <c r="SAE71" s="345"/>
      <c r="SAF71" s="345"/>
      <c r="SAG71" s="345"/>
      <c r="SAH71" s="345"/>
      <c r="SAI71" s="345"/>
      <c r="SAJ71" s="345"/>
      <c r="SAK71" s="345"/>
      <c r="SAL71" s="345"/>
      <c r="SAM71" s="345"/>
      <c r="SAN71" s="345"/>
      <c r="SAO71" s="345"/>
      <c r="SAP71" s="345"/>
      <c r="SAQ71" s="345"/>
      <c r="SAR71" s="345"/>
      <c r="SAS71" s="345"/>
      <c r="SAT71" s="345"/>
      <c r="SAU71" s="345"/>
      <c r="SAV71" s="345"/>
      <c r="SAW71" s="345"/>
      <c r="SAX71" s="345"/>
      <c r="SAY71" s="345"/>
      <c r="SAZ71" s="345"/>
      <c r="SBA71" s="345"/>
      <c r="SBB71" s="345"/>
      <c r="SBC71" s="345"/>
      <c r="SBD71" s="345"/>
      <c r="SBE71" s="345"/>
      <c r="SBF71" s="345"/>
      <c r="SBG71" s="345"/>
      <c r="SBH71" s="345"/>
      <c r="SBI71" s="345"/>
      <c r="SBJ71" s="345"/>
      <c r="SBK71" s="345"/>
      <c r="SBL71" s="345"/>
      <c r="SBM71" s="345"/>
      <c r="SBN71" s="345"/>
      <c r="SBO71" s="345"/>
      <c r="SBP71" s="345"/>
      <c r="SBQ71" s="345"/>
      <c r="SBR71" s="345"/>
      <c r="SBS71" s="345"/>
      <c r="SBT71" s="345"/>
      <c r="SBU71" s="345"/>
      <c r="SBV71" s="345"/>
      <c r="SBW71" s="345"/>
      <c r="SBX71" s="345"/>
      <c r="SBY71" s="345"/>
      <c r="SBZ71" s="345"/>
      <c r="SCA71" s="345"/>
      <c r="SCB71" s="345"/>
      <c r="SCC71" s="345"/>
      <c r="SCD71" s="345"/>
      <c r="SCE71" s="345"/>
      <c r="SCF71" s="345"/>
      <c r="SCG71" s="345"/>
      <c r="SCH71" s="345"/>
      <c r="SCI71" s="345"/>
      <c r="SCJ71" s="345"/>
      <c r="SCK71" s="345"/>
      <c r="SCL71" s="345"/>
      <c r="SCM71" s="345"/>
      <c r="SCN71" s="345"/>
      <c r="SCO71" s="345"/>
      <c r="SCP71" s="345"/>
      <c r="SCQ71" s="345"/>
      <c r="SCR71" s="345"/>
      <c r="SCS71" s="345"/>
      <c r="SCT71" s="345"/>
      <c r="SCU71" s="345"/>
      <c r="SCV71" s="345"/>
      <c r="SCW71" s="345"/>
      <c r="SCX71" s="345"/>
      <c r="SCY71" s="345"/>
      <c r="SCZ71" s="345"/>
      <c r="SDA71" s="345"/>
      <c r="SDB71" s="345"/>
      <c r="SDC71" s="345"/>
      <c r="SDD71" s="345"/>
      <c r="SDE71" s="345"/>
      <c r="SDF71" s="345"/>
      <c r="SDG71" s="345"/>
      <c r="SDH71" s="345"/>
      <c r="SDI71" s="345"/>
      <c r="SDJ71" s="345"/>
      <c r="SDK71" s="345"/>
      <c r="SDL71" s="345"/>
      <c r="SDM71" s="345"/>
      <c r="SDN71" s="345"/>
      <c r="SDO71" s="345"/>
      <c r="SDP71" s="345"/>
      <c r="SDQ71" s="345"/>
      <c r="SDR71" s="345"/>
      <c r="SDS71" s="345"/>
      <c r="SDT71" s="345"/>
      <c r="SDU71" s="345"/>
      <c r="SDV71" s="345"/>
      <c r="SDW71" s="345"/>
      <c r="SDX71" s="345"/>
      <c r="SDY71" s="345"/>
      <c r="SDZ71" s="345"/>
      <c r="SEA71" s="345"/>
      <c r="SEB71" s="345"/>
      <c r="SEC71" s="345"/>
      <c r="SED71" s="345"/>
      <c r="SEE71" s="345"/>
      <c r="SEF71" s="345"/>
      <c r="SEG71" s="345"/>
      <c r="SEH71" s="345"/>
      <c r="SEI71" s="345"/>
      <c r="SEJ71" s="345"/>
      <c r="SEK71" s="345"/>
      <c r="SEL71" s="345"/>
      <c r="SEM71" s="345"/>
      <c r="SEN71" s="345"/>
      <c r="SEO71" s="345"/>
      <c r="SEP71" s="345"/>
      <c r="SEQ71" s="345"/>
      <c r="SER71" s="345"/>
      <c r="SES71" s="345"/>
      <c r="SET71" s="345"/>
      <c r="SEU71" s="345"/>
      <c r="SEV71" s="345"/>
      <c r="SEW71" s="345"/>
      <c r="SEX71" s="345"/>
      <c r="SEY71" s="345"/>
      <c r="SEZ71" s="345"/>
      <c r="SFA71" s="345"/>
      <c r="SFB71" s="345"/>
      <c r="SFC71" s="345"/>
      <c r="SFD71" s="345"/>
      <c r="SFE71" s="345"/>
      <c r="SFF71" s="345"/>
      <c r="SFG71" s="345"/>
      <c r="SFH71" s="345"/>
      <c r="SFI71" s="345"/>
      <c r="SFJ71" s="345"/>
      <c r="SFK71" s="345"/>
      <c r="SFL71" s="345"/>
      <c r="SFM71" s="345"/>
      <c r="SFN71" s="345"/>
      <c r="SFO71" s="345"/>
      <c r="SFP71" s="345"/>
      <c r="SFQ71" s="345"/>
      <c r="SFR71" s="345"/>
      <c r="SFS71" s="345"/>
      <c r="SFT71" s="345"/>
      <c r="SFU71" s="345"/>
      <c r="SFV71" s="345"/>
      <c r="SFW71" s="345"/>
      <c r="SFX71" s="345"/>
      <c r="SFY71" s="345"/>
      <c r="SFZ71" s="345"/>
      <c r="SGA71" s="345"/>
      <c r="SGB71" s="345"/>
      <c r="SGC71" s="345"/>
      <c r="SGD71" s="345"/>
      <c r="SGE71" s="345"/>
      <c r="SGF71" s="345"/>
      <c r="SGG71" s="345"/>
      <c r="SGH71" s="345"/>
      <c r="SGI71" s="345"/>
      <c r="SGJ71" s="345"/>
      <c r="SGK71" s="345"/>
      <c r="SGL71" s="345"/>
      <c r="SGM71" s="345"/>
      <c r="SGN71" s="345"/>
      <c r="SGO71" s="345"/>
      <c r="SGP71" s="345"/>
      <c r="SGQ71" s="345"/>
      <c r="SGR71" s="345"/>
      <c r="SGS71" s="345"/>
      <c r="SGT71" s="345"/>
      <c r="SGU71" s="345"/>
      <c r="SGV71" s="345"/>
      <c r="SGW71" s="345"/>
      <c r="SGX71" s="345"/>
      <c r="SGY71" s="345"/>
      <c r="SGZ71" s="345"/>
      <c r="SHA71" s="345"/>
      <c r="SHB71" s="345"/>
      <c r="SHC71" s="345"/>
      <c r="SHE71" s="345"/>
      <c r="SHF71" s="345"/>
      <c r="SHG71" s="345"/>
      <c r="SHH71" s="345"/>
      <c r="SHI71" s="345"/>
      <c r="SHJ71" s="345"/>
      <c r="SHK71" s="345"/>
      <c r="SHL71" s="345"/>
      <c r="SHM71" s="345"/>
      <c r="SHN71" s="345"/>
      <c r="SHO71" s="345"/>
      <c r="SHP71" s="345"/>
      <c r="SHQ71" s="345"/>
      <c r="SHR71" s="345"/>
      <c r="SHS71" s="345"/>
      <c r="SHT71" s="345"/>
      <c r="SHU71" s="345"/>
      <c r="SHV71" s="345"/>
      <c r="SHW71" s="345"/>
      <c r="SHX71" s="345"/>
      <c r="SHY71" s="345"/>
      <c r="SHZ71" s="345"/>
      <c r="SIA71" s="345"/>
      <c r="SIB71" s="345"/>
      <c r="SIC71" s="345"/>
      <c r="SID71" s="345"/>
      <c r="SIE71" s="345"/>
      <c r="SIF71" s="345"/>
      <c r="SIG71" s="345"/>
      <c r="SIH71" s="345"/>
      <c r="SII71" s="345"/>
      <c r="SIJ71" s="345"/>
      <c r="SIK71" s="345"/>
      <c r="SIL71" s="345"/>
      <c r="SIM71" s="345"/>
      <c r="SIN71" s="345"/>
      <c r="SIO71" s="345"/>
      <c r="SIP71" s="345"/>
      <c r="SIQ71" s="345"/>
      <c r="SIR71" s="345"/>
      <c r="SIS71" s="345"/>
      <c r="SIT71" s="345"/>
      <c r="SIU71" s="345"/>
      <c r="SIV71" s="345"/>
      <c r="SIW71" s="345"/>
      <c r="SIX71" s="345"/>
      <c r="SIY71" s="345"/>
      <c r="SIZ71" s="345"/>
      <c r="SJA71" s="345"/>
      <c r="SJB71" s="345"/>
      <c r="SJC71" s="345"/>
      <c r="SJD71" s="345"/>
      <c r="SJE71" s="345"/>
      <c r="SJF71" s="345"/>
      <c r="SJG71" s="345"/>
      <c r="SJH71" s="345"/>
      <c r="SJI71" s="345"/>
      <c r="SJJ71" s="345"/>
      <c r="SJK71" s="345"/>
      <c r="SJL71" s="345"/>
      <c r="SJM71" s="345"/>
      <c r="SJN71" s="345"/>
      <c r="SJO71" s="345"/>
      <c r="SJP71" s="345"/>
      <c r="SJQ71" s="345"/>
      <c r="SJR71" s="345"/>
      <c r="SJS71" s="345"/>
      <c r="SJT71" s="345"/>
      <c r="SJU71" s="345"/>
      <c r="SJV71" s="345"/>
      <c r="SJW71" s="345"/>
      <c r="SJX71" s="345"/>
      <c r="SJY71" s="345"/>
      <c r="SJZ71" s="345"/>
      <c r="SKA71" s="345"/>
      <c r="SKB71" s="345"/>
      <c r="SKC71" s="345"/>
      <c r="SKD71" s="345"/>
      <c r="SKE71" s="345"/>
      <c r="SKF71" s="345"/>
      <c r="SKG71" s="345"/>
      <c r="SKH71" s="345"/>
      <c r="SKI71" s="345"/>
      <c r="SKJ71" s="345"/>
      <c r="SKK71" s="345"/>
      <c r="SKL71" s="345"/>
      <c r="SKM71" s="345"/>
      <c r="SKN71" s="345"/>
      <c r="SKO71" s="345"/>
      <c r="SKP71" s="345"/>
      <c r="SKQ71" s="345"/>
      <c r="SKR71" s="345"/>
      <c r="SKS71" s="345"/>
      <c r="SKT71" s="345"/>
      <c r="SKU71" s="345"/>
      <c r="SKV71" s="345"/>
      <c r="SKW71" s="345"/>
      <c r="SKX71" s="345"/>
      <c r="SKY71" s="345"/>
      <c r="SKZ71" s="345"/>
      <c r="SLA71" s="345"/>
      <c r="SLB71" s="345"/>
      <c r="SLC71" s="345"/>
      <c r="SLD71" s="345"/>
      <c r="SLE71" s="345"/>
      <c r="SLF71" s="345"/>
      <c r="SLG71" s="345"/>
      <c r="SLH71" s="345"/>
      <c r="SLI71" s="345"/>
      <c r="SLJ71" s="345"/>
      <c r="SLK71" s="345"/>
      <c r="SLL71" s="345"/>
      <c r="SLM71" s="345"/>
      <c r="SLN71" s="345"/>
      <c r="SLO71" s="345"/>
      <c r="SLP71" s="345"/>
      <c r="SLQ71" s="345"/>
      <c r="SLR71" s="345"/>
      <c r="SLS71" s="345"/>
      <c r="SLT71" s="345"/>
      <c r="SLU71" s="345"/>
      <c r="SLV71" s="345"/>
      <c r="SLW71" s="345"/>
      <c r="SLX71" s="345"/>
      <c r="SLY71" s="345"/>
      <c r="SLZ71" s="345"/>
      <c r="SMA71" s="345"/>
      <c r="SMB71" s="345"/>
      <c r="SMC71" s="345"/>
      <c r="SMD71" s="345"/>
      <c r="SME71" s="345"/>
      <c r="SMF71" s="345"/>
      <c r="SMG71" s="345"/>
      <c r="SMH71" s="345"/>
      <c r="SMI71" s="345"/>
      <c r="SMJ71" s="345"/>
      <c r="SMK71" s="345"/>
      <c r="SML71" s="345"/>
      <c r="SMM71" s="345"/>
      <c r="SMN71" s="345"/>
      <c r="SMO71" s="345"/>
      <c r="SMP71" s="345"/>
      <c r="SMQ71" s="345"/>
      <c r="SMR71" s="345"/>
      <c r="SMS71" s="345"/>
      <c r="SMT71" s="345"/>
      <c r="SMU71" s="345"/>
      <c r="SMV71" s="345"/>
      <c r="SMW71" s="345"/>
      <c r="SMX71" s="345"/>
      <c r="SMY71" s="345"/>
      <c r="SMZ71" s="345"/>
      <c r="SNA71" s="345"/>
      <c r="SNB71" s="345"/>
      <c r="SNC71" s="345"/>
      <c r="SND71" s="345"/>
      <c r="SNE71" s="345"/>
      <c r="SNF71" s="345"/>
      <c r="SNG71" s="345"/>
      <c r="SNH71" s="345"/>
      <c r="SNI71" s="345"/>
      <c r="SNJ71" s="345"/>
      <c r="SNK71" s="345"/>
      <c r="SNL71" s="345"/>
      <c r="SNM71" s="345"/>
      <c r="SNN71" s="345"/>
      <c r="SNO71" s="345"/>
      <c r="SNP71" s="345"/>
      <c r="SNQ71" s="345"/>
      <c r="SNR71" s="345"/>
      <c r="SNS71" s="345"/>
      <c r="SNT71" s="345"/>
      <c r="SNU71" s="345"/>
      <c r="SNV71" s="345"/>
      <c r="SNW71" s="345"/>
      <c r="SNX71" s="345"/>
      <c r="SNY71" s="345"/>
      <c r="SNZ71" s="345"/>
      <c r="SOA71" s="345"/>
      <c r="SOB71" s="345"/>
      <c r="SOC71" s="345"/>
      <c r="SOD71" s="345"/>
      <c r="SOE71" s="345"/>
      <c r="SOF71" s="345"/>
      <c r="SOG71" s="345"/>
      <c r="SOH71" s="345"/>
      <c r="SOI71" s="345"/>
      <c r="SOJ71" s="345"/>
      <c r="SOK71" s="345"/>
      <c r="SOL71" s="345"/>
      <c r="SOM71" s="345"/>
      <c r="SON71" s="345"/>
      <c r="SOO71" s="345"/>
      <c r="SOP71" s="345"/>
      <c r="SOQ71" s="345"/>
      <c r="SOR71" s="345"/>
      <c r="SOS71" s="345"/>
      <c r="SOT71" s="345"/>
      <c r="SOU71" s="345"/>
      <c r="SOV71" s="345"/>
      <c r="SOW71" s="345"/>
      <c r="SOX71" s="345"/>
      <c r="SOY71" s="345"/>
      <c r="SOZ71" s="345"/>
      <c r="SPA71" s="345"/>
      <c r="SPB71" s="345"/>
      <c r="SPC71" s="345"/>
      <c r="SPD71" s="345"/>
      <c r="SPE71" s="345"/>
      <c r="SPF71" s="345"/>
      <c r="SPG71" s="345"/>
      <c r="SPH71" s="345"/>
      <c r="SPI71" s="345"/>
      <c r="SPJ71" s="345"/>
      <c r="SPK71" s="345"/>
      <c r="SPL71" s="345"/>
      <c r="SPM71" s="345"/>
      <c r="SPN71" s="345"/>
      <c r="SPO71" s="345"/>
      <c r="SPP71" s="345"/>
      <c r="SPQ71" s="345"/>
      <c r="SPR71" s="345"/>
      <c r="SPS71" s="345"/>
      <c r="SPT71" s="345"/>
      <c r="SPU71" s="345"/>
      <c r="SPV71" s="345"/>
      <c r="SPW71" s="345"/>
      <c r="SPX71" s="345"/>
      <c r="SPY71" s="345"/>
      <c r="SPZ71" s="345"/>
      <c r="SQA71" s="345"/>
      <c r="SQB71" s="345"/>
      <c r="SQC71" s="345"/>
      <c r="SQD71" s="345"/>
      <c r="SQE71" s="345"/>
      <c r="SQF71" s="345"/>
      <c r="SQG71" s="345"/>
      <c r="SQH71" s="345"/>
      <c r="SQI71" s="345"/>
      <c r="SQJ71" s="345"/>
      <c r="SQK71" s="345"/>
      <c r="SQL71" s="345"/>
      <c r="SQM71" s="345"/>
      <c r="SQN71" s="345"/>
      <c r="SQO71" s="345"/>
      <c r="SQP71" s="345"/>
      <c r="SQQ71" s="345"/>
      <c r="SQR71" s="345"/>
      <c r="SQS71" s="345"/>
      <c r="SQT71" s="345"/>
      <c r="SQU71" s="345"/>
      <c r="SQV71" s="345"/>
      <c r="SQW71" s="345"/>
      <c r="SQX71" s="345"/>
      <c r="SQY71" s="345"/>
      <c r="SRA71" s="345"/>
      <c r="SRB71" s="345"/>
      <c r="SRC71" s="345"/>
      <c r="SRD71" s="345"/>
      <c r="SRE71" s="345"/>
      <c r="SRF71" s="345"/>
      <c r="SRG71" s="345"/>
      <c r="SRH71" s="345"/>
      <c r="SRI71" s="345"/>
      <c r="SRJ71" s="345"/>
      <c r="SRK71" s="345"/>
      <c r="SRL71" s="345"/>
      <c r="SRM71" s="345"/>
      <c r="SRN71" s="345"/>
      <c r="SRO71" s="345"/>
      <c r="SRP71" s="345"/>
      <c r="SRQ71" s="345"/>
      <c r="SRR71" s="345"/>
      <c r="SRS71" s="345"/>
      <c r="SRT71" s="345"/>
      <c r="SRU71" s="345"/>
      <c r="SRV71" s="345"/>
      <c r="SRW71" s="345"/>
      <c r="SRX71" s="345"/>
      <c r="SRY71" s="345"/>
      <c r="SRZ71" s="345"/>
      <c r="SSA71" s="345"/>
      <c r="SSB71" s="345"/>
      <c r="SSC71" s="345"/>
      <c r="SSD71" s="345"/>
      <c r="SSE71" s="345"/>
      <c r="SSF71" s="345"/>
      <c r="SSG71" s="345"/>
      <c r="SSH71" s="345"/>
      <c r="SSI71" s="345"/>
      <c r="SSJ71" s="345"/>
      <c r="SSK71" s="345"/>
      <c r="SSL71" s="345"/>
      <c r="SSM71" s="345"/>
      <c r="SSN71" s="345"/>
      <c r="SSO71" s="345"/>
      <c r="SSP71" s="345"/>
      <c r="SSQ71" s="345"/>
      <c r="SSR71" s="345"/>
      <c r="SSS71" s="345"/>
      <c r="SST71" s="345"/>
      <c r="SSU71" s="345"/>
      <c r="SSV71" s="345"/>
      <c r="SSW71" s="345"/>
      <c r="SSX71" s="345"/>
      <c r="SSY71" s="345"/>
      <c r="SSZ71" s="345"/>
      <c r="STA71" s="345"/>
      <c r="STB71" s="345"/>
      <c r="STC71" s="345"/>
      <c r="STD71" s="345"/>
      <c r="STE71" s="345"/>
      <c r="STF71" s="345"/>
      <c r="STG71" s="345"/>
      <c r="STH71" s="345"/>
      <c r="STI71" s="345"/>
      <c r="STJ71" s="345"/>
      <c r="STK71" s="345"/>
      <c r="STL71" s="345"/>
      <c r="STM71" s="345"/>
      <c r="STN71" s="345"/>
      <c r="STO71" s="345"/>
      <c r="STP71" s="345"/>
      <c r="STQ71" s="345"/>
      <c r="STR71" s="345"/>
      <c r="STS71" s="345"/>
      <c r="STT71" s="345"/>
      <c r="STU71" s="345"/>
      <c r="STV71" s="345"/>
      <c r="STW71" s="345"/>
      <c r="STX71" s="345"/>
      <c r="STY71" s="345"/>
      <c r="STZ71" s="345"/>
      <c r="SUA71" s="345"/>
      <c r="SUB71" s="345"/>
      <c r="SUC71" s="345"/>
      <c r="SUD71" s="345"/>
      <c r="SUE71" s="345"/>
      <c r="SUF71" s="345"/>
      <c r="SUG71" s="345"/>
      <c r="SUH71" s="345"/>
      <c r="SUI71" s="345"/>
      <c r="SUJ71" s="345"/>
      <c r="SUK71" s="345"/>
      <c r="SUL71" s="345"/>
      <c r="SUM71" s="345"/>
      <c r="SUN71" s="345"/>
      <c r="SUO71" s="345"/>
      <c r="SUP71" s="345"/>
      <c r="SUQ71" s="345"/>
      <c r="SUR71" s="345"/>
      <c r="SUS71" s="345"/>
      <c r="SUT71" s="345"/>
      <c r="SUU71" s="345"/>
      <c r="SUV71" s="345"/>
      <c r="SUW71" s="345"/>
      <c r="SUX71" s="345"/>
      <c r="SUY71" s="345"/>
      <c r="SUZ71" s="345"/>
      <c r="SVA71" s="345"/>
      <c r="SVB71" s="345"/>
      <c r="SVC71" s="345"/>
      <c r="SVD71" s="345"/>
      <c r="SVE71" s="345"/>
      <c r="SVF71" s="345"/>
      <c r="SVG71" s="345"/>
      <c r="SVH71" s="345"/>
      <c r="SVI71" s="345"/>
      <c r="SVJ71" s="345"/>
      <c r="SVK71" s="345"/>
      <c r="SVL71" s="345"/>
      <c r="SVM71" s="345"/>
      <c r="SVN71" s="345"/>
      <c r="SVO71" s="345"/>
      <c r="SVP71" s="345"/>
      <c r="SVQ71" s="345"/>
      <c r="SVR71" s="345"/>
      <c r="SVS71" s="345"/>
      <c r="SVT71" s="345"/>
      <c r="SVU71" s="345"/>
      <c r="SVV71" s="345"/>
      <c r="SVW71" s="345"/>
      <c r="SVX71" s="345"/>
      <c r="SVY71" s="345"/>
      <c r="SVZ71" s="345"/>
      <c r="SWA71" s="345"/>
      <c r="SWB71" s="345"/>
      <c r="SWC71" s="345"/>
      <c r="SWD71" s="345"/>
      <c r="SWE71" s="345"/>
      <c r="SWF71" s="345"/>
      <c r="SWG71" s="345"/>
      <c r="SWH71" s="345"/>
      <c r="SWI71" s="345"/>
      <c r="SWJ71" s="345"/>
      <c r="SWK71" s="345"/>
      <c r="SWL71" s="345"/>
      <c r="SWM71" s="345"/>
      <c r="SWN71" s="345"/>
      <c r="SWO71" s="345"/>
      <c r="SWP71" s="345"/>
      <c r="SWQ71" s="345"/>
      <c r="SWR71" s="345"/>
      <c r="SWS71" s="345"/>
      <c r="SWT71" s="345"/>
      <c r="SWU71" s="345"/>
      <c r="SWV71" s="345"/>
      <c r="SWW71" s="345"/>
      <c r="SWX71" s="345"/>
      <c r="SWY71" s="345"/>
      <c r="SWZ71" s="345"/>
      <c r="SXA71" s="345"/>
      <c r="SXB71" s="345"/>
      <c r="SXC71" s="345"/>
      <c r="SXD71" s="345"/>
      <c r="SXE71" s="345"/>
      <c r="SXF71" s="345"/>
      <c r="SXG71" s="345"/>
      <c r="SXH71" s="345"/>
      <c r="SXI71" s="345"/>
      <c r="SXJ71" s="345"/>
      <c r="SXK71" s="345"/>
      <c r="SXL71" s="345"/>
      <c r="SXM71" s="345"/>
      <c r="SXN71" s="345"/>
      <c r="SXO71" s="345"/>
      <c r="SXP71" s="345"/>
      <c r="SXQ71" s="345"/>
      <c r="SXR71" s="345"/>
      <c r="SXS71" s="345"/>
      <c r="SXT71" s="345"/>
      <c r="SXU71" s="345"/>
      <c r="SXV71" s="345"/>
      <c r="SXW71" s="345"/>
      <c r="SXX71" s="345"/>
      <c r="SXY71" s="345"/>
      <c r="SXZ71" s="345"/>
      <c r="SYA71" s="345"/>
      <c r="SYB71" s="345"/>
      <c r="SYC71" s="345"/>
      <c r="SYD71" s="345"/>
      <c r="SYE71" s="345"/>
      <c r="SYF71" s="345"/>
      <c r="SYG71" s="345"/>
      <c r="SYH71" s="345"/>
      <c r="SYI71" s="345"/>
      <c r="SYJ71" s="345"/>
      <c r="SYK71" s="345"/>
      <c r="SYL71" s="345"/>
      <c r="SYM71" s="345"/>
      <c r="SYN71" s="345"/>
      <c r="SYO71" s="345"/>
      <c r="SYP71" s="345"/>
      <c r="SYQ71" s="345"/>
      <c r="SYR71" s="345"/>
      <c r="SYS71" s="345"/>
      <c r="SYT71" s="345"/>
      <c r="SYU71" s="345"/>
      <c r="SYV71" s="345"/>
      <c r="SYW71" s="345"/>
      <c r="SYX71" s="345"/>
      <c r="SYY71" s="345"/>
      <c r="SYZ71" s="345"/>
      <c r="SZA71" s="345"/>
      <c r="SZB71" s="345"/>
      <c r="SZC71" s="345"/>
      <c r="SZD71" s="345"/>
      <c r="SZE71" s="345"/>
      <c r="SZF71" s="345"/>
      <c r="SZG71" s="345"/>
      <c r="SZH71" s="345"/>
      <c r="SZI71" s="345"/>
      <c r="SZJ71" s="345"/>
      <c r="SZK71" s="345"/>
      <c r="SZL71" s="345"/>
      <c r="SZM71" s="345"/>
      <c r="SZN71" s="345"/>
      <c r="SZO71" s="345"/>
      <c r="SZP71" s="345"/>
      <c r="SZQ71" s="345"/>
      <c r="SZR71" s="345"/>
      <c r="SZS71" s="345"/>
      <c r="SZT71" s="345"/>
      <c r="SZU71" s="345"/>
      <c r="SZV71" s="345"/>
      <c r="SZW71" s="345"/>
      <c r="SZX71" s="345"/>
      <c r="SZY71" s="345"/>
      <c r="SZZ71" s="345"/>
      <c r="TAA71" s="345"/>
      <c r="TAB71" s="345"/>
      <c r="TAC71" s="345"/>
      <c r="TAD71" s="345"/>
      <c r="TAE71" s="345"/>
      <c r="TAF71" s="345"/>
      <c r="TAG71" s="345"/>
      <c r="TAH71" s="345"/>
      <c r="TAI71" s="345"/>
      <c r="TAJ71" s="345"/>
      <c r="TAK71" s="345"/>
      <c r="TAL71" s="345"/>
      <c r="TAM71" s="345"/>
      <c r="TAN71" s="345"/>
      <c r="TAO71" s="345"/>
      <c r="TAP71" s="345"/>
      <c r="TAQ71" s="345"/>
      <c r="TAR71" s="345"/>
      <c r="TAS71" s="345"/>
      <c r="TAT71" s="345"/>
      <c r="TAU71" s="345"/>
      <c r="TAW71" s="345"/>
      <c r="TAX71" s="345"/>
      <c r="TAY71" s="345"/>
      <c r="TAZ71" s="345"/>
      <c r="TBA71" s="345"/>
      <c r="TBB71" s="345"/>
      <c r="TBC71" s="345"/>
      <c r="TBD71" s="345"/>
      <c r="TBE71" s="345"/>
      <c r="TBF71" s="345"/>
      <c r="TBG71" s="345"/>
      <c r="TBH71" s="345"/>
      <c r="TBI71" s="345"/>
      <c r="TBJ71" s="345"/>
      <c r="TBK71" s="345"/>
      <c r="TBL71" s="345"/>
      <c r="TBM71" s="345"/>
      <c r="TBN71" s="345"/>
      <c r="TBO71" s="345"/>
      <c r="TBP71" s="345"/>
      <c r="TBQ71" s="345"/>
      <c r="TBR71" s="345"/>
      <c r="TBS71" s="345"/>
      <c r="TBT71" s="345"/>
      <c r="TBU71" s="345"/>
      <c r="TBV71" s="345"/>
      <c r="TBW71" s="345"/>
      <c r="TBX71" s="345"/>
      <c r="TBY71" s="345"/>
      <c r="TBZ71" s="345"/>
      <c r="TCA71" s="345"/>
      <c r="TCB71" s="345"/>
      <c r="TCC71" s="345"/>
      <c r="TCD71" s="345"/>
      <c r="TCE71" s="345"/>
      <c r="TCF71" s="345"/>
      <c r="TCG71" s="345"/>
      <c r="TCH71" s="345"/>
      <c r="TCI71" s="345"/>
      <c r="TCJ71" s="345"/>
      <c r="TCK71" s="345"/>
      <c r="TCL71" s="345"/>
      <c r="TCM71" s="345"/>
      <c r="TCN71" s="345"/>
      <c r="TCO71" s="345"/>
      <c r="TCP71" s="345"/>
      <c r="TCQ71" s="345"/>
      <c r="TCR71" s="345"/>
      <c r="TCS71" s="345"/>
      <c r="TCT71" s="345"/>
      <c r="TCU71" s="345"/>
      <c r="TCV71" s="345"/>
      <c r="TCW71" s="345"/>
      <c r="TCX71" s="345"/>
      <c r="TCY71" s="345"/>
      <c r="TCZ71" s="345"/>
      <c r="TDA71" s="345"/>
      <c r="TDB71" s="345"/>
      <c r="TDC71" s="345"/>
      <c r="TDD71" s="345"/>
      <c r="TDE71" s="345"/>
      <c r="TDF71" s="345"/>
      <c r="TDG71" s="345"/>
      <c r="TDH71" s="345"/>
      <c r="TDI71" s="345"/>
      <c r="TDJ71" s="345"/>
      <c r="TDK71" s="345"/>
      <c r="TDL71" s="345"/>
      <c r="TDM71" s="345"/>
      <c r="TDN71" s="345"/>
      <c r="TDO71" s="345"/>
      <c r="TDP71" s="345"/>
      <c r="TDQ71" s="345"/>
      <c r="TDR71" s="345"/>
      <c r="TDS71" s="345"/>
      <c r="TDT71" s="345"/>
      <c r="TDU71" s="345"/>
      <c r="TDV71" s="345"/>
      <c r="TDW71" s="345"/>
      <c r="TDX71" s="345"/>
      <c r="TDY71" s="345"/>
      <c r="TDZ71" s="345"/>
      <c r="TEA71" s="345"/>
      <c r="TEB71" s="345"/>
      <c r="TEC71" s="345"/>
      <c r="TED71" s="345"/>
      <c r="TEE71" s="345"/>
      <c r="TEF71" s="345"/>
      <c r="TEG71" s="345"/>
      <c r="TEH71" s="345"/>
      <c r="TEI71" s="345"/>
      <c r="TEJ71" s="345"/>
      <c r="TEK71" s="345"/>
      <c r="TEL71" s="345"/>
      <c r="TEM71" s="345"/>
      <c r="TEN71" s="345"/>
      <c r="TEO71" s="345"/>
      <c r="TEP71" s="345"/>
      <c r="TEQ71" s="345"/>
      <c r="TER71" s="345"/>
      <c r="TES71" s="345"/>
      <c r="TET71" s="345"/>
      <c r="TEU71" s="345"/>
      <c r="TEV71" s="345"/>
      <c r="TEW71" s="345"/>
      <c r="TEX71" s="345"/>
      <c r="TEY71" s="345"/>
      <c r="TEZ71" s="345"/>
      <c r="TFA71" s="345"/>
      <c r="TFB71" s="345"/>
      <c r="TFC71" s="345"/>
      <c r="TFD71" s="345"/>
      <c r="TFE71" s="345"/>
      <c r="TFF71" s="345"/>
      <c r="TFG71" s="345"/>
      <c r="TFH71" s="345"/>
      <c r="TFI71" s="345"/>
      <c r="TFJ71" s="345"/>
      <c r="TFK71" s="345"/>
      <c r="TFL71" s="345"/>
      <c r="TFM71" s="345"/>
      <c r="TFN71" s="345"/>
      <c r="TFO71" s="345"/>
      <c r="TFP71" s="345"/>
      <c r="TFQ71" s="345"/>
      <c r="TFR71" s="345"/>
      <c r="TFS71" s="345"/>
      <c r="TFT71" s="345"/>
      <c r="TFU71" s="345"/>
      <c r="TFV71" s="345"/>
      <c r="TFW71" s="345"/>
      <c r="TFX71" s="345"/>
      <c r="TFY71" s="345"/>
      <c r="TFZ71" s="345"/>
      <c r="TGA71" s="345"/>
      <c r="TGB71" s="345"/>
      <c r="TGC71" s="345"/>
      <c r="TGD71" s="345"/>
      <c r="TGE71" s="345"/>
      <c r="TGF71" s="345"/>
      <c r="TGG71" s="345"/>
      <c r="TGH71" s="345"/>
      <c r="TGI71" s="345"/>
      <c r="TGJ71" s="345"/>
      <c r="TGK71" s="345"/>
      <c r="TGL71" s="345"/>
      <c r="TGM71" s="345"/>
      <c r="TGN71" s="345"/>
      <c r="TGO71" s="345"/>
      <c r="TGP71" s="345"/>
      <c r="TGQ71" s="345"/>
      <c r="TGR71" s="345"/>
      <c r="TGS71" s="345"/>
      <c r="TGT71" s="345"/>
      <c r="TGU71" s="345"/>
      <c r="TGV71" s="345"/>
      <c r="TGW71" s="345"/>
      <c r="TGX71" s="345"/>
      <c r="TGY71" s="345"/>
      <c r="TGZ71" s="345"/>
      <c r="THA71" s="345"/>
      <c r="THB71" s="345"/>
      <c r="THC71" s="345"/>
      <c r="THD71" s="345"/>
      <c r="THE71" s="345"/>
      <c r="THF71" s="345"/>
      <c r="THG71" s="345"/>
      <c r="THH71" s="345"/>
      <c r="THI71" s="345"/>
      <c r="THJ71" s="345"/>
      <c r="THK71" s="345"/>
      <c r="THL71" s="345"/>
      <c r="THM71" s="345"/>
      <c r="THN71" s="345"/>
      <c r="THO71" s="345"/>
      <c r="THP71" s="345"/>
      <c r="THQ71" s="345"/>
      <c r="THR71" s="345"/>
      <c r="THS71" s="345"/>
      <c r="THT71" s="345"/>
      <c r="THU71" s="345"/>
      <c r="THV71" s="345"/>
      <c r="THW71" s="345"/>
      <c r="THX71" s="345"/>
      <c r="THY71" s="345"/>
      <c r="THZ71" s="345"/>
      <c r="TIA71" s="345"/>
      <c r="TIB71" s="345"/>
      <c r="TIC71" s="345"/>
      <c r="TID71" s="345"/>
      <c r="TIE71" s="345"/>
      <c r="TIF71" s="345"/>
      <c r="TIG71" s="345"/>
      <c r="TIH71" s="345"/>
      <c r="TII71" s="345"/>
      <c r="TIJ71" s="345"/>
      <c r="TIK71" s="345"/>
      <c r="TIL71" s="345"/>
      <c r="TIM71" s="345"/>
      <c r="TIN71" s="345"/>
      <c r="TIO71" s="345"/>
      <c r="TIP71" s="345"/>
      <c r="TIQ71" s="345"/>
      <c r="TIR71" s="345"/>
      <c r="TIS71" s="345"/>
      <c r="TIT71" s="345"/>
      <c r="TIU71" s="345"/>
      <c r="TIV71" s="345"/>
      <c r="TIW71" s="345"/>
      <c r="TIX71" s="345"/>
      <c r="TIY71" s="345"/>
      <c r="TIZ71" s="345"/>
      <c r="TJA71" s="345"/>
      <c r="TJB71" s="345"/>
      <c r="TJC71" s="345"/>
      <c r="TJD71" s="345"/>
      <c r="TJE71" s="345"/>
      <c r="TJF71" s="345"/>
      <c r="TJG71" s="345"/>
      <c r="TJH71" s="345"/>
      <c r="TJI71" s="345"/>
      <c r="TJJ71" s="345"/>
      <c r="TJK71" s="345"/>
      <c r="TJL71" s="345"/>
      <c r="TJM71" s="345"/>
      <c r="TJN71" s="345"/>
      <c r="TJO71" s="345"/>
      <c r="TJP71" s="345"/>
      <c r="TJQ71" s="345"/>
      <c r="TJR71" s="345"/>
      <c r="TJS71" s="345"/>
      <c r="TJT71" s="345"/>
      <c r="TJU71" s="345"/>
      <c r="TJV71" s="345"/>
      <c r="TJW71" s="345"/>
      <c r="TJX71" s="345"/>
      <c r="TJY71" s="345"/>
      <c r="TJZ71" s="345"/>
      <c r="TKA71" s="345"/>
      <c r="TKB71" s="345"/>
      <c r="TKC71" s="345"/>
      <c r="TKD71" s="345"/>
      <c r="TKE71" s="345"/>
      <c r="TKF71" s="345"/>
      <c r="TKG71" s="345"/>
      <c r="TKH71" s="345"/>
      <c r="TKI71" s="345"/>
      <c r="TKJ71" s="345"/>
      <c r="TKK71" s="345"/>
      <c r="TKL71" s="345"/>
      <c r="TKM71" s="345"/>
      <c r="TKN71" s="345"/>
      <c r="TKO71" s="345"/>
      <c r="TKP71" s="345"/>
      <c r="TKQ71" s="345"/>
      <c r="TKS71" s="345"/>
      <c r="TKT71" s="345"/>
      <c r="TKU71" s="345"/>
      <c r="TKV71" s="345"/>
      <c r="TKW71" s="345"/>
      <c r="TKX71" s="345"/>
      <c r="TKY71" s="345"/>
      <c r="TKZ71" s="345"/>
      <c r="TLA71" s="345"/>
      <c r="TLB71" s="345"/>
      <c r="TLC71" s="345"/>
      <c r="TLD71" s="345"/>
      <c r="TLE71" s="345"/>
      <c r="TLF71" s="345"/>
      <c r="TLG71" s="345"/>
      <c r="TLH71" s="345"/>
      <c r="TLI71" s="345"/>
      <c r="TLJ71" s="345"/>
      <c r="TLK71" s="345"/>
      <c r="TLL71" s="345"/>
      <c r="TLM71" s="345"/>
      <c r="TLN71" s="345"/>
      <c r="TLO71" s="345"/>
      <c r="TLP71" s="345"/>
      <c r="TLQ71" s="345"/>
      <c r="TLR71" s="345"/>
      <c r="TLS71" s="345"/>
      <c r="TLT71" s="345"/>
      <c r="TLU71" s="345"/>
      <c r="TLV71" s="345"/>
      <c r="TLW71" s="345"/>
      <c r="TLX71" s="345"/>
      <c r="TLY71" s="345"/>
      <c r="TLZ71" s="345"/>
      <c r="TMA71" s="345"/>
      <c r="TMB71" s="345"/>
      <c r="TMC71" s="345"/>
      <c r="TMD71" s="345"/>
      <c r="TME71" s="345"/>
      <c r="TMF71" s="345"/>
      <c r="TMG71" s="345"/>
      <c r="TMH71" s="345"/>
      <c r="TMI71" s="345"/>
      <c r="TMJ71" s="345"/>
      <c r="TMK71" s="345"/>
      <c r="TML71" s="345"/>
      <c r="TMM71" s="345"/>
      <c r="TMN71" s="345"/>
      <c r="TMO71" s="345"/>
      <c r="TMP71" s="345"/>
      <c r="TMQ71" s="345"/>
      <c r="TMR71" s="345"/>
      <c r="TMS71" s="345"/>
      <c r="TMT71" s="345"/>
      <c r="TMU71" s="345"/>
      <c r="TMV71" s="345"/>
      <c r="TMW71" s="345"/>
      <c r="TMX71" s="345"/>
      <c r="TMY71" s="345"/>
      <c r="TMZ71" s="345"/>
      <c r="TNA71" s="345"/>
      <c r="TNB71" s="345"/>
      <c r="TNC71" s="345"/>
      <c r="TND71" s="345"/>
      <c r="TNE71" s="345"/>
      <c r="TNF71" s="345"/>
      <c r="TNG71" s="345"/>
      <c r="TNH71" s="345"/>
      <c r="TNI71" s="345"/>
      <c r="TNJ71" s="345"/>
      <c r="TNK71" s="345"/>
      <c r="TNL71" s="345"/>
      <c r="TNM71" s="345"/>
      <c r="TNN71" s="345"/>
      <c r="TNO71" s="345"/>
      <c r="TNP71" s="345"/>
      <c r="TNQ71" s="345"/>
      <c r="TNR71" s="345"/>
      <c r="TNS71" s="345"/>
      <c r="TNT71" s="345"/>
      <c r="TNU71" s="345"/>
      <c r="TNV71" s="345"/>
      <c r="TNW71" s="345"/>
      <c r="TNX71" s="345"/>
      <c r="TNY71" s="345"/>
      <c r="TNZ71" s="345"/>
      <c r="TOA71" s="345"/>
      <c r="TOB71" s="345"/>
      <c r="TOC71" s="345"/>
      <c r="TOD71" s="345"/>
      <c r="TOE71" s="345"/>
      <c r="TOF71" s="345"/>
      <c r="TOG71" s="345"/>
      <c r="TOH71" s="345"/>
      <c r="TOI71" s="345"/>
      <c r="TOJ71" s="345"/>
      <c r="TOK71" s="345"/>
      <c r="TOL71" s="345"/>
      <c r="TOM71" s="345"/>
      <c r="TON71" s="345"/>
      <c r="TOO71" s="345"/>
      <c r="TOP71" s="345"/>
      <c r="TOQ71" s="345"/>
      <c r="TOR71" s="345"/>
      <c r="TOS71" s="345"/>
      <c r="TOT71" s="345"/>
      <c r="TOU71" s="345"/>
      <c r="TOV71" s="345"/>
      <c r="TOW71" s="345"/>
      <c r="TOX71" s="345"/>
      <c r="TOY71" s="345"/>
      <c r="TOZ71" s="345"/>
      <c r="TPA71" s="345"/>
      <c r="TPB71" s="345"/>
      <c r="TPC71" s="345"/>
      <c r="TPD71" s="345"/>
      <c r="TPE71" s="345"/>
      <c r="TPF71" s="345"/>
      <c r="TPG71" s="345"/>
      <c r="TPH71" s="345"/>
      <c r="TPI71" s="345"/>
      <c r="TPJ71" s="345"/>
      <c r="TPK71" s="345"/>
      <c r="TPL71" s="345"/>
      <c r="TPM71" s="345"/>
      <c r="TPN71" s="345"/>
      <c r="TPO71" s="345"/>
      <c r="TPP71" s="345"/>
      <c r="TPQ71" s="345"/>
      <c r="TPR71" s="345"/>
      <c r="TPS71" s="345"/>
      <c r="TPT71" s="345"/>
      <c r="TPU71" s="345"/>
      <c r="TPV71" s="345"/>
      <c r="TPW71" s="345"/>
      <c r="TPX71" s="345"/>
      <c r="TPY71" s="345"/>
      <c r="TPZ71" s="345"/>
      <c r="TQA71" s="345"/>
      <c r="TQB71" s="345"/>
      <c r="TQC71" s="345"/>
      <c r="TQD71" s="345"/>
      <c r="TQE71" s="345"/>
      <c r="TQF71" s="345"/>
      <c r="TQG71" s="345"/>
      <c r="TQH71" s="345"/>
      <c r="TQI71" s="345"/>
      <c r="TQJ71" s="345"/>
      <c r="TQK71" s="345"/>
      <c r="TQL71" s="345"/>
      <c r="TQM71" s="345"/>
      <c r="TQN71" s="345"/>
      <c r="TQO71" s="345"/>
      <c r="TQP71" s="345"/>
      <c r="TQQ71" s="345"/>
      <c r="TQR71" s="345"/>
      <c r="TQS71" s="345"/>
      <c r="TQT71" s="345"/>
      <c r="TQU71" s="345"/>
      <c r="TQV71" s="345"/>
      <c r="TQW71" s="345"/>
      <c r="TQX71" s="345"/>
      <c r="TQY71" s="345"/>
      <c r="TQZ71" s="345"/>
      <c r="TRA71" s="345"/>
      <c r="TRB71" s="345"/>
      <c r="TRC71" s="345"/>
      <c r="TRD71" s="345"/>
      <c r="TRE71" s="345"/>
      <c r="TRF71" s="345"/>
      <c r="TRG71" s="345"/>
      <c r="TRH71" s="345"/>
      <c r="TRI71" s="345"/>
      <c r="TRJ71" s="345"/>
      <c r="TRK71" s="345"/>
      <c r="TRL71" s="345"/>
      <c r="TRM71" s="345"/>
      <c r="TRN71" s="345"/>
      <c r="TRO71" s="345"/>
      <c r="TRP71" s="345"/>
      <c r="TRQ71" s="345"/>
      <c r="TRR71" s="345"/>
      <c r="TRS71" s="345"/>
      <c r="TRT71" s="345"/>
      <c r="TRU71" s="345"/>
      <c r="TRV71" s="345"/>
      <c r="TRW71" s="345"/>
      <c r="TRX71" s="345"/>
      <c r="TRY71" s="345"/>
      <c r="TRZ71" s="345"/>
      <c r="TSA71" s="345"/>
      <c r="TSB71" s="345"/>
      <c r="TSC71" s="345"/>
      <c r="TSD71" s="345"/>
      <c r="TSE71" s="345"/>
      <c r="TSF71" s="345"/>
      <c r="TSG71" s="345"/>
      <c r="TSH71" s="345"/>
      <c r="TSI71" s="345"/>
      <c r="TSJ71" s="345"/>
      <c r="TSK71" s="345"/>
      <c r="TSL71" s="345"/>
      <c r="TSM71" s="345"/>
      <c r="TSN71" s="345"/>
      <c r="TSO71" s="345"/>
      <c r="TSP71" s="345"/>
      <c r="TSQ71" s="345"/>
      <c r="TSR71" s="345"/>
      <c r="TSS71" s="345"/>
      <c r="TST71" s="345"/>
      <c r="TSU71" s="345"/>
      <c r="TSV71" s="345"/>
      <c r="TSW71" s="345"/>
      <c r="TSX71" s="345"/>
      <c r="TSY71" s="345"/>
      <c r="TSZ71" s="345"/>
      <c r="TTA71" s="345"/>
      <c r="TTB71" s="345"/>
      <c r="TTC71" s="345"/>
      <c r="TTD71" s="345"/>
      <c r="TTE71" s="345"/>
      <c r="TTF71" s="345"/>
      <c r="TTG71" s="345"/>
      <c r="TTH71" s="345"/>
      <c r="TTI71" s="345"/>
      <c r="TTJ71" s="345"/>
      <c r="TTK71" s="345"/>
      <c r="TTL71" s="345"/>
      <c r="TTM71" s="345"/>
      <c r="TTN71" s="345"/>
      <c r="TTO71" s="345"/>
      <c r="TTP71" s="345"/>
      <c r="TTQ71" s="345"/>
      <c r="TTR71" s="345"/>
      <c r="TTS71" s="345"/>
      <c r="TTT71" s="345"/>
      <c r="TTU71" s="345"/>
      <c r="TTV71" s="345"/>
      <c r="TTW71" s="345"/>
      <c r="TTX71" s="345"/>
      <c r="TTY71" s="345"/>
      <c r="TTZ71" s="345"/>
      <c r="TUA71" s="345"/>
      <c r="TUB71" s="345"/>
      <c r="TUC71" s="345"/>
      <c r="TUD71" s="345"/>
      <c r="TUE71" s="345"/>
      <c r="TUF71" s="345"/>
      <c r="TUG71" s="345"/>
      <c r="TUH71" s="345"/>
      <c r="TUI71" s="345"/>
      <c r="TUJ71" s="345"/>
      <c r="TUK71" s="345"/>
      <c r="TUL71" s="345"/>
      <c r="TUM71" s="345"/>
      <c r="TUO71" s="345"/>
      <c r="TUP71" s="345"/>
      <c r="TUQ71" s="345"/>
      <c r="TUR71" s="345"/>
      <c r="TUS71" s="345"/>
      <c r="TUT71" s="345"/>
      <c r="TUU71" s="345"/>
      <c r="TUV71" s="345"/>
      <c r="TUW71" s="345"/>
      <c r="TUX71" s="345"/>
      <c r="TUY71" s="345"/>
      <c r="TUZ71" s="345"/>
      <c r="TVA71" s="345"/>
      <c r="TVB71" s="345"/>
      <c r="TVC71" s="345"/>
      <c r="TVD71" s="345"/>
      <c r="TVE71" s="345"/>
      <c r="TVF71" s="345"/>
      <c r="TVG71" s="345"/>
      <c r="TVH71" s="345"/>
      <c r="TVI71" s="345"/>
      <c r="TVJ71" s="345"/>
      <c r="TVK71" s="345"/>
      <c r="TVL71" s="345"/>
      <c r="TVM71" s="345"/>
      <c r="TVN71" s="345"/>
      <c r="TVO71" s="345"/>
      <c r="TVP71" s="345"/>
      <c r="TVQ71" s="345"/>
      <c r="TVR71" s="345"/>
      <c r="TVS71" s="345"/>
      <c r="TVT71" s="345"/>
      <c r="TVU71" s="345"/>
      <c r="TVV71" s="345"/>
      <c r="TVW71" s="345"/>
      <c r="TVX71" s="345"/>
      <c r="TVY71" s="345"/>
      <c r="TVZ71" s="345"/>
      <c r="TWA71" s="345"/>
      <c r="TWB71" s="345"/>
      <c r="TWC71" s="345"/>
      <c r="TWD71" s="345"/>
      <c r="TWE71" s="345"/>
      <c r="TWF71" s="345"/>
      <c r="TWG71" s="345"/>
      <c r="TWH71" s="345"/>
      <c r="TWI71" s="345"/>
      <c r="TWJ71" s="345"/>
      <c r="TWK71" s="345"/>
      <c r="TWL71" s="345"/>
      <c r="TWM71" s="345"/>
      <c r="TWN71" s="345"/>
      <c r="TWO71" s="345"/>
      <c r="TWP71" s="345"/>
      <c r="TWQ71" s="345"/>
      <c r="TWR71" s="345"/>
      <c r="TWS71" s="345"/>
      <c r="TWT71" s="345"/>
      <c r="TWU71" s="345"/>
      <c r="TWV71" s="345"/>
      <c r="TWW71" s="345"/>
      <c r="TWX71" s="345"/>
      <c r="TWY71" s="345"/>
      <c r="TWZ71" s="345"/>
      <c r="TXA71" s="345"/>
      <c r="TXB71" s="345"/>
      <c r="TXC71" s="345"/>
      <c r="TXD71" s="345"/>
      <c r="TXE71" s="345"/>
      <c r="TXF71" s="345"/>
      <c r="TXG71" s="345"/>
      <c r="TXH71" s="345"/>
      <c r="TXI71" s="345"/>
      <c r="TXJ71" s="345"/>
      <c r="TXK71" s="345"/>
      <c r="TXL71" s="345"/>
      <c r="TXM71" s="345"/>
      <c r="TXN71" s="345"/>
      <c r="TXO71" s="345"/>
      <c r="TXP71" s="345"/>
      <c r="TXQ71" s="345"/>
      <c r="TXR71" s="345"/>
      <c r="TXS71" s="345"/>
      <c r="TXT71" s="345"/>
      <c r="TXU71" s="345"/>
      <c r="TXV71" s="345"/>
      <c r="TXW71" s="345"/>
      <c r="TXX71" s="345"/>
      <c r="TXY71" s="345"/>
      <c r="TXZ71" s="345"/>
      <c r="TYA71" s="345"/>
      <c r="TYB71" s="345"/>
      <c r="TYC71" s="345"/>
      <c r="TYD71" s="345"/>
      <c r="TYE71" s="345"/>
      <c r="TYF71" s="345"/>
      <c r="TYG71" s="345"/>
      <c r="TYH71" s="345"/>
      <c r="TYI71" s="345"/>
      <c r="TYJ71" s="345"/>
      <c r="TYK71" s="345"/>
      <c r="TYL71" s="345"/>
      <c r="TYM71" s="345"/>
      <c r="TYN71" s="345"/>
      <c r="TYO71" s="345"/>
      <c r="TYP71" s="345"/>
      <c r="TYQ71" s="345"/>
      <c r="TYR71" s="345"/>
      <c r="TYS71" s="345"/>
      <c r="TYT71" s="345"/>
      <c r="TYU71" s="345"/>
      <c r="TYV71" s="345"/>
      <c r="TYW71" s="345"/>
      <c r="TYX71" s="345"/>
      <c r="TYY71" s="345"/>
      <c r="TYZ71" s="345"/>
      <c r="TZA71" s="345"/>
      <c r="TZB71" s="345"/>
      <c r="TZC71" s="345"/>
      <c r="TZD71" s="345"/>
      <c r="TZE71" s="345"/>
      <c r="TZF71" s="345"/>
      <c r="TZG71" s="345"/>
      <c r="TZH71" s="345"/>
      <c r="TZI71" s="345"/>
      <c r="TZJ71" s="345"/>
      <c r="TZK71" s="345"/>
      <c r="TZL71" s="345"/>
      <c r="TZM71" s="345"/>
      <c r="TZN71" s="345"/>
      <c r="TZO71" s="345"/>
      <c r="TZP71" s="345"/>
      <c r="TZQ71" s="345"/>
      <c r="TZR71" s="345"/>
      <c r="TZS71" s="345"/>
      <c r="TZT71" s="345"/>
      <c r="TZU71" s="345"/>
      <c r="TZV71" s="345"/>
      <c r="TZW71" s="345"/>
      <c r="TZX71" s="345"/>
      <c r="TZY71" s="345"/>
      <c r="TZZ71" s="345"/>
      <c r="UAA71" s="345"/>
      <c r="UAB71" s="345"/>
      <c r="UAC71" s="345"/>
      <c r="UAD71" s="345"/>
      <c r="UAE71" s="345"/>
      <c r="UAF71" s="345"/>
      <c r="UAG71" s="345"/>
      <c r="UAH71" s="345"/>
      <c r="UAI71" s="345"/>
      <c r="UAJ71" s="345"/>
      <c r="UAK71" s="345"/>
      <c r="UAL71" s="345"/>
      <c r="UAM71" s="345"/>
      <c r="UAN71" s="345"/>
      <c r="UAO71" s="345"/>
      <c r="UAP71" s="345"/>
      <c r="UAQ71" s="345"/>
      <c r="UAR71" s="345"/>
      <c r="UAS71" s="345"/>
      <c r="UAT71" s="345"/>
      <c r="UAU71" s="345"/>
      <c r="UAV71" s="345"/>
      <c r="UAW71" s="345"/>
      <c r="UAX71" s="345"/>
      <c r="UAY71" s="345"/>
      <c r="UAZ71" s="345"/>
      <c r="UBA71" s="345"/>
      <c r="UBB71" s="345"/>
      <c r="UBC71" s="345"/>
      <c r="UBD71" s="345"/>
      <c r="UBE71" s="345"/>
      <c r="UBF71" s="345"/>
      <c r="UBG71" s="345"/>
      <c r="UBH71" s="345"/>
      <c r="UBI71" s="345"/>
      <c r="UBJ71" s="345"/>
      <c r="UBK71" s="345"/>
      <c r="UBL71" s="345"/>
      <c r="UBM71" s="345"/>
      <c r="UBN71" s="345"/>
      <c r="UBO71" s="345"/>
      <c r="UBP71" s="345"/>
      <c r="UBQ71" s="345"/>
      <c r="UBR71" s="345"/>
      <c r="UBS71" s="345"/>
      <c r="UBT71" s="345"/>
      <c r="UBU71" s="345"/>
      <c r="UBV71" s="345"/>
      <c r="UBW71" s="345"/>
      <c r="UBX71" s="345"/>
      <c r="UBY71" s="345"/>
      <c r="UBZ71" s="345"/>
      <c r="UCA71" s="345"/>
      <c r="UCB71" s="345"/>
      <c r="UCC71" s="345"/>
      <c r="UCD71" s="345"/>
      <c r="UCE71" s="345"/>
      <c r="UCF71" s="345"/>
      <c r="UCG71" s="345"/>
      <c r="UCH71" s="345"/>
      <c r="UCI71" s="345"/>
      <c r="UCJ71" s="345"/>
      <c r="UCK71" s="345"/>
      <c r="UCL71" s="345"/>
      <c r="UCM71" s="345"/>
      <c r="UCN71" s="345"/>
      <c r="UCO71" s="345"/>
      <c r="UCP71" s="345"/>
      <c r="UCQ71" s="345"/>
      <c r="UCR71" s="345"/>
      <c r="UCS71" s="345"/>
      <c r="UCT71" s="345"/>
      <c r="UCU71" s="345"/>
      <c r="UCV71" s="345"/>
      <c r="UCW71" s="345"/>
      <c r="UCX71" s="345"/>
      <c r="UCY71" s="345"/>
      <c r="UCZ71" s="345"/>
      <c r="UDA71" s="345"/>
      <c r="UDB71" s="345"/>
      <c r="UDC71" s="345"/>
      <c r="UDD71" s="345"/>
      <c r="UDE71" s="345"/>
      <c r="UDF71" s="345"/>
      <c r="UDG71" s="345"/>
      <c r="UDH71" s="345"/>
      <c r="UDI71" s="345"/>
      <c r="UDJ71" s="345"/>
      <c r="UDK71" s="345"/>
      <c r="UDL71" s="345"/>
      <c r="UDM71" s="345"/>
      <c r="UDN71" s="345"/>
      <c r="UDO71" s="345"/>
      <c r="UDP71" s="345"/>
      <c r="UDQ71" s="345"/>
      <c r="UDR71" s="345"/>
      <c r="UDS71" s="345"/>
      <c r="UDT71" s="345"/>
      <c r="UDU71" s="345"/>
      <c r="UDV71" s="345"/>
      <c r="UDW71" s="345"/>
      <c r="UDX71" s="345"/>
      <c r="UDY71" s="345"/>
      <c r="UDZ71" s="345"/>
      <c r="UEA71" s="345"/>
      <c r="UEB71" s="345"/>
      <c r="UEC71" s="345"/>
      <c r="UED71" s="345"/>
      <c r="UEE71" s="345"/>
      <c r="UEF71" s="345"/>
      <c r="UEG71" s="345"/>
      <c r="UEH71" s="345"/>
      <c r="UEI71" s="345"/>
      <c r="UEK71" s="345"/>
      <c r="UEL71" s="345"/>
      <c r="UEM71" s="345"/>
      <c r="UEN71" s="345"/>
      <c r="UEO71" s="345"/>
      <c r="UEP71" s="345"/>
      <c r="UEQ71" s="345"/>
      <c r="UER71" s="345"/>
      <c r="UES71" s="345"/>
      <c r="UET71" s="345"/>
      <c r="UEU71" s="345"/>
      <c r="UEV71" s="345"/>
      <c r="UEW71" s="345"/>
      <c r="UEX71" s="345"/>
      <c r="UEY71" s="345"/>
      <c r="UEZ71" s="345"/>
      <c r="UFA71" s="345"/>
      <c r="UFB71" s="345"/>
      <c r="UFC71" s="345"/>
      <c r="UFD71" s="345"/>
      <c r="UFE71" s="345"/>
      <c r="UFF71" s="345"/>
      <c r="UFG71" s="345"/>
      <c r="UFH71" s="345"/>
      <c r="UFI71" s="345"/>
      <c r="UFJ71" s="345"/>
      <c r="UFK71" s="345"/>
      <c r="UFL71" s="345"/>
      <c r="UFM71" s="345"/>
      <c r="UFN71" s="345"/>
      <c r="UFO71" s="345"/>
      <c r="UFP71" s="345"/>
      <c r="UFQ71" s="345"/>
      <c r="UFR71" s="345"/>
      <c r="UFS71" s="345"/>
      <c r="UFT71" s="345"/>
      <c r="UFU71" s="345"/>
      <c r="UFV71" s="345"/>
      <c r="UFW71" s="345"/>
      <c r="UFX71" s="345"/>
      <c r="UFY71" s="345"/>
      <c r="UFZ71" s="345"/>
      <c r="UGA71" s="345"/>
      <c r="UGB71" s="345"/>
      <c r="UGC71" s="345"/>
      <c r="UGD71" s="345"/>
      <c r="UGE71" s="345"/>
      <c r="UGF71" s="345"/>
      <c r="UGG71" s="345"/>
      <c r="UGH71" s="345"/>
      <c r="UGI71" s="345"/>
      <c r="UGJ71" s="345"/>
      <c r="UGK71" s="345"/>
      <c r="UGL71" s="345"/>
      <c r="UGM71" s="345"/>
      <c r="UGN71" s="345"/>
      <c r="UGO71" s="345"/>
      <c r="UGP71" s="345"/>
      <c r="UGQ71" s="345"/>
      <c r="UGR71" s="345"/>
      <c r="UGS71" s="345"/>
      <c r="UGT71" s="345"/>
      <c r="UGU71" s="345"/>
      <c r="UGV71" s="345"/>
      <c r="UGW71" s="345"/>
      <c r="UGX71" s="345"/>
      <c r="UGY71" s="345"/>
      <c r="UGZ71" s="345"/>
      <c r="UHA71" s="345"/>
      <c r="UHB71" s="345"/>
      <c r="UHC71" s="345"/>
      <c r="UHD71" s="345"/>
      <c r="UHE71" s="345"/>
      <c r="UHF71" s="345"/>
      <c r="UHG71" s="345"/>
      <c r="UHH71" s="345"/>
      <c r="UHI71" s="345"/>
      <c r="UHJ71" s="345"/>
      <c r="UHK71" s="345"/>
      <c r="UHL71" s="345"/>
      <c r="UHM71" s="345"/>
      <c r="UHN71" s="345"/>
      <c r="UHO71" s="345"/>
      <c r="UHP71" s="345"/>
      <c r="UHQ71" s="345"/>
      <c r="UHR71" s="345"/>
      <c r="UHS71" s="345"/>
      <c r="UHT71" s="345"/>
      <c r="UHU71" s="345"/>
      <c r="UHV71" s="345"/>
      <c r="UHW71" s="345"/>
      <c r="UHX71" s="345"/>
      <c r="UHY71" s="345"/>
      <c r="UHZ71" s="345"/>
      <c r="UIA71" s="345"/>
      <c r="UIB71" s="345"/>
      <c r="UIC71" s="345"/>
      <c r="UID71" s="345"/>
      <c r="UIE71" s="345"/>
      <c r="UIF71" s="345"/>
      <c r="UIG71" s="345"/>
      <c r="UIH71" s="345"/>
      <c r="UII71" s="345"/>
      <c r="UIJ71" s="345"/>
      <c r="UIK71" s="345"/>
      <c r="UIL71" s="345"/>
      <c r="UIM71" s="345"/>
      <c r="UIN71" s="345"/>
      <c r="UIO71" s="345"/>
      <c r="UIP71" s="345"/>
      <c r="UIQ71" s="345"/>
      <c r="UIR71" s="345"/>
      <c r="UIS71" s="345"/>
      <c r="UIT71" s="345"/>
      <c r="UIU71" s="345"/>
      <c r="UIV71" s="345"/>
      <c r="UIW71" s="345"/>
      <c r="UIX71" s="345"/>
      <c r="UIY71" s="345"/>
      <c r="UIZ71" s="345"/>
      <c r="UJA71" s="345"/>
      <c r="UJB71" s="345"/>
      <c r="UJC71" s="345"/>
      <c r="UJD71" s="345"/>
      <c r="UJE71" s="345"/>
      <c r="UJF71" s="345"/>
      <c r="UJG71" s="345"/>
      <c r="UJH71" s="345"/>
      <c r="UJI71" s="345"/>
      <c r="UJJ71" s="345"/>
      <c r="UJK71" s="345"/>
      <c r="UJL71" s="345"/>
      <c r="UJM71" s="345"/>
      <c r="UJN71" s="345"/>
      <c r="UJO71" s="345"/>
      <c r="UJP71" s="345"/>
      <c r="UJQ71" s="345"/>
      <c r="UJR71" s="345"/>
      <c r="UJS71" s="345"/>
      <c r="UJT71" s="345"/>
      <c r="UJU71" s="345"/>
      <c r="UJV71" s="345"/>
      <c r="UJW71" s="345"/>
      <c r="UJX71" s="345"/>
      <c r="UJY71" s="345"/>
      <c r="UJZ71" s="345"/>
      <c r="UKA71" s="345"/>
      <c r="UKB71" s="345"/>
      <c r="UKC71" s="345"/>
      <c r="UKD71" s="345"/>
      <c r="UKE71" s="345"/>
      <c r="UKF71" s="345"/>
      <c r="UKG71" s="345"/>
      <c r="UKH71" s="345"/>
      <c r="UKI71" s="345"/>
      <c r="UKJ71" s="345"/>
      <c r="UKK71" s="345"/>
      <c r="UKL71" s="345"/>
      <c r="UKM71" s="345"/>
      <c r="UKN71" s="345"/>
      <c r="UKO71" s="345"/>
      <c r="UKP71" s="345"/>
      <c r="UKQ71" s="345"/>
      <c r="UKR71" s="345"/>
      <c r="UKS71" s="345"/>
      <c r="UKT71" s="345"/>
      <c r="UKU71" s="345"/>
      <c r="UKV71" s="345"/>
      <c r="UKW71" s="345"/>
      <c r="UKX71" s="345"/>
      <c r="UKY71" s="345"/>
      <c r="UKZ71" s="345"/>
      <c r="ULA71" s="345"/>
      <c r="ULB71" s="345"/>
      <c r="ULC71" s="345"/>
      <c r="ULD71" s="345"/>
      <c r="ULE71" s="345"/>
      <c r="ULF71" s="345"/>
      <c r="ULG71" s="345"/>
      <c r="ULH71" s="345"/>
      <c r="ULI71" s="345"/>
      <c r="ULJ71" s="345"/>
      <c r="ULK71" s="345"/>
      <c r="ULL71" s="345"/>
      <c r="ULM71" s="345"/>
      <c r="ULN71" s="345"/>
      <c r="ULO71" s="345"/>
      <c r="ULP71" s="345"/>
      <c r="ULQ71" s="345"/>
      <c r="ULR71" s="345"/>
      <c r="ULS71" s="345"/>
      <c r="ULT71" s="345"/>
      <c r="ULU71" s="345"/>
      <c r="ULV71" s="345"/>
      <c r="ULW71" s="345"/>
      <c r="ULX71" s="345"/>
      <c r="ULY71" s="345"/>
      <c r="ULZ71" s="345"/>
      <c r="UMA71" s="345"/>
      <c r="UMB71" s="345"/>
      <c r="UMC71" s="345"/>
      <c r="UMD71" s="345"/>
      <c r="UME71" s="345"/>
      <c r="UMF71" s="345"/>
      <c r="UMG71" s="345"/>
      <c r="UMH71" s="345"/>
      <c r="UMI71" s="345"/>
      <c r="UMJ71" s="345"/>
      <c r="UMK71" s="345"/>
      <c r="UML71" s="345"/>
      <c r="UMM71" s="345"/>
      <c r="UMN71" s="345"/>
      <c r="UMO71" s="345"/>
      <c r="UMP71" s="345"/>
      <c r="UMQ71" s="345"/>
      <c r="UMR71" s="345"/>
      <c r="UMS71" s="345"/>
      <c r="UMT71" s="345"/>
      <c r="UMU71" s="345"/>
      <c r="UMV71" s="345"/>
      <c r="UMW71" s="345"/>
      <c r="UMX71" s="345"/>
      <c r="UMY71" s="345"/>
      <c r="UMZ71" s="345"/>
      <c r="UNA71" s="345"/>
      <c r="UNB71" s="345"/>
      <c r="UNC71" s="345"/>
      <c r="UND71" s="345"/>
      <c r="UNE71" s="345"/>
      <c r="UNF71" s="345"/>
      <c r="UNG71" s="345"/>
      <c r="UNH71" s="345"/>
      <c r="UNI71" s="345"/>
      <c r="UNJ71" s="345"/>
      <c r="UNK71" s="345"/>
      <c r="UNL71" s="345"/>
      <c r="UNM71" s="345"/>
      <c r="UNN71" s="345"/>
      <c r="UNO71" s="345"/>
      <c r="UNP71" s="345"/>
      <c r="UNQ71" s="345"/>
      <c r="UNR71" s="345"/>
      <c r="UNS71" s="345"/>
      <c r="UNT71" s="345"/>
      <c r="UNU71" s="345"/>
      <c r="UNV71" s="345"/>
      <c r="UNW71" s="345"/>
      <c r="UNX71" s="345"/>
      <c r="UNY71" s="345"/>
      <c r="UNZ71" s="345"/>
      <c r="UOA71" s="345"/>
      <c r="UOB71" s="345"/>
      <c r="UOC71" s="345"/>
      <c r="UOD71" s="345"/>
      <c r="UOE71" s="345"/>
      <c r="UOG71" s="345"/>
      <c r="UOH71" s="345"/>
      <c r="UOI71" s="345"/>
      <c r="UOJ71" s="345"/>
      <c r="UOK71" s="345"/>
      <c r="UOL71" s="345"/>
      <c r="UOM71" s="345"/>
      <c r="UON71" s="345"/>
      <c r="UOO71" s="345"/>
      <c r="UOP71" s="345"/>
      <c r="UOQ71" s="345"/>
      <c r="UOR71" s="345"/>
      <c r="UOS71" s="345"/>
      <c r="UOT71" s="345"/>
      <c r="UOU71" s="345"/>
      <c r="UOV71" s="345"/>
      <c r="UOW71" s="345"/>
      <c r="UOX71" s="345"/>
      <c r="UOY71" s="345"/>
      <c r="UOZ71" s="345"/>
      <c r="UPA71" s="345"/>
      <c r="UPB71" s="345"/>
      <c r="UPC71" s="345"/>
      <c r="UPD71" s="345"/>
      <c r="UPE71" s="345"/>
      <c r="UPF71" s="345"/>
      <c r="UPG71" s="345"/>
      <c r="UPH71" s="345"/>
      <c r="UPI71" s="345"/>
      <c r="UPJ71" s="345"/>
      <c r="UPK71" s="345"/>
      <c r="UPL71" s="345"/>
      <c r="UPM71" s="345"/>
      <c r="UPN71" s="345"/>
      <c r="UPO71" s="345"/>
      <c r="UPP71" s="345"/>
      <c r="UPQ71" s="345"/>
      <c r="UPR71" s="345"/>
      <c r="UPS71" s="345"/>
      <c r="UPT71" s="345"/>
      <c r="UPU71" s="345"/>
      <c r="UPV71" s="345"/>
      <c r="UPW71" s="345"/>
      <c r="UPX71" s="345"/>
      <c r="UPY71" s="345"/>
      <c r="UPZ71" s="345"/>
      <c r="UQA71" s="345"/>
      <c r="UQB71" s="345"/>
      <c r="UQC71" s="345"/>
      <c r="UQD71" s="345"/>
      <c r="UQE71" s="345"/>
      <c r="UQF71" s="345"/>
      <c r="UQG71" s="345"/>
      <c r="UQH71" s="345"/>
      <c r="UQI71" s="345"/>
      <c r="UQJ71" s="345"/>
      <c r="UQK71" s="345"/>
      <c r="UQL71" s="345"/>
      <c r="UQM71" s="345"/>
      <c r="UQN71" s="345"/>
      <c r="UQO71" s="345"/>
      <c r="UQP71" s="345"/>
      <c r="UQQ71" s="345"/>
      <c r="UQR71" s="345"/>
      <c r="UQS71" s="345"/>
      <c r="UQT71" s="345"/>
      <c r="UQU71" s="345"/>
      <c r="UQV71" s="345"/>
      <c r="UQW71" s="345"/>
      <c r="UQX71" s="345"/>
      <c r="UQY71" s="345"/>
      <c r="UQZ71" s="345"/>
      <c r="URA71" s="345"/>
      <c r="URB71" s="345"/>
      <c r="URC71" s="345"/>
      <c r="URD71" s="345"/>
      <c r="URE71" s="345"/>
      <c r="URF71" s="345"/>
      <c r="URG71" s="345"/>
      <c r="URH71" s="345"/>
      <c r="URI71" s="345"/>
      <c r="URJ71" s="345"/>
      <c r="URK71" s="345"/>
      <c r="URL71" s="345"/>
      <c r="URM71" s="345"/>
      <c r="URN71" s="345"/>
      <c r="URO71" s="345"/>
      <c r="URP71" s="345"/>
      <c r="URQ71" s="345"/>
      <c r="URR71" s="345"/>
      <c r="URS71" s="345"/>
      <c r="URT71" s="345"/>
      <c r="URU71" s="345"/>
      <c r="URV71" s="345"/>
      <c r="URW71" s="345"/>
      <c r="URX71" s="345"/>
      <c r="URY71" s="345"/>
      <c r="URZ71" s="345"/>
      <c r="USA71" s="345"/>
      <c r="USB71" s="345"/>
      <c r="USC71" s="345"/>
      <c r="USD71" s="345"/>
      <c r="USE71" s="345"/>
      <c r="USF71" s="345"/>
      <c r="USG71" s="345"/>
      <c r="USH71" s="345"/>
      <c r="USI71" s="345"/>
      <c r="USJ71" s="345"/>
      <c r="USK71" s="345"/>
      <c r="USL71" s="345"/>
      <c r="USM71" s="345"/>
      <c r="USN71" s="345"/>
      <c r="USO71" s="345"/>
      <c r="USP71" s="345"/>
      <c r="USQ71" s="345"/>
      <c r="USR71" s="345"/>
      <c r="USS71" s="345"/>
      <c r="UST71" s="345"/>
      <c r="USU71" s="345"/>
      <c r="USV71" s="345"/>
      <c r="USW71" s="345"/>
      <c r="USX71" s="345"/>
      <c r="USY71" s="345"/>
      <c r="USZ71" s="345"/>
      <c r="UTA71" s="345"/>
      <c r="UTB71" s="345"/>
      <c r="UTC71" s="345"/>
      <c r="UTD71" s="345"/>
      <c r="UTE71" s="345"/>
      <c r="UTF71" s="345"/>
      <c r="UTG71" s="345"/>
      <c r="UTH71" s="345"/>
      <c r="UTI71" s="345"/>
      <c r="UTJ71" s="345"/>
      <c r="UTK71" s="345"/>
      <c r="UTL71" s="345"/>
      <c r="UTM71" s="345"/>
      <c r="UTN71" s="345"/>
      <c r="UTO71" s="345"/>
      <c r="UTP71" s="345"/>
      <c r="UTQ71" s="345"/>
      <c r="UTR71" s="345"/>
      <c r="UTS71" s="345"/>
      <c r="UTT71" s="345"/>
      <c r="UTU71" s="345"/>
      <c r="UTV71" s="345"/>
      <c r="UTW71" s="345"/>
      <c r="UTX71" s="345"/>
      <c r="UTY71" s="345"/>
      <c r="UTZ71" s="345"/>
      <c r="UUA71" s="345"/>
      <c r="UUB71" s="345"/>
      <c r="UUC71" s="345"/>
      <c r="UUD71" s="345"/>
      <c r="UUE71" s="345"/>
      <c r="UUF71" s="345"/>
      <c r="UUG71" s="345"/>
      <c r="UUH71" s="345"/>
      <c r="UUI71" s="345"/>
      <c r="UUJ71" s="345"/>
      <c r="UUK71" s="345"/>
      <c r="UUL71" s="345"/>
      <c r="UUM71" s="345"/>
      <c r="UUN71" s="345"/>
      <c r="UUO71" s="345"/>
      <c r="UUP71" s="345"/>
      <c r="UUQ71" s="345"/>
      <c r="UUR71" s="345"/>
      <c r="UUS71" s="345"/>
      <c r="UUT71" s="345"/>
      <c r="UUU71" s="345"/>
      <c r="UUV71" s="345"/>
      <c r="UUW71" s="345"/>
      <c r="UUX71" s="345"/>
      <c r="UUY71" s="345"/>
      <c r="UUZ71" s="345"/>
      <c r="UVA71" s="345"/>
      <c r="UVB71" s="345"/>
      <c r="UVC71" s="345"/>
      <c r="UVD71" s="345"/>
      <c r="UVE71" s="345"/>
      <c r="UVF71" s="345"/>
      <c r="UVG71" s="345"/>
      <c r="UVH71" s="345"/>
      <c r="UVI71" s="345"/>
      <c r="UVJ71" s="345"/>
      <c r="UVK71" s="345"/>
      <c r="UVL71" s="345"/>
      <c r="UVM71" s="345"/>
      <c r="UVN71" s="345"/>
      <c r="UVO71" s="345"/>
      <c r="UVP71" s="345"/>
      <c r="UVQ71" s="345"/>
      <c r="UVR71" s="345"/>
      <c r="UVS71" s="345"/>
      <c r="UVT71" s="345"/>
      <c r="UVU71" s="345"/>
      <c r="UVV71" s="345"/>
      <c r="UVW71" s="345"/>
      <c r="UVX71" s="345"/>
      <c r="UVY71" s="345"/>
      <c r="UVZ71" s="345"/>
      <c r="UWA71" s="345"/>
      <c r="UWB71" s="345"/>
      <c r="UWC71" s="345"/>
      <c r="UWD71" s="345"/>
      <c r="UWE71" s="345"/>
      <c r="UWF71" s="345"/>
      <c r="UWG71" s="345"/>
      <c r="UWH71" s="345"/>
      <c r="UWI71" s="345"/>
      <c r="UWJ71" s="345"/>
      <c r="UWK71" s="345"/>
      <c r="UWL71" s="345"/>
      <c r="UWM71" s="345"/>
      <c r="UWN71" s="345"/>
      <c r="UWO71" s="345"/>
      <c r="UWP71" s="345"/>
      <c r="UWQ71" s="345"/>
      <c r="UWR71" s="345"/>
      <c r="UWS71" s="345"/>
      <c r="UWT71" s="345"/>
      <c r="UWU71" s="345"/>
      <c r="UWV71" s="345"/>
      <c r="UWW71" s="345"/>
      <c r="UWX71" s="345"/>
      <c r="UWY71" s="345"/>
      <c r="UWZ71" s="345"/>
      <c r="UXA71" s="345"/>
      <c r="UXB71" s="345"/>
      <c r="UXC71" s="345"/>
      <c r="UXD71" s="345"/>
      <c r="UXE71" s="345"/>
      <c r="UXF71" s="345"/>
      <c r="UXG71" s="345"/>
      <c r="UXH71" s="345"/>
      <c r="UXI71" s="345"/>
      <c r="UXJ71" s="345"/>
      <c r="UXK71" s="345"/>
      <c r="UXL71" s="345"/>
      <c r="UXM71" s="345"/>
      <c r="UXN71" s="345"/>
      <c r="UXO71" s="345"/>
      <c r="UXP71" s="345"/>
      <c r="UXQ71" s="345"/>
      <c r="UXR71" s="345"/>
      <c r="UXS71" s="345"/>
      <c r="UXT71" s="345"/>
      <c r="UXU71" s="345"/>
      <c r="UXV71" s="345"/>
      <c r="UXW71" s="345"/>
      <c r="UXX71" s="345"/>
      <c r="UXY71" s="345"/>
      <c r="UXZ71" s="345"/>
      <c r="UYA71" s="345"/>
      <c r="UYC71" s="345"/>
      <c r="UYD71" s="345"/>
      <c r="UYE71" s="345"/>
      <c r="UYF71" s="345"/>
      <c r="UYG71" s="345"/>
      <c r="UYH71" s="345"/>
      <c r="UYI71" s="345"/>
      <c r="UYJ71" s="345"/>
      <c r="UYK71" s="345"/>
      <c r="UYL71" s="345"/>
      <c r="UYM71" s="345"/>
      <c r="UYN71" s="345"/>
      <c r="UYO71" s="345"/>
      <c r="UYP71" s="345"/>
      <c r="UYQ71" s="345"/>
      <c r="UYR71" s="345"/>
      <c r="UYS71" s="345"/>
      <c r="UYT71" s="345"/>
      <c r="UYU71" s="345"/>
      <c r="UYV71" s="345"/>
      <c r="UYW71" s="345"/>
      <c r="UYX71" s="345"/>
      <c r="UYY71" s="345"/>
      <c r="UYZ71" s="345"/>
      <c r="UZA71" s="345"/>
      <c r="UZB71" s="345"/>
      <c r="UZC71" s="345"/>
      <c r="UZD71" s="345"/>
      <c r="UZE71" s="345"/>
      <c r="UZF71" s="345"/>
      <c r="UZG71" s="345"/>
      <c r="UZH71" s="345"/>
      <c r="UZI71" s="345"/>
      <c r="UZJ71" s="345"/>
      <c r="UZK71" s="345"/>
      <c r="UZL71" s="345"/>
      <c r="UZM71" s="345"/>
      <c r="UZN71" s="345"/>
      <c r="UZO71" s="345"/>
      <c r="UZP71" s="345"/>
      <c r="UZQ71" s="345"/>
      <c r="UZR71" s="345"/>
      <c r="UZS71" s="345"/>
      <c r="UZT71" s="345"/>
      <c r="UZU71" s="345"/>
      <c r="UZV71" s="345"/>
      <c r="UZW71" s="345"/>
      <c r="UZX71" s="345"/>
      <c r="UZY71" s="345"/>
      <c r="UZZ71" s="345"/>
      <c r="VAA71" s="345"/>
      <c r="VAB71" s="345"/>
      <c r="VAC71" s="345"/>
      <c r="VAD71" s="345"/>
      <c r="VAE71" s="345"/>
      <c r="VAF71" s="345"/>
      <c r="VAG71" s="345"/>
      <c r="VAH71" s="345"/>
      <c r="VAI71" s="345"/>
      <c r="VAJ71" s="345"/>
      <c r="VAK71" s="345"/>
      <c r="VAL71" s="345"/>
      <c r="VAM71" s="345"/>
      <c r="VAN71" s="345"/>
      <c r="VAO71" s="345"/>
      <c r="VAP71" s="345"/>
      <c r="VAQ71" s="345"/>
      <c r="VAR71" s="345"/>
      <c r="VAS71" s="345"/>
      <c r="VAT71" s="345"/>
      <c r="VAU71" s="345"/>
      <c r="VAV71" s="345"/>
      <c r="VAW71" s="345"/>
      <c r="VAX71" s="345"/>
      <c r="VAY71" s="345"/>
      <c r="VAZ71" s="345"/>
      <c r="VBA71" s="345"/>
      <c r="VBB71" s="345"/>
      <c r="VBC71" s="345"/>
      <c r="VBD71" s="345"/>
      <c r="VBE71" s="345"/>
      <c r="VBF71" s="345"/>
      <c r="VBG71" s="345"/>
      <c r="VBH71" s="345"/>
      <c r="VBI71" s="345"/>
      <c r="VBJ71" s="345"/>
      <c r="VBK71" s="345"/>
      <c r="VBL71" s="345"/>
      <c r="VBM71" s="345"/>
      <c r="VBN71" s="345"/>
      <c r="VBO71" s="345"/>
      <c r="VBP71" s="345"/>
      <c r="VBQ71" s="345"/>
      <c r="VBR71" s="345"/>
      <c r="VBS71" s="345"/>
      <c r="VBT71" s="345"/>
      <c r="VBU71" s="345"/>
      <c r="VBV71" s="345"/>
      <c r="VBW71" s="345"/>
      <c r="VBX71" s="345"/>
      <c r="VBY71" s="345"/>
      <c r="VBZ71" s="345"/>
      <c r="VCA71" s="345"/>
      <c r="VCB71" s="345"/>
      <c r="VCC71" s="345"/>
      <c r="VCD71" s="345"/>
      <c r="VCE71" s="345"/>
      <c r="VCF71" s="345"/>
      <c r="VCG71" s="345"/>
      <c r="VCH71" s="345"/>
      <c r="VCI71" s="345"/>
      <c r="VCJ71" s="345"/>
      <c r="VCK71" s="345"/>
      <c r="VCL71" s="345"/>
      <c r="VCM71" s="345"/>
      <c r="VCN71" s="345"/>
      <c r="VCO71" s="345"/>
      <c r="VCP71" s="345"/>
      <c r="VCQ71" s="345"/>
      <c r="VCR71" s="345"/>
      <c r="VCS71" s="345"/>
      <c r="VCT71" s="345"/>
      <c r="VCU71" s="345"/>
      <c r="VCV71" s="345"/>
      <c r="VCW71" s="345"/>
      <c r="VCX71" s="345"/>
      <c r="VCY71" s="345"/>
      <c r="VCZ71" s="345"/>
      <c r="VDA71" s="345"/>
      <c r="VDB71" s="345"/>
      <c r="VDC71" s="345"/>
      <c r="VDD71" s="345"/>
      <c r="VDE71" s="345"/>
      <c r="VDF71" s="345"/>
      <c r="VDG71" s="345"/>
      <c r="VDH71" s="345"/>
      <c r="VDI71" s="345"/>
      <c r="VDJ71" s="345"/>
      <c r="VDK71" s="345"/>
      <c r="VDL71" s="345"/>
      <c r="VDM71" s="345"/>
      <c r="VDN71" s="345"/>
      <c r="VDO71" s="345"/>
      <c r="VDP71" s="345"/>
      <c r="VDQ71" s="345"/>
      <c r="VDR71" s="345"/>
      <c r="VDS71" s="345"/>
      <c r="VDT71" s="345"/>
      <c r="VDU71" s="345"/>
      <c r="VDV71" s="345"/>
      <c r="VDW71" s="345"/>
      <c r="VDX71" s="345"/>
      <c r="VDY71" s="345"/>
      <c r="VDZ71" s="345"/>
      <c r="VEA71" s="345"/>
      <c r="VEB71" s="345"/>
      <c r="VEC71" s="345"/>
      <c r="VED71" s="345"/>
      <c r="VEE71" s="345"/>
      <c r="VEF71" s="345"/>
      <c r="VEG71" s="345"/>
      <c r="VEH71" s="345"/>
      <c r="VEI71" s="345"/>
      <c r="VEJ71" s="345"/>
      <c r="VEK71" s="345"/>
      <c r="VEL71" s="345"/>
      <c r="VEM71" s="345"/>
      <c r="VEN71" s="345"/>
      <c r="VEO71" s="345"/>
      <c r="VEP71" s="345"/>
      <c r="VEQ71" s="345"/>
      <c r="VER71" s="345"/>
      <c r="VES71" s="345"/>
      <c r="VET71" s="345"/>
      <c r="VEU71" s="345"/>
      <c r="VEV71" s="345"/>
      <c r="VEW71" s="345"/>
      <c r="VEX71" s="345"/>
      <c r="VEY71" s="345"/>
      <c r="VEZ71" s="345"/>
      <c r="VFA71" s="345"/>
      <c r="VFB71" s="345"/>
      <c r="VFC71" s="345"/>
      <c r="VFD71" s="345"/>
      <c r="VFE71" s="345"/>
      <c r="VFF71" s="345"/>
      <c r="VFG71" s="345"/>
      <c r="VFH71" s="345"/>
      <c r="VFI71" s="345"/>
      <c r="VFJ71" s="345"/>
      <c r="VFK71" s="345"/>
      <c r="VFL71" s="345"/>
      <c r="VFM71" s="345"/>
      <c r="VFN71" s="345"/>
      <c r="VFO71" s="345"/>
      <c r="VFP71" s="345"/>
      <c r="VFQ71" s="345"/>
      <c r="VFR71" s="345"/>
      <c r="VFS71" s="345"/>
      <c r="VFT71" s="345"/>
      <c r="VFU71" s="345"/>
      <c r="VFV71" s="345"/>
      <c r="VFW71" s="345"/>
      <c r="VFX71" s="345"/>
      <c r="VFY71" s="345"/>
      <c r="VFZ71" s="345"/>
      <c r="VGA71" s="345"/>
      <c r="VGB71" s="345"/>
      <c r="VGC71" s="345"/>
      <c r="VGD71" s="345"/>
      <c r="VGE71" s="345"/>
      <c r="VGF71" s="345"/>
      <c r="VGG71" s="345"/>
      <c r="VGH71" s="345"/>
      <c r="VGI71" s="345"/>
      <c r="VGJ71" s="345"/>
      <c r="VGK71" s="345"/>
      <c r="VGL71" s="345"/>
      <c r="VGM71" s="345"/>
      <c r="VGN71" s="345"/>
      <c r="VGO71" s="345"/>
      <c r="VGP71" s="345"/>
      <c r="VGQ71" s="345"/>
      <c r="VGR71" s="345"/>
      <c r="VGS71" s="345"/>
      <c r="VGT71" s="345"/>
      <c r="VGU71" s="345"/>
      <c r="VGV71" s="345"/>
      <c r="VGW71" s="345"/>
      <c r="VGX71" s="345"/>
      <c r="VGY71" s="345"/>
      <c r="VGZ71" s="345"/>
      <c r="VHA71" s="345"/>
      <c r="VHB71" s="345"/>
      <c r="VHC71" s="345"/>
      <c r="VHD71" s="345"/>
      <c r="VHE71" s="345"/>
      <c r="VHF71" s="345"/>
      <c r="VHG71" s="345"/>
      <c r="VHH71" s="345"/>
      <c r="VHI71" s="345"/>
      <c r="VHJ71" s="345"/>
      <c r="VHK71" s="345"/>
      <c r="VHL71" s="345"/>
      <c r="VHM71" s="345"/>
      <c r="VHN71" s="345"/>
      <c r="VHO71" s="345"/>
      <c r="VHP71" s="345"/>
      <c r="VHQ71" s="345"/>
      <c r="VHR71" s="345"/>
      <c r="VHS71" s="345"/>
      <c r="VHT71" s="345"/>
      <c r="VHU71" s="345"/>
      <c r="VHV71" s="345"/>
      <c r="VHW71" s="345"/>
      <c r="VHY71" s="345"/>
      <c r="VHZ71" s="345"/>
      <c r="VIA71" s="345"/>
      <c r="VIB71" s="345"/>
      <c r="VIC71" s="345"/>
      <c r="VID71" s="345"/>
      <c r="VIE71" s="345"/>
      <c r="VIF71" s="345"/>
      <c r="VIG71" s="345"/>
      <c r="VIH71" s="345"/>
      <c r="VII71" s="345"/>
      <c r="VIJ71" s="345"/>
      <c r="VIK71" s="345"/>
      <c r="VIL71" s="345"/>
      <c r="VIM71" s="345"/>
      <c r="VIN71" s="345"/>
      <c r="VIO71" s="345"/>
      <c r="VIP71" s="345"/>
      <c r="VIQ71" s="345"/>
      <c r="VIR71" s="345"/>
      <c r="VIS71" s="345"/>
      <c r="VIT71" s="345"/>
      <c r="VIU71" s="345"/>
      <c r="VIV71" s="345"/>
      <c r="VIW71" s="345"/>
      <c r="VIX71" s="345"/>
      <c r="VIY71" s="345"/>
      <c r="VIZ71" s="345"/>
      <c r="VJA71" s="345"/>
      <c r="VJB71" s="345"/>
      <c r="VJC71" s="345"/>
      <c r="VJD71" s="345"/>
      <c r="VJE71" s="345"/>
      <c r="VJF71" s="345"/>
      <c r="VJG71" s="345"/>
      <c r="VJH71" s="345"/>
      <c r="VJI71" s="345"/>
      <c r="VJJ71" s="345"/>
      <c r="VJK71" s="345"/>
      <c r="VJL71" s="345"/>
      <c r="VJM71" s="345"/>
      <c r="VJN71" s="345"/>
      <c r="VJO71" s="345"/>
      <c r="VJP71" s="345"/>
      <c r="VJQ71" s="345"/>
      <c r="VJR71" s="345"/>
      <c r="VJS71" s="345"/>
      <c r="VJT71" s="345"/>
      <c r="VJU71" s="345"/>
      <c r="VJV71" s="345"/>
      <c r="VJW71" s="345"/>
      <c r="VJX71" s="345"/>
      <c r="VJY71" s="345"/>
      <c r="VJZ71" s="345"/>
      <c r="VKA71" s="345"/>
      <c r="VKB71" s="345"/>
      <c r="VKC71" s="345"/>
      <c r="VKD71" s="345"/>
      <c r="VKE71" s="345"/>
      <c r="VKF71" s="345"/>
      <c r="VKG71" s="345"/>
      <c r="VKH71" s="345"/>
      <c r="VKI71" s="345"/>
      <c r="VKJ71" s="345"/>
      <c r="VKK71" s="345"/>
      <c r="VKL71" s="345"/>
      <c r="VKM71" s="345"/>
      <c r="VKN71" s="345"/>
      <c r="VKO71" s="345"/>
      <c r="VKP71" s="345"/>
      <c r="VKQ71" s="345"/>
      <c r="VKR71" s="345"/>
      <c r="VKS71" s="345"/>
      <c r="VKT71" s="345"/>
      <c r="VKU71" s="345"/>
      <c r="VKV71" s="345"/>
      <c r="VKW71" s="345"/>
      <c r="VKX71" s="345"/>
      <c r="VKY71" s="345"/>
      <c r="VKZ71" s="345"/>
      <c r="VLA71" s="345"/>
      <c r="VLB71" s="345"/>
      <c r="VLC71" s="345"/>
      <c r="VLD71" s="345"/>
      <c r="VLE71" s="345"/>
      <c r="VLF71" s="345"/>
      <c r="VLG71" s="345"/>
      <c r="VLH71" s="345"/>
      <c r="VLI71" s="345"/>
      <c r="VLJ71" s="345"/>
      <c r="VLK71" s="345"/>
      <c r="VLL71" s="345"/>
      <c r="VLM71" s="345"/>
      <c r="VLN71" s="345"/>
      <c r="VLO71" s="345"/>
      <c r="VLP71" s="345"/>
      <c r="VLQ71" s="345"/>
      <c r="VLR71" s="345"/>
      <c r="VLS71" s="345"/>
      <c r="VLT71" s="345"/>
      <c r="VLU71" s="345"/>
      <c r="VLV71" s="345"/>
      <c r="VLW71" s="345"/>
      <c r="VLX71" s="345"/>
      <c r="VLY71" s="345"/>
      <c r="VLZ71" s="345"/>
      <c r="VMA71" s="345"/>
      <c r="VMB71" s="345"/>
      <c r="VMC71" s="345"/>
      <c r="VMD71" s="345"/>
      <c r="VME71" s="345"/>
      <c r="VMF71" s="345"/>
      <c r="VMG71" s="345"/>
      <c r="VMH71" s="345"/>
      <c r="VMI71" s="345"/>
      <c r="VMJ71" s="345"/>
      <c r="VMK71" s="345"/>
      <c r="VML71" s="345"/>
      <c r="VMM71" s="345"/>
      <c r="VMN71" s="345"/>
      <c r="VMO71" s="345"/>
      <c r="VMP71" s="345"/>
      <c r="VMQ71" s="345"/>
      <c r="VMR71" s="345"/>
      <c r="VMS71" s="345"/>
      <c r="VMT71" s="345"/>
      <c r="VMU71" s="345"/>
      <c r="VMV71" s="345"/>
      <c r="VMW71" s="345"/>
      <c r="VMX71" s="345"/>
      <c r="VMY71" s="345"/>
      <c r="VMZ71" s="345"/>
      <c r="VNA71" s="345"/>
      <c r="VNB71" s="345"/>
      <c r="VNC71" s="345"/>
      <c r="VND71" s="345"/>
      <c r="VNE71" s="345"/>
      <c r="VNF71" s="345"/>
      <c r="VNG71" s="345"/>
      <c r="VNH71" s="345"/>
      <c r="VNI71" s="345"/>
      <c r="VNJ71" s="345"/>
      <c r="VNK71" s="345"/>
      <c r="VNL71" s="345"/>
      <c r="VNM71" s="345"/>
      <c r="VNN71" s="345"/>
      <c r="VNO71" s="345"/>
      <c r="VNP71" s="345"/>
      <c r="VNQ71" s="345"/>
      <c r="VNR71" s="345"/>
      <c r="VNS71" s="345"/>
      <c r="VNT71" s="345"/>
      <c r="VNU71" s="345"/>
      <c r="VNV71" s="345"/>
      <c r="VNW71" s="345"/>
      <c r="VNX71" s="345"/>
      <c r="VNY71" s="345"/>
      <c r="VNZ71" s="345"/>
      <c r="VOA71" s="345"/>
      <c r="VOB71" s="345"/>
      <c r="VOC71" s="345"/>
      <c r="VOD71" s="345"/>
      <c r="VOE71" s="345"/>
      <c r="VOF71" s="345"/>
      <c r="VOG71" s="345"/>
      <c r="VOH71" s="345"/>
      <c r="VOI71" s="345"/>
      <c r="VOJ71" s="345"/>
      <c r="VOK71" s="345"/>
      <c r="VOL71" s="345"/>
      <c r="VOM71" s="345"/>
      <c r="VON71" s="345"/>
      <c r="VOO71" s="345"/>
      <c r="VOP71" s="345"/>
      <c r="VOQ71" s="345"/>
      <c r="VOR71" s="345"/>
      <c r="VOS71" s="345"/>
      <c r="VOT71" s="345"/>
      <c r="VOU71" s="345"/>
      <c r="VOV71" s="345"/>
      <c r="VOW71" s="345"/>
      <c r="VOX71" s="345"/>
      <c r="VOY71" s="345"/>
      <c r="VOZ71" s="345"/>
      <c r="VPA71" s="345"/>
      <c r="VPB71" s="345"/>
      <c r="VPC71" s="345"/>
      <c r="VPD71" s="345"/>
      <c r="VPE71" s="345"/>
      <c r="VPF71" s="345"/>
      <c r="VPG71" s="345"/>
      <c r="VPH71" s="345"/>
      <c r="VPI71" s="345"/>
      <c r="VPJ71" s="345"/>
      <c r="VPK71" s="345"/>
      <c r="VPL71" s="345"/>
      <c r="VPM71" s="345"/>
      <c r="VPN71" s="345"/>
      <c r="VPO71" s="345"/>
      <c r="VPP71" s="345"/>
      <c r="VPQ71" s="345"/>
      <c r="VPR71" s="345"/>
      <c r="VPS71" s="345"/>
      <c r="VPT71" s="345"/>
      <c r="VPU71" s="345"/>
      <c r="VPV71" s="345"/>
      <c r="VPW71" s="345"/>
      <c r="VPX71" s="345"/>
      <c r="VPY71" s="345"/>
      <c r="VPZ71" s="345"/>
      <c r="VQA71" s="345"/>
      <c r="VQB71" s="345"/>
      <c r="VQC71" s="345"/>
      <c r="VQD71" s="345"/>
      <c r="VQE71" s="345"/>
      <c r="VQF71" s="345"/>
      <c r="VQG71" s="345"/>
      <c r="VQH71" s="345"/>
      <c r="VQI71" s="345"/>
      <c r="VQJ71" s="345"/>
      <c r="VQK71" s="345"/>
      <c r="VQL71" s="345"/>
      <c r="VQM71" s="345"/>
      <c r="VQN71" s="345"/>
      <c r="VQO71" s="345"/>
      <c r="VQP71" s="345"/>
      <c r="VQQ71" s="345"/>
      <c r="VQR71" s="345"/>
      <c r="VQS71" s="345"/>
      <c r="VQT71" s="345"/>
      <c r="VQU71" s="345"/>
      <c r="VQV71" s="345"/>
      <c r="VQW71" s="345"/>
      <c r="VQX71" s="345"/>
      <c r="VQY71" s="345"/>
      <c r="VQZ71" s="345"/>
      <c r="VRA71" s="345"/>
      <c r="VRB71" s="345"/>
      <c r="VRC71" s="345"/>
      <c r="VRD71" s="345"/>
      <c r="VRE71" s="345"/>
      <c r="VRF71" s="345"/>
      <c r="VRG71" s="345"/>
      <c r="VRH71" s="345"/>
      <c r="VRI71" s="345"/>
      <c r="VRJ71" s="345"/>
      <c r="VRK71" s="345"/>
      <c r="VRL71" s="345"/>
      <c r="VRM71" s="345"/>
      <c r="VRN71" s="345"/>
      <c r="VRO71" s="345"/>
      <c r="VRP71" s="345"/>
      <c r="VRQ71" s="345"/>
      <c r="VRR71" s="345"/>
      <c r="VRS71" s="345"/>
      <c r="VRU71" s="345"/>
      <c r="VRV71" s="345"/>
      <c r="VRW71" s="345"/>
      <c r="VRX71" s="345"/>
      <c r="VRY71" s="345"/>
      <c r="VRZ71" s="345"/>
      <c r="VSA71" s="345"/>
      <c r="VSB71" s="345"/>
      <c r="VSC71" s="345"/>
      <c r="VSD71" s="345"/>
      <c r="VSE71" s="345"/>
      <c r="VSF71" s="345"/>
      <c r="VSG71" s="345"/>
      <c r="VSH71" s="345"/>
      <c r="VSI71" s="345"/>
      <c r="VSJ71" s="345"/>
      <c r="VSK71" s="345"/>
      <c r="VSL71" s="345"/>
      <c r="VSM71" s="345"/>
      <c r="VSN71" s="345"/>
      <c r="VSO71" s="345"/>
      <c r="VSP71" s="345"/>
      <c r="VSQ71" s="345"/>
      <c r="VSR71" s="345"/>
      <c r="VSS71" s="345"/>
      <c r="VST71" s="345"/>
      <c r="VSU71" s="345"/>
      <c r="VSV71" s="345"/>
      <c r="VSW71" s="345"/>
      <c r="VSX71" s="345"/>
      <c r="VSY71" s="345"/>
      <c r="VSZ71" s="345"/>
      <c r="VTA71" s="345"/>
      <c r="VTB71" s="345"/>
      <c r="VTC71" s="345"/>
      <c r="VTD71" s="345"/>
      <c r="VTE71" s="345"/>
      <c r="VTF71" s="345"/>
      <c r="VTG71" s="345"/>
      <c r="VTH71" s="345"/>
      <c r="VTI71" s="345"/>
      <c r="VTJ71" s="345"/>
      <c r="VTK71" s="345"/>
      <c r="VTL71" s="345"/>
      <c r="VTM71" s="345"/>
      <c r="VTN71" s="345"/>
      <c r="VTO71" s="345"/>
      <c r="VTP71" s="345"/>
      <c r="VTQ71" s="345"/>
      <c r="VTR71" s="345"/>
      <c r="VTS71" s="345"/>
      <c r="VTT71" s="345"/>
      <c r="VTU71" s="345"/>
      <c r="VTV71" s="345"/>
      <c r="VTW71" s="345"/>
      <c r="VTX71" s="345"/>
      <c r="VTY71" s="345"/>
      <c r="VTZ71" s="345"/>
      <c r="VUA71" s="345"/>
      <c r="VUB71" s="345"/>
      <c r="VUC71" s="345"/>
      <c r="VUD71" s="345"/>
      <c r="VUE71" s="345"/>
      <c r="VUF71" s="345"/>
      <c r="VUG71" s="345"/>
      <c r="VUH71" s="345"/>
      <c r="VUI71" s="345"/>
      <c r="VUJ71" s="345"/>
      <c r="VUK71" s="345"/>
      <c r="VUL71" s="345"/>
      <c r="VUM71" s="345"/>
      <c r="VUN71" s="345"/>
      <c r="VUO71" s="345"/>
      <c r="VUP71" s="345"/>
      <c r="VUQ71" s="345"/>
      <c r="VUR71" s="345"/>
      <c r="VUS71" s="345"/>
      <c r="VUT71" s="345"/>
      <c r="VUU71" s="345"/>
      <c r="VUV71" s="345"/>
      <c r="VUW71" s="345"/>
      <c r="VUX71" s="345"/>
      <c r="VUY71" s="345"/>
      <c r="VUZ71" s="345"/>
      <c r="VVA71" s="345"/>
      <c r="VVB71" s="345"/>
      <c r="VVC71" s="345"/>
      <c r="VVD71" s="345"/>
      <c r="VVE71" s="345"/>
      <c r="VVF71" s="345"/>
      <c r="VVG71" s="345"/>
      <c r="VVH71" s="345"/>
      <c r="VVI71" s="345"/>
      <c r="VVJ71" s="345"/>
      <c r="VVK71" s="345"/>
      <c r="VVL71" s="345"/>
      <c r="VVM71" s="345"/>
      <c r="VVN71" s="345"/>
      <c r="VVO71" s="345"/>
      <c r="VVP71" s="345"/>
      <c r="VVQ71" s="345"/>
      <c r="VVR71" s="345"/>
      <c r="VVS71" s="345"/>
      <c r="VVT71" s="345"/>
      <c r="VVU71" s="345"/>
      <c r="VVV71" s="345"/>
      <c r="VVW71" s="345"/>
      <c r="VVX71" s="345"/>
      <c r="VVY71" s="345"/>
      <c r="VVZ71" s="345"/>
      <c r="VWA71" s="345"/>
      <c r="VWB71" s="345"/>
      <c r="VWC71" s="345"/>
      <c r="VWD71" s="345"/>
      <c r="VWE71" s="345"/>
      <c r="VWF71" s="345"/>
      <c r="VWG71" s="345"/>
      <c r="VWH71" s="345"/>
      <c r="VWI71" s="345"/>
      <c r="VWJ71" s="345"/>
      <c r="VWK71" s="345"/>
      <c r="VWL71" s="345"/>
      <c r="VWM71" s="345"/>
      <c r="VWN71" s="345"/>
      <c r="VWO71" s="345"/>
      <c r="VWP71" s="345"/>
      <c r="VWQ71" s="345"/>
      <c r="VWR71" s="345"/>
      <c r="VWS71" s="345"/>
      <c r="VWT71" s="345"/>
      <c r="VWU71" s="345"/>
      <c r="VWV71" s="345"/>
      <c r="VWW71" s="345"/>
      <c r="VWX71" s="345"/>
      <c r="VWY71" s="345"/>
      <c r="VWZ71" s="345"/>
      <c r="VXA71" s="345"/>
      <c r="VXB71" s="345"/>
      <c r="VXC71" s="345"/>
      <c r="VXD71" s="345"/>
      <c r="VXE71" s="345"/>
      <c r="VXF71" s="345"/>
      <c r="VXG71" s="345"/>
      <c r="VXH71" s="345"/>
      <c r="VXI71" s="345"/>
      <c r="VXJ71" s="345"/>
      <c r="VXK71" s="345"/>
      <c r="VXL71" s="345"/>
      <c r="VXM71" s="345"/>
      <c r="VXN71" s="345"/>
      <c r="VXO71" s="345"/>
      <c r="VXP71" s="345"/>
      <c r="VXQ71" s="345"/>
      <c r="VXR71" s="345"/>
      <c r="VXS71" s="345"/>
      <c r="VXT71" s="345"/>
      <c r="VXU71" s="345"/>
      <c r="VXV71" s="345"/>
      <c r="VXW71" s="345"/>
      <c r="VXX71" s="345"/>
      <c r="VXY71" s="345"/>
      <c r="VXZ71" s="345"/>
      <c r="VYA71" s="345"/>
      <c r="VYB71" s="345"/>
      <c r="VYC71" s="345"/>
      <c r="VYD71" s="345"/>
      <c r="VYE71" s="345"/>
      <c r="VYF71" s="345"/>
      <c r="VYG71" s="345"/>
      <c r="VYH71" s="345"/>
      <c r="VYI71" s="345"/>
      <c r="VYJ71" s="345"/>
      <c r="VYK71" s="345"/>
      <c r="VYL71" s="345"/>
      <c r="VYM71" s="345"/>
      <c r="VYN71" s="345"/>
      <c r="VYO71" s="345"/>
      <c r="VYP71" s="345"/>
      <c r="VYQ71" s="345"/>
      <c r="VYR71" s="345"/>
      <c r="VYS71" s="345"/>
      <c r="VYT71" s="345"/>
      <c r="VYU71" s="345"/>
      <c r="VYV71" s="345"/>
      <c r="VYW71" s="345"/>
      <c r="VYX71" s="345"/>
      <c r="VYY71" s="345"/>
      <c r="VYZ71" s="345"/>
      <c r="VZA71" s="345"/>
      <c r="VZB71" s="345"/>
      <c r="VZC71" s="345"/>
      <c r="VZD71" s="345"/>
      <c r="VZE71" s="345"/>
      <c r="VZF71" s="345"/>
      <c r="VZG71" s="345"/>
      <c r="VZH71" s="345"/>
      <c r="VZI71" s="345"/>
      <c r="VZJ71" s="345"/>
      <c r="VZK71" s="345"/>
      <c r="VZL71" s="345"/>
      <c r="VZM71" s="345"/>
      <c r="VZN71" s="345"/>
      <c r="VZO71" s="345"/>
      <c r="VZP71" s="345"/>
      <c r="VZQ71" s="345"/>
      <c r="VZR71" s="345"/>
      <c r="VZS71" s="345"/>
      <c r="VZT71" s="345"/>
      <c r="VZU71" s="345"/>
      <c r="VZV71" s="345"/>
      <c r="VZW71" s="345"/>
      <c r="VZX71" s="345"/>
      <c r="VZY71" s="345"/>
      <c r="VZZ71" s="345"/>
      <c r="WAA71" s="345"/>
      <c r="WAB71" s="345"/>
      <c r="WAC71" s="345"/>
      <c r="WAD71" s="345"/>
      <c r="WAE71" s="345"/>
      <c r="WAF71" s="345"/>
      <c r="WAG71" s="345"/>
      <c r="WAH71" s="345"/>
      <c r="WAI71" s="345"/>
      <c r="WAJ71" s="345"/>
      <c r="WAK71" s="345"/>
      <c r="WAL71" s="345"/>
      <c r="WAM71" s="345"/>
      <c r="WAN71" s="345"/>
      <c r="WAO71" s="345"/>
      <c r="WAP71" s="345"/>
      <c r="WAQ71" s="345"/>
      <c r="WAR71" s="345"/>
      <c r="WAS71" s="345"/>
      <c r="WAT71" s="345"/>
      <c r="WAU71" s="345"/>
      <c r="WAV71" s="345"/>
      <c r="WAW71" s="345"/>
      <c r="WAX71" s="345"/>
      <c r="WAY71" s="345"/>
      <c r="WAZ71" s="345"/>
      <c r="WBA71" s="345"/>
      <c r="WBB71" s="345"/>
      <c r="WBC71" s="345"/>
      <c r="WBD71" s="345"/>
      <c r="WBE71" s="345"/>
      <c r="WBF71" s="345"/>
      <c r="WBG71" s="345"/>
      <c r="WBH71" s="345"/>
      <c r="WBI71" s="345"/>
      <c r="WBJ71" s="345"/>
      <c r="WBK71" s="345"/>
      <c r="WBL71" s="345"/>
      <c r="WBM71" s="345"/>
      <c r="WBN71" s="345"/>
      <c r="WBO71" s="345"/>
      <c r="WBQ71" s="345"/>
      <c r="WBR71" s="345"/>
      <c r="WBS71" s="345"/>
      <c r="WBT71" s="345"/>
      <c r="WBU71" s="345"/>
      <c r="WBV71" s="345"/>
      <c r="WBW71" s="345"/>
      <c r="WBX71" s="345"/>
      <c r="WBY71" s="345"/>
      <c r="WBZ71" s="345"/>
      <c r="WCA71" s="345"/>
      <c r="WCB71" s="345"/>
      <c r="WCC71" s="345"/>
      <c r="WCD71" s="345"/>
      <c r="WCE71" s="345"/>
      <c r="WCF71" s="345"/>
      <c r="WCG71" s="345"/>
      <c r="WCH71" s="345"/>
      <c r="WCI71" s="345"/>
      <c r="WCJ71" s="345"/>
      <c r="WCK71" s="345"/>
      <c r="WCL71" s="345"/>
      <c r="WCM71" s="345"/>
      <c r="WCN71" s="345"/>
      <c r="WCO71" s="345"/>
      <c r="WCP71" s="345"/>
      <c r="WCQ71" s="345"/>
      <c r="WCR71" s="345"/>
      <c r="WCS71" s="345"/>
      <c r="WCT71" s="345"/>
      <c r="WCU71" s="345"/>
      <c r="WCV71" s="345"/>
      <c r="WCW71" s="345"/>
      <c r="WCX71" s="345"/>
      <c r="WCY71" s="345"/>
      <c r="WCZ71" s="345"/>
      <c r="WDA71" s="345"/>
      <c r="WDB71" s="345"/>
      <c r="WDC71" s="345"/>
      <c r="WDD71" s="345"/>
      <c r="WDE71" s="345"/>
      <c r="WDF71" s="345"/>
      <c r="WDG71" s="345"/>
      <c r="WDH71" s="345"/>
      <c r="WDI71" s="345"/>
      <c r="WDJ71" s="345"/>
      <c r="WDK71" s="345"/>
      <c r="WDL71" s="345"/>
      <c r="WDM71" s="345"/>
      <c r="WDN71" s="345"/>
      <c r="WDO71" s="345"/>
      <c r="WDP71" s="345"/>
      <c r="WDQ71" s="345"/>
      <c r="WDR71" s="345"/>
      <c r="WDS71" s="345"/>
      <c r="WDT71" s="345"/>
      <c r="WDU71" s="345"/>
      <c r="WDV71" s="345"/>
      <c r="WDW71" s="345"/>
      <c r="WDX71" s="345"/>
      <c r="WDY71" s="345"/>
      <c r="WDZ71" s="345"/>
      <c r="WEA71" s="345"/>
      <c r="WEB71" s="345"/>
      <c r="WEC71" s="345"/>
      <c r="WED71" s="345"/>
      <c r="WEE71" s="345"/>
      <c r="WEF71" s="345"/>
      <c r="WEG71" s="345"/>
      <c r="WEH71" s="345"/>
      <c r="WEI71" s="345"/>
      <c r="WEJ71" s="345"/>
      <c r="WEK71" s="345"/>
      <c r="WEL71" s="345"/>
      <c r="WEM71" s="345"/>
      <c r="WEN71" s="345"/>
      <c r="WEO71" s="345"/>
      <c r="WEP71" s="345"/>
      <c r="WEQ71" s="345"/>
      <c r="WER71" s="345"/>
      <c r="WES71" s="345"/>
      <c r="WET71" s="345"/>
      <c r="WEU71" s="345"/>
      <c r="WEV71" s="345"/>
      <c r="WEW71" s="345"/>
      <c r="WEX71" s="345"/>
      <c r="WEY71" s="345"/>
      <c r="WEZ71" s="345"/>
      <c r="WFA71" s="345"/>
      <c r="WFB71" s="345"/>
      <c r="WFC71" s="345"/>
      <c r="WFD71" s="345"/>
      <c r="WFE71" s="345"/>
      <c r="WFF71" s="345"/>
      <c r="WFG71" s="345"/>
      <c r="WFH71" s="345"/>
      <c r="WFI71" s="345"/>
      <c r="WFJ71" s="345"/>
      <c r="WFK71" s="345"/>
      <c r="WFL71" s="345"/>
      <c r="WFM71" s="345"/>
      <c r="WFN71" s="345"/>
      <c r="WFO71" s="345"/>
      <c r="WFP71" s="345"/>
      <c r="WFQ71" s="345"/>
      <c r="WFR71" s="345"/>
      <c r="WFS71" s="345"/>
      <c r="WFT71" s="345"/>
      <c r="WFU71" s="345"/>
      <c r="WFV71" s="345"/>
      <c r="WFW71" s="345"/>
      <c r="WFX71" s="345"/>
      <c r="WFY71" s="345"/>
      <c r="WFZ71" s="345"/>
      <c r="WGA71" s="345"/>
      <c r="WGB71" s="345"/>
      <c r="WGC71" s="345"/>
      <c r="WGD71" s="345"/>
      <c r="WGE71" s="345"/>
      <c r="WGF71" s="345"/>
      <c r="WGG71" s="345"/>
      <c r="WGH71" s="345"/>
      <c r="WGI71" s="345"/>
      <c r="WGJ71" s="345"/>
      <c r="WGK71" s="345"/>
      <c r="WGL71" s="345"/>
      <c r="WGM71" s="345"/>
      <c r="WGN71" s="345"/>
      <c r="WGO71" s="345"/>
      <c r="WGP71" s="345"/>
      <c r="WGQ71" s="345"/>
      <c r="WGR71" s="345"/>
      <c r="WGS71" s="345"/>
      <c r="WGT71" s="345"/>
      <c r="WGU71" s="345"/>
      <c r="WGV71" s="345"/>
      <c r="WGW71" s="345"/>
      <c r="WGX71" s="345"/>
      <c r="WGY71" s="345"/>
      <c r="WGZ71" s="345"/>
      <c r="WHA71" s="345"/>
      <c r="WHB71" s="345"/>
      <c r="WHC71" s="345"/>
      <c r="WHD71" s="345"/>
      <c r="WHE71" s="345"/>
      <c r="WHF71" s="345"/>
      <c r="WHG71" s="345"/>
      <c r="WHH71" s="345"/>
      <c r="WHI71" s="345"/>
      <c r="WHJ71" s="345"/>
      <c r="WHK71" s="345"/>
      <c r="WHL71" s="345"/>
      <c r="WHM71" s="345"/>
      <c r="WHN71" s="345"/>
      <c r="WHO71" s="345"/>
      <c r="WHP71" s="345"/>
      <c r="WHQ71" s="345"/>
      <c r="WHR71" s="345"/>
      <c r="WHS71" s="345"/>
      <c r="WHT71" s="345"/>
      <c r="WHU71" s="345"/>
      <c r="WHV71" s="345"/>
      <c r="WHW71" s="345"/>
      <c r="WHX71" s="345"/>
      <c r="WHY71" s="345"/>
      <c r="WHZ71" s="345"/>
      <c r="WIA71" s="345"/>
      <c r="WIB71" s="345"/>
      <c r="WIC71" s="345"/>
      <c r="WID71" s="345"/>
      <c r="WIE71" s="345"/>
      <c r="WIF71" s="345"/>
      <c r="WIG71" s="345"/>
      <c r="WIH71" s="345"/>
      <c r="WII71" s="345"/>
      <c r="WIJ71" s="345"/>
      <c r="WIK71" s="345"/>
      <c r="WIL71" s="345"/>
      <c r="WIM71" s="345"/>
      <c r="WIN71" s="345"/>
      <c r="WIO71" s="345"/>
      <c r="WIP71" s="345"/>
      <c r="WIQ71" s="345"/>
      <c r="WIR71" s="345"/>
      <c r="WIS71" s="345"/>
      <c r="WIT71" s="345"/>
      <c r="WIU71" s="345"/>
      <c r="WIV71" s="345"/>
      <c r="WIW71" s="345"/>
      <c r="WIX71" s="345"/>
      <c r="WIY71" s="345"/>
      <c r="WIZ71" s="345"/>
      <c r="WJA71" s="345"/>
      <c r="WJB71" s="345"/>
      <c r="WJC71" s="345"/>
      <c r="WJD71" s="345"/>
      <c r="WJE71" s="345"/>
      <c r="WJF71" s="345"/>
      <c r="WJG71" s="345"/>
      <c r="WJH71" s="345"/>
      <c r="WJI71" s="345"/>
      <c r="WJJ71" s="345"/>
      <c r="WJK71" s="345"/>
      <c r="WJL71" s="345"/>
      <c r="WJM71" s="345"/>
      <c r="WJN71" s="345"/>
      <c r="WJO71" s="345"/>
      <c r="WJP71" s="345"/>
      <c r="WJQ71" s="345"/>
      <c r="WJR71" s="345"/>
      <c r="WJS71" s="345"/>
      <c r="WJT71" s="345"/>
      <c r="WJU71" s="345"/>
      <c r="WJV71" s="345"/>
      <c r="WJW71" s="345"/>
      <c r="WJX71" s="345"/>
      <c r="WJY71" s="345"/>
      <c r="WJZ71" s="345"/>
      <c r="WKA71" s="345"/>
      <c r="WKB71" s="345"/>
      <c r="WKC71" s="345"/>
      <c r="WKD71" s="345"/>
      <c r="WKE71" s="345"/>
      <c r="WKF71" s="345"/>
      <c r="WKG71" s="345"/>
      <c r="WKH71" s="345"/>
      <c r="WKI71" s="345"/>
      <c r="WKJ71" s="345"/>
      <c r="WKK71" s="345"/>
      <c r="WKL71" s="345"/>
      <c r="WKM71" s="345"/>
      <c r="WKN71" s="345"/>
      <c r="WKO71" s="345"/>
      <c r="WKP71" s="345"/>
      <c r="WKQ71" s="345"/>
      <c r="WKR71" s="345"/>
      <c r="WKS71" s="345"/>
      <c r="WKT71" s="345"/>
      <c r="WKU71" s="345"/>
      <c r="WKV71" s="345"/>
      <c r="WKW71" s="345"/>
      <c r="WKX71" s="345"/>
      <c r="WKY71" s="345"/>
      <c r="WKZ71" s="345"/>
      <c r="WLA71" s="345"/>
      <c r="WLB71" s="345"/>
      <c r="WLC71" s="345"/>
      <c r="WLD71" s="345"/>
      <c r="WLE71" s="345"/>
      <c r="WLF71" s="345"/>
      <c r="WLG71" s="345"/>
      <c r="WLH71" s="345"/>
      <c r="WLI71" s="345"/>
      <c r="WLJ71" s="345"/>
      <c r="WLK71" s="345"/>
      <c r="WLM71" s="345"/>
      <c r="WLN71" s="345"/>
      <c r="WLO71" s="345"/>
      <c r="WLP71" s="345"/>
      <c r="WLQ71" s="345"/>
      <c r="WLR71" s="345"/>
      <c r="WLS71" s="345"/>
      <c r="WLT71" s="345"/>
      <c r="WLU71" s="345"/>
      <c r="WLV71" s="345"/>
      <c r="WLW71" s="345"/>
      <c r="WLX71" s="345"/>
      <c r="WLY71" s="345"/>
      <c r="WLZ71" s="345"/>
      <c r="WMA71" s="345"/>
      <c r="WMB71" s="345"/>
      <c r="WMC71" s="345"/>
      <c r="WMD71" s="345"/>
      <c r="WME71" s="345"/>
      <c r="WMF71" s="345"/>
      <c r="WMG71" s="345"/>
      <c r="WMH71" s="345"/>
      <c r="WMI71" s="345"/>
      <c r="WMJ71" s="345"/>
      <c r="WMK71" s="345"/>
      <c r="WML71" s="345"/>
      <c r="WMM71" s="345"/>
      <c r="WMN71" s="345"/>
      <c r="WMO71" s="345"/>
      <c r="WMP71" s="345"/>
      <c r="WMQ71" s="345"/>
      <c r="WMR71" s="345"/>
      <c r="WMS71" s="345"/>
      <c r="WMT71" s="345"/>
      <c r="WMU71" s="345"/>
      <c r="WMV71" s="345"/>
      <c r="WMW71" s="345"/>
      <c r="WMX71" s="345"/>
      <c r="WMY71" s="345"/>
      <c r="WMZ71" s="345"/>
      <c r="WNA71" s="345"/>
      <c r="WNB71" s="345"/>
      <c r="WNC71" s="345"/>
      <c r="WND71" s="345"/>
      <c r="WNE71" s="345"/>
      <c r="WNF71" s="345"/>
      <c r="WNG71" s="345"/>
      <c r="WNH71" s="345"/>
      <c r="WNI71" s="345"/>
      <c r="WNJ71" s="345"/>
      <c r="WNK71" s="345"/>
      <c r="WNL71" s="345"/>
      <c r="WNM71" s="345"/>
      <c r="WNN71" s="345"/>
      <c r="WNO71" s="345"/>
      <c r="WNP71" s="345"/>
      <c r="WNQ71" s="345"/>
      <c r="WNR71" s="345"/>
      <c r="WNS71" s="345"/>
      <c r="WNT71" s="345"/>
      <c r="WNU71" s="345"/>
      <c r="WNV71" s="345"/>
      <c r="WNW71" s="345"/>
      <c r="WNX71" s="345"/>
      <c r="WNY71" s="345"/>
      <c r="WNZ71" s="345"/>
      <c r="WOA71" s="345"/>
      <c r="WOB71" s="345"/>
      <c r="WOC71" s="345"/>
      <c r="WOD71" s="345"/>
      <c r="WOE71" s="345"/>
      <c r="WOF71" s="345"/>
      <c r="WOG71" s="345"/>
      <c r="WOH71" s="345"/>
      <c r="WOI71" s="345"/>
      <c r="WOJ71" s="345"/>
      <c r="WOK71" s="345"/>
      <c r="WOL71" s="345"/>
      <c r="WOM71" s="345"/>
      <c r="WON71" s="345"/>
      <c r="WOO71" s="345"/>
      <c r="WOP71" s="345"/>
      <c r="WOQ71" s="345"/>
      <c r="WOR71" s="345"/>
      <c r="WOS71" s="345"/>
      <c r="WOT71" s="345"/>
      <c r="WOU71" s="345"/>
      <c r="WOV71" s="345"/>
      <c r="WOW71" s="345"/>
      <c r="WOX71" s="345"/>
      <c r="WOY71" s="345"/>
      <c r="WOZ71" s="345"/>
      <c r="WPA71" s="345"/>
      <c r="WPB71" s="345"/>
      <c r="WPC71" s="345"/>
      <c r="WPD71" s="345"/>
      <c r="WPE71" s="345"/>
      <c r="WPF71" s="345"/>
      <c r="WPG71" s="345"/>
      <c r="WPH71" s="345"/>
      <c r="WPI71" s="345"/>
      <c r="WPJ71" s="345"/>
      <c r="WPK71" s="345"/>
      <c r="WPL71" s="345"/>
      <c r="WPM71" s="345"/>
      <c r="WPN71" s="345"/>
      <c r="WPO71" s="345"/>
      <c r="WPP71" s="345"/>
      <c r="WPQ71" s="345"/>
      <c r="WPR71" s="345"/>
      <c r="WPS71" s="345"/>
      <c r="WPT71" s="345"/>
      <c r="WPU71" s="345"/>
      <c r="WPV71" s="345"/>
      <c r="WPW71" s="345"/>
      <c r="WPX71" s="345"/>
      <c r="WPY71" s="345"/>
      <c r="WPZ71" s="345"/>
      <c r="WQA71" s="345"/>
      <c r="WQB71" s="345"/>
      <c r="WQC71" s="345"/>
      <c r="WQD71" s="345"/>
      <c r="WQE71" s="345"/>
      <c r="WQF71" s="345"/>
      <c r="WQG71" s="345"/>
      <c r="WQH71" s="345"/>
      <c r="WQI71" s="345"/>
      <c r="WQJ71" s="345"/>
      <c r="WQK71" s="345"/>
      <c r="WQL71" s="345"/>
      <c r="WQM71" s="345"/>
      <c r="WQN71" s="345"/>
      <c r="WQO71" s="345"/>
      <c r="WQP71" s="345"/>
      <c r="WQQ71" s="345"/>
      <c r="WQR71" s="345"/>
      <c r="WQS71" s="345"/>
      <c r="WQT71" s="345"/>
      <c r="WQU71" s="345"/>
      <c r="WQV71" s="345"/>
      <c r="WQW71" s="345"/>
      <c r="WQX71" s="345"/>
      <c r="WQY71" s="345"/>
      <c r="WQZ71" s="345"/>
      <c r="WRA71" s="345"/>
      <c r="WRB71" s="345"/>
      <c r="WRC71" s="345"/>
      <c r="WRD71" s="345"/>
      <c r="WRE71" s="345"/>
      <c r="WRF71" s="345"/>
      <c r="WRG71" s="345"/>
      <c r="WRH71" s="345"/>
      <c r="WRI71" s="345"/>
      <c r="WRJ71" s="345"/>
      <c r="WRK71" s="345"/>
      <c r="WRL71" s="345"/>
      <c r="WRM71" s="345"/>
      <c r="WRN71" s="345"/>
      <c r="WRO71" s="345"/>
      <c r="WRP71" s="345"/>
      <c r="WRQ71" s="345"/>
      <c r="WRR71" s="345"/>
      <c r="WRS71" s="345"/>
      <c r="WRT71" s="345"/>
      <c r="WRU71" s="345"/>
      <c r="WRV71" s="345"/>
      <c r="WRW71" s="345"/>
      <c r="WRX71" s="345"/>
      <c r="WRY71" s="345"/>
      <c r="WRZ71" s="345"/>
      <c r="WSA71" s="345"/>
      <c r="WSB71" s="345"/>
      <c r="WSC71" s="345"/>
      <c r="WSD71" s="345"/>
      <c r="WSE71" s="345"/>
      <c r="WSF71" s="345"/>
      <c r="WSG71" s="345"/>
      <c r="WSH71" s="345"/>
      <c r="WSI71" s="345"/>
      <c r="WSJ71" s="345"/>
      <c r="WSK71" s="345"/>
      <c r="WSL71" s="345"/>
      <c r="WSM71" s="345"/>
      <c r="WSN71" s="345"/>
      <c r="WSO71" s="345"/>
      <c r="WSP71" s="345"/>
      <c r="WSQ71" s="345"/>
      <c r="WSR71" s="345"/>
      <c r="WSS71" s="345"/>
      <c r="WST71" s="345"/>
      <c r="WSU71" s="345"/>
      <c r="WSV71" s="345"/>
      <c r="WSW71" s="345"/>
      <c r="WSX71" s="345"/>
      <c r="WSY71" s="345"/>
      <c r="WSZ71" s="345"/>
      <c r="WTA71" s="345"/>
      <c r="WTB71" s="345"/>
      <c r="WTC71" s="345"/>
      <c r="WTD71" s="345"/>
      <c r="WTE71" s="345"/>
      <c r="WTF71" s="345"/>
      <c r="WTG71" s="345"/>
      <c r="WTH71" s="345"/>
      <c r="WTI71" s="345"/>
      <c r="WTJ71" s="345"/>
      <c r="WTK71" s="345"/>
      <c r="WTL71" s="345"/>
      <c r="WTM71" s="345"/>
      <c r="WTN71" s="345"/>
      <c r="WTO71" s="345"/>
      <c r="WTP71" s="345"/>
      <c r="WTQ71" s="345"/>
      <c r="WTR71" s="345"/>
      <c r="WTS71" s="345"/>
      <c r="WTT71" s="345"/>
      <c r="WTU71" s="345"/>
      <c r="WTV71" s="345"/>
      <c r="WTW71" s="345"/>
      <c r="WTX71" s="345"/>
      <c r="WTY71" s="345"/>
      <c r="WTZ71" s="345"/>
      <c r="WUA71" s="345"/>
      <c r="WUB71" s="345"/>
      <c r="WUC71" s="345"/>
      <c r="WUD71" s="345"/>
      <c r="WUE71" s="345"/>
      <c r="WUF71" s="345"/>
      <c r="WUG71" s="345"/>
      <c r="WUH71" s="345"/>
      <c r="WUI71" s="345"/>
      <c r="WUJ71" s="345"/>
      <c r="WUK71" s="345"/>
      <c r="WUL71" s="345"/>
      <c r="WUM71" s="345"/>
      <c r="WUN71" s="345"/>
      <c r="WUO71" s="345"/>
      <c r="WUP71" s="345"/>
      <c r="WUQ71" s="345"/>
      <c r="WUR71" s="345"/>
      <c r="WUS71" s="345"/>
      <c r="WUT71" s="345"/>
      <c r="WUU71" s="345"/>
      <c r="WUV71" s="345"/>
      <c r="WUW71" s="345"/>
      <c r="WUX71" s="345"/>
      <c r="WUY71" s="345"/>
      <c r="WUZ71" s="345"/>
      <c r="WVA71" s="345"/>
      <c r="WVB71" s="345"/>
      <c r="WVC71" s="345"/>
      <c r="WVD71" s="345"/>
      <c r="WVE71" s="345"/>
      <c r="WVF71" s="345"/>
      <c r="WVG71" s="345"/>
      <c r="WVI71" s="345"/>
      <c r="WVJ71" s="345"/>
      <c r="WVK71" s="345"/>
      <c r="WVL71" s="345"/>
      <c r="WVM71" s="345"/>
      <c r="WVN71" s="345"/>
      <c r="WVO71" s="345"/>
      <c r="WVP71" s="345"/>
      <c r="WVQ71" s="345"/>
      <c r="WVR71" s="345"/>
      <c r="WVS71" s="345"/>
      <c r="WVT71" s="345"/>
      <c r="WVU71" s="345"/>
      <c r="WVV71" s="345"/>
      <c r="WVW71" s="345"/>
      <c r="WVX71" s="345"/>
      <c r="WVY71" s="345"/>
      <c r="WVZ71" s="345"/>
      <c r="WWA71" s="345"/>
      <c r="WWB71" s="345"/>
      <c r="WWC71" s="345"/>
      <c r="WWD71" s="345"/>
      <c r="WWE71" s="345"/>
      <c r="WWF71" s="345"/>
      <c r="WWG71" s="345"/>
      <c r="WWH71" s="345"/>
      <c r="WWI71" s="345"/>
      <c r="WWJ71" s="345"/>
      <c r="WWK71" s="345"/>
      <c r="WWL71" s="345"/>
      <c r="WWM71" s="345"/>
      <c r="WWN71" s="345"/>
      <c r="WWO71" s="345"/>
      <c r="WWP71" s="345"/>
      <c r="WWQ71" s="345"/>
      <c r="WWR71" s="345"/>
      <c r="WWS71" s="345"/>
      <c r="WWT71" s="345"/>
      <c r="WWU71" s="345"/>
      <c r="WWV71" s="345"/>
      <c r="WWW71" s="345"/>
      <c r="WWX71" s="345"/>
      <c r="WWY71" s="345"/>
      <c r="WWZ71" s="345"/>
      <c r="WXA71" s="345"/>
      <c r="WXB71" s="345"/>
      <c r="WXC71" s="345"/>
      <c r="WXD71" s="345"/>
      <c r="WXE71" s="345"/>
      <c r="WXF71" s="345"/>
      <c r="WXG71" s="345"/>
      <c r="WXH71" s="345"/>
      <c r="WXI71" s="345"/>
      <c r="WXJ71" s="345"/>
      <c r="WXK71" s="345"/>
      <c r="WXL71" s="345"/>
      <c r="WXM71" s="345"/>
      <c r="WXN71" s="345"/>
      <c r="WXO71" s="345"/>
      <c r="WXP71" s="345"/>
      <c r="WXQ71" s="345"/>
      <c r="WXR71" s="345"/>
      <c r="WXS71" s="345"/>
      <c r="WXT71" s="345"/>
      <c r="WXU71" s="345"/>
      <c r="WXV71" s="345"/>
      <c r="WXW71" s="345"/>
      <c r="WXX71" s="345"/>
      <c r="WXY71" s="345"/>
      <c r="WXZ71" s="345"/>
      <c r="WYA71" s="345"/>
      <c r="WYB71" s="345"/>
      <c r="WYC71" s="345"/>
      <c r="WYD71" s="345"/>
      <c r="WYE71" s="345"/>
      <c r="WYF71" s="345"/>
      <c r="WYG71" s="345"/>
      <c r="WYH71" s="345"/>
      <c r="WYI71" s="345"/>
      <c r="WYJ71" s="345"/>
      <c r="WYK71" s="345"/>
      <c r="WYL71" s="345"/>
      <c r="WYM71" s="345"/>
      <c r="WYN71" s="345"/>
      <c r="WYO71" s="345"/>
      <c r="WYP71" s="345"/>
      <c r="WYQ71" s="345"/>
      <c r="WYR71" s="345"/>
      <c r="WYS71" s="345"/>
      <c r="WYT71" s="345"/>
      <c r="WYU71" s="345"/>
      <c r="WYV71" s="345"/>
      <c r="WYW71" s="345"/>
      <c r="WYX71" s="345"/>
      <c r="WYY71" s="345"/>
      <c r="WYZ71" s="345"/>
      <c r="WZA71" s="345"/>
      <c r="WZB71" s="345"/>
      <c r="WZC71" s="345"/>
      <c r="WZD71" s="345"/>
      <c r="WZE71" s="345"/>
      <c r="WZF71" s="345"/>
      <c r="WZG71" s="345"/>
      <c r="WZH71" s="345"/>
      <c r="WZI71" s="345"/>
      <c r="WZJ71" s="345"/>
      <c r="WZK71" s="345"/>
      <c r="WZL71" s="345"/>
      <c r="WZM71" s="345"/>
      <c r="WZN71" s="345"/>
      <c r="WZO71" s="345"/>
      <c r="WZP71" s="345"/>
      <c r="WZQ71" s="345"/>
      <c r="WZR71" s="345"/>
      <c r="WZS71" s="345"/>
      <c r="WZT71" s="345"/>
      <c r="WZU71" s="345"/>
      <c r="WZV71" s="345"/>
      <c r="WZW71" s="345"/>
      <c r="WZX71" s="345"/>
      <c r="WZY71" s="345"/>
      <c r="WZZ71" s="345"/>
      <c r="XAA71" s="345"/>
      <c r="XAB71" s="345"/>
      <c r="XAC71" s="345"/>
      <c r="XAD71" s="345"/>
      <c r="XAE71" s="345"/>
      <c r="XAF71" s="345"/>
      <c r="XAG71" s="345"/>
      <c r="XAH71" s="345"/>
      <c r="XAI71" s="345"/>
      <c r="XAJ71" s="345"/>
      <c r="XAK71" s="345"/>
      <c r="XAL71" s="345"/>
      <c r="XAM71" s="345"/>
      <c r="XAN71" s="345"/>
      <c r="XAO71" s="345"/>
      <c r="XAP71" s="345"/>
      <c r="XAQ71" s="345"/>
      <c r="XAR71" s="345"/>
      <c r="XAS71" s="345"/>
      <c r="XAT71" s="345"/>
      <c r="XAU71" s="345"/>
      <c r="XAV71" s="345"/>
      <c r="XAW71" s="345"/>
      <c r="XAX71" s="345"/>
      <c r="XAY71" s="345"/>
      <c r="XAZ71" s="345"/>
      <c r="XBA71" s="345"/>
      <c r="XBB71" s="345"/>
      <c r="XBC71" s="345"/>
      <c r="XBD71" s="345"/>
      <c r="XBE71" s="345"/>
      <c r="XBF71" s="345"/>
      <c r="XBG71" s="345"/>
      <c r="XBH71" s="345"/>
      <c r="XBI71" s="345"/>
      <c r="XBJ71" s="345"/>
      <c r="XBK71" s="345"/>
      <c r="XBL71" s="345"/>
      <c r="XBM71" s="345"/>
      <c r="XBN71" s="345"/>
      <c r="XBO71" s="345"/>
      <c r="XBP71" s="345"/>
      <c r="XBQ71" s="345"/>
      <c r="XBR71" s="345"/>
      <c r="XBS71" s="345"/>
      <c r="XBT71" s="345"/>
      <c r="XBU71" s="345"/>
      <c r="XBV71" s="345"/>
      <c r="XBW71" s="345"/>
      <c r="XBX71" s="345"/>
      <c r="XBY71" s="345"/>
      <c r="XBZ71" s="345"/>
      <c r="XCA71" s="345"/>
      <c r="XCB71" s="345"/>
      <c r="XCC71" s="345"/>
      <c r="XCD71" s="345"/>
      <c r="XCE71" s="345"/>
      <c r="XCF71" s="345"/>
      <c r="XCG71" s="345"/>
      <c r="XCH71" s="345"/>
      <c r="XCI71" s="345"/>
      <c r="XCJ71" s="345"/>
      <c r="XCK71" s="345"/>
      <c r="XCL71" s="345"/>
      <c r="XCM71" s="345"/>
      <c r="XCN71" s="345"/>
      <c r="XCO71" s="345"/>
      <c r="XCP71" s="345"/>
      <c r="XCQ71" s="345"/>
      <c r="XCR71" s="345"/>
      <c r="XCS71" s="345"/>
      <c r="XCT71" s="345"/>
      <c r="XCU71" s="345"/>
      <c r="XCV71" s="345"/>
      <c r="XCW71" s="345"/>
      <c r="XCX71" s="345"/>
      <c r="XCY71" s="345"/>
      <c r="XCZ71" s="345"/>
      <c r="XDA71" s="345"/>
      <c r="XDB71" s="345"/>
      <c r="XDC71" s="345"/>
      <c r="XDD71" s="345"/>
      <c r="XDE71" s="345"/>
      <c r="XDF71" s="345"/>
      <c r="XDG71" s="345"/>
      <c r="XDH71" s="345"/>
      <c r="XDI71" s="345"/>
      <c r="XDJ71" s="345"/>
      <c r="XDK71" s="345"/>
      <c r="XDL71" s="345"/>
      <c r="XDM71" s="345"/>
      <c r="XDN71" s="345"/>
      <c r="XDO71" s="345"/>
      <c r="XDP71" s="345"/>
      <c r="XDQ71" s="345"/>
      <c r="XDR71" s="345"/>
      <c r="XDS71" s="345"/>
      <c r="XDT71" s="345"/>
      <c r="XDU71" s="345"/>
      <c r="XDV71" s="345"/>
      <c r="XDW71" s="345"/>
      <c r="XDX71" s="345"/>
      <c r="XDY71" s="345"/>
      <c r="XDZ71" s="345"/>
      <c r="XEA71" s="345"/>
      <c r="XEB71" s="345"/>
      <c r="XEC71" s="345"/>
      <c r="XED71" s="345"/>
      <c r="XEE71" s="345"/>
      <c r="XEF71" s="345"/>
      <c r="XEG71" s="345"/>
      <c r="XEH71" s="345"/>
      <c r="XEI71" s="345"/>
      <c r="XEJ71" s="345"/>
      <c r="XEK71" s="345"/>
      <c r="XEL71" s="345"/>
      <c r="XEM71" s="345"/>
      <c r="XEN71" s="345"/>
      <c r="XEO71" s="345"/>
      <c r="XEP71" s="345"/>
      <c r="XEQ71" s="345"/>
      <c r="XER71" s="345"/>
      <c r="XES71" s="345"/>
      <c r="XET71" s="345"/>
      <c r="XEU71" s="345"/>
      <c r="XEV71" s="345"/>
      <c r="XEW71" s="345"/>
      <c r="XEX71" s="345"/>
      <c r="XEY71" s="345"/>
      <c r="XEZ71" s="345"/>
    </row>
    <row r="72" spans="1:1023 1025:2047 2049:3071 3073:4095 4097:5119 5121:6143 6145:7167 7169:8191 8193:9215 9217:10239 10241:11263 11265:12287 12289:13311 13313:14335 14337:15359 15361:16380" s="59" customFormat="1" ht="45.75" customHeight="1" thickBot="1" x14ac:dyDescent="0.25">
      <c r="A72" s="521" t="s">
        <v>431</v>
      </c>
      <c r="B72" s="522">
        <v>3292</v>
      </c>
      <c r="C72" s="522"/>
      <c r="D72" s="99">
        <f>SUM(E72:H72)</f>
        <v>191365</v>
      </c>
      <c r="E72" s="129">
        <v>191365</v>
      </c>
      <c r="F72" s="97">
        <v>0</v>
      </c>
      <c r="G72" s="97">
        <v>0</v>
      </c>
      <c r="H72" s="97">
        <v>0</v>
      </c>
      <c r="I72" s="281" t="s">
        <v>909</v>
      </c>
    </row>
    <row r="73" spans="1:1023 1025:2047 2049:3071 3073:4095 4097:5119 5121:6143 6145:7167 7169:8191 8193:9215 9217:10239 10241:11263 11265:12287 12289:13311 13313:14335 14337:15359 15361:16380" s="59" customFormat="1" ht="16.5" customHeight="1" thickBot="1" x14ac:dyDescent="0.25">
      <c r="A73" s="63" t="s">
        <v>116</v>
      </c>
      <c r="B73" s="101"/>
      <c r="C73" s="101"/>
      <c r="D73" s="61">
        <f>SUM(D72)</f>
        <v>191365</v>
      </c>
      <c r="E73" s="61">
        <f t="shared" ref="E73:H73" si="17">SUM(E72)</f>
        <v>191365</v>
      </c>
      <c r="F73" s="61">
        <f t="shared" si="17"/>
        <v>0</v>
      </c>
      <c r="G73" s="61">
        <f t="shared" si="17"/>
        <v>0</v>
      </c>
      <c r="H73" s="61">
        <f t="shared" si="17"/>
        <v>0</v>
      </c>
      <c r="I73" s="62"/>
    </row>
    <row r="74" spans="1:1023 1025:2047 2049:3071 3073:4095 4097:5119 5121:6143 6145:7167 7169:8191 8193:9215 9217:10239 10241:11263 11265:12287 12289:13311 13313:14335 14337:15359 15361:16380" s="59" customFormat="1" ht="18" customHeight="1" x14ac:dyDescent="0.2">
      <c r="A74" s="520" t="s">
        <v>141</v>
      </c>
      <c r="B74" s="518"/>
      <c r="C74" s="518"/>
      <c r="D74" s="518"/>
      <c r="E74" s="518"/>
      <c r="F74" s="518"/>
      <c r="G74" s="518"/>
      <c r="H74" s="518"/>
      <c r="I74" s="519"/>
    </row>
    <row r="75" spans="1:1023 1025:2047 2049:3071 3073:4095 4097:5119 5121:6143 6145:7167 7169:8191 8193:9215 9217:10239 10241:11263 11265:12287 12289:13311 13313:14335 14337:15359 15361:16380" s="59" customFormat="1" ht="34.5" customHeight="1" x14ac:dyDescent="0.2">
      <c r="A75" s="276" t="s">
        <v>432</v>
      </c>
      <c r="B75" s="277">
        <v>3452</v>
      </c>
      <c r="C75" s="277" t="s">
        <v>420</v>
      </c>
      <c r="D75" s="99">
        <f t="shared" ref="D75:D78" si="18">SUM(E75:H75)</f>
        <v>99470</v>
      </c>
      <c r="E75" s="114">
        <v>18000</v>
      </c>
      <c r="F75" s="99">
        <v>18000</v>
      </c>
      <c r="G75" s="99">
        <v>18000</v>
      </c>
      <c r="H75" s="99">
        <v>45470</v>
      </c>
      <c r="I75" s="278" t="s">
        <v>910</v>
      </c>
    </row>
    <row r="76" spans="1:1023 1025:2047 2049:3071 3073:4095 4097:5119 5121:6143 6145:7167 7169:8191 8193:9215 9217:10239 10241:11263 11265:12287 12289:13311 13313:14335 14337:15359 15361:16380" s="59" customFormat="1" ht="34.5" customHeight="1" x14ac:dyDescent="0.2">
      <c r="A76" s="276" t="s">
        <v>596</v>
      </c>
      <c r="B76" s="277">
        <v>3599</v>
      </c>
      <c r="C76" s="277" t="s">
        <v>420</v>
      </c>
      <c r="D76" s="99">
        <f t="shared" si="18"/>
        <v>7846</v>
      </c>
      <c r="E76" s="114">
        <v>1146</v>
      </c>
      <c r="F76" s="99">
        <v>1131</v>
      </c>
      <c r="G76" s="99">
        <v>1131</v>
      </c>
      <c r="H76" s="99">
        <v>4438</v>
      </c>
      <c r="I76" s="278" t="s">
        <v>911</v>
      </c>
    </row>
    <row r="77" spans="1:1023 1025:2047 2049:3071 3073:4095 4097:5119 5121:6143 6145:7167 7169:8191 8193:9215 9217:10239 10241:11263 11265:12287 12289:13311 13313:14335 14337:15359 15361:16380" s="59" customFormat="1" ht="34.5" customHeight="1" x14ac:dyDescent="0.2">
      <c r="A77" s="276" t="s">
        <v>273</v>
      </c>
      <c r="B77" s="277">
        <v>3499</v>
      </c>
      <c r="C77" s="277" t="s">
        <v>420</v>
      </c>
      <c r="D77" s="99">
        <f t="shared" si="18"/>
        <v>6066</v>
      </c>
      <c r="E77" s="114">
        <v>2800</v>
      </c>
      <c r="F77" s="99">
        <v>1400</v>
      </c>
      <c r="G77" s="99">
        <v>1866</v>
      </c>
      <c r="H77" s="99">
        <v>0</v>
      </c>
      <c r="I77" s="278" t="s">
        <v>352</v>
      </c>
    </row>
    <row r="78" spans="1:1023 1025:2047 2049:3071 3073:4095 4097:5119 5121:6143 6145:7167 7169:8191 8193:9215 9217:10239 10241:11263 11265:12287 12289:13311 13313:14335 14337:15359 15361:16380" s="59" customFormat="1" ht="116.25" thickBot="1" x14ac:dyDescent="0.25">
      <c r="A78" s="276" t="s">
        <v>912</v>
      </c>
      <c r="B78" s="277">
        <v>3570</v>
      </c>
      <c r="C78" s="277" t="s">
        <v>420</v>
      </c>
      <c r="D78" s="99">
        <f t="shared" si="18"/>
        <v>10702</v>
      </c>
      <c r="E78" s="114">
        <v>7702</v>
      </c>
      <c r="F78" s="99">
        <v>3000</v>
      </c>
      <c r="G78" s="99">
        <v>0</v>
      </c>
      <c r="H78" s="99">
        <v>0</v>
      </c>
      <c r="I78" s="278" t="s">
        <v>924</v>
      </c>
    </row>
    <row r="79" spans="1:1023 1025:2047 2049:3071 3073:4095 4097:5119 5121:6143 6145:7167 7169:8191 8193:9215 9217:10239 10241:11263 11265:12287 12289:13311 13313:14335 14337:15359 15361:16380" s="59" customFormat="1" ht="16.5" customHeight="1" thickBot="1" x14ac:dyDescent="0.25">
      <c r="A79" s="63" t="s">
        <v>121</v>
      </c>
      <c r="B79" s="101">
        <v>12</v>
      </c>
      <c r="C79" s="101"/>
      <c r="D79" s="61">
        <f>SUM(D75:D78)</f>
        <v>124084</v>
      </c>
      <c r="E79" s="61">
        <f t="shared" ref="E79:H79" si="19">SUM(E75:E78)</f>
        <v>29648</v>
      </c>
      <c r="F79" s="61">
        <f t="shared" si="19"/>
        <v>23531</v>
      </c>
      <c r="G79" s="61">
        <f t="shared" si="19"/>
        <v>20997</v>
      </c>
      <c r="H79" s="61">
        <f t="shared" si="19"/>
        <v>49908</v>
      </c>
      <c r="I79" s="62"/>
    </row>
    <row r="80" spans="1:1023 1025:2047 2049:3071 3073:4095 4097:5119 5121:6143 6145:7167 7169:8191 8193:9215 9217:10239 10241:11263 11265:12287 12289:13311 13313:14335 14337:15359 15361:16380" s="59" customFormat="1" ht="9" customHeight="1" thickBot="1" x14ac:dyDescent="0.25">
      <c r="A80" s="511"/>
      <c r="B80" s="512"/>
      <c r="C80" s="512"/>
      <c r="D80" s="513"/>
      <c r="E80" s="512"/>
      <c r="F80" s="512"/>
      <c r="G80" s="512"/>
      <c r="H80" s="512"/>
      <c r="I80" s="514"/>
    </row>
    <row r="81" spans="1:9" s="59" customFormat="1" ht="18" customHeight="1" thickBot="1" x14ac:dyDescent="0.25">
      <c r="A81" s="66" t="s">
        <v>122</v>
      </c>
      <c r="B81" s="280"/>
      <c r="C81" s="280"/>
      <c r="D81" s="61">
        <f>D9+D17+D22+D25+D36+D42+D46+D59+D67+D70+D73+D79</f>
        <v>5549517</v>
      </c>
      <c r="E81" s="61">
        <f t="shared" ref="E81:H81" si="20">E9+E17+E22+E25+E36+E42+E46+E59+E67+E70+E73+E79</f>
        <v>2662175</v>
      </c>
      <c r="F81" s="61">
        <f t="shared" si="20"/>
        <v>2251559</v>
      </c>
      <c r="G81" s="61">
        <f t="shared" si="20"/>
        <v>576945</v>
      </c>
      <c r="H81" s="61">
        <f t="shared" si="20"/>
        <v>58838</v>
      </c>
      <c r="I81" s="67"/>
    </row>
    <row r="86" spans="1:9" ht="14.25" x14ac:dyDescent="0.2">
      <c r="A86" s="396"/>
      <c r="B86" s="396"/>
      <c r="C86" s="396"/>
    </row>
  </sheetData>
  <mergeCells count="5">
    <mergeCell ref="A2:I2"/>
    <mergeCell ref="A4:A5"/>
    <mergeCell ref="D4:D5"/>
    <mergeCell ref="E4:H4"/>
    <mergeCell ref="I4:I5"/>
  </mergeCells>
  <pageMargins left="0.39370078740157483" right="0.39370078740157483" top="0.59055118110236227" bottom="0.39370078740157483" header="0.31496062992125984" footer="0.11811023622047245"/>
  <pageSetup paperSize="9" firstPageNumber="8" fitToHeight="0" orientation="landscape" useFirstPageNumber="1" r:id="rId1"/>
  <headerFooter>
    <oddHeader>&amp;L&amp;"Tahoma,Kurzíva"&amp;9Střednědobý výhled rozpočtu Moravskoslezského kraje na léta 2025-2027&amp;R&amp;"Tahoma,Kurzíva"&amp;9Přehled závazků kraje u akcí spolufinancovaných z evropských finančních zdrojů</oddHeader>
    <oddFooter>&amp;C&amp;"Tahoma,Obyčejné"&amp;P</oddFooter>
  </headerFooter>
  <rowBreaks count="1" manualBreakCount="1">
    <brk id="7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2B5F-0B79-487C-9AC1-B7C82FECC959}">
  <sheetPr>
    <pageSetUpPr fitToPage="1"/>
  </sheetPr>
  <dimension ref="A1:L96"/>
  <sheetViews>
    <sheetView zoomScaleNormal="100" zoomScaleSheetLayoutView="100" workbookViewId="0">
      <pane ySplit="5" topLeftCell="A6" activePane="bottomLeft" state="frozen"/>
      <selection activeCell="E56" sqref="E56"/>
      <selection pane="bottomLeft" activeCell="C19" sqref="C19"/>
    </sheetView>
  </sheetViews>
  <sheetFormatPr defaultRowHeight="11.25" x14ac:dyDescent="0.2"/>
  <cols>
    <col min="1" max="1" width="42.7109375" style="149" customWidth="1"/>
    <col min="2" max="2" width="0" style="148" hidden="1" customWidth="1"/>
    <col min="3" max="7" width="10.7109375" style="149" customWidth="1"/>
    <col min="8" max="8" width="44.7109375" style="150" customWidth="1"/>
    <col min="9" max="16384" width="9.140625" style="149"/>
  </cols>
  <sheetData>
    <row r="1" spans="1:12" s="239" customFormat="1" ht="15" customHeight="1" x14ac:dyDescent="0.2">
      <c r="A1" s="21" t="s">
        <v>59</v>
      </c>
      <c r="B1" s="238"/>
      <c r="H1" s="492"/>
    </row>
    <row r="2" spans="1:12" s="239" customFormat="1" ht="30" customHeight="1" x14ac:dyDescent="0.2">
      <c r="A2" s="591" t="s">
        <v>185</v>
      </c>
      <c r="B2" s="591"/>
      <c r="C2" s="591"/>
      <c r="D2" s="591"/>
      <c r="E2" s="591"/>
      <c r="F2" s="591"/>
      <c r="G2" s="591"/>
      <c r="H2" s="591"/>
    </row>
    <row r="3" spans="1:12" s="239" customFormat="1" ht="13.5" customHeight="1" thickBot="1" x14ac:dyDescent="0.25">
      <c r="B3" s="238"/>
      <c r="H3" s="251" t="s">
        <v>92</v>
      </c>
    </row>
    <row r="4" spans="1:12" s="239" customFormat="1" ht="21" customHeight="1" x14ac:dyDescent="0.2">
      <c r="A4" s="581" t="s">
        <v>130</v>
      </c>
      <c r="B4" s="592" t="s">
        <v>131</v>
      </c>
      <c r="C4" s="583" t="s">
        <v>132</v>
      </c>
      <c r="D4" s="585" t="s">
        <v>162</v>
      </c>
      <c r="E4" s="594"/>
      <c r="F4" s="595"/>
      <c r="G4" s="595"/>
      <c r="H4" s="596" t="s">
        <v>133</v>
      </c>
    </row>
    <row r="5" spans="1:12" s="239" customFormat="1" ht="21" customHeight="1" thickBot="1" x14ac:dyDescent="0.25">
      <c r="A5" s="582"/>
      <c r="B5" s="593"/>
      <c r="C5" s="584"/>
      <c r="D5" s="55" t="s">
        <v>267</v>
      </c>
      <c r="E5" s="55" t="s">
        <v>504</v>
      </c>
      <c r="F5" s="55" t="s">
        <v>784</v>
      </c>
      <c r="G5" s="55" t="s">
        <v>585</v>
      </c>
      <c r="H5" s="597"/>
    </row>
    <row r="6" spans="1:12" s="153" customFormat="1" ht="18" customHeight="1" x14ac:dyDescent="0.2">
      <c r="A6" s="497" t="s">
        <v>95</v>
      </c>
      <c r="B6" s="498"/>
      <c r="C6" s="498"/>
      <c r="D6" s="498"/>
      <c r="E6" s="498"/>
      <c r="F6" s="498"/>
      <c r="G6" s="498"/>
      <c r="H6" s="505"/>
      <c r="I6" s="498"/>
      <c r="J6" s="498"/>
      <c r="K6" s="498"/>
    </row>
    <row r="7" spans="1:12" s="153" customFormat="1" ht="25.5" customHeight="1" thickBot="1" x14ac:dyDescent="0.25">
      <c r="A7" s="303" t="s">
        <v>785</v>
      </c>
      <c r="B7" s="493">
        <v>5344</v>
      </c>
      <c r="C7" s="494">
        <f>SUM(D7:G7)</f>
        <v>150000</v>
      </c>
      <c r="D7" s="306">
        <v>50000</v>
      </c>
      <c r="E7" s="306">
        <v>50000</v>
      </c>
      <c r="F7" s="306">
        <v>50000</v>
      </c>
      <c r="G7" s="306">
        <v>0</v>
      </c>
      <c r="H7" s="300" t="s">
        <v>786</v>
      </c>
      <c r="I7" s="149"/>
      <c r="J7" s="149"/>
      <c r="K7" s="149"/>
      <c r="L7" s="495"/>
    </row>
    <row r="8" spans="1:12" s="153" customFormat="1" ht="15.75" customHeight="1" thickBot="1" x14ac:dyDescent="0.25">
      <c r="A8" s="506" t="s">
        <v>96</v>
      </c>
      <c r="B8" s="156"/>
      <c r="C8" s="156">
        <f>SUM(C7)</f>
        <v>150000</v>
      </c>
      <c r="D8" s="156">
        <f t="shared" ref="D8:G8" si="0">SUM(D7)</f>
        <v>50000</v>
      </c>
      <c r="E8" s="156">
        <f t="shared" si="0"/>
        <v>50000</v>
      </c>
      <c r="F8" s="156">
        <f t="shared" si="0"/>
        <v>50000</v>
      </c>
      <c r="G8" s="156">
        <f t="shared" si="0"/>
        <v>0</v>
      </c>
      <c r="H8" s="507"/>
      <c r="I8" s="149"/>
      <c r="J8" s="149"/>
      <c r="K8" s="149"/>
    </row>
    <row r="9" spans="1:12" ht="18" customHeight="1" x14ac:dyDescent="0.2">
      <c r="A9" s="499" t="s">
        <v>281</v>
      </c>
      <c r="B9" s="500"/>
      <c r="C9" s="500"/>
      <c r="D9" s="500"/>
      <c r="E9" s="500"/>
      <c r="F9" s="500"/>
      <c r="G9" s="500"/>
      <c r="H9" s="501"/>
    </row>
    <row r="10" spans="1:12" ht="24" customHeight="1" x14ac:dyDescent="0.2">
      <c r="A10" s="303" t="s">
        <v>399</v>
      </c>
      <c r="B10" s="359" t="s">
        <v>6</v>
      </c>
      <c r="C10" s="494">
        <f>SUM(D10:G10)</f>
        <v>83000</v>
      </c>
      <c r="D10" s="299">
        <v>0</v>
      </c>
      <c r="E10" s="299">
        <v>3000</v>
      </c>
      <c r="F10" s="299">
        <v>80000</v>
      </c>
      <c r="G10" s="299">
        <v>0</v>
      </c>
      <c r="H10" s="304" t="s">
        <v>396</v>
      </c>
    </row>
    <row r="11" spans="1:12" ht="45" customHeight="1" x14ac:dyDescent="0.2">
      <c r="A11" s="301" t="s">
        <v>395</v>
      </c>
      <c r="B11" s="243">
        <v>4123</v>
      </c>
      <c r="C11" s="494">
        <f t="shared" ref="C11:C17" si="1">SUM(D11:G11)</f>
        <v>6000</v>
      </c>
      <c r="D11" s="302">
        <v>2000</v>
      </c>
      <c r="E11" s="302">
        <v>2000</v>
      </c>
      <c r="F11" s="302">
        <v>2000</v>
      </c>
      <c r="G11" s="302">
        <v>0</v>
      </c>
      <c r="H11" s="300" t="s">
        <v>787</v>
      </c>
    </row>
    <row r="12" spans="1:12" ht="24" customHeight="1" x14ac:dyDescent="0.2">
      <c r="A12" s="301" t="s">
        <v>506</v>
      </c>
      <c r="B12" s="243">
        <v>4335</v>
      </c>
      <c r="C12" s="494">
        <f t="shared" si="1"/>
        <v>50000</v>
      </c>
      <c r="D12" s="302">
        <v>20000</v>
      </c>
      <c r="E12" s="302">
        <v>30000</v>
      </c>
      <c r="F12" s="302">
        <v>0</v>
      </c>
      <c r="G12" s="302">
        <v>0</v>
      </c>
      <c r="H12" s="300" t="s">
        <v>788</v>
      </c>
    </row>
    <row r="13" spans="1:12" ht="24" customHeight="1" x14ac:dyDescent="0.2">
      <c r="A13" s="301" t="s">
        <v>507</v>
      </c>
      <c r="B13" s="243">
        <v>4334</v>
      </c>
      <c r="C13" s="494">
        <f t="shared" si="1"/>
        <v>44000</v>
      </c>
      <c r="D13" s="302">
        <v>32000</v>
      </c>
      <c r="E13" s="302">
        <v>12000</v>
      </c>
      <c r="F13" s="302">
        <v>0</v>
      </c>
      <c r="G13" s="302">
        <v>0</v>
      </c>
      <c r="H13" s="300" t="s">
        <v>788</v>
      </c>
    </row>
    <row r="14" spans="1:12" ht="34.5" customHeight="1" x14ac:dyDescent="0.2">
      <c r="A14" s="301" t="s">
        <v>789</v>
      </c>
      <c r="B14" s="243">
        <v>4571</v>
      </c>
      <c r="C14" s="494">
        <f t="shared" si="1"/>
        <v>280000</v>
      </c>
      <c r="D14" s="302">
        <v>0</v>
      </c>
      <c r="E14" s="302">
        <v>0</v>
      </c>
      <c r="F14" s="302">
        <v>50000</v>
      </c>
      <c r="G14" s="302">
        <v>230000</v>
      </c>
      <c r="H14" s="300" t="s">
        <v>790</v>
      </c>
    </row>
    <row r="15" spans="1:12" ht="45" customHeight="1" x14ac:dyDescent="0.2">
      <c r="A15" s="301" t="s">
        <v>791</v>
      </c>
      <c r="B15" s="243">
        <v>4572</v>
      </c>
      <c r="C15" s="494">
        <f t="shared" si="1"/>
        <v>48000</v>
      </c>
      <c r="D15" s="302">
        <v>48000</v>
      </c>
      <c r="E15" s="302">
        <v>0</v>
      </c>
      <c r="F15" s="299">
        <v>0</v>
      </c>
      <c r="G15" s="302">
        <v>0</v>
      </c>
      <c r="H15" s="300" t="s">
        <v>792</v>
      </c>
    </row>
    <row r="16" spans="1:12" ht="34.5" customHeight="1" x14ac:dyDescent="0.2">
      <c r="A16" s="301" t="s">
        <v>311</v>
      </c>
      <c r="B16" s="243">
        <v>4341</v>
      </c>
      <c r="C16" s="494">
        <f t="shared" si="1"/>
        <v>255310</v>
      </c>
      <c r="D16" s="302">
        <v>50000</v>
      </c>
      <c r="E16" s="302">
        <v>205310</v>
      </c>
      <c r="F16" s="299">
        <v>0</v>
      </c>
      <c r="G16" s="302">
        <v>0</v>
      </c>
      <c r="H16" s="300" t="s">
        <v>793</v>
      </c>
    </row>
    <row r="17" spans="1:8" ht="31.5" x14ac:dyDescent="0.2">
      <c r="A17" s="301" t="s">
        <v>794</v>
      </c>
      <c r="B17" s="243">
        <v>4343</v>
      </c>
      <c r="C17" s="494">
        <f t="shared" si="1"/>
        <v>77100</v>
      </c>
      <c r="D17" s="302">
        <v>68400</v>
      </c>
      <c r="E17" s="302">
        <v>8700</v>
      </c>
      <c r="F17" s="299">
        <v>0</v>
      </c>
      <c r="G17" s="302">
        <v>0</v>
      </c>
      <c r="H17" s="300" t="s">
        <v>792</v>
      </c>
    </row>
    <row r="18" spans="1:8" ht="34.5" customHeight="1" thickBot="1" x14ac:dyDescent="0.25">
      <c r="A18" s="301" t="s">
        <v>795</v>
      </c>
      <c r="B18" s="243">
        <v>4342</v>
      </c>
      <c r="C18" s="494">
        <f>SUM(D18:G18)</f>
        <v>13000</v>
      </c>
      <c r="D18" s="302">
        <v>13000</v>
      </c>
      <c r="E18" s="302">
        <v>0</v>
      </c>
      <c r="F18" s="299">
        <v>0</v>
      </c>
      <c r="G18" s="302">
        <v>0</v>
      </c>
      <c r="H18" s="300" t="s">
        <v>792</v>
      </c>
    </row>
    <row r="19" spans="1:8" s="151" customFormat="1" ht="15.75" customHeight="1" thickBot="1" x14ac:dyDescent="0.25">
      <c r="A19" s="154" t="s">
        <v>313</v>
      </c>
      <c r="B19" s="360"/>
      <c r="C19" s="156">
        <f>SUM(C10:C18)</f>
        <v>856410</v>
      </c>
      <c r="D19" s="156">
        <f>SUM(D10:D18)</f>
        <v>233400</v>
      </c>
      <c r="E19" s="156">
        <f>SUM(E10:E18)</f>
        <v>261010</v>
      </c>
      <c r="F19" s="156">
        <f>SUM(F10:F18)</f>
        <v>132000</v>
      </c>
      <c r="G19" s="156">
        <f>SUM(G10:G18)</f>
        <v>230000</v>
      </c>
      <c r="H19" s="361"/>
    </row>
    <row r="20" spans="1:8" s="151" customFormat="1" ht="18" customHeight="1" x14ac:dyDescent="0.2">
      <c r="A20" s="502" t="s">
        <v>298</v>
      </c>
      <c r="B20" s="503"/>
      <c r="C20" s="503"/>
      <c r="D20" s="503"/>
      <c r="E20" s="503"/>
      <c r="F20" s="503"/>
      <c r="G20" s="503"/>
      <c r="H20" s="504"/>
    </row>
    <row r="21" spans="1:8" s="151" customFormat="1" ht="35.25" customHeight="1" thickBot="1" x14ac:dyDescent="0.25">
      <c r="A21" s="301" t="s">
        <v>508</v>
      </c>
      <c r="B21" s="305">
        <v>5878</v>
      </c>
      <c r="C21" s="494">
        <f t="shared" ref="C21" si="2">SUM(D21:G21)</f>
        <v>65685</v>
      </c>
      <c r="D21" s="306">
        <v>21895</v>
      </c>
      <c r="E21" s="306">
        <v>21895</v>
      </c>
      <c r="F21" s="306">
        <v>21895</v>
      </c>
      <c r="G21" s="306">
        <v>0</v>
      </c>
      <c r="H21" s="300" t="s">
        <v>796</v>
      </c>
    </row>
    <row r="22" spans="1:8" s="151" customFormat="1" ht="15.75" customHeight="1" thickBot="1" x14ac:dyDescent="0.25">
      <c r="A22" s="158" t="s">
        <v>310</v>
      </c>
      <c r="B22" s="360"/>
      <c r="C22" s="156">
        <f>SUM(C21:C21)</f>
        <v>65685</v>
      </c>
      <c r="D22" s="156">
        <f t="shared" ref="D22:G22" si="3">SUM(D21:D21)</f>
        <v>21895</v>
      </c>
      <c r="E22" s="156">
        <f t="shared" si="3"/>
        <v>21895</v>
      </c>
      <c r="F22" s="156">
        <f t="shared" si="3"/>
        <v>21895</v>
      </c>
      <c r="G22" s="156">
        <f t="shared" si="3"/>
        <v>0</v>
      </c>
      <c r="H22" s="362"/>
    </row>
    <row r="23" spans="1:8" ht="18" customHeight="1" x14ac:dyDescent="0.2">
      <c r="A23" s="502" t="s">
        <v>97</v>
      </c>
      <c r="B23" s="503"/>
      <c r="C23" s="503"/>
      <c r="D23" s="503"/>
      <c r="E23" s="503"/>
      <c r="F23" s="503"/>
      <c r="G23" s="503"/>
      <c r="H23" s="504"/>
    </row>
    <row r="24" spans="1:8" ht="73.5" x14ac:dyDescent="0.2">
      <c r="A24" s="301" t="s">
        <v>797</v>
      </c>
      <c r="B24" s="243">
        <v>5955</v>
      </c>
      <c r="C24" s="494">
        <f t="shared" ref="C24:C30" si="4">SUM(D24:G24)</f>
        <v>74858</v>
      </c>
      <c r="D24" s="307">
        <v>44000</v>
      </c>
      <c r="E24" s="308">
        <v>30858</v>
      </c>
      <c r="F24" s="308">
        <v>0</v>
      </c>
      <c r="G24" s="308">
        <v>0</v>
      </c>
      <c r="H24" s="300" t="s">
        <v>798</v>
      </c>
    </row>
    <row r="25" spans="1:8" ht="34.5" customHeight="1" x14ac:dyDescent="0.2">
      <c r="A25" s="301" t="s">
        <v>799</v>
      </c>
      <c r="B25" s="243">
        <v>4416</v>
      </c>
      <c r="C25" s="494">
        <f t="shared" si="4"/>
        <v>27500</v>
      </c>
      <c r="D25" s="307">
        <v>2000</v>
      </c>
      <c r="E25" s="308">
        <v>25500</v>
      </c>
      <c r="F25" s="308">
        <v>0</v>
      </c>
      <c r="G25" s="308">
        <v>0</v>
      </c>
      <c r="H25" s="300" t="s">
        <v>800</v>
      </c>
    </row>
    <row r="26" spans="1:8" ht="34.5" customHeight="1" x14ac:dyDescent="0.2">
      <c r="A26" s="301" t="s">
        <v>801</v>
      </c>
      <c r="B26" s="243">
        <v>4347</v>
      </c>
      <c r="C26" s="494">
        <f t="shared" si="4"/>
        <v>169000</v>
      </c>
      <c r="D26" s="307">
        <v>10000</v>
      </c>
      <c r="E26" s="308">
        <v>70000</v>
      </c>
      <c r="F26" s="308">
        <v>89000</v>
      </c>
      <c r="G26" s="308">
        <v>0</v>
      </c>
      <c r="H26" s="300" t="s">
        <v>800</v>
      </c>
    </row>
    <row r="27" spans="1:8" ht="34.5" customHeight="1" x14ac:dyDescent="0.2">
      <c r="A27" s="301" t="s">
        <v>802</v>
      </c>
      <c r="B27" s="243">
        <v>4419</v>
      </c>
      <c r="C27" s="494">
        <f t="shared" si="4"/>
        <v>25000</v>
      </c>
      <c r="D27" s="307">
        <v>25000</v>
      </c>
      <c r="E27" s="308">
        <v>0</v>
      </c>
      <c r="F27" s="308">
        <v>0</v>
      </c>
      <c r="G27" s="308">
        <v>0</v>
      </c>
      <c r="H27" s="300" t="s">
        <v>800</v>
      </c>
    </row>
    <row r="28" spans="1:8" ht="34.5" customHeight="1" x14ac:dyDescent="0.2">
      <c r="A28" s="301" t="s">
        <v>510</v>
      </c>
      <c r="B28" s="243">
        <v>5254</v>
      </c>
      <c r="C28" s="494">
        <f t="shared" si="4"/>
        <v>588</v>
      </c>
      <c r="D28" s="307">
        <v>588</v>
      </c>
      <c r="E28" s="308">
        <v>0</v>
      </c>
      <c r="F28" s="308">
        <v>0</v>
      </c>
      <c r="G28" s="308">
        <v>0</v>
      </c>
      <c r="H28" s="300" t="s">
        <v>803</v>
      </c>
    </row>
    <row r="29" spans="1:8" ht="34.5" customHeight="1" x14ac:dyDescent="0.2">
      <c r="A29" s="301" t="s">
        <v>804</v>
      </c>
      <c r="B29" s="243">
        <v>4415</v>
      </c>
      <c r="C29" s="494">
        <f t="shared" si="4"/>
        <v>10000</v>
      </c>
      <c r="D29" s="307">
        <v>10000</v>
      </c>
      <c r="E29" s="308">
        <v>0</v>
      </c>
      <c r="F29" s="308">
        <v>0</v>
      </c>
      <c r="G29" s="308">
        <v>0</v>
      </c>
      <c r="H29" s="300" t="s">
        <v>800</v>
      </c>
    </row>
    <row r="30" spans="1:8" ht="78.75" customHeight="1" thickBot="1" x14ac:dyDescent="0.25">
      <c r="A30" s="301" t="s">
        <v>402</v>
      </c>
      <c r="B30" s="243">
        <v>4724</v>
      </c>
      <c r="C30" s="494">
        <f t="shared" si="4"/>
        <v>35000</v>
      </c>
      <c r="D30" s="307">
        <v>0</v>
      </c>
      <c r="E30" s="308">
        <v>35000</v>
      </c>
      <c r="F30" s="308">
        <v>0</v>
      </c>
      <c r="G30" s="308">
        <v>0</v>
      </c>
      <c r="H30" s="300" t="s">
        <v>509</v>
      </c>
    </row>
    <row r="31" spans="1:8" s="153" customFormat="1" ht="15.75" customHeight="1" thickBot="1" x14ac:dyDescent="0.25">
      <c r="A31" s="158" t="s">
        <v>101</v>
      </c>
      <c r="B31" s="155"/>
      <c r="C31" s="156">
        <f>SUM(C24:C30)</f>
        <v>341946</v>
      </c>
      <c r="D31" s="156">
        <f t="shared" ref="D31:G31" si="5">SUM(D24:D30)</f>
        <v>91588</v>
      </c>
      <c r="E31" s="156">
        <f t="shared" si="5"/>
        <v>161358</v>
      </c>
      <c r="F31" s="156">
        <f t="shared" si="5"/>
        <v>89000</v>
      </c>
      <c r="G31" s="156">
        <f t="shared" si="5"/>
        <v>0</v>
      </c>
      <c r="H31" s="159"/>
    </row>
    <row r="32" spans="1:8" s="153" customFormat="1" ht="18" customHeight="1" x14ac:dyDescent="0.2">
      <c r="A32" s="502" t="s">
        <v>106</v>
      </c>
      <c r="B32" s="503"/>
      <c r="C32" s="503"/>
      <c r="D32" s="503"/>
      <c r="E32" s="503"/>
      <c r="F32" s="503"/>
      <c r="G32" s="503"/>
      <c r="H32" s="504"/>
    </row>
    <row r="33" spans="1:8" s="153" customFormat="1" ht="24" customHeight="1" x14ac:dyDescent="0.2">
      <c r="A33" s="301" t="s">
        <v>400</v>
      </c>
      <c r="B33" s="309">
        <v>4157</v>
      </c>
      <c r="C33" s="494">
        <f t="shared" ref="C33:C37" si="6">SUM(D33:G33)</f>
        <v>25300</v>
      </c>
      <c r="D33" s="311">
        <v>25300</v>
      </c>
      <c r="E33" s="311">
        <v>0</v>
      </c>
      <c r="F33" s="153">
        <v>0</v>
      </c>
      <c r="G33" s="311">
        <v>0</v>
      </c>
      <c r="H33" s="300" t="s">
        <v>505</v>
      </c>
    </row>
    <row r="34" spans="1:8" s="153" customFormat="1" ht="24" customHeight="1" x14ac:dyDescent="0.2">
      <c r="A34" s="301" t="s">
        <v>805</v>
      </c>
      <c r="B34" s="309">
        <v>4424</v>
      </c>
      <c r="C34" s="494">
        <f t="shared" si="6"/>
        <v>60000</v>
      </c>
      <c r="D34" s="306">
        <v>20000</v>
      </c>
      <c r="E34" s="306">
        <v>40000</v>
      </c>
      <c r="F34" s="496">
        <v>0</v>
      </c>
      <c r="G34" s="306">
        <v>0</v>
      </c>
      <c r="H34" s="300" t="s">
        <v>806</v>
      </c>
    </row>
    <row r="35" spans="1:8" s="153" customFormat="1" ht="33" customHeight="1" x14ac:dyDescent="0.2">
      <c r="A35" s="301" t="s">
        <v>807</v>
      </c>
      <c r="B35" s="309">
        <v>4436</v>
      </c>
      <c r="C35" s="494">
        <f t="shared" si="6"/>
        <v>10000</v>
      </c>
      <c r="D35" s="306">
        <v>10000</v>
      </c>
      <c r="E35" s="306">
        <v>0</v>
      </c>
      <c r="F35" s="496">
        <v>0</v>
      </c>
      <c r="G35" s="306">
        <v>0</v>
      </c>
      <c r="H35" s="300" t="s">
        <v>800</v>
      </c>
    </row>
    <row r="36" spans="1:8" s="153" customFormat="1" ht="24" customHeight="1" x14ac:dyDescent="0.2">
      <c r="A36" s="301" t="s">
        <v>808</v>
      </c>
      <c r="B36" s="309">
        <v>4155</v>
      </c>
      <c r="C36" s="494">
        <f t="shared" si="6"/>
        <v>62000</v>
      </c>
      <c r="D36" s="306">
        <v>2000</v>
      </c>
      <c r="E36" s="306">
        <v>30000</v>
      </c>
      <c r="F36" s="496">
        <v>30000</v>
      </c>
      <c r="G36" s="306">
        <v>0</v>
      </c>
      <c r="H36" s="300" t="s">
        <v>505</v>
      </c>
    </row>
    <row r="37" spans="1:8" s="153" customFormat="1" ht="35.25" customHeight="1" thickBot="1" x14ac:dyDescent="0.25">
      <c r="A37" s="301" t="s">
        <v>353</v>
      </c>
      <c r="B37" s="309">
        <v>5758</v>
      </c>
      <c r="C37" s="494">
        <f t="shared" si="6"/>
        <v>70000</v>
      </c>
      <c r="D37" s="307">
        <v>20000</v>
      </c>
      <c r="E37" s="307">
        <v>50000</v>
      </c>
      <c r="F37" s="308">
        <v>0</v>
      </c>
      <c r="G37" s="310">
        <v>0</v>
      </c>
      <c r="H37" s="300" t="s">
        <v>809</v>
      </c>
    </row>
    <row r="38" spans="1:8" s="153" customFormat="1" ht="15.75" customHeight="1" thickBot="1" x14ac:dyDescent="0.25">
      <c r="A38" s="158" t="s">
        <v>112</v>
      </c>
      <c r="B38" s="155"/>
      <c r="C38" s="156">
        <f>SUM(C33:C37)</f>
        <v>227300</v>
      </c>
      <c r="D38" s="156">
        <f t="shared" ref="D38:G38" si="7">SUM(D33:D37)</f>
        <v>77300</v>
      </c>
      <c r="E38" s="156">
        <f t="shared" si="7"/>
        <v>120000</v>
      </c>
      <c r="F38" s="156">
        <f t="shared" si="7"/>
        <v>30000</v>
      </c>
      <c r="G38" s="156">
        <f t="shared" si="7"/>
        <v>0</v>
      </c>
      <c r="H38" s="159"/>
    </row>
    <row r="39" spans="1:8" s="153" customFormat="1" ht="18" customHeight="1" x14ac:dyDescent="0.2">
      <c r="A39" s="502" t="s">
        <v>113</v>
      </c>
      <c r="B39" s="503"/>
      <c r="C39" s="503"/>
      <c r="D39" s="503"/>
      <c r="E39" s="503"/>
      <c r="F39" s="503"/>
      <c r="G39" s="503"/>
      <c r="H39" s="504"/>
    </row>
    <row r="40" spans="1:8" s="153" customFormat="1" ht="24" customHeight="1" x14ac:dyDescent="0.2">
      <c r="A40" s="301" t="s">
        <v>514</v>
      </c>
      <c r="B40" s="243">
        <v>4287</v>
      </c>
      <c r="C40" s="494">
        <f t="shared" ref="C40:C76" si="8">SUM(D40:G40)</f>
        <v>10000</v>
      </c>
      <c r="D40" s="311">
        <v>10000</v>
      </c>
      <c r="E40" s="311">
        <v>0</v>
      </c>
      <c r="F40" s="311">
        <v>0</v>
      </c>
      <c r="G40" s="311">
        <v>0</v>
      </c>
      <c r="H40" s="300" t="s">
        <v>810</v>
      </c>
    </row>
    <row r="41" spans="1:8" s="153" customFormat="1" ht="24" customHeight="1" x14ac:dyDescent="0.2">
      <c r="A41" s="301" t="s">
        <v>515</v>
      </c>
      <c r="B41" s="243">
        <v>4289</v>
      </c>
      <c r="C41" s="494">
        <f t="shared" si="8"/>
        <v>95000</v>
      </c>
      <c r="D41" s="311">
        <v>5000</v>
      </c>
      <c r="E41" s="311">
        <v>75000</v>
      </c>
      <c r="F41" s="311">
        <v>15000</v>
      </c>
      <c r="G41" s="311">
        <v>0</v>
      </c>
      <c r="H41" s="300" t="s">
        <v>788</v>
      </c>
    </row>
    <row r="42" spans="1:8" s="153" customFormat="1" ht="24" customHeight="1" x14ac:dyDescent="0.2">
      <c r="A42" s="301" t="s">
        <v>512</v>
      </c>
      <c r="B42" s="243">
        <v>4282</v>
      </c>
      <c r="C42" s="494">
        <f t="shared" si="8"/>
        <v>5000</v>
      </c>
      <c r="D42" s="311">
        <v>5000</v>
      </c>
      <c r="E42" s="311">
        <v>0</v>
      </c>
      <c r="F42" s="311">
        <v>0</v>
      </c>
      <c r="G42" s="311">
        <v>0</v>
      </c>
      <c r="H42" s="300" t="s">
        <v>788</v>
      </c>
    </row>
    <row r="43" spans="1:8" s="153" customFormat="1" ht="24" customHeight="1" x14ac:dyDescent="0.2">
      <c r="A43" s="301" t="s">
        <v>513</v>
      </c>
      <c r="B43" s="243">
        <v>4283</v>
      </c>
      <c r="C43" s="494">
        <f t="shared" si="8"/>
        <v>6000</v>
      </c>
      <c r="D43" s="311">
        <v>6000</v>
      </c>
      <c r="E43" s="311">
        <v>0</v>
      </c>
      <c r="F43" s="311">
        <v>0</v>
      </c>
      <c r="G43" s="311">
        <v>0</v>
      </c>
      <c r="H43" s="300" t="s">
        <v>788</v>
      </c>
    </row>
    <row r="44" spans="1:8" s="153" customFormat="1" ht="45" customHeight="1" x14ac:dyDescent="0.2">
      <c r="A44" s="301" t="s">
        <v>398</v>
      </c>
      <c r="B44" s="243">
        <v>5868</v>
      </c>
      <c r="C44" s="494">
        <f t="shared" si="8"/>
        <v>36549</v>
      </c>
      <c r="D44" s="311">
        <v>36549</v>
      </c>
      <c r="E44" s="311">
        <v>0</v>
      </c>
      <c r="F44" s="311">
        <v>0</v>
      </c>
      <c r="G44" s="311">
        <v>0</v>
      </c>
      <c r="H44" s="300" t="s">
        <v>811</v>
      </c>
    </row>
    <row r="45" spans="1:8" s="153" customFormat="1" ht="34.5" customHeight="1" x14ac:dyDescent="0.2">
      <c r="A45" s="301" t="s">
        <v>203</v>
      </c>
      <c r="B45" s="243">
        <v>5867</v>
      </c>
      <c r="C45" s="494">
        <f t="shared" si="8"/>
        <v>15000</v>
      </c>
      <c r="D45" s="311">
        <v>15000</v>
      </c>
      <c r="E45" s="311">
        <v>0</v>
      </c>
      <c r="F45" s="311">
        <v>0</v>
      </c>
      <c r="G45" s="311">
        <v>0</v>
      </c>
      <c r="H45" s="300" t="s">
        <v>812</v>
      </c>
    </row>
    <row r="46" spans="1:8" s="153" customFormat="1" ht="24" customHeight="1" x14ac:dyDescent="0.2">
      <c r="A46" s="301" t="s">
        <v>348</v>
      </c>
      <c r="B46" s="243">
        <v>4201</v>
      </c>
      <c r="C46" s="494">
        <f t="shared" si="8"/>
        <v>15000</v>
      </c>
      <c r="D46" s="311">
        <v>15000</v>
      </c>
      <c r="E46" s="311">
        <v>0</v>
      </c>
      <c r="F46" s="311">
        <v>0</v>
      </c>
      <c r="G46" s="311">
        <v>0</v>
      </c>
      <c r="H46" s="300" t="s">
        <v>813</v>
      </c>
    </row>
    <row r="47" spans="1:8" s="153" customFormat="1" ht="34.5" customHeight="1" x14ac:dyDescent="0.2">
      <c r="A47" s="301" t="s">
        <v>814</v>
      </c>
      <c r="B47" s="243">
        <v>5681</v>
      </c>
      <c r="C47" s="494">
        <f t="shared" si="8"/>
        <v>7000</v>
      </c>
      <c r="D47" s="311">
        <v>6000</v>
      </c>
      <c r="E47" s="311">
        <v>1000</v>
      </c>
      <c r="F47" s="311">
        <v>0</v>
      </c>
      <c r="G47" s="311">
        <v>0</v>
      </c>
      <c r="H47" s="300" t="s">
        <v>815</v>
      </c>
    </row>
    <row r="48" spans="1:8" s="153" customFormat="1" ht="34.5" customHeight="1" x14ac:dyDescent="0.2">
      <c r="A48" s="301" t="s">
        <v>511</v>
      </c>
      <c r="B48" s="243">
        <v>4263</v>
      </c>
      <c r="C48" s="510">
        <f t="shared" si="8"/>
        <v>25000</v>
      </c>
      <c r="D48" s="306">
        <v>25000</v>
      </c>
      <c r="E48" s="306">
        <v>0</v>
      </c>
      <c r="F48" s="306">
        <v>0</v>
      </c>
      <c r="G48" s="306">
        <v>0</v>
      </c>
      <c r="H48" s="300" t="s">
        <v>816</v>
      </c>
    </row>
    <row r="49" spans="1:8" s="153" customFormat="1" ht="34.5" customHeight="1" x14ac:dyDescent="0.2">
      <c r="A49" s="301" t="s">
        <v>817</v>
      </c>
      <c r="B49" s="243">
        <v>4095</v>
      </c>
      <c r="C49" s="494">
        <f t="shared" si="8"/>
        <v>50000</v>
      </c>
      <c r="D49" s="311">
        <v>50000</v>
      </c>
      <c r="E49" s="311">
        <v>0</v>
      </c>
      <c r="F49" s="311">
        <v>0</v>
      </c>
      <c r="G49" s="311">
        <v>0</v>
      </c>
      <c r="H49" s="300" t="s">
        <v>818</v>
      </c>
    </row>
    <row r="50" spans="1:8" s="153" customFormat="1" ht="24" customHeight="1" x14ac:dyDescent="0.2">
      <c r="A50" s="301" t="s">
        <v>819</v>
      </c>
      <c r="B50" s="243">
        <v>4034</v>
      </c>
      <c r="C50" s="494">
        <f t="shared" si="8"/>
        <v>16000</v>
      </c>
      <c r="D50" s="311">
        <v>8500</v>
      </c>
      <c r="E50" s="311">
        <v>7500</v>
      </c>
      <c r="F50" s="311">
        <v>0</v>
      </c>
      <c r="G50" s="311">
        <v>0</v>
      </c>
      <c r="H50" s="300" t="s">
        <v>818</v>
      </c>
    </row>
    <row r="51" spans="1:8" s="153" customFormat="1" ht="24" customHeight="1" x14ac:dyDescent="0.2">
      <c r="A51" s="301" t="s">
        <v>820</v>
      </c>
      <c r="B51" s="243">
        <v>4377</v>
      </c>
      <c r="C51" s="494">
        <f t="shared" si="8"/>
        <v>20000</v>
      </c>
      <c r="D51" s="311">
        <v>20000</v>
      </c>
      <c r="E51" s="311">
        <v>0</v>
      </c>
      <c r="F51" s="311">
        <v>0</v>
      </c>
      <c r="G51" s="311">
        <v>0</v>
      </c>
      <c r="H51" s="300" t="s">
        <v>818</v>
      </c>
    </row>
    <row r="52" spans="1:8" s="153" customFormat="1" ht="24" customHeight="1" x14ac:dyDescent="0.2">
      <c r="A52" s="301" t="s">
        <v>821</v>
      </c>
      <c r="B52" s="243">
        <v>4385</v>
      </c>
      <c r="C52" s="494">
        <f t="shared" si="8"/>
        <v>9000</v>
      </c>
      <c r="D52" s="311">
        <v>9000</v>
      </c>
      <c r="E52" s="311">
        <v>0</v>
      </c>
      <c r="F52" s="311">
        <v>0</v>
      </c>
      <c r="G52" s="311">
        <v>0</v>
      </c>
      <c r="H52" s="300" t="s">
        <v>818</v>
      </c>
    </row>
    <row r="53" spans="1:8" s="153" customFormat="1" ht="24" customHeight="1" x14ac:dyDescent="0.2">
      <c r="A53" s="301" t="s">
        <v>822</v>
      </c>
      <c r="B53" s="243">
        <v>4391</v>
      </c>
      <c r="C53" s="494">
        <f t="shared" si="8"/>
        <v>4700</v>
      </c>
      <c r="D53" s="311">
        <v>4700</v>
      </c>
      <c r="E53" s="311">
        <v>0</v>
      </c>
      <c r="F53" s="311">
        <v>0</v>
      </c>
      <c r="G53" s="311">
        <v>0</v>
      </c>
      <c r="H53" s="300" t="s">
        <v>818</v>
      </c>
    </row>
    <row r="54" spans="1:8" s="153" customFormat="1" ht="24" customHeight="1" x14ac:dyDescent="0.2">
      <c r="A54" s="301" t="s">
        <v>823</v>
      </c>
      <c r="B54" s="243">
        <v>4393</v>
      </c>
      <c r="C54" s="494">
        <f t="shared" si="8"/>
        <v>35000</v>
      </c>
      <c r="D54" s="311">
        <v>10000</v>
      </c>
      <c r="E54" s="311">
        <v>25000</v>
      </c>
      <c r="F54" s="311">
        <v>0</v>
      </c>
      <c r="G54" s="311">
        <v>0</v>
      </c>
      <c r="H54" s="300" t="s">
        <v>818</v>
      </c>
    </row>
    <row r="55" spans="1:8" s="153" customFormat="1" ht="34.5" customHeight="1" x14ac:dyDescent="0.2">
      <c r="A55" s="301" t="s">
        <v>824</v>
      </c>
      <c r="B55" s="243">
        <v>4396</v>
      </c>
      <c r="C55" s="494">
        <f t="shared" si="8"/>
        <v>15000</v>
      </c>
      <c r="D55" s="311">
        <v>15000</v>
      </c>
      <c r="E55" s="311">
        <v>0</v>
      </c>
      <c r="F55" s="311">
        <v>0</v>
      </c>
      <c r="G55" s="311">
        <v>0</v>
      </c>
      <c r="H55" s="300" t="s">
        <v>818</v>
      </c>
    </row>
    <row r="56" spans="1:8" s="153" customFormat="1" ht="34.5" customHeight="1" x14ac:dyDescent="0.2">
      <c r="A56" s="301" t="s">
        <v>825</v>
      </c>
      <c r="B56" s="243">
        <v>4397</v>
      </c>
      <c r="C56" s="494">
        <f t="shared" si="8"/>
        <v>10000</v>
      </c>
      <c r="D56" s="311">
        <v>10000</v>
      </c>
      <c r="E56" s="311">
        <v>0</v>
      </c>
      <c r="F56" s="311">
        <v>0</v>
      </c>
      <c r="G56" s="311">
        <v>0</v>
      </c>
      <c r="H56" s="300" t="s">
        <v>818</v>
      </c>
    </row>
    <row r="57" spans="1:8" s="153" customFormat="1" ht="34.5" customHeight="1" x14ac:dyDescent="0.2">
      <c r="A57" s="301" t="s">
        <v>826</v>
      </c>
      <c r="B57" s="243">
        <v>4401</v>
      </c>
      <c r="C57" s="494">
        <f t="shared" si="8"/>
        <v>25000</v>
      </c>
      <c r="D57" s="311">
        <v>15000</v>
      </c>
      <c r="E57" s="311">
        <v>10000</v>
      </c>
      <c r="F57" s="311">
        <v>0</v>
      </c>
      <c r="G57" s="311">
        <v>0</v>
      </c>
      <c r="H57" s="300" t="s">
        <v>818</v>
      </c>
    </row>
    <row r="58" spans="1:8" s="153" customFormat="1" ht="24" customHeight="1" x14ac:dyDescent="0.2">
      <c r="A58" s="301" t="s">
        <v>827</v>
      </c>
      <c r="B58" s="243">
        <v>4404</v>
      </c>
      <c r="C58" s="494">
        <f t="shared" si="8"/>
        <v>9000</v>
      </c>
      <c r="D58" s="311">
        <v>3000</v>
      </c>
      <c r="E58" s="311">
        <v>3000</v>
      </c>
      <c r="F58" s="311">
        <v>3000</v>
      </c>
      <c r="G58" s="311">
        <v>0</v>
      </c>
      <c r="H58" s="300" t="s">
        <v>818</v>
      </c>
    </row>
    <row r="59" spans="1:8" s="153" customFormat="1" ht="24" customHeight="1" x14ac:dyDescent="0.2">
      <c r="A59" s="301" t="s">
        <v>828</v>
      </c>
      <c r="B59" s="243">
        <v>4405</v>
      </c>
      <c r="C59" s="494">
        <f t="shared" si="8"/>
        <v>4000</v>
      </c>
      <c r="D59" s="311">
        <v>4000</v>
      </c>
      <c r="E59" s="311">
        <v>0</v>
      </c>
      <c r="F59" s="311">
        <v>0</v>
      </c>
      <c r="G59" s="311">
        <v>0</v>
      </c>
      <c r="H59" s="300" t="s">
        <v>818</v>
      </c>
    </row>
    <row r="60" spans="1:8" s="153" customFormat="1" ht="34.5" customHeight="1" x14ac:dyDescent="0.2">
      <c r="A60" s="301" t="s">
        <v>829</v>
      </c>
      <c r="B60" s="243">
        <v>4412</v>
      </c>
      <c r="C60" s="494">
        <f t="shared" si="8"/>
        <v>15000</v>
      </c>
      <c r="D60" s="311">
        <v>10000</v>
      </c>
      <c r="E60" s="311">
        <v>5000</v>
      </c>
      <c r="F60" s="311">
        <v>0</v>
      </c>
      <c r="G60" s="311">
        <v>0</v>
      </c>
      <c r="H60" s="300" t="s">
        <v>818</v>
      </c>
    </row>
    <row r="61" spans="1:8" s="153" customFormat="1" ht="24" customHeight="1" x14ac:dyDescent="0.2">
      <c r="A61" s="301" t="s">
        <v>830</v>
      </c>
      <c r="B61" s="243">
        <v>4427</v>
      </c>
      <c r="C61" s="494">
        <f t="shared" si="8"/>
        <v>8000</v>
      </c>
      <c r="D61" s="311">
        <v>8000</v>
      </c>
      <c r="E61" s="311">
        <v>0</v>
      </c>
      <c r="F61" s="311">
        <v>0</v>
      </c>
      <c r="G61" s="311">
        <v>0</v>
      </c>
      <c r="H61" s="300" t="s">
        <v>818</v>
      </c>
    </row>
    <row r="62" spans="1:8" s="153" customFormat="1" ht="34.5" customHeight="1" x14ac:dyDescent="0.2">
      <c r="A62" s="301" t="s">
        <v>831</v>
      </c>
      <c r="B62" s="243">
        <v>4428</v>
      </c>
      <c r="C62" s="494">
        <f t="shared" si="8"/>
        <v>11500</v>
      </c>
      <c r="D62" s="311">
        <v>11500</v>
      </c>
      <c r="E62" s="311">
        <v>0</v>
      </c>
      <c r="F62" s="311">
        <v>0</v>
      </c>
      <c r="G62" s="311">
        <v>0</v>
      </c>
      <c r="H62" s="300" t="s">
        <v>800</v>
      </c>
    </row>
    <row r="63" spans="1:8" s="153" customFormat="1" ht="34.5" customHeight="1" x14ac:dyDescent="0.2">
      <c r="A63" s="301" t="s">
        <v>832</v>
      </c>
      <c r="B63" s="309">
        <v>5915</v>
      </c>
      <c r="C63" s="494">
        <f t="shared" si="8"/>
        <v>115000</v>
      </c>
      <c r="D63" s="307">
        <v>50000</v>
      </c>
      <c r="E63" s="307">
        <v>65000</v>
      </c>
      <c r="F63" s="308">
        <v>0</v>
      </c>
      <c r="G63" s="310">
        <v>0</v>
      </c>
      <c r="H63" s="300" t="s">
        <v>800</v>
      </c>
    </row>
    <row r="64" spans="1:8" s="153" customFormat="1" ht="34.5" customHeight="1" x14ac:dyDescent="0.2">
      <c r="A64" s="301" t="s">
        <v>833</v>
      </c>
      <c r="B64" s="243">
        <v>4037</v>
      </c>
      <c r="C64" s="510">
        <f t="shared" si="8"/>
        <v>23000</v>
      </c>
      <c r="D64" s="306">
        <v>23000</v>
      </c>
      <c r="E64" s="306">
        <v>0</v>
      </c>
      <c r="F64" s="306">
        <v>0</v>
      </c>
      <c r="G64" s="306">
        <v>0</v>
      </c>
      <c r="H64" s="300" t="s">
        <v>800</v>
      </c>
    </row>
    <row r="65" spans="1:8" s="153" customFormat="1" ht="34.5" customHeight="1" x14ac:dyDescent="0.2">
      <c r="A65" s="301" t="s">
        <v>834</v>
      </c>
      <c r="B65" s="243">
        <v>5837</v>
      </c>
      <c r="C65" s="494">
        <f t="shared" si="8"/>
        <v>129000</v>
      </c>
      <c r="D65" s="306">
        <v>5000</v>
      </c>
      <c r="E65" s="306">
        <v>50000</v>
      </c>
      <c r="F65" s="306">
        <v>74000</v>
      </c>
      <c r="G65" s="306">
        <v>0</v>
      </c>
      <c r="H65" s="300" t="s">
        <v>800</v>
      </c>
    </row>
    <row r="66" spans="1:8" s="153" customFormat="1" ht="34.5" customHeight="1" x14ac:dyDescent="0.2">
      <c r="A66" s="301" t="s">
        <v>835</v>
      </c>
      <c r="B66" s="243">
        <v>5879</v>
      </c>
      <c r="C66" s="494">
        <f t="shared" si="8"/>
        <v>45000</v>
      </c>
      <c r="D66" s="311">
        <v>5000</v>
      </c>
      <c r="E66" s="311">
        <v>40000</v>
      </c>
      <c r="F66" s="311">
        <v>0</v>
      </c>
      <c r="G66" s="311">
        <v>0</v>
      </c>
      <c r="H66" s="300" t="s">
        <v>800</v>
      </c>
    </row>
    <row r="67" spans="1:8" s="153" customFormat="1" ht="34.5" customHeight="1" x14ac:dyDescent="0.2">
      <c r="A67" s="301" t="s">
        <v>836</v>
      </c>
      <c r="B67" s="243">
        <v>4276</v>
      </c>
      <c r="C67" s="494">
        <f t="shared" si="8"/>
        <v>30000</v>
      </c>
      <c r="D67" s="311">
        <v>30000</v>
      </c>
      <c r="E67" s="311">
        <v>0</v>
      </c>
      <c r="F67" s="311">
        <v>0</v>
      </c>
      <c r="G67" s="311">
        <v>0</v>
      </c>
      <c r="H67" s="300" t="s">
        <v>800</v>
      </c>
    </row>
    <row r="68" spans="1:8" s="153" customFormat="1" ht="34.5" customHeight="1" x14ac:dyDescent="0.2">
      <c r="A68" s="301" t="s">
        <v>837</v>
      </c>
      <c r="B68" s="243">
        <v>4080</v>
      </c>
      <c r="C68" s="494">
        <f t="shared" si="8"/>
        <v>42000</v>
      </c>
      <c r="D68" s="311">
        <v>12000</v>
      </c>
      <c r="E68" s="311">
        <v>30000</v>
      </c>
      <c r="F68" s="311">
        <v>0</v>
      </c>
      <c r="G68" s="311">
        <v>0</v>
      </c>
      <c r="H68" s="300" t="s">
        <v>800</v>
      </c>
    </row>
    <row r="69" spans="1:8" s="153" customFormat="1" ht="34.5" customHeight="1" x14ac:dyDescent="0.2">
      <c r="A69" s="301" t="s">
        <v>838</v>
      </c>
      <c r="B69" s="243">
        <v>4430</v>
      </c>
      <c r="C69" s="494">
        <f t="shared" si="8"/>
        <v>113000</v>
      </c>
      <c r="D69" s="311">
        <v>2000</v>
      </c>
      <c r="E69" s="311">
        <v>50000</v>
      </c>
      <c r="F69" s="311">
        <v>61000</v>
      </c>
      <c r="G69" s="311">
        <v>0</v>
      </c>
      <c r="H69" s="300" t="s">
        <v>800</v>
      </c>
    </row>
    <row r="70" spans="1:8" s="153" customFormat="1" ht="34.5" customHeight="1" x14ac:dyDescent="0.2">
      <c r="A70" s="301" t="s">
        <v>839</v>
      </c>
      <c r="B70" s="243">
        <v>4431</v>
      </c>
      <c r="C70" s="494">
        <f t="shared" si="8"/>
        <v>15000</v>
      </c>
      <c r="D70" s="311">
        <v>15000</v>
      </c>
      <c r="E70" s="311">
        <v>0</v>
      </c>
      <c r="F70" s="311">
        <v>0</v>
      </c>
      <c r="G70" s="311">
        <v>0</v>
      </c>
      <c r="H70" s="300" t="s">
        <v>800</v>
      </c>
    </row>
    <row r="71" spans="1:8" s="153" customFormat="1" ht="34.5" customHeight="1" x14ac:dyDescent="0.2">
      <c r="A71" s="301" t="s">
        <v>840</v>
      </c>
      <c r="B71" s="243">
        <v>4435</v>
      </c>
      <c r="C71" s="494">
        <f t="shared" si="8"/>
        <v>19500</v>
      </c>
      <c r="D71" s="311">
        <v>2000</v>
      </c>
      <c r="E71" s="311">
        <v>17500</v>
      </c>
      <c r="F71" s="311">
        <v>0</v>
      </c>
      <c r="G71" s="311">
        <v>0</v>
      </c>
      <c r="H71" s="300" t="s">
        <v>800</v>
      </c>
    </row>
    <row r="72" spans="1:8" s="153" customFormat="1" ht="34.5" customHeight="1" x14ac:dyDescent="0.2">
      <c r="A72" s="301" t="s">
        <v>841</v>
      </c>
      <c r="B72" s="243">
        <v>4437</v>
      </c>
      <c r="C72" s="494">
        <f t="shared" si="8"/>
        <v>14000</v>
      </c>
      <c r="D72" s="311">
        <v>14000</v>
      </c>
      <c r="E72" s="311">
        <v>0</v>
      </c>
      <c r="F72" s="311">
        <v>0</v>
      </c>
      <c r="G72" s="311">
        <v>0</v>
      </c>
      <c r="H72" s="300" t="s">
        <v>800</v>
      </c>
    </row>
    <row r="73" spans="1:8" s="153" customFormat="1" ht="34.5" customHeight="1" x14ac:dyDescent="0.2">
      <c r="A73" s="301" t="s">
        <v>842</v>
      </c>
      <c r="B73" s="243">
        <v>4438</v>
      </c>
      <c r="C73" s="494">
        <f t="shared" si="8"/>
        <v>27000</v>
      </c>
      <c r="D73" s="311">
        <v>27000</v>
      </c>
      <c r="E73" s="311">
        <v>0</v>
      </c>
      <c r="F73" s="311">
        <v>0</v>
      </c>
      <c r="G73" s="311">
        <v>0</v>
      </c>
      <c r="H73" s="300" t="s">
        <v>800</v>
      </c>
    </row>
    <row r="74" spans="1:8" s="153" customFormat="1" ht="34.5" customHeight="1" x14ac:dyDescent="0.2">
      <c r="A74" s="301" t="s">
        <v>843</v>
      </c>
      <c r="B74" s="243">
        <v>4439</v>
      </c>
      <c r="C74" s="494">
        <f t="shared" si="8"/>
        <v>38000</v>
      </c>
      <c r="D74" s="311">
        <v>10000</v>
      </c>
      <c r="E74" s="311">
        <v>28000</v>
      </c>
      <c r="F74" s="311">
        <v>0</v>
      </c>
      <c r="G74" s="311">
        <v>0</v>
      </c>
      <c r="H74" s="300" t="s">
        <v>800</v>
      </c>
    </row>
    <row r="75" spans="1:8" s="153" customFormat="1" ht="34.5" customHeight="1" x14ac:dyDescent="0.2">
      <c r="A75" s="301" t="s">
        <v>844</v>
      </c>
      <c r="B75" s="243">
        <v>4440</v>
      </c>
      <c r="C75" s="494">
        <f t="shared" si="8"/>
        <v>18000</v>
      </c>
      <c r="D75" s="311">
        <v>18000</v>
      </c>
      <c r="E75" s="311">
        <v>0</v>
      </c>
      <c r="F75" s="311">
        <v>0</v>
      </c>
      <c r="G75" s="311">
        <v>0</v>
      </c>
      <c r="H75" s="300" t="s">
        <v>800</v>
      </c>
    </row>
    <row r="76" spans="1:8" s="153" customFormat="1" ht="45.75" customHeight="1" thickBot="1" x14ac:dyDescent="0.25">
      <c r="A76" s="301" t="s">
        <v>516</v>
      </c>
      <c r="B76" s="243">
        <v>4264</v>
      </c>
      <c r="C76" s="494">
        <f t="shared" si="8"/>
        <v>271030</v>
      </c>
      <c r="D76" s="311">
        <v>91000</v>
      </c>
      <c r="E76" s="311">
        <v>180030</v>
      </c>
      <c r="F76" s="311">
        <v>0</v>
      </c>
      <c r="G76" s="311">
        <v>0</v>
      </c>
      <c r="H76" s="300" t="s">
        <v>788</v>
      </c>
    </row>
    <row r="77" spans="1:8" s="153" customFormat="1" ht="15.75" customHeight="1" thickBot="1" x14ac:dyDescent="0.25">
      <c r="A77" s="158" t="s">
        <v>114</v>
      </c>
      <c r="B77" s="155"/>
      <c r="C77" s="160">
        <f>SUM(C40:C76)</f>
        <v>1346279</v>
      </c>
      <c r="D77" s="160">
        <f t="shared" ref="D77:G77" si="9">SUM(D40:D76)</f>
        <v>606249</v>
      </c>
      <c r="E77" s="160">
        <f t="shared" si="9"/>
        <v>587030</v>
      </c>
      <c r="F77" s="160">
        <f t="shared" si="9"/>
        <v>153000</v>
      </c>
      <c r="G77" s="160">
        <f t="shared" si="9"/>
        <v>0</v>
      </c>
      <c r="H77" s="159"/>
    </row>
    <row r="78" spans="1:8" s="153" customFormat="1" ht="18" customHeight="1" x14ac:dyDescent="0.2">
      <c r="A78" s="502" t="s">
        <v>115</v>
      </c>
      <c r="B78" s="503"/>
      <c r="C78" s="503"/>
      <c r="D78" s="503"/>
      <c r="E78" s="503"/>
      <c r="F78" s="503"/>
      <c r="G78" s="503"/>
      <c r="H78" s="504"/>
    </row>
    <row r="79" spans="1:8" s="153" customFormat="1" ht="43.5" customHeight="1" x14ac:dyDescent="0.2">
      <c r="A79" s="301" t="s">
        <v>136</v>
      </c>
      <c r="B79" s="309">
        <v>5100</v>
      </c>
      <c r="C79" s="494">
        <f t="shared" ref="C79:C86" si="10">SUM(D79:G79)</f>
        <v>159042</v>
      </c>
      <c r="D79" s="306">
        <v>19330</v>
      </c>
      <c r="E79" s="306">
        <v>19485</v>
      </c>
      <c r="F79" s="306">
        <v>19641</v>
      </c>
      <c r="G79" s="306">
        <v>100586</v>
      </c>
      <c r="H79" s="300" t="s">
        <v>845</v>
      </c>
    </row>
    <row r="80" spans="1:8" s="153" customFormat="1" ht="34.5" customHeight="1" x14ac:dyDescent="0.2">
      <c r="A80" s="301" t="s">
        <v>349</v>
      </c>
      <c r="B80" s="309">
        <v>4298</v>
      </c>
      <c r="C80" s="494">
        <f t="shared" si="10"/>
        <v>3000</v>
      </c>
      <c r="D80" s="306">
        <v>3000</v>
      </c>
      <c r="E80" s="306">
        <v>0</v>
      </c>
      <c r="F80" s="306">
        <v>0</v>
      </c>
      <c r="G80" s="306">
        <v>0</v>
      </c>
      <c r="H80" s="300" t="s">
        <v>788</v>
      </c>
    </row>
    <row r="81" spans="1:8" s="153" customFormat="1" ht="34.5" customHeight="1" x14ac:dyDescent="0.2">
      <c r="A81" s="303" t="s">
        <v>846</v>
      </c>
      <c r="B81" s="309">
        <v>4349</v>
      </c>
      <c r="C81" s="494">
        <f t="shared" si="10"/>
        <v>70000</v>
      </c>
      <c r="D81" s="306">
        <v>70000</v>
      </c>
      <c r="E81" s="306">
        <v>0</v>
      </c>
      <c r="F81" s="306">
        <v>0</v>
      </c>
      <c r="G81" s="306">
        <v>0</v>
      </c>
      <c r="H81" s="300" t="s">
        <v>800</v>
      </c>
    </row>
    <row r="82" spans="1:8" s="153" customFormat="1" ht="34.5" customHeight="1" x14ac:dyDescent="0.2">
      <c r="A82" s="303" t="s">
        <v>847</v>
      </c>
      <c r="B82" s="309">
        <v>4408</v>
      </c>
      <c r="C82" s="494">
        <f t="shared" si="10"/>
        <v>35000</v>
      </c>
      <c r="D82" s="306">
        <v>35000</v>
      </c>
      <c r="E82" s="306">
        <v>0</v>
      </c>
      <c r="F82" s="306">
        <v>0</v>
      </c>
      <c r="G82" s="306">
        <v>0</v>
      </c>
      <c r="H82" s="300" t="s">
        <v>800</v>
      </c>
    </row>
    <row r="83" spans="1:8" s="153" customFormat="1" ht="34.5" customHeight="1" x14ac:dyDescent="0.2">
      <c r="A83" s="303" t="s">
        <v>848</v>
      </c>
      <c r="B83" s="309">
        <v>4579</v>
      </c>
      <c r="C83" s="494">
        <f t="shared" si="10"/>
        <v>25000</v>
      </c>
      <c r="D83" s="306">
        <v>25000</v>
      </c>
      <c r="E83" s="306">
        <v>0</v>
      </c>
      <c r="F83" s="306">
        <v>0</v>
      </c>
      <c r="G83" s="306">
        <v>0</v>
      </c>
      <c r="H83" s="300" t="s">
        <v>800</v>
      </c>
    </row>
    <row r="84" spans="1:8" s="153" customFormat="1" ht="34.5" customHeight="1" x14ac:dyDescent="0.2">
      <c r="A84" s="303" t="s">
        <v>849</v>
      </c>
      <c r="B84" s="309">
        <v>4224</v>
      </c>
      <c r="C84" s="494">
        <f t="shared" si="10"/>
        <v>34000</v>
      </c>
      <c r="D84" s="306">
        <v>34000</v>
      </c>
      <c r="E84" s="306">
        <v>0</v>
      </c>
      <c r="F84" s="306">
        <v>0</v>
      </c>
      <c r="G84" s="306">
        <v>0</v>
      </c>
      <c r="H84" s="300" t="s">
        <v>800</v>
      </c>
    </row>
    <row r="85" spans="1:8" s="153" customFormat="1" ht="24" customHeight="1" x14ac:dyDescent="0.2">
      <c r="A85" s="301" t="s">
        <v>517</v>
      </c>
      <c r="B85" s="309">
        <v>4423</v>
      </c>
      <c r="C85" s="494">
        <f t="shared" si="10"/>
        <v>55934</v>
      </c>
      <c r="D85" s="306">
        <v>27967</v>
      </c>
      <c r="E85" s="306">
        <v>27967</v>
      </c>
      <c r="F85" s="306">
        <v>0</v>
      </c>
      <c r="G85" s="306">
        <v>0</v>
      </c>
      <c r="H85" s="300" t="s">
        <v>788</v>
      </c>
    </row>
    <row r="86" spans="1:8" s="153" customFormat="1" ht="36" customHeight="1" thickBot="1" x14ac:dyDescent="0.25">
      <c r="A86" s="303" t="s">
        <v>850</v>
      </c>
      <c r="B86" s="309">
        <v>4621</v>
      </c>
      <c r="C86" s="494">
        <f t="shared" si="10"/>
        <v>400800</v>
      </c>
      <c r="D86" s="306">
        <v>125800</v>
      </c>
      <c r="E86" s="306">
        <v>260000</v>
      </c>
      <c r="F86" s="306">
        <v>15000</v>
      </c>
      <c r="G86" s="306">
        <v>0</v>
      </c>
      <c r="H86" s="300" t="s">
        <v>800</v>
      </c>
    </row>
    <row r="87" spans="1:8" s="153" customFormat="1" ht="15.75" customHeight="1" thickBot="1" x14ac:dyDescent="0.25">
      <c r="A87" s="158" t="s">
        <v>116</v>
      </c>
      <c r="B87" s="155"/>
      <c r="C87" s="156">
        <f>SUM(C79:C86)</f>
        <v>782776</v>
      </c>
      <c r="D87" s="156">
        <f t="shared" ref="D87:G87" si="11">SUM(D79:D86)</f>
        <v>340097</v>
      </c>
      <c r="E87" s="156">
        <f t="shared" si="11"/>
        <v>307452</v>
      </c>
      <c r="F87" s="156">
        <f t="shared" si="11"/>
        <v>34641</v>
      </c>
      <c r="G87" s="156">
        <f t="shared" si="11"/>
        <v>100586</v>
      </c>
      <c r="H87" s="157"/>
    </row>
    <row r="88" spans="1:8" s="153" customFormat="1" ht="18" customHeight="1" x14ac:dyDescent="0.2">
      <c r="A88" s="502" t="s">
        <v>141</v>
      </c>
      <c r="B88" s="503"/>
      <c r="C88" s="503"/>
      <c r="D88" s="503"/>
      <c r="E88" s="503"/>
      <c r="F88" s="503"/>
      <c r="G88" s="503"/>
      <c r="H88" s="504"/>
    </row>
    <row r="89" spans="1:8" s="153" customFormat="1" ht="45" customHeight="1" thickBot="1" x14ac:dyDescent="0.25">
      <c r="A89" s="301" t="s">
        <v>851</v>
      </c>
      <c r="B89" s="309">
        <v>5349</v>
      </c>
      <c r="C89" s="494">
        <f t="shared" ref="C89" si="12">SUM(D89:G89)</f>
        <v>300</v>
      </c>
      <c r="D89" s="306">
        <v>100</v>
      </c>
      <c r="E89" s="306">
        <v>100</v>
      </c>
      <c r="F89" s="306">
        <v>100</v>
      </c>
      <c r="G89" s="306">
        <v>0</v>
      </c>
      <c r="H89" s="300" t="s">
        <v>518</v>
      </c>
    </row>
    <row r="90" spans="1:8" s="153" customFormat="1" ht="15.75" customHeight="1" thickBot="1" x14ac:dyDescent="0.25">
      <c r="A90" s="158" t="s">
        <v>121</v>
      </c>
      <c r="B90" s="155"/>
      <c r="C90" s="156">
        <f t="shared" ref="C90:G90" si="13">SUM(C89)</f>
        <v>300</v>
      </c>
      <c r="D90" s="156">
        <f t="shared" si="13"/>
        <v>100</v>
      </c>
      <c r="E90" s="156">
        <f t="shared" si="13"/>
        <v>100</v>
      </c>
      <c r="F90" s="156">
        <f t="shared" si="13"/>
        <v>100</v>
      </c>
      <c r="G90" s="156">
        <f t="shared" si="13"/>
        <v>0</v>
      </c>
      <c r="H90" s="361"/>
    </row>
    <row r="91" spans="1:8" s="153" customFormat="1" ht="9" customHeight="1" thickBot="1" x14ac:dyDescent="0.25">
      <c r="A91" s="363"/>
      <c r="B91" s="508"/>
      <c r="C91" s="509"/>
      <c r="D91" s="509"/>
      <c r="E91" s="509"/>
      <c r="F91" s="509"/>
      <c r="G91" s="509"/>
      <c r="H91" s="364"/>
    </row>
    <row r="92" spans="1:8" s="153" customFormat="1" ht="18" customHeight="1" thickBot="1" x14ac:dyDescent="0.25">
      <c r="A92" s="158" t="s">
        <v>122</v>
      </c>
      <c r="B92" s="155"/>
      <c r="C92" s="156">
        <f>C90+C87+C77+C38+C31+C22+C19+C8</f>
        <v>3770696</v>
      </c>
      <c r="D92" s="156">
        <f>D90+D87+D77+D38+D31+D22+D19+D8</f>
        <v>1420629</v>
      </c>
      <c r="E92" s="156">
        <f>E90+E87+E77+E38+E31+E22+E19+E8</f>
        <v>1508845</v>
      </c>
      <c r="F92" s="156">
        <f>F90+F87+F77+F38+F31+F22+F19+F8</f>
        <v>510636</v>
      </c>
      <c r="G92" s="156">
        <f>G90+G87+G77+G38+G31+G22+G19+G8</f>
        <v>330586</v>
      </c>
      <c r="H92" s="159"/>
    </row>
    <row r="93" spans="1:8" x14ac:dyDescent="0.15">
      <c r="A93" s="590"/>
      <c r="B93" s="590"/>
      <c r="C93" s="590"/>
      <c r="D93" s="590"/>
      <c r="E93" s="590"/>
      <c r="F93" s="590"/>
      <c r="G93" s="590"/>
      <c r="H93" s="590"/>
    </row>
    <row r="96" spans="1:8" x14ac:dyDescent="0.2">
      <c r="D96" s="365"/>
      <c r="E96" s="365"/>
      <c r="F96" s="365"/>
      <c r="G96" s="365"/>
    </row>
  </sheetData>
  <mergeCells count="7">
    <mergeCell ref="A93:H93"/>
    <mergeCell ref="A2:H2"/>
    <mergeCell ref="A4:A5"/>
    <mergeCell ref="B4:B5"/>
    <mergeCell ref="C4:C5"/>
    <mergeCell ref="D4:G4"/>
    <mergeCell ref="H4:H5"/>
  </mergeCells>
  <pageMargins left="0.39370078740157483" right="0.39370078740157483" top="0.59055118110236227" bottom="0.39370078740157483" header="0.31496062992125984" footer="0.11811023622047245"/>
  <pageSetup paperSize="9" firstPageNumber="13" fitToHeight="0" orientation="landscape" useFirstPageNumber="1" r:id="rId1"/>
  <headerFooter>
    <oddHeader>&amp;L&amp;"Tahoma,Kurzíva"&amp;9Střednědobý výhled rozpočtu Moravskoslezského kraje na léta 2025-2027&amp;R&amp;"Tahoma,Kurzíva"&amp;9Přehled závazků kraje u akcí reprodukce majetku kraje</oddHeader>
    <oddFooter>&amp;C&amp;"Tahoma,Obyčejné"&amp;P</oddFooter>
  </headerFooter>
  <rowBreaks count="4" manualBreakCount="4">
    <brk id="19" max="7" man="1"/>
    <brk id="31" max="7" man="1"/>
    <brk id="77" max="7" man="1"/>
    <brk id="9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31A90-9A68-4F3A-B724-259D6BF70D6F}">
  <sheetPr>
    <pageSetUpPr fitToPage="1"/>
  </sheetPr>
  <dimension ref="A1:N170"/>
  <sheetViews>
    <sheetView zoomScaleNormal="100" zoomScaleSheetLayoutView="100" workbookViewId="0">
      <pane ySplit="5" topLeftCell="A6" activePane="bottomLeft" state="frozen"/>
      <selection activeCell="E56" sqref="E56"/>
      <selection pane="bottomLeft" activeCell="C8" sqref="C8"/>
    </sheetView>
  </sheetViews>
  <sheetFormatPr defaultColWidth="9.140625" defaultRowHeight="15" x14ac:dyDescent="0.25"/>
  <cols>
    <col min="1" max="1" width="30.7109375" style="401" customWidth="1"/>
    <col min="2" max="2" width="9.140625" style="401" hidden="1" customWidth="1"/>
    <col min="3" max="3" width="10.7109375" style="401" customWidth="1"/>
    <col min="4" max="4" width="9.85546875" style="401" customWidth="1"/>
    <col min="5" max="5" width="10.42578125" style="401" customWidth="1"/>
    <col min="6" max="7" width="10" style="401" customWidth="1"/>
    <col min="8" max="8" width="14.7109375" style="401" customWidth="1"/>
    <col min="9" max="9" width="14.42578125" style="401" customWidth="1"/>
    <col min="10" max="10" width="44.7109375" style="401" customWidth="1"/>
    <col min="11" max="11" width="9" style="401" hidden="1" customWidth="1"/>
    <col min="12" max="12" width="14.7109375" style="400" bestFit="1" customWidth="1"/>
    <col min="13" max="13" width="36.42578125" style="401" customWidth="1"/>
    <col min="14" max="14" width="22.140625" style="401" customWidth="1"/>
    <col min="15" max="16384" width="9.140625" style="401"/>
  </cols>
  <sheetData>
    <row r="1" spans="1:13" x14ac:dyDescent="0.25">
      <c r="A1" s="347" t="s">
        <v>60</v>
      </c>
    </row>
    <row r="2" spans="1:13" s="397" customFormat="1" ht="30" customHeight="1" x14ac:dyDescent="0.2">
      <c r="A2" s="627" t="s">
        <v>433</v>
      </c>
      <c r="B2" s="627"/>
      <c r="C2" s="627"/>
      <c r="D2" s="627"/>
      <c r="E2" s="627"/>
      <c r="F2" s="627"/>
      <c r="G2" s="627"/>
      <c r="H2" s="627"/>
      <c r="I2" s="627"/>
      <c r="J2" s="627"/>
      <c r="L2" s="398"/>
      <c r="M2" s="399"/>
    </row>
    <row r="3" spans="1:13" s="397" customFormat="1" ht="13.5" customHeight="1" thickBot="1" x14ac:dyDescent="0.3">
      <c r="A3" s="628"/>
      <c r="B3" s="628"/>
      <c r="C3" s="628"/>
      <c r="D3" s="628"/>
      <c r="E3" s="628"/>
      <c r="F3" s="628"/>
      <c r="G3" s="628"/>
      <c r="H3" s="628"/>
      <c r="I3" s="628"/>
      <c r="J3" s="141" t="s">
        <v>92</v>
      </c>
      <c r="L3" s="398"/>
    </row>
    <row r="4" spans="1:13" ht="18" customHeight="1" thickBot="1" x14ac:dyDescent="0.3">
      <c r="A4" s="581" t="s">
        <v>598</v>
      </c>
      <c r="B4" s="613" t="s">
        <v>131</v>
      </c>
      <c r="C4" s="613" t="s">
        <v>132</v>
      </c>
      <c r="D4" s="598" t="s">
        <v>162</v>
      </c>
      <c r="E4" s="603"/>
      <c r="F4" s="603"/>
      <c r="G4" s="604"/>
      <c r="H4" s="613" t="s">
        <v>215</v>
      </c>
      <c r="I4" s="613" t="s">
        <v>216</v>
      </c>
      <c r="J4" s="588" t="s">
        <v>309</v>
      </c>
      <c r="K4" s="623" t="s">
        <v>357</v>
      </c>
    </row>
    <row r="5" spans="1:13" ht="21.75" customHeight="1" thickBot="1" x14ac:dyDescent="0.3">
      <c r="A5" s="629"/>
      <c r="B5" s="614"/>
      <c r="C5" s="614"/>
      <c r="D5" s="348" t="s">
        <v>267</v>
      </c>
      <c r="E5" s="348" t="s">
        <v>407</v>
      </c>
      <c r="F5" s="348" t="s">
        <v>599</v>
      </c>
      <c r="G5" s="348" t="s">
        <v>585</v>
      </c>
      <c r="H5" s="614"/>
      <c r="I5" s="614"/>
      <c r="J5" s="630"/>
      <c r="K5" s="623"/>
    </row>
    <row r="6" spans="1:13" ht="18" customHeight="1" x14ac:dyDescent="0.25">
      <c r="A6" s="624" t="s">
        <v>138</v>
      </c>
      <c r="B6" s="624"/>
      <c r="C6" s="624"/>
      <c r="D6" s="624"/>
      <c r="E6" s="624"/>
      <c r="F6" s="624"/>
      <c r="G6" s="624"/>
      <c r="H6" s="624"/>
      <c r="I6" s="624"/>
      <c r="J6" s="625"/>
      <c r="K6" s="290"/>
    </row>
    <row r="7" spans="1:13" s="403" customFormat="1" ht="109.5" customHeight="1" x14ac:dyDescent="0.2">
      <c r="A7" s="115" t="s">
        <v>204</v>
      </c>
      <c r="B7" s="104" t="s">
        <v>217</v>
      </c>
      <c r="C7" s="99">
        <f>D7+E7+F7</f>
        <v>3600</v>
      </c>
      <c r="D7" s="105">
        <v>1200</v>
      </c>
      <c r="E7" s="105">
        <v>1200</v>
      </c>
      <c r="F7" s="105">
        <v>1200</v>
      </c>
      <c r="G7" s="105" t="s">
        <v>6</v>
      </c>
      <c r="H7" s="106" t="s">
        <v>275</v>
      </c>
      <c r="I7" s="107" t="s">
        <v>6</v>
      </c>
      <c r="J7" s="108" t="s">
        <v>600</v>
      </c>
      <c r="K7" s="290">
        <v>1</v>
      </c>
      <c r="L7" s="402"/>
    </row>
    <row r="8" spans="1:13" s="403" customFormat="1" ht="57" customHeight="1" x14ac:dyDescent="0.2">
      <c r="A8" s="404" t="s">
        <v>358</v>
      </c>
      <c r="B8" s="104" t="s">
        <v>218</v>
      </c>
      <c r="C8" s="99">
        <f t="shared" ref="C8" si="0">D8+E8+F8+G8</f>
        <v>4137</v>
      </c>
      <c r="D8" s="105">
        <v>2482</v>
      </c>
      <c r="E8" s="105">
        <v>1655</v>
      </c>
      <c r="F8" s="105">
        <v>0</v>
      </c>
      <c r="G8" s="105">
        <v>0</v>
      </c>
      <c r="H8" s="106" t="s">
        <v>359</v>
      </c>
      <c r="I8" s="107" t="s">
        <v>360</v>
      </c>
      <c r="J8" s="108" t="s">
        <v>361</v>
      </c>
      <c r="K8" s="290">
        <v>2</v>
      </c>
      <c r="L8" s="400"/>
    </row>
    <row r="9" spans="1:13" ht="57" customHeight="1" x14ac:dyDescent="0.25">
      <c r="A9" s="404" t="s">
        <v>601</v>
      </c>
      <c r="B9" s="104" t="s">
        <v>218</v>
      </c>
      <c r="C9" s="99">
        <f>D9+E9+F9</f>
        <v>137136</v>
      </c>
      <c r="D9" s="105">
        <v>45712</v>
      </c>
      <c r="E9" s="105">
        <v>45712</v>
      </c>
      <c r="F9" s="105">
        <v>45712</v>
      </c>
      <c r="G9" s="105" t="s">
        <v>6</v>
      </c>
      <c r="H9" s="106" t="s">
        <v>300</v>
      </c>
      <c r="I9" s="132" t="s">
        <v>258</v>
      </c>
      <c r="J9" s="108" t="s">
        <v>602</v>
      </c>
      <c r="K9" s="290" t="s">
        <v>362</v>
      </c>
    </row>
    <row r="10" spans="1:13" ht="78" customHeight="1" thickBot="1" x14ac:dyDescent="0.3">
      <c r="A10" s="404" t="s">
        <v>363</v>
      </c>
      <c r="B10" s="104" t="s">
        <v>218</v>
      </c>
      <c r="C10" s="99">
        <f>D10+E10+F10</f>
        <v>43818</v>
      </c>
      <c r="D10" s="105">
        <v>14606</v>
      </c>
      <c r="E10" s="105">
        <v>14606</v>
      </c>
      <c r="F10" s="105">
        <v>14606</v>
      </c>
      <c r="G10" s="105" t="s">
        <v>6</v>
      </c>
      <c r="H10" s="106" t="s">
        <v>300</v>
      </c>
      <c r="I10" s="132" t="s">
        <v>258</v>
      </c>
      <c r="J10" s="127" t="s">
        <v>603</v>
      </c>
      <c r="K10" s="290">
        <v>5</v>
      </c>
    </row>
    <row r="11" spans="1:13" ht="37.5" customHeight="1" thickBot="1" x14ac:dyDescent="0.3">
      <c r="A11" s="60" t="s">
        <v>139</v>
      </c>
      <c r="B11" s="101"/>
      <c r="C11" s="61">
        <f>SUM(C7:C10)</f>
        <v>188691</v>
      </c>
      <c r="D11" s="61">
        <f t="shared" ref="D11:G11" si="1">SUM(D7:D10)</f>
        <v>64000</v>
      </c>
      <c r="E11" s="61">
        <f t="shared" si="1"/>
        <v>63173</v>
      </c>
      <c r="F11" s="61">
        <f t="shared" si="1"/>
        <v>61518</v>
      </c>
      <c r="G11" s="61">
        <f t="shared" si="1"/>
        <v>0</v>
      </c>
      <c r="H11" s="61"/>
      <c r="I11" s="112"/>
      <c r="J11" s="62"/>
      <c r="K11" s="290"/>
    </row>
    <row r="12" spans="1:13" ht="18" customHeight="1" x14ac:dyDescent="0.25">
      <c r="A12" s="620" t="s">
        <v>95</v>
      </c>
      <c r="B12" s="620"/>
      <c r="C12" s="620"/>
      <c r="D12" s="620"/>
      <c r="E12" s="620"/>
      <c r="F12" s="620"/>
      <c r="G12" s="620"/>
      <c r="H12" s="620"/>
      <c r="I12" s="620"/>
      <c r="J12" s="626"/>
      <c r="K12" s="290"/>
    </row>
    <row r="13" spans="1:13" ht="89.25" customHeight="1" x14ac:dyDescent="0.25">
      <c r="A13" s="452" t="s">
        <v>143</v>
      </c>
      <c r="B13" s="489">
        <v>704</v>
      </c>
      <c r="C13" s="99">
        <f t="shared" ref="C13:C15" si="2">D13+E13+F13</f>
        <v>88500</v>
      </c>
      <c r="D13" s="485">
        <v>59000</v>
      </c>
      <c r="E13" s="485">
        <v>29500</v>
      </c>
      <c r="F13" s="485">
        <v>0</v>
      </c>
      <c r="G13" s="485">
        <v>0</v>
      </c>
      <c r="H13" s="132" t="s">
        <v>364</v>
      </c>
      <c r="I13" s="132" t="s">
        <v>434</v>
      </c>
      <c r="J13" s="124" t="s">
        <v>435</v>
      </c>
      <c r="K13" s="290">
        <v>7</v>
      </c>
    </row>
    <row r="14" spans="1:13" ht="90.75" customHeight="1" x14ac:dyDescent="0.25">
      <c r="A14" s="404" t="s">
        <v>498</v>
      </c>
      <c r="B14" s="113">
        <v>705</v>
      </c>
      <c r="C14" s="99">
        <f t="shared" si="2"/>
        <v>8717</v>
      </c>
      <c r="D14" s="114">
        <v>2937</v>
      </c>
      <c r="E14" s="114">
        <v>2890</v>
      </c>
      <c r="F14" s="114">
        <v>2890</v>
      </c>
      <c r="G14" s="114" t="s">
        <v>6</v>
      </c>
      <c r="H14" s="106" t="s">
        <v>300</v>
      </c>
      <c r="I14" s="106" t="s">
        <v>604</v>
      </c>
      <c r="J14" s="108" t="s">
        <v>605</v>
      </c>
      <c r="K14" s="291" t="s">
        <v>365</v>
      </c>
    </row>
    <row r="15" spans="1:13" ht="115.5" x14ac:dyDescent="0.25">
      <c r="A15" s="405" t="s">
        <v>276</v>
      </c>
      <c r="B15" s="113" t="s">
        <v>606</v>
      </c>
      <c r="C15" s="99">
        <f t="shared" si="2"/>
        <v>11622</v>
      </c>
      <c r="D15" s="114">
        <v>3874</v>
      </c>
      <c r="E15" s="114">
        <v>3874</v>
      </c>
      <c r="F15" s="114">
        <v>3874</v>
      </c>
      <c r="G15" s="114">
        <v>0</v>
      </c>
      <c r="H15" s="106" t="s">
        <v>607</v>
      </c>
      <c r="I15" s="106" t="s">
        <v>608</v>
      </c>
      <c r="J15" s="108" t="s">
        <v>609</v>
      </c>
      <c r="K15" s="291" t="s">
        <v>365</v>
      </c>
    </row>
    <row r="16" spans="1:13" ht="99" customHeight="1" x14ac:dyDescent="0.25">
      <c r="A16" s="115" t="s">
        <v>142</v>
      </c>
      <c r="B16" s="113">
        <v>804</v>
      </c>
      <c r="C16" s="99">
        <f>D16+E16+F16</f>
        <v>2505</v>
      </c>
      <c r="D16" s="105">
        <f>810</f>
        <v>810</v>
      </c>
      <c r="E16" s="114">
        <v>835</v>
      </c>
      <c r="F16" s="114">
        <v>860</v>
      </c>
      <c r="G16" s="114" t="s">
        <v>6</v>
      </c>
      <c r="H16" s="106" t="s">
        <v>366</v>
      </c>
      <c r="I16" s="107" t="s">
        <v>219</v>
      </c>
      <c r="J16" s="108" t="s">
        <v>436</v>
      </c>
      <c r="K16" s="290">
        <v>8</v>
      </c>
    </row>
    <row r="17" spans="1:12" ht="78.75" customHeight="1" x14ac:dyDescent="0.25">
      <c r="A17" s="404" t="s">
        <v>437</v>
      </c>
      <c r="B17" s="113">
        <v>807</v>
      </c>
      <c r="C17" s="99">
        <f>D17+E17+F17</f>
        <v>2250</v>
      </c>
      <c r="D17" s="406">
        <v>750</v>
      </c>
      <c r="E17" s="114">
        <v>750</v>
      </c>
      <c r="F17" s="114">
        <v>750</v>
      </c>
      <c r="G17" s="114" t="s">
        <v>6</v>
      </c>
      <c r="H17" s="106" t="s">
        <v>438</v>
      </c>
      <c r="I17" s="106" t="s">
        <v>6</v>
      </c>
      <c r="J17" s="407" t="s">
        <v>178</v>
      </c>
      <c r="K17" s="290">
        <v>8</v>
      </c>
    </row>
    <row r="18" spans="1:12" ht="99" customHeight="1" x14ac:dyDescent="0.25">
      <c r="A18" s="404" t="s">
        <v>144</v>
      </c>
      <c r="B18" s="113" t="s">
        <v>269</v>
      </c>
      <c r="C18" s="99">
        <f>D18+E18+F18+G18</f>
        <v>76715</v>
      </c>
      <c r="D18" s="406">
        <f>76715</f>
        <v>76715</v>
      </c>
      <c r="E18" s="135">
        <v>0</v>
      </c>
      <c r="F18" s="135">
        <v>0</v>
      </c>
      <c r="G18" s="135">
        <v>0</v>
      </c>
      <c r="H18" s="116" t="s">
        <v>220</v>
      </c>
      <c r="I18" s="116" t="s">
        <v>221</v>
      </c>
      <c r="J18" s="408" t="s">
        <v>439</v>
      </c>
      <c r="K18" s="290">
        <v>8</v>
      </c>
    </row>
    <row r="19" spans="1:12" s="403" customFormat="1" ht="99" customHeight="1" x14ac:dyDescent="0.2">
      <c r="A19" s="404" t="s">
        <v>145</v>
      </c>
      <c r="B19" s="113">
        <v>808</v>
      </c>
      <c r="C19" s="99">
        <f>D19+E19+F19+G19</f>
        <v>500</v>
      </c>
      <c r="D19" s="406">
        <f>500</f>
        <v>500</v>
      </c>
      <c r="E19" s="135">
        <v>0</v>
      </c>
      <c r="F19" s="135">
        <v>0</v>
      </c>
      <c r="G19" s="135">
        <v>0</v>
      </c>
      <c r="H19" s="116" t="s">
        <v>220</v>
      </c>
      <c r="I19" s="116" t="s">
        <v>221</v>
      </c>
      <c r="J19" s="408" t="s">
        <v>439</v>
      </c>
      <c r="K19" s="290">
        <v>8</v>
      </c>
      <c r="L19" s="400"/>
    </row>
    <row r="20" spans="1:12" s="403" customFormat="1" ht="89.25" customHeight="1" x14ac:dyDescent="0.2">
      <c r="A20" s="404" t="s">
        <v>440</v>
      </c>
      <c r="B20" s="117" t="s">
        <v>269</v>
      </c>
      <c r="C20" s="99">
        <f t="shared" ref="C20:C25" si="3">D20+E20+F20+G20</f>
        <v>168300</v>
      </c>
      <c r="D20" s="118">
        <v>168300</v>
      </c>
      <c r="E20" s="135">
        <v>0</v>
      </c>
      <c r="F20" s="135">
        <v>0</v>
      </c>
      <c r="G20" s="135">
        <v>0</v>
      </c>
      <c r="H20" s="116" t="s">
        <v>278</v>
      </c>
      <c r="I20" s="106" t="s">
        <v>222</v>
      </c>
      <c r="J20" s="119" t="s">
        <v>441</v>
      </c>
      <c r="K20" s="290">
        <v>8</v>
      </c>
      <c r="L20" s="400"/>
    </row>
    <row r="21" spans="1:12" ht="89.25" customHeight="1" x14ac:dyDescent="0.25">
      <c r="A21" s="404" t="s">
        <v>442</v>
      </c>
      <c r="B21" s="117">
        <v>808</v>
      </c>
      <c r="C21" s="99">
        <f t="shared" si="3"/>
        <v>9500</v>
      </c>
      <c r="D21" s="118">
        <v>9500</v>
      </c>
      <c r="E21" s="114">
        <v>0</v>
      </c>
      <c r="F21" s="114">
        <v>0</v>
      </c>
      <c r="G21" s="114">
        <v>0</v>
      </c>
      <c r="H21" s="106" t="s">
        <v>278</v>
      </c>
      <c r="I21" s="106" t="s">
        <v>222</v>
      </c>
      <c r="J21" s="119" t="s">
        <v>441</v>
      </c>
      <c r="K21" s="290">
        <v>8</v>
      </c>
    </row>
    <row r="22" spans="1:12" s="403" customFormat="1" ht="78" customHeight="1" x14ac:dyDescent="0.2">
      <c r="A22" s="404" t="s">
        <v>443</v>
      </c>
      <c r="B22" s="117" t="s">
        <v>308</v>
      </c>
      <c r="C22" s="99">
        <f t="shared" si="3"/>
        <v>3000000</v>
      </c>
      <c r="D22" s="118">
        <v>0</v>
      </c>
      <c r="E22" s="114">
        <v>300000</v>
      </c>
      <c r="F22" s="114">
        <v>300000</v>
      </c>
      <c r="G22" s="114">
        <v>2400000</v>
      </c>
      <c r="H22" s="106" t="s">
        <v>401</v>
      </c>
      <c r="I22" s="106" t="s">
        <v>279</v>
      </c>
      <c r="J22" s="119" t="s">
        <v>280</v>
      </c>
      <c r="K22" s="290">
        <v>8</v>
      </c>
      <c r="L22" s="400"/>
    </row>
    <row r="23" spans="1:12" ht="78" customHeight="1" x14ac:dyDescent="0.25">
      <c r="A23" s="404" t="s">
        <v>444</v>
      </c>
      <c r="B23" s="117">
        <v>808</v>
      </c>
      <c r="C23" s="99">
        <f t="shared" si="3"/>
        <v>1030000</v>
      </c>
      <c r="D23" s="118">
        <v>170000</v>
      </c>
      <c r="E23" s="114">
        <v>150000</v>
      </c>
      <c r="F23" s="114">
        <v>130000</v>
      </c>
      <c r="G23" s="114">
        <v>580000</v>
      </c>
      <c r="H23" s="106" t="s">
        <v>401</v>
      </c>
      <c r="I23" s="106" t="s">
        <v>279</v>
      </c>
      <c r="J23" s="119" t="s">
        <v>280</v>
      </c>
      <c r="K23" s="293">
        <v>8</v>
      </c>
    </row>
    <row r="24" spans="1:12" ht="45.75" customHeight="1" x14ac:dyDescent="0.25">
      <c r="A24" s="404" t="s">
        <v>922</v>
      </c>
      <c r="B24" s="113" t="s">
        <v>269</v>
      </c>
      <c r="C24" s="99">
        <f t="shared" si="3"/>
        <v>4202144</v>
      </c>
      <c r="D24" s="118">
        <v>891706</v>
      </c>
      <c r="E24" s="118">
        <v>1963830</v>
      </c>
      <c r="F24" s="118">
        <v>935358</v>
      </c>
      <c r="G24" s="114">
        <v>411250</v>
      </c>
      <c r="H24" s="106" t="s">
        <v>6</v>
      </c>
      <c r="I24" s="106" t="s">
        <v>6</v>
      </c>
      <c r="J24" s="119" t="s">
        <v>610</v>
      </c>
      <c r="K24" s="293"/>
    </row>
    <row r="25" spans="1:12" ht="45" customHeight="1" x14ac:dyDescent="0.25">
      <c r="A25" s="404" t="s">
        <v>921</v>
      </c>
      <c r="B25" s="113">
        <v>808</v>
      </c>
      <c r="C25" s="99">
        <f t="shared" si="3"/>
        <v>240000</v>
      </c>
      <c r="D25" s="118">
        <v>70000</v>
      </c>
      <c r="E25" s="114">
        <v>70000</v>
      </c>
      <c r="F25" s="114">
        <v>50000</v>
      </c>
      <c r="G25" s="114">
        <v>50000</v>
      </c>
      <c r="H25" s="106" t="s">
        <v>6</v>
      </c>
      <c r="I25" s="106" t="s">
        <v>6</v>
      </c>
      <c r="J25" s="119" t="s">
        <v>610</v>
      </c>
      <c r="K25" s="293"/>
    </row>
    <row r="26" spans="1:12" ht="68.25" customHeight="1" thickBot="1" x14ac:dyDescent="0.3">
      <c r="A26" s="409" t="s">
        <v>363</v>
      </c>
      <c r="B26" s="410">
        <v>301</v>
      </c>
      <c r="C26" s="352">
        <f>D26+E26+F26</f>
        <v>10299</v>
      </c>
      <c r="D26" s="411">
        <v>3433</v>
      </c>
      <c r="E26" s="275">
        <v>3433</v>
      </c>
      <c r="F26" s="275">
        <v>3433</v>
      </c>
      <c r="G26" s="275" t="s">
        <v>6</v>
      </c>
      <c r="H26" s="350" t="s">
        <v>300</v>
      </c>
      <c r="I26" s="412" t="s">
        <v>258</v>
      </c>
      <c r="J26" s="346" t="s">
        <v>611</v>
      </c>
      <c r="K26" s="293"/>
    </row>
    <row r="27" spans="1:12" ht="27" customHeight="1" thickBot="1" x14ac:dyDescent="0.3">
      <c r="A27" s="63" t="s">
        <v>96</v>
      </c>
      <c r="B27" s="96"/>
      <c r="C27" s="65">
        <f>SUM(C13:C26)</f>
        <v>8851052</v>
      </c>
      <c r="D27" s="65">
        <f>SUM(D13:D26)</f>
        <v>1457525</v>
      </c>
      <c r="E27" s="65">
        <f t="shared" ref="E27:F27" si="4">SUM(E13:E26)</f>
        <v>2525112</v>
      </c>
      <c r="F27" s="65">
        <f t="shared" si="4"/>
        <v>1427165</v>
      </c>
      <c r="G27" s="65">
        <f>SUM(G13:G25)</f>
        <v>3441250</v>
      </c>
      <c r="H27" s="112"/>
      <c r="I27" s="112"/>
      <c r="J27" s="62"/>
      <c r="K27" s="290"/>
    </row>
    <row r="28" spans="1:12" ht="18" customHeight="1" x14ac:dyDescent="0.25">
      <c r="A28" s="600" t="s">
        <v>281</v>
      </c>
      <c r="B28" s="600"/>
      <c r="C28" s="600"/>
      <c r="D28" s="600"/>
      <c r="E28" s="600"/>
      <c r="F28" s="600"/>
      <c r="G28" s="600"/>
      <c r="H28" s="600"/>
      <c r="I28" s="600"/>
      <c r="J28" s="617"/>
      <c r="K28" s="290"/>
    </row>
    <row r="29" spans="1:12" ht="99" customHeight="1" x14ac:dyDescent="0.25">
      <c r="A29" s="404" t="s">
        <v>445</v>
      </c>
      <c r="B29" s="113">
        <v>1603</v>
      </c>
      <c r="C29" s="99">
        <f>D29+E29+F29+G29</f>
        <v>16139042</v>
      </c>
      <c r="D29" s="413">
        <f>1308421+130842</f>
        <v>1439263</v>
      </c>
      <c r="E29" s="414">
        <f>1689797+168980</f>
        <v>1858777</v>
      </c>
      <c r="F29" s="414">
        <f>1689895+168990</f>
        <v>1858885</v>
      </c>
      <c r="G29" s="414">
        <v>10982117</v>
      </c>
      <c r="H29" s="415" t="s">
        <v>283</v>
      </c>
      <c r="I29" s="415" t="s">
        <v>612</v>
      </c>
      <c r="J29" s="407" t="s">
        <v>613</v>
      </c>
      <c r="K29" s="290">
        <v>16</v>
      </c>
      <c r="L29" s="416"/>
    </row>
    <row r="30" spans="1:12" s="403" customFormat="1" ht="68.25" customHeight="1" x14ac:dyDescent="0.2">
      <c r="A30" s="404" t="s">
        <v>614</v>
      </c>
      <c r="B30" s="113">
        <v>1603</v>
      </c>
      <c r="C30" s="99">
        <f t="shared" ref="C30:C38" si="5">D30+E30+F30+G30</f>
        <v>175180</v>
      </c>
      <c r="D30" s="417">
        <v>60060</v>
      </c>
      <c r="E30" s="414">
        <v>60060</v>
      </c>
      <c r="F30" s="414">
        <v>55060</v>
      </c>
      <c r="G30" s="414">
        <v>0</v>
      </c>
      <c r="H30" s="415" t="s">
        <v>283</v>
      </c>
      <c r="I30" s="418" t="s">
        <v>615</v>
      </c>
      <c r="J30" s="407" t="s">
        <v>368</v>
      </c>
      <c r="K30" s="290">
        <v>16</v>
      </c>
      <c r="L30" s="400"/>
    </row>
    <row r="31" spans="1:12" s="419" customFormat="1" ht="99" customHeight="1" x14ac:dyDescent="0.25">
      <c r="A31" s="404" t="s">
        <v>616</v>
      </c>
      <c r="B31" s="113">
        <v>1603</v>
      </c>
      <c r="C31" s="99">
        <f t="shared" si="5"/>
        <v>117913</v>
      </c>
      <c r="D31" s="413">
        <v>13200</v>
      </c>
      <c r="E31" s="414">
        <v>13200</v>
      </c>
      <c r="F31" s="414">
        <v>13200</v>
      </c>
      <c r="G31" s="414">
        <v>78313</v>
      </c>
      <c r="H31" s="415" t="s">
        <v>617</v>
      </c>
      <c r="I31" s="415" t="s">
        <v>618</v>
      </c>
      <c r="J31" s="407" t="s">
        <v>771</v>
      </c>
      <c r="K31" s="292"/>
      <c r="L31" s="416"/>
    </row>
    <row r="32" spans="1:12" ht="130.5" customHeight="1" x14ac:dyDescent="0.25">
      <c r="A32" s="404" t="s">
        <v>619</v>
      </c>
      <c r="B32" s="113">
        <v>1603</v>
      </c>
      <c r="C32" s="99">
        <f>D32+E32+F32+G32</f>
        <v>126008</v>
      </c>
      <c r="D32" s="413">
        <v>126008</v>
      </c>
      <c r="E32" s="414">
        <v>0</v>
      </c>
      <c r="F32" s="414">
        <v>0</v>
      </c>
      <c r="G32" s="414">
        <v>0</v>
      </c>
      <c r="H32" s="415" t="s">
        <v>283</v>
      </c>
      <c r="I32" s="415" t="s">
        <v>620</v>
      </c>
      <c r="J32" s="407" t="s">
        <v>621</v>
      </c>
      <c r="K32" s="290">
        <v>16</v>
      </c>
    </row>
    <row r="33" spans="1:14" s="419" customFormat="1" ht="194.25" customHeight="1" x14ac:dyDescent="0.25">
      <c r="A33" s="404" t="s">
        <v>622</v>
      </c>
      <c r="B33" s="113">
        <v>1603</v>
      </c>
      <c r="C33" s="99">
        <f t="shared" si="5"/>
        <v>1559720</v>
      </c>
      <c r="D33" s="413">
        <v>4165</v>
      </c>
      <c r="E33" s="414">
        <v>149954</v>
      </c>
      <c r="F33" s="414">
        <f>149954+6875</f>
        <v>156829</v>
      </c>
      <c r="G33" s="414">
        <v>1248772</v>
      </c>
      <c r="H33" s="415" t="s">
        <v>623</v>
      </c>
      <c r="I33" s="418" t="s">
        <v>615</v>
      </c>
      <c r="J33" s="407" t="s">
        <v>624</v>
      </c>
      <c r="K33" s="292"/>
      <c r="L33" s="400"/>
      <c r="M33" s="420"/>
      <c r="N33" s="421"/>
    </row>
    <row r="34" spans="1:14" ht="84" x14ac:dyDescent="0.25">
      <c r="A34" s="404" t="s">
        <v>625</v>
      </c>
      <c r="B34" s="113">
        <v>1603</v>
      </c>
      <c r="C34" s="99">
        <f>D34+E34+F34+G34</f>
        <v>667750</v>
      </c>
      <c r="D34" s="417">
        <v>225750</v>
      </c>
      <c r="E34" s="414">
        <v>225750</v>
      </c>
      <c r="F34" s="414">
        <v>216250</v>
      </c>
      <c r="G34" s="414">
        <v>0</v>
      </c>
      <c r="H34" s="415" t="s">
        <v>283</v>
      </c>
      <c r="I34" s="422" t="s">
        <v>626</v>
      </c>
      <c r="J34" s="408" t="s">
        <v>446</v>
      </c>
      <c r="K34" s="290">
        <v>16</v>
      </c>
    </row>
    <row r="35" spans="1:14" ht="67.5" customHeight="1" x14ac:dyDescent="0.25">
      <c r="A35" s="404" t="s">
        <v>627</v>
      </c>
      <c r="B35" s="113">
        <v>1603</v>
      </c>
      <c r="C35" s="99">
        <f t="shared" si="5"/>
        <v>10670</v>
      </c>
      <c r="D35" s="406">
        <f>10670</f>
        <v>10670</v>
      </c>
      <c r="E35" s="414">
        <v>0</v>
      </c>
      <c r="F35" s="414">
        <v>0</v>
      </c>
      <c r="G35" s="414">
        <v>0</v>
      </c>
      <c r="H35" s="415" t="s">
        <v>367</v>
      </c>
      <c r="I35" s="418" t="s">
        <v>223</v>
      </c>
      <c r="J35" s="407" t="s">
        <v>282</v>
      </c>
      <c r="K35" s="290">
        <v>16</v>
      </c>
    </row>
    <row r="36" spans="1:14" ht="67.5" customHeight="1" x14ac:dyDescent="0.25">
      <c r="A36" s="404" t="s">
        <v>628</v>
      </c>
      <c r="B36" s="113">
        <v>1603</v>
      </c>
      <c r="C36" s="99">
        <f t="shared" si="5"/>
        <v>732</v>
      </c>
      <c r="D36" s="414">
        <f>732</f>
        <v>732</v>
      </c>
      <c r="E36" s="414">
        <v>0</v>
      </c>
      <c r="F36" s="414">
        <v>0</v>
      </c>
      <c r="G36" s="414">
        <v>0</v>
      </c>
      <c r="H36" s="415" t="s">
        <v>369</v>
      </c>
      <c r="I36" s="418" t="s">
        <v>224</v>
      </c>
      <c r="J36" s="407" t="s">
        <v>284</v>
      </c>
      <c r="K36" s="290">
        <v>16</v>
      </c>
    </row>
    <row r="37" spans="1:14" s="423" customFormat="1" ht="98.25" customHeight="1" x14ac:dyDescent="0.2">
      <c r="A37" s="404" t="s">
        <v>370</v>
      </c>
      <c r="B37" s="113">
        <v>1603</v>
      </c>
      <c r="C37" s="99">
        <f>D37+E37+F37+G37</f>
        <v>5400</v>
      </c>
      <c r="D37" s="414">
        <v>1800</v>
      </c>
      <c r="E37" s="414">
        <v>1800</v>
      </c>
      <c r="F37" s="414">
        <v>1800</v>
      </c>
      <c r="G37" s="414">
        <v>0</v>
      </c>
      <c r="H37" s="415" t="s">
        <v>371</v>
      </c>
      <c r="I37" s="418" t="s">
        <v>447</v>
      </c>
      <c r="J37" s="407" t="s">
        <v>917</v>
      </c>
      <c r="K37" s="292">
        <v>16</v>
      </c>
      <c r="L37" s="402"/>
    </row>
    <row r="38" spans="1:14" s="403" customFormat="1" ht="78" customHeight="1" x14ac:dyDescent="0.2">
      <c r="A38" s="404" t="s">
        <v>370</v>
      </c>
      <c r="B38" s="113">
        <v>1603</v>
      </c>
      <c r="C38" s="99">
        <f t="shared" si="5"/>
        <v>18000</v>
      </c>
      <c r="D38" s="414">
        <v>6000</v>
      </c>
      <c r="E38" s="424">
        <v>6000</v>
      </c>
      <c r="F38" s="424">
        <v>6000</v>
      </c>
      <c r="G38" s="424">
        <v>0</v>
      </c>
      <c r="H38" s="415" t="s">
        <v>285</v>
      </c>
      <c r="I38" s="418" t="s">
        <v>372</v>
      </c>
      <c r="J38" s="407" t="s">
        <v>629</v>
      </c>
      <c r="K38" s="290">
        <v>16</v>
      </c>
      <c r="L38" s="400"/>
    </row>
    <row r="39" spans="1:14" ht="24.75" customHeight="1" x14ac:dyDescent="0.25">
      <c r="A39" s="425" t="s">
        <v>286</v>
      </c>
      <c r="B39" s="426"/>
      <c r="C39" s="122">
        <f>SUM(C29:C38)</f>
        <v>18820415</v>
      </c>
      <c r="D39" s="122">
        <f t="shared" ref="D39:G39" si="6">SUM(D29:D38)</f>
        <v>1887648</v>
      </c>
      <c r="E39" s="122">
        <f t="shared" si="6"/>
        <v>2315541</v>
      </c>
      <c r="F39" s="122">
        <f t="shared" si="6"/>
        <v>2308024</v>
      </c>
      <c r="G39" s="122">
        <f t="shared" si="6"/>
        <v>12309202</v>
      </c>
      <c r="H39" s="426"/>
      <c r="I39" s="427"/>
      <c r="J39" s="428"/>
      <c r="K39" s="294"/>
    </row>
    <row r="40" spans="1:14" ht="153" customHeight="1" x14ac:dyDescent="0.25">
      <c r="A40" s="404" t="s">
        <v>146</v>
      </c>
      <c r="B40" s="113">
        <v>1604</v>
      </c>
      <c r="C40" s="99">
        <f>D40+E40+F40+G40</f>
        <v>60900</v>
      </c>
      <c r="D40" s="429">
        <f>60900</f>
        <v>60900</v>
      </c>
      <c r="E40" s="429">
        <v>0</v>
      </c>
      <c r="F40" s="429">
        <v>0</v>
      </c>
      <c r="G40" s="429">
        <v>0</v>
      </c>
      <c r="H40" s="430" t="s">
        <v>231</v>
      </c>
      <c r="I40" s="418" t="s">
        <v>232</v>
      </c>
      <c r="J40" s="407" t="s">
        <v>630</v>
      </c>
      <c r="K40" s="290">
        <v>16</v>
      </c>
    </row>
    <row r="41" spans="1:14" ht="126.75" customHeight="1" x14ac:dyDescent="0.25">
      <c r="A41" s="404" t="s">
        <v>631</v>
      </c>
      <c r="B41" s="113">
        <v>1604</v>
      </c>
      <c r="C41" s="99">
        <f t="shared" ref="C41:C64" si="7">D41+E41+F41+G41</f>
        <v>1430615</v>
      </c>
      <c r="D41" s="406">
        <v>1000</v>
      </c>
      <c r="E41" s="406">
        <v>142062</v>
      </c>
      <c r="F41" s="406">
        <v>143062</v>
      </c>
      <c r="G41" s="406">
        <v>1144491</v>
      </c>
      <c r="H41" s="415" t="s">
        <v>6</v>
      </c>
      <c r="I41" s="415" t="s">
        <v>632</v>
      </c>
      <c r="J41" s="108" t="s">
        <v>633</v>
      </c>
      <c r="K41" s="290"/>
    </row>
    <row r="42" spans="1:14" ht="157.5" x14ac:dyDescent="0.25">
      <c r="A42" s="404" t="s">
        <v>147</v>
      </c>
      <c r="B42" s="113">
        <v>1604</v>
      </c>
      <c r="C42" s="99">
        <f t="shared" si="7"/>
        <v>175556</v>
      </c>
      <c r="D42" s="406">
        <f>87778</f>
        <v>87778</v>
      </c>
      <c r="E42" s="429">
        <v>87778</v>
      </c>
      <c r="F42" s="429">
        <v>0</v>
      </c>
      <c r="G42" s="429">
        <v>0</v>
      </c>
      <c r="H42" s="431" t="s">
        <v>233</v>
      </c>
      <c r="I42" s="418" t="s">
        <v>234</v>
      </c>
      <c r="J42" s="407" t="s">
        <v>634</v>
      </c>
      <c r="K42" s="290">
        <v>16</v>
      </c>
    </row>
    <row r="43" spans="1:14" ht="99" customHeight="1" x14ac:dyDescent="0.25">
      <c r="A43" s="404" t="s">
        <v>149</v>
      </c>
      <c r="B43" s="113">
        <v>1604</v>
      </c>
      <c r="C43" s="99">
        <f t="shared" si="7"/>
        <v>203403</v>
      </c>
      <c r="D43" s="406">
        <v>58116</v>
      </c>
      <c r="E43" s="429">
        <v>58116</v>
      </c>
      <c r="F43" s="429">
        <v>58116</v>
      </c>
      <c r="G43" s="429">
        <v>29055</v>
      </c>
      <c r="H43" s="415" t="s">
        <v>287</v>
      </c>
      <c r="I43" s="418" t="s">
        <v>235</v>
      </c>
      <c r="J43" s="407" t="s">
        <v>635</v>
      </c>
      <c r="K43" s="290">
        <v>16</v>
      </c>
    </row>
    <row r="44" spans="1:14" ht="111" customHeight="1" x14ac:dyDescent="0.25">
      <c r="A44" s="404" t="s">
        <v>150</v>
      </c>
      <c r="B44" s="113">
        <v>1604</v>
      </c>
      <c r="C44" s="99">
        <f t="shared" si="7"/>
        <v>278182</v>
      </c>
      <c r="D44" s="406">
        <v>79480</v>
      </c>
      <c r="E44" s="429">
        <v>79480</v>
      </c>
      <c r="F44" s="429">
        <v>79480</v>
      </c>
      <c r="G44" s="429">
        <v>39742</v>
      </c>
      <c r="H44" s="415" t="s">
        <v>287</v>
      </c>
      <c r="I44" s="418" t="s">
        <v>236</v>
      </c>
      <c r="J44" s="407" t="s">
        <v>636</v>
      </c>
      <c r="K44" s="290">
        <v>16</v>
      </c>
    </row>
    <row r="45" spans="1:14" ht="120" customHeight="1" x14ac:dyDescent="0.25">
      <c r="A45" s="404" t="s">
        <v>151</v>
      </c>
      <c r="B45" s="113">
        <v>1604</v>
      </c>
      <c r="C45" s="99">
        <f t="shared" si="7"/>
        <v>124858</v>
      </c>
      <c r="D45" s="406">
        <v>31216</v>
      </c>
      <c r="E45" s="429">
        <v>31216</v>
      </c>
      <c r="F45" s="429">
        <v>31216</v>
      </c>
      <c r="G45" s="429">
        <v>31210</v>
      </c>
      <c r="H45" s="415" t="s">
        <v>448</v>
      </c>
      <c r="I45" s="418" t="s">
        <v>237</v>
      </c>
      <c r="J45" s="407" t="s">
        <v>637</v>
      </c>
      <c r="K45" s="290">
        <v>16</v>
      </c>
    </row>
    <row r="46" spans="1:14" ht="120" customHeight="1" x14ac:dyDescent="0.25">
      <c r="A46" s="404" t="s">
        <v>152</v>
      </c>
      <c r="B46" s="113">
        <v>1604</v>
      </c>
      <c r="C46" s="99">
        <f t="shared" si="7"/>
        <v>596428</v>
      </c>
      <c r="D46" s="406">
        <v>149107</v>
      </c>
      <c r="E46" s="429">
        <v>149107</v>
      </c>
      <c r="F46" s="429">
        <v>149107</v>
      </c>
      <c r="G46" s="429">
        <v>149107</v>
      </c>
      <c r="H46" s="415" t="s">
        <v>288</v>
      </c>
      <c r="I46" s="418" t="s">
        <v>238</v>
      </c>
      <c r="J46" s="407" t="s">
        <v>638</v>
      </c>
      <c r="K46" s="290">
        <v>16</v>
      </c>
    </row>
    <row r="47" spans="1:14" ht="132" customHeight="1" x14ac:dyDescent="0.25">
      <c r="A47" s="404" t="s">
        <v>153</v>
      </c>
      <c r="B47" s="113">
        <v>1604</v>
      </c>
      <c r="C47" s="99">
        <f t="shared" si="7"/>
        <v>464462</v>
      </c>
      <c r="D47" s="406">
        <v>116116</v>
      </c>
      <c r="E47" s="429">
        <v>116116</v>
      </c>
      <c r="F47" s="429">
        <v>116116</v>
      </c>
      <c r="G47" s="429">
        <v>116114</v>
      </c>
      <c r="H47" s="415" t="s">
        <v>373</v>
      </c>
      <c r="I47" s="418" t="s">
        <v>239</v>
      </c>
      <c r="J47" s="407" t="s">
        <v>639</v>
      </c>
      <c r="K47" s="290">
        <v>16</v>
      </c>
    </row>
    <row r="48" spans="1:14" ht="132" customHeight="1" x14ac:dyDescent="0.25">
      <c r="A48" s="404" t="s">
        <v>154</v>
      </c>
      <c r="B48" s="113">
        <v>1604</v>
      </c>
      <c r="C48" s="99">
        <f t="shared" si="7"/>
        <v>409562</v>
      </c>
      <c r="D48" s="406">
        <v>91015</v>
      </c>
      <c r="E48" s="429">
        <v>91015</v>
      </c>
      <c r="F48" s="429">
        <v>91015</v>
      </c>
      <c r="G48" s="429">
        <v>136517</v>
      </c>
      <c r="H48" s="415" t="s">
        <v>373</v>
      </c>
      <c r="I48" s="418" t="s">
        <v>241</v>
      </c>
      <c r="J48" s="407" t="s">
        <v>640</v>
      </c>
      <c r="K48" s="290">
        <v>16</v>
      </c>
    </row>
    <row r="49" spans="1:12" ht="120" customHeight="1" x14ac:dyDescent="0.25">
      <c r="A49" s="404" t="s">
        <v>159</v>
      </c>
      <c r="B49" s="113">
        <v>1604</v>
      </c>
      <c r="C49" s="99">
        <f t="shared" si="7"/>
        <v>246233</v>
      </c>
      <c r="D49" s="406">
        <v>54719</v>
      </c>
      <c r="E49" s="429">
        <v>54719</v>
      </c>
      <c r="F49" s="429">
        <v>54719</v>
      </c>
      <c r="G49" s="429">
        <v>82076</v>
      </c>
      <c r="H49" s="415" t="s">
        <v>288</v>
      </c>
      <c r="I49" s="418" t="s">
        <v>242</v>
      </c>
      <c r="J49" s="123" t="s">
        <v>641</v>
      </c>
      <c r="K49" s="290">
        <v>16</v>
      </c>
    </row>
    <row r="50" spans="1:12" ht="132" customHeight="1" x14ac:dyDescent="0.25">
      <c r="A50" s="404" t="s">
        <v>157</v>
      </c>
      <c r="B50" s="113">
        <v>1604</v>
      </c>
      <c r="C50" s="99">
        <f t="shared" si="7"/>
        <v>592112</v>
      </c>
      <c r="D50" s="406">
        <v>131582</v>
      </c>
      <c r="E50" s="429">
        <v>131582</v>
      </c>
      <c r="F50" s="429">
        <v>131582</v>
      </c>
      <c r="G50" s="429">
        <v>197366</v>
      </c>
      <c r="H50" s="415" t="s">
        <v>231</v>
      </c>
      <c r="I50" s="418" t="s">
        <v>243</v>
      </c>
      <c r="J50" s="123" t="s">
        <v>642</v>
      </c>
      <c r="K50" s="290">
        <v>16</v>
      </c>
    </row>
    <row r="51" spans="1:12" ht="78" customHeight="1" x14ac:dyDescent="0.25">
      <c r="A51" s="404" t="s">
        <v>374</v>
      </c>
      <c r="B51" s="113">
        <v>1604</v>
      </c>
      <c r="C51" s="99">
        <f t="shared" si="7"/>
        <v>104916</v>
      </c>
      <c r="D51" s="406">
        <v>32282</v>
      </c>
      <c r="E51" s="429">
        <v>32282</v>
      </c>
      <c r="F51" s="429">
        <v>32282</v>
      </c>
      <c r="G51" s="429">
        <v>8070</v>
      </c>
      <c r="H51" s="415" t="s">
        <v>231</v>
      </c>
      <c r="I51" s="418" t="s">
        <v>243</v>
      </c>
      <c r="J51" s="123" t="s">
        <v>449</v>
      </c>
      <c r="K51" s="290">
        <v>16</v>
      </c>
    </row>
    <row r="52" spans="1:12" ht="132" customHeight="1" x14ac:dyDescent="0.25">
      <c r="A52" s="404" t="s">
        <v>156</v>
      </c>
      <c r="B52" s="113">
        <v>1604</v>
      </c>
      <c r="C52" s="99">
        <f t="shared" si="7"/>
        <v>148563</v>
      </c>
      <c r="D52" s="406">
        <v>37140</v>
      </c>
      <c r="E52" s="429">
        <v>37140</v>
      </c>
      <c r="F52" s="429">
        <v>37140</v>
      </c>
      <c r="G52" s="429">
        <v>37143</v>
      </c>
      <c r="H52" s="415" t="s">
        <v>240</v>
      </c>
      <c r="I52" s="418" t="s">
        <v>244</v>
      </c>
      <c r="J52" s="123" t="s">
        <v>643</v>
      </c>
      <c r="K52" s="290">
        <v>16</v>
      </c>
    </row>
    <row r="53" spans="1:12" ht="132" customHeight="1" x14ac:dyDescent="0.25">
      <c r="A53" s="404" t="s">
        <v>160</v>
      </c>
      <c r="B53" s="113">
        <v>1604</v>
      </c>
      <c r="C53" s="99">
        <f t="shared" si="7"/>
        <v>276081</v>
      </c>
      <c r="D53" s="406">
        <v>69022</v>
      </c>
      <c r="E53" s="429">
        <v>69022</v>
      </c>
      <c r="F53" s="429">
        <v>69022</v>
      </c>
      <c r="G53" s="429">
        <v>69015</v>
      </c>
      <c r="H53" s="415" t="s">
        <v>373</v>
      </c>
      <c r="I53" s="418" t="s">
        <v>245</v>
      </c>
      <c r="J53" s="123" t="s">
        <v>644</v>
      </c>
      <c r="K53" s="290">
        <v>16</v>
      </c>
    </row>
    <row r="54" spans="1:12" ht="132" customHeight="1" x14ac:dyDescent="0.25">
      <c r="A54" s="404" t="s">
        <v>158</v>
      </c>
      <c r="B54" s="113">
        <v>1604</v>
      </c>
      <c r="C54" s="99">
        <f t="shared" si="7"/>
        <v>227596</v>
      </c>
      <c r="D54" s="406">
        <v>56899</v>
      </c>
      <c r="E54" s="429">
        <v>56899</v>
      </c>
      <c r="F54" s="429">
        <v>56899</v>
      </c>
      <c r="G54" s="429">
        <v>56899</v>
      </c>
      <c r="H54" s="415" t="s">
        <v>373</v>
      </c>
      <c r="I54" s="418" t="s">
        <v>246</v>
      </c>
      <c r="J54" s="123" t="s">
        <v>645</v>
      </c>
      <c r="K54" s="290">
        <v>16</v>
      </c>
    </row>
    <row r="55" spans="1:12" ht="111" customHeight="1" x14ac:dyDescent="0.25">
      <c r="A55" s="404" t="s">
        <v>209</v>
      </c>
      <c r="B55" s="113">
        <v>1604</v>
      </c>
      <c r="C55" s="99">
        <f t="shared" si="7"/>
        <v>354686</v>
      </c>
      <c r="D55" s="406">
        <v>78820</v>
      </c>
      <c r="E55" s="429">
        <v>78820</v>
      </c>
      <c r="F55" s="429">
        <v>78820</v>
      </c>
      <c r="G55" s="429">
        <v>118226</v>
      </c>
      <c r="H55" s="415" t="s">
        <v>448</v>
      </c>
      <c r="I55" s="418" t="s">
        <v>247</v>
      </c>
      <c r="J55" s="407" t="s">
        <v>646</v>
      </c>
      <c r="K55" s="290">
        <v>16</v>
      </c>
    </row>
    <row r="56" spans="1:12" ht="142.5" customHeight="1" x14ac:dyDescent="0.25">
      <c r="A56" s="404" t="s">
        <v>155</v>
      </c>
      <c r="B56" s="113">
        <v>1604</v>
      </c>
      <c r="C56" s="99">
        <f t="shared" si="7"/>
        <v>555762</v>
      </c>
      <c r="D56" s="432">
        <v>101048</v>
      </c>
      <c r="E56" s="429">
        <v>101048</v>
      </c>
      <c r="F56" s="429">
        <v>101048</v>
      </c>
      <c r="G56" s="429">
        <v>252618</v>
      </c>
      <c r="H56" s="415" t="s">
        <v>289</v>
      </c>
      <c r="I56" s="418" t="s">
        <v>248</v>
      </c>
      <c r="J56" s="123" t="s">
        <v>647</v>
      </c>
      <c r="K56" s="290">
        <v>16</v>
      </c>
    </row>
    <row r="57" spans="1:12" ht="99" customHeight="1" x14ac:dyDescent="0.25">
      <c r="A57" s="404" t="s">
        <v>206</v>
      </c>
      <c r="B57" s="113">
        <v>1604</v>
      </c>
      <c r="C57" s="99">
        <f>D57+E57+F57+G57</f>
        <v>80876</v>
      </c>
      <c r="D57" s="432">
        <v>20219</v>
      </c>
      <c r="E57" s="432">
        <v>20219</v>
      </c>
      <c r="F57" s="429">
        <v>20219</v>
      </c>
      <c r="G57" s="432">
        <v>20219</v>
      </c>
      <c r="H57" s="415" t="s">
        <v>249</v>
      </c>
      <c r="I57" s="418" t="s">
        <v>250</v>
      </c>
      <c r="J57" s="407" t="s">
        <v>648</v>
      </c>
      <c r="K57" s="290">
        <v>16</v>
      </c>
    </row>
    <row r="58" spans="1:12" ht="84" x14ac:dyDescent="0.25">
      <c r="A58" s="404" t="s">
        <v>207</v>
      </c>
      <c r="B58" s="113">
        <v>1604</v>
      </c>
      <c r="C58" s="99">
        <f t="shared" si="7"/>
        <v>7916</v>
      </c>
      <c r="D58" s="432">
        <v>1979</v>
      </c>
      <c r="E58" s="432">
        <v>1979</v>
      </c>
      <c r="F58" s="429">
        <v>1979</v>
      </c>
      <c r="G58" s="432">
        <v>1979</v>
      </c>
      <c r="H58" s="415" t="s">
        <v>375</v>
      </c>
      <c r="I58" s="418" t="s">
        <v>251</v>
      </c>
      <c r="J58" s="407" t="s">
        <v>649</v>
      </c>
      <c r="K58" s="290">
        <v>16</v>
      </c>
    </row>
    <row r="59" spans="1:12" s="419" customFormat="1" ht="78" customHeight="1" x14ac:dyDescent="0.25">
      <c r="A59" s="404" t="s">
        <v>650</v>
      </c>
      <c r="B59" s="113">
        <v>1604</v>
      </c>
      <c r="C59" s="99">
        <f t="shared" si="7"/>
        <v>7740</v>
      </c>
      <c r="D59" s="432">
        <v>860</v>
      </c>
      <c r="E59" s="432">
        <v>860</v>
      </c>
      <c r="F59" s="432">
        <v>860</v>
      </c>
      <c r="G59" s="432">
        <v>5160</v>
      </c>
      <c r="H59" s="415" t="s">
        <v>651</v>
      </c>
      <c r="I59" s="418" t="s">
        <v>6</v>
      </c>
      <c r="J59" s="407" t="s">
        <v>652</v>
      </c>
      <c r="K59" s="292"/>
      <c r="L59" s="402"/>
    </row>
    <row r="60" spans="1:12" s="419" customFormat="1" ht="78" customHeight="1" x14ac:dyDescent="0.25">
      <c r="A60" s="404" t="s">
        <v>653</v>
      </c>
      <c r="B60" s="113">
        <v>1604</v>
      </c>
      <c r="C60" s="99">
        <f t="shared" si="7"/>
        <v>1935</v>
      </c>
      <c r="D60" s="432">
        <v>215</v>
      </c>
      <c r="E60" s="432">
        <v>215</v>
      </c>
      <c r="F60" s="432">
        <v>215</v>
      </c>
      <c r="G60" s="432">
        <v>1290</v>
      </c>
      <c r="H60" s="415" t="s">
        <v>654</v>
      </c>
      <c r="I60" s="418" t="s">
        <v>6</v>
      </c>
      <c r="J60" s="407" t="s">
        <v>652</v>
      </c>
      <c r="K60" s="292"/>
      <c r="L60" s="402"/>
    </row>
    <row r="61" spans="1:12" ht="130.5" customHeight="1" x14ac:dyDescent="0.25">
      <c r="A61" s="115" t="s">
        <v>148</v>
      </c>
      <c r="B61" s="113">
        <v>1604</v>
      </c>
      <c r="C61" s="99">
        <f t="shared" si="7"/>
        <v>21600</v>
      </c>
      <c r="D61" s="406">
        <v>7200</v>
      </c>
      <c r="E61" s="406">
        <v>7200</v>
      </c>
      <c r="F61" s="406">
        <v>7200</v>
      </c>
      <c r="G61" s="429">
        <v>0</v>
      </c>
      <c r="H61" s="415" t="s">
        <v>290</v>
      </c>
      <c r="I61" s="418" t="s">
        <v>252</v>
      </c>
      <c r="J61" s="124" t="s">
        <v>655</v>
      </c>
      <c r="K61" s="290">
        <v>16</v>
      </c>
    </row>
    <row r="62" spans="1:12" ht="115.5" x14ac:dyDescent="0.25">
      <c r="A62" s="115" t="s">
        <v>208</v>
      </c>
      <c r="B62" s="113">
        <v>1604</v>
      </c>
      <c r="C62" s="99">
        <f t="shared" si="7"/>
        <v>9600</v>
      </c>
      <c r="D62" s="429">
        <v>2400</v>
      </c>
      <c r="E62" s="429">
        <v>2400</v>
      </c>
      <c r="F62" s="429">
        <v>2400</v>
      </c>
      <c r="G62" s="429">
        <v>2400</v>
      </c>
      <c r="H62" s="415" t="s">
        <v>377</v>
      </c>
      <c r="I62" s="418" t="s">
        <v>253</v>
      </c>
      <c r="J62" s="124" t="s">
        <v>656</v>
      </c>
      <c r="K62" s="290">
        <v>16</v>
      </c>
    </row>
    <row r="63" spans="1:12" ht="111" customHeight="1" x14ac:dyDescent="0.25">
      <c r="A63" s="404" t="s">
        <v>291</v>
      </c>
      <c r="B63" s="113">
        <v>1604</v>
      </c>
      <c r="C63" s="99">
        <f t="shared" si="7"/>
        <v>718360</v>
      </c>
      <c r="D63" s="429">
        <f>107135+75549</f>
        <v>182684</v>
      </c>
      <c r="E63" s="429">
        <v>107135</v>
      </c>
      <c r="F63" s="429">
        <v>107135</v>
      </c>
      <c r="G63" s="429">
        <v>321406</v>
      </c>
      <c r="H63" s="415" t="s">
        <v>289</v>
      </c>
      <c r="I63" s="418" t="s">
        <v>292</v>
      </c>
      <c r="J63" s="124" t="s">
        <v>657</v>
      </c>
      <c r="K63" s="290">
        <v>16</v>
      </c>
    </row>
    <row r="64" spans="1:12" ht="120" customHeight="1" x14ac:dyDescent="0.25">
      <c r="A64" s="404" t="s">
        <v>658</v>
      </c>
      <c r="B64" s="125">
        <v>1604</v>
      </c>
      <c r="C64" s="99">
        <f t="shared" si="7"/>
        <v>1039487</v>
      </c>
      <c r="D64" s="406">
        <v>1000</v>
      </c>
      <c r="E64" s="406">
        <f>103949-1000</f>
        <v>102949</v>
      </c>
      <c r="F64" s="406">
        <v>103949</v>
      </c>
      <c r="G64" s="406">
        <v>831589</v>
      </c>
      <c r="H64" s="415" t="s">
        <v>6</v>
      </c>
      <c r="I64" s="415" t="s">
        <v>632</v>
      </c>
      <c r="J64" s="108" t="s">
        <v>659</v>
      </c>
      <c r="K64" s="290">
        <v>16</v>
      </c>
    </row>
    <row r="65" spans="1:12" ht="24.75" customHeight="1" x14ac:dyDescent="0.25">
      <c r="A65" s="425" t="s">
        <v>293</v>
      </c>
      <c r="B65" s="121"/>
      <c r="C65" s="122">
        <f t="shared" ref="C65:G65" si="8">SUM(C40:C64)</f>
        <v>8137429</v>
      </c>
      <c r="D65" s="122">
        <f t="shared" si="8"/>
        <v>1452797</v>
      </c>
      <c r="E65" s="122">
        <f t="shared" si="8"/>
        <v>1559359</v>
      </c>
      <c r="F65" s="122">
        <f t="shared" si="8"/>
        <v>1473581</v>
      </c>
      <c r="G65" s="122">
        <f t="shared" si="8"/>
        <v>3651692</v>
      </c>
      <c r="H65" s="426"/>
      <c r="I65" s="427"/>
      <c r="J65" s="428"/>
      <c r="K65" s="294"/>
    </row>
    <row r="66" spans="1:12" ht="89.25" customHeight="1" x14ac:dyDescent="0.25">
      <c r="A66" s="115" t="s">
        <v>230</v>
      </c>
      <c r="B66" s="113">
        <v>1620</v>
      </c>
      <c r="C66" s="99">
        <f>D66+E66+F66+G66</f>
        <v>41600</v>
      </c>
      <c r="D66" s="414">
        <v>20800</v>
      </c>
      <c r="E66" s="433">
        <v>20800</v>
      </c>
      <c r="F66" s="433">
        <v>0</v>
      </c>
      <c r="G66" s="433">
        <v>0</v>
      </c>
      <c r="H66" s="415" t="s">
        <v>294</v>
      </c>
      <c r="I66" s="415" t="s">
        <v>295</v>
      </c>
      <c r="J66" s="108" t="s">
        <v>660</v>
      </c>
      <c r="K66" s="290">
        <v>16</v>
      </c>
    </row>
    <row r="67" spans="1:12" ht="24.75" customHeight="1" x14ac:dyDescent="0.25">
      <c r="A67" s="425" t="s">
        <v>296</v>
      </c>
      <c r="B67" s="121"/>
      <c r="C67" s="122">
        <f>SUM(C66)</f>
        <v>41600</v>
      </c>
      <c r="D67" s="122">
        <f t="shared" ref="D67:G67" si="9">SUM(D66)</f>
        <v>20800</v>
      </c>
      <c r="E67" s="122">
        <f t="shared" si="9"/>
        <v>20800</v>
      </c>
      <c r="F67" s="122">
        <f t="shared" si="9"/>
        <v>0</v>
      </c>
      <c r="G67" s="122">
        <f t="shared" si="9"/>
        <v>0</v>
      </c>
      <c r="H67" s="426"/>
      <c r="I67" s="427"/>
      <c r="J67" s="428"/>
      <c r="K67" s="294"/>
    </row>
    <row r="68" spans="1:12" ht="45" customHeight="1" x14ac:dyDescent="0.25">
      <c r="A68" s="404" t="s">
        <v>225</v>
      </c>
      <c r="B68" s="113">
        <v>1616</v>
      </c>
      <c r="C68" s="99">
        <f>D68+E68+F68</f>
        <v>24600</v>
      </c>
      <c r="D68" s="414">
        <v>8200</v>
      </c>
      <c r="E68" s="434">
        <v>8200</v>
      </c>
      <c r="F68" s="434">
        <v>8200</v>
      </c>
      <c r="G68" s="434" t="s">
        <v>6</v>
      </c>
      <c r="H68" s="415" t="s">
        <v>450</v>
      </c>
      <c r="I68" s="418" t="s">
        <v>226</v>
      </c>
      <c r="J68" s="407" t="s">
        <v>227</v>
      </c>
      <c r="K68" s="290">
        <v>16</v>
      </c>
    </row>
    <row r="69" spans="1:12" ht="57" customHeight="1" x14ac:dyDescent="0.25">
      <c r="A69" s="404" t="s">
        <v>205</v>
      </c>
      <c r="B69" s="113" t="s">
        <v>269</v>
      </c>
      <c r="C69" s="99">
        <f>D69+E69+F69+G69</f>
        <v>151942</v>
      </c>
      <c r="D69" s="414">
        <v>0</v>
      </c>
      <c r="E69" s="414">
        <v>0</v>
      </c>
      <c r="F69" s="414">
        <v>0</v>
      </c>
      <c r="G69" s="414">
        <v>151942</v>
      </c>
      <c r="H69" s="415" t="s">
        <v>378</v>
      </c>
      <c r="I69" s="418" t="s">
        <v>228</v>
      </c>
      <c r="J69" s="435" t="s">
        <v>229</v>
      </c>
      <c r="K69" s="290">
        <v>16</v>
      </c>
    </row>
    <row r="70" spans="1:12" ht="115.5" x14ac:dyDescent="0.25">
      <c r="A70" s="404" t="s">
        <v>661</v>
      </c>
      <c r="B70" s="113">
        <v>1867</v>
      </c>
      <c r="C70" s="99">
        <f>D70+E70+F70+G70</f>
        <v>115000</v>
      </c>
      <c r="D70" s="414">
        <v>115000</v>
      </c>
      <c r="E70" s="424">
        <v>0</v>
      </c>
      <c r="F70" s="424">
        <v>0</v>
      </c>
      <c r="G70" s="424">
        <v>0</v>
      </c>
      <c r="H70" s="415" t="s">
        <v>376</v>
      </c>
      <c r="I70" s="418" t="s">
        <v>451</v>
      </c>
      <c r="J70" s="435" t="s">
        <v>662</v>
      </c>
      <c r="K70" s="290">
        <v>16</v>
      </c>
      <c r="L70" s="402"/>
    </row>
    <row r="71" spans="1:12" ht="89.25" customHeight="1" x14ac:dyDescent="0.25">
      <c r="A71" s="295" t="s">
        <v>663</v>
      </c>
      <c r="B71" s="104" t="s">
        <v>453</v>
      </c>
      <c r="C71" s="99">
        <f>D71+E71+F71</f>
        <v>21410</v>
      </c>
      <c r="D71" s="114">
        <v>7136</v>
      </c>
      <c r="E71" s="424">
        <v>7137</v>
      </c>
      <c r="F71" s="424">
        <v>7137</v>
      </c>
      <c r="G71" s="436" t="s">
        <v>6</v>
      </c>
      <c r="H71" s="437" t="s">
        <v>300</v>
      </c>
      <c r="I71" s="437" t="s">
        <v>258</v>
      </c>
      <c r="J71" s="127" t="s">
        <v>664</v>
      </c>
      <c r="K71" s="296">
        <v>16</v>
      </c>
    </row>
    <row r="72" spans="1:12" ht="15.75" customHeight="1" thickBot="1" x14ac:dyDescent="0.3">
      <c r="A72" s="438" t="s">
        <v>297</v>
      </c>
      <c r="B72" s="357"/>
      <c r="C72" s="358">
        <f>SUM(C68:C71)</f>
        <v>312952</v>
      </c>
      <c r="D72" s="358">
        <f t="shared" ref="D72:G72" si="10">SUM(D68:D71)</f>
        <v>130336</v>
      </c>
      <c r="E72" s="358">
        <f t="shared" si="10"/>
        <v>15337</v>
      </c>
      <c r="F72" s="358">
        <f t="shared" si="10"/>
        <v>15337</v>
      </c>
      <c r="G72" s="358">
        <f t="shared" si="10"/>
        <v>151942</v>
      </c>
      <c r="H72" s="439"/>
      <c r="I72" s="440"/>
      <c r="J72" s="441"/>
      <c r="K72" s="294"/>
    </row>
    <row r="73" spans="1:12" ht="15.75" customHeight="1" thickBot="1" x14ac:dyDescent="0.3">
      <c r="A73" s="63" t="s">
        <v>313</v>
      </c>
      <c r="B73" s="96"/>
      <c r="C73" s="65">
        <f>SUM(C72,C67,C39,C65)</f>
        <v>27312396</v>
      </c>
      <c r="D73" s="65">
        <f t="shared" ref="D73:G73" si="11">SUM(D72,D67,D39,D65)</f>
        <v>3491581</v>
      </c>
      <c r="E73" s="65">
        <f t="shared" si="11"/>
        <v>3911037</v>
      </c>
      <c r="F73" s="65">
        <f t="shared" si="11"/>
        <v>3796942</v>
      </c>
      <c r="G73" s="65">
        <f t="shared" si="11"/>
        <v>16112836</v>
      </c>
      <c r="H73" s="112"/>
      <c r="I73" s="112"/>
      <c r="J73" s="62"/>
      <c r="K73" s="290"/>
    </row>
    <row r="74" spans="1:12" ht="18" customHeight="1" x14ac:dyDescent="0.25">
      <c r="A74" s="620" t="s">
        <v>298</v>
      </c>
      <c r="B74" s="620"/>
      <c r="C74" s="620"/>
      <c r="D74" s="620"/>
      <c r="E74" s="620"/>
      <c r="F74" s="620"/>
      <c r="G74" s="620"/>
      <c r="H74" s="620"/>
      <c r="I74" s="620"/>
      <c r="J74" s="626"/>
      <c r="K74" s="290"/>
    </row>
    <row r="75" spans="1:12" ht="67.5" customHeight="1" x14ac:dyDescent="0.25">
      <c r="A75" s="405" t="s">
        <v>380</v>
      </c>
      <c r="B75" s="125">
        <v>1622</v>
      </c>
      <c r="C75" s="99">
        <f>D75+E75+F75+G75</f>
        <v>1288</v>
      </c>
      <c r="D75" s="442">
        <v>69</v>
      </c>
      <c r="E75" s="442">
        <v>1069</v>
      </c>
      <c r="F75" s="442">
        <v>150</v>
      </c>
      <c r="G75" s="442">
        <v>0</v>
      </c>
      <c r="H75" s="430" t="s">
        <v>665</v>
      </c>
      <c r="I75" s="443" t="s">
        <v>666</v>
      </c>
      <c r="J75" s="126" t="s">
        <v>667</v>
      </c>
      <c r="K75" s="290">
        <v>19</v>
      </c>
    </row>
    <row r="76" spans="1:12" s="419" customFormat="1" ht="34.5" customHeight="1" x14ac:dyDescent="0.25">
      <c r="A76" s="405" t="s">
        <v>668</v>
      </c>
      <c r="B76" s="125">
        <v>1627</v>
      </c>
      <c r="C76" s="99">
        <f>D76+E76+F76</f>
        <v>3000</v>
      </c>
      <c r="D76" s="442">
        <v>1000</v>
      </c>
      <c r="E76" s="442">
        <v>1000</v>
      </c>
      <c r="F76" s="442">
        <v>1000</v>
      </c>
      <c r="G76" s="444" t="s">
        <v>6</v>
      </c>
      <c r="H76" s="430" t="s">
        <v>6</v>
      </c>
      <c r="I76" s="443" t="s">
        <v>6</v>
      </c>
      <c r="J76" s="126" t="s">
        <v>669</v>
      </c>
      <c r="K76" s="292"/>
      <c r="L76" s="402"/>
    </row>
    <row r="77" spans="1:12" s="419" customFormat="1" ht="67.5" customHeight="1" x14ac:dyDescent="0.25">
      <c r="A77" s="405" t="s">
        <v>670</v>
      </c>
      <c r="B77" s="125">
        <v>1617</v>
      </c>
      <c r="C77" s="99">
        <f>D77+E77+F77</f>
        <v>1785</v>
      </c>
      <c r="D77" s="442">
        <v>595</v>
      </c>
      <c r="E77" s="442">
        <v>595</v>
      </c>
      <c r="F77" s="442">
        <v>595</v>
      </c>
      <c r="G77" s="444" t="s">
        <v>6</v>
      </c>
      <c r="H77" s="430" t="s">
        <v>671</v>
      </c>
      <c r="I77" s="443" t="s">
        <v>672</v>
      </c>
      <c r="J77" s="126" t="s">
        <v>673</v>
      </c>
      <c r="K77" s="292"/>
      <c r="L77" s="402"/>
    </row>
    <row r="78" spans="1:12" s="419" customFormat="1" ht="45" customHeight="1" x14ac:dyDescent="0.25">
      <c r="A78" s="405" t="s">
        <v>397</v>
      </c>
      <c r="B78" s="125">
        <v>1617</v>
      </c>
      <c r="C78" s="99">
        <f t="shared" ref="C78:C82" si="12">D78+E78+F78</f>
        <v>483</v>
      </c>
      <c r="D78" s="442">
        <v>161</v>
      </c>
      <c r="E78" s="442">
        <v>161</v>
      </c>
      <c r="F78" s="442">
        <v>161</v>
      </c>
      <c r="G78" s="444" t="s">
        <v>6</v>
      </c>
      <c r="H78" s="430" t="s">
        <v>674</v>
      </c>
      <c r="I78" s="443" t="s">
        <v>675</v>
      </c>
      <c r="J78" s="126" t="s">
        <v>676</v>
      </c>
      <c r="K78" s="292"/>
      <c r="L78" s="402"/>
    </row>
    <row r="79" spans="1:12" ht="34.5" customHeight="1" x14ac:dyDescent="0.25">
      <c r="A79" s="404" t="s">
        <v>677</v>
      </c>
      <c r="B79" s="113">
        <v>1624</v>
      </c>
      <c r="C79" s="99">
        <f t="shared" si="12"/>
        <v>3000</v>
      </c>
      <c r="D79" s="406">
        <v>1000</v>
      </c>
      <c r="E79" s="406">
        <v>1000</v>
      </c>
      <c r="F79" s="406">
        <v>1000</v>
      </c>
      <c r="G79" s="445" t="s">
        <v>6</v>
      </c>
      <c r="H79" s="106" t="s">
        <v>454</v>
      </c>
      <c r="I79" s="418" t="s">
        <v>6</v>
      </c>
      <c r="J79" s="127" t="s">
        <v>455</v>
      </c>
      <c r="K79" s="290">
        <v>19</v>
      </c>
    </row>
    <row r="80" spans="1:12" s="419" customFormat="1" ht="45" customHeight="1" x14ac:dyDescent="0.25">
      <c r="A80" s="404" t="s">
        <v>678</v>
      </c>
      <c r="B80" s="113">
        <v>1624</v>
      </c>
      <c r="C80" s="99">
        <f t="shared" si="12"/>
        <v>285</v>
      </c>
      <c r="D80" s="406">
        <v>95</v>
      </c>
      <c r="E80" s="406">
        <v>95</v>
      </c>
      <c r="F80" s="406">
        <v>95</v>
      </c>
      <c r="G80" s="445" t="s">
        <v>6</v>
      </c>
      <c r="H80" s="106" t="s">
        <v>679</v>
      </c>
      <c r="I80" s="418" t="s">
        <v>6</v>
      </c>
      <c r="J80" s="127" t="s">
        <v>680</v>
      </c>
      <c r="K80" s="292"/>
      <c r="L80" s="402"/>
    </row>
    <row r="81" spans="1:13" s="419" customFormat="1" ht="45.75" customHeight="1" x14ac:dyDescent="0.25">
      <c r="A81" s="404" t="s">
        <v>681</v>
      </c>
      <c r="B81" s="134">
        <v>519</v>
      </c>
      <c r="C81" s="99">
        <f t="shared" si="12"/>
        <v>1014</v>
      </c>
      <c r="D81" s="406">
        <v>338</v>
      </c>
      <c r="E81" s="406">
        <v>338</v>
      </c>
      <c r="F81" s="406">
        <v>338</v>
      </c>
      <c r="G81" s="445" t="s">
        <v>6</v>
      </c>
      <c r="H81" s="106" t="s">
        <v>300</v>
      </c>
      <c r="I81" s="106" t="s">
        <v>258</v>
      </c>
      <c r="J81" s="127" t="s">
        <v>682</v>
      </c>
      <c r="K81" s="292"/>
      <c r="L81" s="402"/>
    </row>
    <row r="82" spans="1:13" s="419" customFormat="1" ht="69.75" customHeight="1" thickBot="1" x14ac:dyDescent="0.3">
      <c r="A82" s="276" t="s">
        <v>915</v>
      </c>
      <c r="B82" s="389">
        <v>8997</v>
      </c>
      <c r="C82" s="99">
        <f t="shared" si="12"/>
        <v>102339</v>
      </c>
      <c r="D82" s="136">
        <v>35626</v>
      </c>
      <c r="E82" s="242">
        <v>34427</v>
      </c>
      <c r="F82" s="242">
        <v>32286</v>
      </c>
      <c r="G82" s="242">
        <v>0</v>
      </c>
      <c r="H82" s="437" t="s">
        <v>914</v>
      </c>
      <c r="I82" s="486" t="s">
        <v>6</v>
      </c>
      <c r="J82" s="278" t="s">
        <v>916</v>
      </c>
      <c r="K82" s="292"/>
      <c r="L82" s="402"/>
    </row>
    <row r="83" spans="1:13" ht="15.75" customHeight="1" thickBot="1" x14ac:dyDescent="0.3">
      <c r="A83" s="63" t="s">
        <v>310</v>
      </c>
      <c r="B83" s="96"/>
      <c r="C83" s="65">
        <f>SUM(C75:C82)</f>
        <v>113194</v>
      </c>
      <c r="D83" s="65">
        <f t="shared" ref="D83:G83" si="13">SUM(D75:D82)</f>
        <v>38884</v>
      </c>
      <c r="E83" s="65">
        <f t="shared" si="13"/>
        <v>38685</v>
      </c>
      <c r="F83" s="65">
        <f t="shared" si="13"/>
        <v>35625</v>
      </c>
      <c r="G83" s="65">
        <f t="shared" si="13"/>
        <v>0</v>
      </c>
      <c r="H83" s="65"/>
      <c r="I83" s="112"/>
      <c r="J83" s="62"/>
      <c r="K83" s="290"/>
    </row>
    <row r="84" spans="1:13" ht="18" customHeight="1" x14ac:dyDescent="0.25">
      <c r="A84" s="620" t="s">
        <v>134</v>
      </c>
      <c r="B84" s="620"/>
      <c r="C84" s="620"/>
      <c r="D84" s="620"/>
      <c r="E84" s="620"/>
      <c r="F84" s="620"/>
      <c r="G84" s="620"/>
      <c r="H84" s="620"/>
      <c r="I84" s="620"/>
      <c r="J84" s="626"/>
      <c r="K84" s="290"/>
    </row>
    <row r="85" spans="1:13" ht="45" customHeight="1" x14ac:dyDescent="0.25">
      <c r="A85" s="405" t="s">
        <v>683</v>
      </c>
      <c r="B85" s="104" t="s">
        <v>254</v>
      </c>
      <c r="C85" s="99">
        <f>D85+E85+F85</f>
        <v>345</v>
      </c>
      <c r="D85" s="97">
        <v>115</v>
      </c>
      <c r="E85" s="110">
        <v>115</v>
      </c>
      <c r="F85" s="110">
        <v>115</v>
      </c>
      <c r="G85" s="110" t="s">
        <v>6</v>
      </c>
      <c r="H85" s="437" t="s">
        <v>300</v>
      </c>
      <c r="I85" s="437" t="s">
        <v>258</v>
      </c>
      <c r="J85" s="111" t="s">
        <v>684</v>
      </c>
      <c r="K85" s="290"/>
      <c r="M85" s="419"/>
    </row>
    <row r="86" spans="1:13" s="419" customFormat="1" ht="45.75" customHeight="1" thickBot="1" x14ac:dyDescent="0.3">
      <c r="A86" s="405" t="s">
        <v>772</v>
      </c>
      <c r="B86" s="104" t="s">
        <v>685</v>
      </c>
      <c r="C86" s="99">
        <f>D86+E86+F86+G86</f>
        <v>96079</v>
      </c>
      <c r="D86" s="97">
        <v>20338</v>
      </c>
      <c r="E86" s="110">
        <v>22591</v>
      </c>
      <c r="F86" s="110">
        <v>25137</v>
      </c>
      <c r="G86" s="110">
        <v>28013</v>
      </c>
      <c r="H86" s="106" t="s">
        <v>378</v>
      </c>
      <c r="I86" s="107" t="s">
        <v>615</v>
      </c>
      <c r="J86" s="108" t="s">
        <v>686</v>
      </c>
      <c r="K86" s="292">
        <v>5</v>
      </c>
      <c r="L86" s="402"/>
    </row>
    <row r="87" spans="1:13" ht="15.75" customHeight="1" thickBot="1" x14ac:dyDescent="0.3">
      <c r="A87" s="63" t="s">
        <v>135</v>
      </c>
      <c r="B87" s="96"/>
      <c r="C87" s="65">
        <f>SUM(C85:C86)</f>
        <v>96424</v>
      </c>
      <c r="D87" s="65">
        <f>SUM(D85:D86)</f>
        <v>20453</v>
      </c>
      <c r="E87" s="65">
        <f>SUM(E85:E86)</f>
        <v>22706</v>
      </c>
      <c r="F87" s="65">
        <f>SUM(F85:F86)</f>
        <v>25252</v>
      </c>
      <c r="G87" s="65">
        <f>SUM(G85:G86)</f>
        <v>28013</v>
      </c>
      <c r="H87" s="112"/>
      <c r="I87" s="112"/>
      <c r="J87" s="62"/>
      <c r="K87" s="290"/>
    </row>
    <row r="88" spans="1:13" ht="18" customHeight="1" x14ac:dyDescent="0.25">
      <c r="A88" s="615" t="s">
        <v>97</v>
      </c>
      <c r="B88" s="615"/>
      <c r="C88" s="615"/>
      <c r="D88" s="615"/>
      <c r="E88" s="615"/>
      <c r="F88" s="615"/>
      <c r="G88" s="615"/>
      <c r="H88" s="615"/>
      <c r="I88" s="615"/>
      <c r="J88" s="616"/>
      <c r="K88" s="290"/>
    </row>
    <row r="89" spans="1:13" ht="45" customHeight="1" x14ac:dyDescent="0.25">
      <c r="A89" s="133" t="s">
        <v>456</v>
      </c>
      <c r="B89" s="113">
        <v>1852</v>
      </c>
      <c r="C89" s="99">
        <f>D89+E89+F89+G89</f>
        <v>100000</v>
      </c>
      <c r="D89" s="114">
        <v>0</v>
      </c>
      <c r="E89" s="114">
        <v>100000</v>
      </c>
      <c r="F89" s="114">
        <v>0</v>
      </c>
      <c r="G89" s="114">
        <v>0</v>
      </c>
      <c r="H89" s="106" t="s">
        <v>376</v>
      </c>
      <c r="I89" s="106" t="s">
        <v>457</v>
      </c>
      <c r="J89" s="349" t="s">
        <v>458</v>
      </c>
      <c r="K89" s="290">
        <v>17</v>
      </c>
      <c r="L89" s="447"/>
    </row>
    <row r="90" spans="1:13" s="419" customFormat="1" ht="45" customHeight="1" x14ac:dyDescent="0.25">
      <c r="A90" s="133" t="s">
        <v>687</v>
      </c>
      <c r="B90" s="113">
        <v>1013</v>
      </c>
      <c r="C90" s="99">
        <f t="shared" ref="C90:C91" si="14">D90+E90+F90+G90</f>
        <v>3000</v>
      </c>
      <c r="D90" s="114">
        <v>3000</v>
      </c>
      <c r="E90" s="114">
        <v>0</v>
      </c>
      <c r="F90" s="114">
        <v>0</v>
      </c>
      <c r="G90" s="114">
        <v>0</v>
      </c>
      <c r="H90" s="106" t="s">
        <v>688</v>
      </c>
      <c r="I90" s="106" t="s">
        <v>689</v>
      </c>
      <c r="J90" s="349" t="s">
        <v>690</v>
      </c>
      <c r="K90" s="292"/>
      <c r="L90" s="448"/>
    </row>
    <row r="91" spans="1:13" s="419" customFormat="1" ht="57.75" customHeight="1" x14ac:dyDescent="0.25">
      <c r="A91" s="133" t="s">
        <v>691</v>
      </c>
      <c r="B91" s="113">
        <v>1013</v>
      </c>
      <c r="C91" s="99">
        <f t="shared" si="14"/>
        <v>7000</v>
      </c>
      <c r="D91" s="114">
        <v>7000</v>
      </c>
      <c r="E91" s="114">
        <v>0</v>
      </c>
      <c r="F91" s="114">
        <v>0</v>
      </c>
      <c r="G91" s="114">
        <v>0</v>
      </c>
      <c r="H91" s="106" t="s">
        <v>692</v>
      </c>
      <c r="I91" s="106" t="s">
        <v>693</v>
      </c>
      <c r="J91" s="349" t="s">
        <v>694</v>
      </c>
      <c r="K91" s="292"/>
      <c r="L91" s="448"/>
    </row>
    <row r="92" spans="1:13" s="419" customFormat="1" ht="45.75" customHeight="1" thickBot="1" x14ac:dyDescent="0.3">
      <c r="A92" s="449" t="s">
        <v>695</v>
      </c>
      <c r="B92" s="450">
        <v>515</v>
      </c>
      <c r="C92" s="99">
        <f>D92+E92+F92</f>
        <v>453</v>
      </c>
      <c r="D92" s="451">
        <v>151</v>
      </c>
      <c r="E92" s="451">
        <v>151</v>
      </c>
      <c r="F92" s="451">
        <v>151</v>
      </c>
      <c r="G92" s="451" t="s">
        <v>6</v>
      </c>
      <c r="H92" s="437" t="s">
        <v>300</v>
      </c>
      <c r="I92" s="437" t="s">
        <v>258</v>
      </c>
      <c r="J92" s="111" t="s">
        <v>682</v>
      </c>
      <c r="K92" s="292"/>
      <c r="L92" s="448"/>
    </row>
    <row r="93" spans="1:13" ht="15.75" customHeight="1" thickBot="1" x14ac:dyDescent="0.3">
      <c r="A93" s="63" t="s">
        <v>101</v>
      </c>
      <c r="B93" s="101"/>
      <c r="C93" s="65">
        <f>SUM(C89:C92)</f>
        <v>110453</v>
      </c>
      <c r="D93" s="65">
        <f t="shared" ref="D93:G93" si="15">SUM(D89:D92)</f>
        <v>10151</v>
      </c>
      <c r="E93" s="65">
        <f t="shared" si="15"/>
        <v>100151</v>
      </c>
      <c r="F93" s="65">
        <f t="shared" si="15"/>
        <v>151</v>
      </c>
      <c r="G93" s="65">
        <f t="shared" si="15"/>
        <v>0</v>
      </c>
      <c r="H93" s="65"/>
      <c r="I93" s="98"/>
      <c r="J93" s="64"/>
      <c r="K93" s="294"/>
    </row>
    <row r="94" spans="1:13" ht="18" customHeight="1" x14ac:dyDescent="0.25">
      <c r="A94" s="600" t="s">
        <v>381</v>
      </c>
      <c r="B94" s="600"/>
      <c r="C94" s="600"/>
      <c r="D94" s="600"/>
      <c r="E94" s="600"/>
      <c r="F94" s="600"/>
      <c r="G94" s="600"/>
      <c r="H94" s="600"/>
      <c r="I94" s="600"/>
      <c r="J94" s="617"/>
      <c r="K94" s="290"/>
    </row>
    <row r="95" spans="1:13" ht="57.75" customHeight="1" thickBot="1" x14ac:dyDescent="0.3">
      <c r="A95" s="115" t="s">
        <v>382</v>
      </c>
      <c r="B95" s="104" t="s">
        <v>383</v>
      </c>
      <c r="C95" s="99">
        <f>D95+E95+F95+G95</f>
        <v>134</v>
      </c>
      <c r="D95" s="105">
        <v>134</v>
      </c>
      <c r="E95" s="105">
        <v>0</v>
      </c>
      <c r="F95" s="105">
        <v>0</v>
      </c>
      <c r="G95" s="105">
        <v>0</v>
      </c>
      <c r="H95" s="106" t="s">
        <v>384</v>
      </c>
      <c r="I95" s="107" t="s">
        <v>385</v>
      </c>
      <c r="J95" s="108" t="s">
        <v>386</v>
      </c>
      <c r="K95" s="290">
        <v>1</v>
      </c>
    </row>
    <row r="96" spans="1:13" ht="26.25" customHeight="1" thickBot="1" x14ac:dyDescent="0.3">
      <c r="A96" s="60" t="s">
        <v>387</v>
      </c>
      <c r="B96" s="101"/>
      <c r="C96" s="61">
        <f>C95</f>
        <v>134</v>
      </c>
      <c r="D96" s="61">
        <f t="shared" ref="D96:G96" si="16">D95</f>
        <v>134</v>
      </c>
      <c r="E96" s="61">
        <f t="shared" si="16"/>
        <v>0</v>
      </c>
      <c r="F96" s="61">
        <f t="shared" si="16"/>
        <v>0</v>
      </c>
      <c r="G96" s="61">
        <f t="shared" si="16"/>
        <v>0</v>
      </c>
      <c r="H96" s="61"/>
      <c r="I96" s="112"/>
      <c r="J96" s="62"/>
      <c r="K96" s="290"/>
    </row>
    <row r="97" spans="1:12" ht="18" customHeight="1" thickBot="1" x14ac:dyDescent="0.3">
      <c r="A97" s="618" t="s">
        <v>104</v>
      </c>
      <c r="B97" s="618"/>
      <c r="C97" s="618"/>
      <c r="D97" s="618"/>
      <c r="E97" s="618"/>
      <c r="F97" s="618"/>
      <c r="G97" s="618"/>
      <c r="H97" s="618"/>
      <c r="I97" s="618"/>
      <c r="J97" s="619"/>
      <c r="K97" s="290"/>
    </row>
    <row r="98" spans="1:12" ht="34.5" customHeight="1" x14ac:dyDescent="0.25">
      <c r="A98" s="452" t="s">
        <v>166</v>
      </c>
      <c r="B98" s="453">
        <v>1116</v>
      </c>
      <c r="C98" s="454">
        <f>D98+E98+F98</f>
        <v>15000</v>
      </c>
      <c r="D98" s="454">
        <v>5000</v>
      </c>
      <c r="E98" s="454">
        <v>5000</v>
      </c>
      <c r="F98" s="455">
        <v>5000</v>
      </c>
      <c r="G98" s="455" t="s">
        <v>6</v>
      </c>
      <c r="H98" s="132" t="s">
        <v>388</v>
      </c>
      <c r="I98" s="456" t="s">
        <v>6</v>
      </c>
      <c r="J98" s="124" t="s">
        <v>696</v>
      </c>
      <c r="K98" s="290">
        <v>11</v>
      </c>
    </row>
    <row r="99" spans="1:12" ht="45" customHeight="1" x14ac:dyDescent="0.25">
      <c r="A99" s="405" t="s">
        <v>165</v>
      </c>
      <c r="B99" s="128">
        <v>1139</v>
      </c>
      <c r="C99" s="454">
        <f>D99+E99+F99</f>
        <v>4092</v>
      </c>
      <c r="D99" s="99">
        <v>1364</v>
      </c>
      <c r="E99" s="99">
        <v>1364</v>
      </c>
      <c r="F99" s="105">
        <v>1364</v>
      </c>
      <c r="G99" s="105" t="s">
        <v>6</v>
      </c>
      <c r="H99" s="106" t="s">
        <v>255</v>
      </c>
      <c r="I99" s="107" t="s">
        <v>6</v>
      </c>
      <c r="J99" s="111" t="s">
        <v>697</v>
      </c>
      <c r="K99" s="290">
        <v>11</v>
      </c>
    </row>
    <row r="100" spans="1:12" ht="57" customHeight="1" x14ac:dyDescent="0.25">
      <c r="A100" s="457" t="s">
        <v>256</v>
      </c>
      <c r="B100" s="130">
        <v>1131</v>
      </c>
      <c r="C100" s="454">
        <f>D100+E100+F100</f>
        <v>13200</v>
      </c>
      <c r="D100" s="99">
        <v>4400</v>
      </c>
      <c r="E100" s="99">
        <v>4400</v>
      </c>
      <c r="F100" s="105">
        <v>4400</v>
      </c>
      <c r="G100" s="105" t="s">
        <v>6</v>
      </c>
      <c r="H100" s="106" t="s">
        <v>299</v>
      </c>
      <c r="I100" s="107" t="s">
        <v>6</v>
      </c>
      <c r="J100" s="108" t="s">
        <v>698</v>
      </c>
      <c r="K100" s="290">
        <v>11</v>
      </c>
    </row>
    <row r="101" spans="1:12" s="403" customFormat="1" ht="45" customHeight="1" x14ac:dyDescent="0.2">
      <c r="A101" s="457" t="s">
        <v>773</v>
      </c>
      <c r="B101" s="130">
        <v>1887</v>
      </c>
      <c r="C101" s="454">
        <f>D101+E101+F101+G101</f>
        <v>12000</v>
      </c>
      <c r="D101" s="99">
        <v>12000</v>
      </c>
      <c r="E101" s="99">
        <v>0</v>
      </c>
      <c r="F101" s="105">
        <v>0</v>
      </c>
      <c r="G101" s="105">
        <v>0</v>
      </c>
      <c r="H101" s="106" t="s">
        <v>389</v>
      </c>
      <c r="I101" s="107" t="s">
        <v>459</v>
      </c>
      <c r="J101" s="108" t="s">
        <v>460</v>
      </c>
      <c r="K101" s="290">
        <v>11</v>
      </c>
      <c r="L101" s="400"/>
    </row>
    <row r="102" spans="1:12" s="403" customFormat="1" ht="220.5" x14ac:dyDescent="0.2">
      <c r="A102" s="131" t="s">
        <v>774</v>
      </c>
      <c r="B102" s="113">
        <v>1889</v>
      </c>
      <c r="C102" s="99">
        <f>D102+E102+F102+G102</f>
        <v>7200</v>
      </c>
      <c r="D102" s="114">
        <v>1200</v>
      </c>
      <c r="E102" s="99">
        <f>3000+3000</f>
        <v>6000</v>
      </c>
      <c r="F102" s="105">
        <v>0</v>
      </c>
      <c r="G102" s="105">
        <v>0</v>
      </c>
      <c r="H102" s="106" t="s">
        <v>519</v>
      </c>
      <c r="I102" s="106" t="s">
        <v>258</v>
      </c>
      <c r="J102" s="108" t="s">
        <v>699</v>
      </c>
      <c r="K102" s="290">
        <v>11</v>
      </c>
      <c r="L102" s="400"/>
    </row>
    <row r="103" spans="1:12" s="423" customFormat="1" ht="34.5" customHeight="1" x14ac:dyDescent="0.2">
      <c r="A103" s="458" t="s">
        <v>700</v>
      </c>
      <c r="B103" s="389">
        <v>1730</v>
      </c>
      <c r="C103" s="99">
        <f t="shared" ref="C103:C113" si="17">D103+E103+F103+G103</f>
        <v>4500</v>
      </c>
      <c r="D103" s="136">
        <v>4500</v>
      </c>
      <c r="E103" s="242">
        <v>0</v>
      </c>
      <c r="F103" s="390">
        <v>0</v>
      </c>
      <c r="G103" s="390">
        <v>0</v>
      </c>
      <c r="H103" s="437" t="s">
        <v>300</v>
      </c>
      <c r="I103" s="437" t="s">
        <v>258</v>
      </c>
      <c r="J103" s="108" t="s">
        <v>701</v>
      </c>
      <c r="K103" s="292">
        <v>11</v>
      </c>
      <c r="L103" s="402"/>
    </row>
    <row r="104" spans="1:12" s="423" customFormat="1" ht="57" customHeight="1" x14ac:dyDescent="0.2">
      <c r="A104" s="459" t="s">
        <v>702</v>
      </c>
      <c r="B104" s="460">
        <v>1731</v>
      </c>
      <c r="C104" s="99">
        <f t="shared" si="17"/>
        <v>68</v>
      </c>
      <c r="D104" s="461">
        <v>68</v>
      </c>
      <c r="E104" s="462">
        <v>0</v>
      </c>
      <c r="F104" s="463">
        <v>0</v>
      </c>
      <c r="G104" s="463">
        <v>0</v>
      </c>
      <c r="H104" s="464" t="s">
        <v>257</v>
      </c>
      <c r="I104" s="464" t="s">
        <v>258</v>
      </c>
      <c r="J104" s="465" t="s">
        <v>703</v>
      </c>
      <c r="K104" s="292"/>
      <c r="L104" s="402"/>
    </row>
    <row r="105" spans="1:12" ht="34.5" customHeight="1" x14ac:dyDescent="0.25">
      <c r="A105" s="131" t="s">
        <v>520</v>
      </c>
      <c r="B105" s="113">
        <v>1731</v>
      </c>
      <c r="C105" s="99">
        <f t="shared" si="17"/>
        <v>3772</v>
      </c>
      <c r="D105" s="461">
        <v>3772</v>
      </c>
      <c r="E105" s="99">
        <v>0</v>
      </c>
      <c r="F105" s="105">
        <v>0</v>
      </c>
      <c r="G105" s="105">
        <v>0</v>
      </c>
      <c r="H105" s="106" t="s">
        <v>257</v>
      </c>
      <c r="I105" s="106" t="s">
        <v>258</v>
      </c>
      <c r="J105" s="465" t="s">
        <v>704</v>
      </c>
      <c r="K105" s="290">
        <v>11</v>
      </c>
    </row>
    <row r="106" spans="1:12" s="419" customFormat="1" ht="34.5" customHeight="1" x14ac:dyDescent="0.25">
      <c r="A106" s="131" t="s">
        <v>705</v>
      </c>
      <c r="B106" s="113">
        <v>1731</v>
      </c>
      <c r="C106" s="99">
        <f t="shared" si="17"/>
        <v>3750</v>
      </c>
      <c r="D106" s="461">
        <v>0</v>
      </c>
      <c r="E106" s="242">
        <v>3750</v>
      </c>
      <c r="F106" s="105">
        <v>0</v>
      </c>
      <c r="G106" s="105">
        <v>0</v>
      </c>
      <c r="H106" s="106" t="s">
        <v>257</v>
      </c>
      <c r="I106" s="106" t="s">
        <v>258</v>
      </c>
      <c r="J106" s="108" t="s">
        <v>706</v>
      </c>
      <c r="K106" s="292">
        <v>11</v>
      </c>
      <c r="L106" s="402"/>
    </row>
    <row r="107" spans="1:12" s="403" customFormat="1" ht="89.25" customHeight="1" x14ac:dyDescent="0.2">
      <c r="A107" s="131" t="s">
        <v>521</v>
      </c>
      <c r="B107" s="113">
        <v>1733</v>
      </c>
      <c r="C107" s="99">
        <f t="shared" si="17"/>
        <v>4050</v>
      </c>
      <c r="D107" s="114">
        <v>4050</v>
      </c>
      <c r="E107" s="99">
        <v>0</v>
      </c>
      <c r="F107" s="105">
        <v>0</v>
      </c>
      <c r="G107" s="105">
        <v>0</v>
      </c>
      <c r="H107" s="106" t="s">
        <v>390</v>
      </c>
      <c r="I107" s="106" t="s">
        <v>258</v>
      </c>
      <c r="J107" s="108" t="s">
        <v>707</v>
      </c>
      <c r="K107" s="290">
        <v>11</v>
      </c>
      <c r="L107" s="400"/>
    </row>
    <row r="108" spans="1:12" s="403" customFormat="1" ht="89.25" customHeight="1" x14ac:dyDescent="0.2">
      <c r="A108" s="131" t="s">
        <v>522</v>
      </c>
      <c r="B108" s="113">
        <v>1733</v>
      </c>
      <c r="C108" s="99">
        <f t="shared" si="17"/>
        <v>3000</v>
      </c>
      <c r="D108" s="114">
        <v>0</v>
      </c>
      <c r="E108" s="99">
        <v>3000</v>
      </c>
      <c r="F108" s="105">
        <v>0</v>
      </c>
      <c r="G108" s="105">
        <v>0</v>
      </c>
      <c r="H108" s="106" t="s">
        <v>390</v>
      </c>
      <c r="I108" s="106" t="s">
        <v>258</v>
      </c>
      <c r="J108" s="108" t="s">
        <v>708</v>
      </c>
      <c r="K108" s="290">
        <v>11</v>
      </c>
      <c r="L108" s="400"/>
    </row>
    <row r="109" spans="1:12" s="403" customFormat="1" ht="89.25" customHeight="1" x14ac:dyDescent="0.2">
      <c r="A109" s="131" t="s">
        <v>709</v>
      </c>
      <c r="B109" s="113">
        <v>1733</v>
      </c>
      <c r="C109" s="99">
        <f t="shared" si="17"/>
        <v>3000</v>
      </c>
      <c r="D109" s="114">
        <v>0</v>
      </c>
      <c r="E109" s="99">
        <v>0</v>
      </c>
      <c r="F109" s="105">
        <v>3000</v>
      </c>
      <c r="G109" s="105">
        <v>0</v>
      </c>
      <c r="H109" s="106" t="s">
        <v>390</v>
      </c>
      <c r="I109" s="106" t="s">
        <v>258</v>
      </c>
      <c r="J109" s="108" t="s">
        <v>710</v>
      </c>
      <c r="K109" s="290">
        <v>11</v>
      </c>
      <c r="L109" s="400"/>
    </row>
    <row r="110" spans="1:12" s="423" customFormat="1" ht="34.5" customHeight="1" x14ac:dyDescent="0.2">
      <c r="A110" s="131" t="s">
        <v>711</v>
      </c>
      <c r="B110" s="113">
        <v>1738</v>
      </c>
      <c r="C110" s="99">
        <f t="shared" si="17"/>
        <v>1500</v>
      </c>
      <c r="D110" s="114">
        <v>1500</v>
      </c>
      <c r="E110" s="99">
        <v>0</v>
      </c>
      <c r="F110" s="105">
        <v>0</v>
      </c>
      <c r="G110" s="105">
        <v>0</v>
      </c>
      <c r="H110" s="106" t="s">
        <v>300</v>
      </c>
      <c r="I110" s="106" t="s">
        <v>258</v>
      </c>
      <c r="J110" s="108" t="s">
        <v>701</v>
      </c>
      <c r="K110" s="292">
        <v>11</v>
      </c>
      <c r="L110" s="402"/>
    </row>
    <row r="111" spans="1:12" s="423" customFormat="1" ht="34.5" customHeight="1" x14ac:dyDescent="0.2">
      <c r="A111" s="131" t="s">
        <v>712</v>
      </c>
      <c r="B111" s="113">
        <v>1737</v>
      </c>
      <c r="C111" s="99">
        <f t="shared" si="17"/>
        <v>1500</v>
      </c>
      <c r="D111" s="114">
        <v>1500</v>
      </c>
      <c r="E111" s="99">
        <v>0</v>
      </c>
      <c r="F111" s="105">
        <v>0</v>
      </c>
      <c r="G111" s="105">
        <v>0</v>
      </c>
      <c r="H111" s="106" t="s">
        <v>713</v>
      </c>
      <c r="I111" s="106" t="s">
        <v>714</v>
      </c>
      <c r="J111" s="108" t="s">
        <v>715</v>
      </c>
      <c r="K111" s="292"/>
      <c r="L111" s="402"/>
    </row>
    <row r="112" spans="1:12" s="419" customFormat="1" ht="34.5" customHeight="1" x14ac:dyDescent="0.25">
      <c r="A112" s="131" t="s">
        <v>716</v>
      </c>
      <c r="B112" s="113">
        <v>1739</v>
      </c>
      <c r="C112" s="99">
        <f t="shared" si="17"/>
        <v>4500</v>
      </c>
      <c r="D112" s="114">
        <v>4500</v>
      </c>
      <c r="E112" s="99">
        <v>0</v>
      </c>
      <c r="F112" s="105">
        <v>0</v>
      </c>
      <c r="G112" s="105">
        <v>0</v>
      </c>
      <c r="H112" s="106" t="s">
        <v>300</v>
      </c>
      <c r="I112" s="106" t="s">
        <v>258</v>
      </c>
      <c r="J112" s="108" t="s">
        <v>701</v>
      </c>
      <c r="K112" s="292">
        <v>11</v>
      </c>
      <c r="L112" s="402"/>
    </row>
    <row r="113" spans="1:14" ht="57.75" customHeight="1" thickBot="1" x14ac:dyDescent="0.3">
      <c r="A113" s="131" t="s">
        <v>461</v>
      </c>
      <c r="B113" s="113">
        <v>1107</v>
      </c>
      <c r="C113" s="99">
        <f t="shared" si="17"/>
        <v>60000</v>
      </c>
      <c r="D113" s="114">
        <v>60000</v>
      </c>
      <c r="E113" s="99">
        <v>0</v>
      </c>
      <c r="F113" s="105">
        <v>0</v>
      </c>
      <c r="G113" s="105">
        <v>0</v>
      </c>
      <c r="H113" s="106" t="s">
        <v>717</v>
      </c>
      <c r="I113" s="106" t="s">
        <v>6</v>
      </c>
      <c r="J113" s="108" t="s">
        <v>462</v>
      </c>
      <c r="K113" s="290">
        <v>11</v>
      </c>
    </row>
    <row r="114" spans="1:14" ht="26.25" customHeight="1" thickBot="1" x14ac:dyDescent="0.3">
      <c r="A114" s="60" t="s">
        <v>105</v>
      </c>
      <c r="B114" s="96"/>
      <c r="C114" s="65">
        <f>SUM(C98:C113)</f>
        <v>141132</v>
      </c>
      <c r="D114" s="65">
        <f t="shared" ref="D114:G114" si="18">SUM(D98:D113)</f>
        <v>103854</v>
      </c>
      <c r="E114" s="65">
        <f t="shared" si="18"/>
        <v>23514</v>
      </c>
      <c r="F114" s="65">
        <f t="shared" si="18"/>
        <v>13764</v>
      </c>
      <c r="G114" s="65">
        <f t="shared" si="18"/>
        <v>0</v>
      </c>
      <c r="H114" s="112"/>
      <c r="I114" s="112"/>
      <c r="J114" s="62"/>
      <c r="K114" s="290"/>
    </row>
    <row r="115" spans="1:14" ht="18" customHeight="1" x14ac:dyDescent="0.25">
      <c r="A115" s="620" t="s">
        <v>102</v>
      </c>
      <c r="B115" s="621"/>
      <c r="C115" s="621"/>
      <c r="D115" s="621"/>
      <c r="E115" s="621"/>
      <c r="F115" s="621"/>
      <c r="G115" s="621"/>
      <c r="H115" s="621"/>
      <c r="I115" s="621"/>
      <c r="J115" s="622"/>
      <c r="K115" s="290"/>
    </row>
    <row r="116" spans="1:14" s="403" customFormat="1" ht="84" x14ac:dyDescent="0.2">
      <c r="A116" s="133" t="s">
        <v>167</v>
      </c>
      <c r="B116" s="134">
        <v>1128</v>
      </c>
      <c r="C116" s="99">
        <f>D116+E116+F116</f>
        <v>510</v>
      </c>
      <c r="D116" s="114">
        <v>170</v>
      </c>
      <c r="E116" s="114">
        <v>170</v>
      </c>
      <c r="F116" s="114">
        <v>170</v>
      </c>
      <c r="G116" s="114" t="s">
        <v>6</v>
      </c>
      <c r="H116" s="106" t="s">
        <v>301</v>
      </c>
      <c r="I116" s="106" t="s">
        <v>6</v>
      </c>
      <c r="J116" s="108" t="s">
        <v>718</v>
      </c>
      <c r="K116" s="290">
        <v>11</v>
      </c>
      <c r="L116" s="400"/>
    </row>
    <row r="117" spans="1:14" s="403" customFormat="1" ht="57" customHeight="1" x14ac:dyDescent="0.2">
      <c r="A117" s="133" t="s">
        <v>719</v>
      </c>
      <c r="B117" s="466">
        <v>1126</v>
      </c>
      <c r="C117" s="99">
        <f t="shared" ref="C117:C124" si="19">D117+E117+F117+G117</f>
        <v>73000</v>
      </c>
      <c r="D117" s="129">
        <v>48000</v>
      </c>
      <c r="E117" s="114">
        <v>25000</v>
      </c>
      <c r="F117" s="114">
        <v>0</v>
      </c>
      <c r="G117" s="114">
        <v>0</v>
      </c>
      <c r="H117" s="106" t="s">
        <v>294</v>
      </c>
      <c r="I117" s="132" t="s">
        <v>720</v>
      </c>
      <c r="J117" s="108" t="s">
        <v>721</v>
      </c>
      <c r="K117" s="290"/>
      <c r="L117" s="400"/>
      <c r="M117" s="467"/>
      <c r="N117" s="468"/>
    </row>
    <row r="118" spans="1:14" s="423" customFormat="1" ht="34.5" customHeight="1" x14ac:dyDescent="0.2">
      <c r="A118" s="297" t="s">
        <v>775</v>
      </c>
      <c r="B118" s="125">
        <v>1891</v>
      </c>
      <c r="C118" s="99">
        <f t="shared" si="19"/>
        <v>71</v>
      </c>
      <c r="D118" s="129">
        <v>71</v>
      </c>
      <c r="E118" s="114">
        <v>0</v>
      </c>
      <c r="F118" s="114">
        <v>0</v>
      </c>
      <c r="G118" s="114">
        <v>0</v>
      </c>
      <c r="H118" s="106" t="s">
        <v>722</v>
      </c>
      <c r="I118" s="132"/>
      <c r="J118" s="108" t="s">
        <v>723</v>
      </c>
      <c r="K118" s="292">
        <v>11</v>
      </c>
      <c r="L118" s="402"/>
    </row>
    <row r="119" spans="1:14" s="403" customFormat="1" ht="67.5" customHeight="1" x14ac:dyDescent="0.2">
      <c r="A119" s="297" t="s">
        <v>776</v>
      </c>
      <c r="B119" s="125">
        <v>1891</v>
      </c>
      <c r="C119" s="99">
        <f t="shared" si="19"/>
        <v>37</v>
      </c>
      <c r="D119" s="129">
        <v>37</v>
      </c>
      <c r="E119" s="114">
        <v>0</v>
      </c>
      <c r="F119" s="114">
        <v>0</v>
      </c>
      <c r="G119" s="114">
        <v>0</v>
      </c>
      <c r="H119" s="106" t="s">
        <v>463</v>
      </c>
      <c r="I119" s="132" t="s">
        <v>464</v>
      </c>
      <c r="J119" s="108" t="s">
        <v>465</v>
      </c>
      <c r="K119" s="290">
        <v>11</v>
      </c>
      <c r="L119" s="400"/>
    </row>
    <row r="120" spans="1:14" s="423" customFormat="1" ht="78" customHeight="1" x14ac:dyDescent="0.2">
      <c r="A120" s="297" t="s">
        <v>777</v>
      </c>
      <c r="B120" s="125">
        <v>1894</v>
      </c>
      <c r="C120" s="99">
        <f>D120+E120+F120</f>
        <v>1500</v>
      </c>
      <c r="D120" s="129">
        <v>500</v>
      </c>
      <c r="E120" s="114">
        <v>500</v>
      </c>
      <c r="F120" s="114">
        <v>500</v>
      </c>
      <c r="G120" s="114" t="s">
        <v>6</v>
      </c>
      <c r="H120" s="106" t="s">
        <v>724</v>
      </c>
      <c r="I120" s="132" t="s">
        <v>725</v>
      </c>
      <c r="J120" s="108" t="s">
        <v>726</v>
      </c>
      <c r="K120" s="292">
        <v>11</v>
      </c>
      <c r="L120" s="402"/>
    </row>
    <row r="121" spans="1:14" s="403" customFormat="1" ht="45" customHeight="1" x14ac:dyDescent="0.2">
      <c r="A121" s="131" t="s">
        <v>391</v>
      </c>
      <c r="B121" s="113">
        <v>1740</v>
      </c>
      <c r="C121" s="99">
        <f t="shared" si="19"/>
        <v>1335</v>
      </c>
      <c r="D121" s="114">
        <v>1335</v>
      </c>
      <c r="E121" s="114">
        <v>0</v>
      </c>
      <c r="F121" s="114">
        <v>0</v>
      </c>
      <c r="G121" s="114">
        <v>0</v>
      </c>
      <c r="H121" s="106" t="s">
        <v>259</v>
      </c>
      <c r="I121" s="106" t="s">
        <v>258</v>
      </c>
      <c r="J121" s="108" t="s">
        <v>466</v>
      </c>
      <c r="K121" s="290">
        <v>11</v>
      </c>
      <c r="L121" s="400"/>
    </row>
    <row r="122" spans="1:14" s="423" customFormat="1" ht="34.5" customHeight="1" x14ac:dyDescent="0.2">
      <c r="A122" s="542" t="s">
        <v>727</v>
      </c>
      <c r="B122" s="543">
        <v>1742</v>
      </c>
      <c r="C122" s="454">
        <f t="shared" si="19"/>
        <v>375</v>
      </c>
      <c r="D122" s="544">
        <v>375</v>
      </c>
      <c r="E122" s="544">
        <v>0</v>
      </c>
      <c r="F122" s="544">
        <v>0</v>
      </c>
      <c r="G122" s="544">
        <v>0</v>
      </c>
      <c r="H122" s="545" t="s">
        <v>300</v>
      </c>
      <c r="I122" s="545" t="s">
        <v>258</v>
      </c>
      <c r="J122" s="124" t="s">
        <v>701</v>
      </c>
      <c r="K122" s="292"/>
      <c r="L122" s="402"/>
    </row>
    <row r="123" spans="1:14" s="423" customFormat="1" ht="34.5" customHeight="1" x14ac:dyDescent="0.2">
      <c r="A123" s="490" t="s">
        <v>728</v>
      </c>
      <c r="B123" s="469">
        <v>1744</v>
      </c>
      <c r="C123" s="99">
        <f t="shared" si="19"/>
        <v>2496</v>
      </c>
      <c r="D123" s="470">
        <v>2496</v>
      </c>
      <c r="E123" s="470">
        <v>0</v>
      </c>
      <c r="F123" s="470">
        <v>0</v>
      </c>
      <c r="G123" s="470">
        <v>0</v>
      </c>
      <c r="H123" s="471" t="s">
        <v>300</v>
      </c>
      <c r="I123" s="471" t="s">
        <v>258</v>
      </c>
      <c r="J123" s="108" t="s">
        <v>701</v>
      </c>
      <c r="K123" s="292"/>
      <c r="L123" s="402"/>
    </row>
    <row r="124" spans="1:14" s="423" customFormat="1" ht="35.25" customHeight="1" thickBot="1" x14ac:dyDescent="0.25">
      <c r="A124" s="490" t="s">
        <v>467</v>
      </c>
      <c r="B124" s="469">
        <v>1749</v>
      </c>
      <c r="C124" s="99">
        <f t="shared" si="19"/>
        <v>3250</v>
      </c>
      <c r="D124" s="470">
        <v>3250</v>
      </c>
      <c r="E124" s="470">
        <v>0</v>
      </c>
      <c r="F124" s="470">
        <v>0</v>
      </c>
      <c r="G124" s="470">
        <v>0</v>
      </c>
      <c r="H124" s="471" t="s">
        <v>300</v>
      </c>
      <c r="I124" s="471" t="s">
        <v>258</v>
      </c>
      <c r="J124" s="108" t="s">
        <v>701</v>
      </c>
      <c r="K124" s="292">
        <v>11</v>
      </c>
      <c r="L124" s="402"/>
    </row>
    <row r="125" spans="1:14" ht="18" customHeight="1" thickBot="1" x14ac:dyDescent="0.3">
      <c r="A125" s="60" t="s">
        <v>103</v>
      </c>
      <c r="B125" s="61"/>
      <c r="C125" s="61">
        <f>SUM(C116:C124)</f>
        <v>82574</v>
      </c>
      <c r="D125" s="61">
        <f t="shared" ref="D125:G125" si="20">SUM(D116:D124)</f>
        <v>56234</v>
      </c>
      <c r="E125" s="61">
        <f t="shared" si="20"/>
        <v>25670</v>
      </c>
      <c r="F125" s="61">
        <f t="shared" si="20"/>
        <v>670</v>
      </c>
      <c r="G125" s="61">
        <f t="shared" si="20"/>
        <v>0</v>
      </c>
      <c r="H125" s="112"/>
      <c r="I125" s="112"/>
      <c r="J125" s="62"/>
      <c r="K125" s="290"/>
    </row>
    <row r="126" spans="1:14" ht="18" customHeight="1" x14ac:dyDescent="0.25">
      <c r="A126" s="600" t="s">
        <v>106</v>
      </c>
      <c r="B126" s="600"/>
      <c r="C126" s="600"/>
      <c r="D126" s="600"/>
      <c r="E126" s="600"/>
      <c r="F126" s="600"/>
      <c r="G126" s="600"/>
      <c r="H126" s="600"/>
      <c r="I126" s="600"/>
      <c r="J126" s="617"/>
      <c r="K126" s="290"/>
    </row>
    <row r="127" spans="1:14" ht="57.75" customHeight="1" x14ac:dyDescent="0.25">
      <c r="A127" s="115" t="s">
        <v>468</v>
      </c>
      <c r="B127" s="113">
        <v>1502</v>
      </c>
      <c r="C127" s="472">
        <f>D127+E127+F127</f>
        <v>6</v>
      </c>
      <c r="D127" s="472">
        <v>2</v>
      </c>
      <c r="E127" s="472">
        <v>2</v>
      </c>
      <c r="F127" s="114">
        <v>2</v>
      </c>
      <c r="G127" s="114" t="s">
        <v>6</v>
      </c>
      <c r="H127" s="106" t="s">
        <v>469</v>
      </c>
      <c r="I127" s="106" t="s">
        <v>6</v>
      </c>
      <c r="J127" s="127" t="s">
        <v>470</v>
      </c>
      <c r="K127" s="290">
        <v>15</v>
      </c>
    </row>
    <row r="128" spans="1:14" ht="45.75" customHeight="1" thickBot="1" x14ac:dyDescent="0.3">
      <c r="A128" s="473" t="s">
        <v>729</v>
      </c>
      <c r="B128" s="389">
        <v>517</v>
      </c>
      <c r="C128" s="474">
        <f>D128+E128+F128</f>
        <v>1170</v>
      </c>
      <c r="D128" s="474">
        <v>390</v>
      </c>
      <c r="E128" s="474">
        <v>390</v>
      </c>
      <c r="F128" s="136">
        <v>390</v>
      </c>
      <c r="G128" s="136" t="s">
        <v>6</v>
      </c>
      <c r="H128" s="437" t="s">
        <v>300</v>
      </c>
      <c r="I128" s="437" t="s">
        <v>258</v>
      </c>
      <c r="J128" s="475" t="s">
        <v>682</v>
      </c>
      <c r="K128" s="290"/>
    </row>
    <row r="129" spans="1:12" ht="18" customHeight="1" thickBot="1" x14ac:dyDescent="0.3">
      <c r="A129" s="60" t="s">
        <v>112</v>
      </c>
      <c r="B129" s="61"/>
      <c r="C129" s="61">
        <f>SUM(C127:C128)</f>
        <v>1176</v>
      </c>
      <c r="D129" s="61">
        <f t="shared" ref="D129:G129" si="21">SUM(D127:D128)</f>
        <v>392</v>
      </c>
      <c r="E129" s="61">
        <f t="shared" si="21"/>
        <v>392</v>
      </c>
      <c r="F129" s="61">
        <f t="shared" si="21"/>
        <v>392</v>
      </c>
      <c r="G129" s="61">
        <f t="shared" si="21"/>
        <v>0</v>
      </c>
      <c r="H129" s="112"/>
      <c r="I129" s="112"/>
      <c r="J129" s="62"/>
      <c r="K129" s="290"/>
    </row>
    <row r="130" spans="1:12" ht="18" customHeight="1" x14ac:dyDescent="0.25">
      <c r="A130" s="609" t="s">
        <v>113</v>
      </c>
      <c r="B130" s="610"/>
      <c r="C130" s="610"/>
      <c r="D130" s="610"/>
      <c r="E130" s="610"/>
      <c r="F130" s="610"/>
      <c r="G130" s="610"/>
      <c r="H130" s="610"/>
      <c r="I130" s="610"/>
      <c r="J130" s="611"/>
      <c r="K130" s="290"/>
    </row>
    <row r="131" spans="1:12" ht="67.5" customHeight="1" x14ac:dyDescent="0.25">
      <c r="A131" s="404" t="s">
        <v>730</v>
      </c>
      <c r="B131" s="113">
        <v>1310</v>
      </c>
      <c r="C131" s="99">
        <f>D131+E131+F131</f>
        <v>180</v>
      </c>
      <c r="D131" s="406">
        <v>60</v>
      </c>
      <c r="E131" s="406">
        <v>60</v>
      </c>
      <c r="F131" s="406">
        <v>60</v>
      </c>
      <c r="G131" s="445" t="s">
        <v>6</v>
      </c>
      <c r="H131" s="113" t="s">
        <v>731</v>
      </c>
      <c r="I131" s="113" t="s">
        <v>615</v>
      </c>
      <c r="J131" s="108" t="s">
        <v>732</v>
      </c>
      <c r="K131" s="109">
        <v>13</v>
      </c>
      <c r="L131" s="402"/>
    </row>
    <row r="132" spans="1:12" ht="78" customHeight="1" x14ac:dyDescent="0.25">
      <c r="A132" s="404" t="s">
        <v>778</v>
      </c>
      <c r="B132" s="113">
        <v>1907</v>
      </c>
      <c r="C132" s="99">
        <f>D132+E132+F132</f>
        <v>1500</v>
      </c>
      <c r="D132" s="406">
        <v>1500</v>
      </c>
      <c r="E132" s="406">
        <v>0</v>
      </c>
      <c r="F132" s="445">
        <v>0</v>
      </c>
      <c r="G132" s="445">
        <v>0</v>
      </c>
      <c r="H132" s="113" t="s">
        <v>733</v>
      </c>
      <c r="I132" s="113" t="s">
        <v>615</v>
      </c>
      <c r="J132" s="108" t="s">
        <v>734</v>
      </c>
      <c r="K132" s="109"/>
      <c r="L132" s="402"/>
    </row>
    <row r="133" spans="1:12" ht="67.5" customHeight="1" x14ac:dyDescent="0.25">
      <c r="A133" s="404" t="s">
        <v>735</v>
      </c>
      <c r="B133" s="113">
        <v>1314</v>
      </c>
      <c r="C133" s="99">
        <f>D133+E133+F133</f>
        <v>11500</v>
      </c>
      <c r="D133" s="406">
        <v>3500</v>
      </c>
      <c r="E133" s="406">
        <v>4000</v>
      </c>
      <c r="F133" s="406">
        <v>4000</v>
      </c>
      <c r="G133" s="445" t="s">
        <v>6</v>
      </c>
      <c r="H133" s="113" t="s">
        <v>471</v>
      </c>
      <c r="I133" s="113" t="s">
        <v>6</v>
      </c>
      <c r="J133" s="108" t="s">
        <v>472</v>
      </c>
      <c r="K133" s="109"/>
    </row>
    <row r="134" spans="1:12" ht="113.25" customHeight="1" x14ac:dyDescent="0.25">
      <c r="A134" s="404" t="s">
        <v>779</v>
      </c>
      <c r="B134" s="113">
        <v>1909</v>
      </c>
      <c r="C134" s="99">
        <f>D134+E134+F134+G134</f>
        <v>40000</v>
      </c>
      <c r="D134" s="406">
        <v>40000</v>
      </c>
      <c r="E134" s="406">
        <v>0</v>
      </c>
      <c r="F134" s="406">
        <v>0</v>
      </c>
      <c r="G134" s="406">
        <v>0</v>
      </c>
      <c r="H134" s="476" t="s">
        <v>302</v>
      </c>
      <c r="I134" s="113" t="s">
        <v>303</v>
      </c>
      <c r="J134" s="408" t="s">
        <v>473</v>
      </c>
      <c r="K134" s="109">
        <v>13</v>
      </c>
      <c r="L134" s="402"/>
    </row>
    <row r="135" spans="1:12" ht="89.25" customHeight="1" x14ac:dyDescent="0.25">
      <c r="A135" s="404" t="s">
        <v>392</v>
      </c>
      <c r="B135" s="113">
        <v>1316</v>
      </c>
      <c r="C135" s="99">
        <f t="shared" ref="C135:C138" si="22">D135+E135+F135+G135</f>
        <v>3000</v>
      </c>
      <c r="D135" s="406">
        <v>1500</v>
      </c>
      <c r="E135" s="406">
        <v>1500</v>
      </c>
      <c r="F135" s="406">
        <v>0</v>
      </c>
      <c r="G135" s="406">
        <v>0</v>
      </c>
      <c r="H135" s="476" t="s">
        <v>474</v>
      </c>
      <c r="I135" s="113" t="s">
        <v>304</v>
      </c>
      <c r="J135" s="408" t="s">
        <v>305</v>
      </c>
      <c r="K135" s="109">
        <v>13</v>
      </c>
    </row>
    <row r="136" spans="1:12" ht="99" customHeight="1" x14ac:dyDescent="0.25">
      <c r="A136" s="605" t="s">
        <v>736</v>
      </c>
      <c r="B136" s="607" t="s">
        <v>475</v>
      </c>
      <c r="C136" s="99">
        <f t="shared" si="22"/>
        <v>8300</v>
      </c>
      <c r="D136" s="406">
        <v>8300</v>
      </c>
      <c r="E136" s="114">
        <v>0</v>
      </c>
      <c r="F136" s="114">
        <v>0</v>
      </c>
      <c r="G136" s="114">
        <v>0</v>
      </c>
      <c r="H136" s="476" t="s">
        <v>476</v>
      </c>
      <c r="I136" s="113" t="s">
        <v>477</v>
      </c>
      <c r="J136" s="108" t="s">
        <v>478</v>
      </c>
      <c r="K136" s="109">
        <v>13</v>
      </c>
    </row>
    <row r="137" spans="1:12" ht="45" customHeight="1" x14ac:dyDescent="0.25">
      <c r="A137" s="606"/>
      <c r="B137" s="608"/>
      <c r="C137" s="99">
        <f>D137+E137+F137</f>
        <v>5178</v>
      </c>
      <c r="D137" s="406">
        <v>1726</v>
      </c>
      <c r="E137" s="114">
        <v>1726</v>
      </c>
      <c r="F137" s="114">
        <v>1726</v>
      </c>
      <c r="G137" s="114" t="s">
        <v>6</v>
      </c>
      <c r="H137" s="437" t="s">
        <v>300</v>
      </c>
      <c r="I137" s="437" t="s">
        <v>258</v>
      </c>
      <c r="J137" s="108" t="s">
        <v>682</v>
      </c>
      <c r="K137" s="109"/>
    </row>
    <row r="138" spans="1:12" ht="57.75" customHeight="1" thickBot="1" x14ac:dyDescent="0.3">
      <c r="A138" s="404" t="s">
        <v>780</v>
      </c>
      <c r="B138" s="113" t="s">
        <v>737</v>
      </c>
      <c r="C138" s="99">
        <f t="shared" si="22"/>
        <v>5000</v>
      </c>
      <c r="D138" s="406">
        <v>5000</v>
      </c>
      <c r="E138" s="114">
        <v>0</v>
      </c>
      <c r="F138" s="114">
        <v>0</v>
      </c>
      <c r="G138" s="114">
        <v>0</v>
      </c>
      <c r="H138" s="476" t="s">
        <v>6</v>
      </c>
      <c r="I138" s="113" t="s">
        <v>6</v>
      </c>
      <c r="J138" s="108" t="s">
        <v>479</v>
      </c>
      <c r="K138" s="290">
        <v>13</v>
      </c>
    </row>
    <row r="139" spans="1:12" ht="15.75" customHeight="1" thickBot="1" x14ac:dyDescent="0.3">
      <c r="A139" s="63" t="s">
        <v>114</v>
      </c>
      <c r="B139" s="61"/>
      <c r="C139" s="61">
        <f>SUM(C131:C138)</f>
        <v>74658</v>
      </c>
      <c r="D139" s="61">
        <f t="shared" ref="D139:G139" si="23">SUM(D131:D138)</f>
        <v>61586</v>
      </c>
      <c r="E139" s="61">
        <f t="shared" si="23"/>
        <v>7286</v>
      </c>
      <c r="F139" s="61">
        <f t="shared" si="23"/>
        <v>5786</v>
      </c>
      <c r="G139" s="61">
        <f t="shared" si="23"/>
        <v>0</v>
      </c>
      <c r="H139" s="61"/>
      <c r="I139" s="112"/>
      <c r="J139" s="62"/>
      <c r="K139" s="290"/>
    </row>
    <row r="140" spans="1:12" ht="18" customHeight="1" x14ac:dyDescent="0.25">
      <c r="A140" s="609" t="s">
        <v>738</v>
      </c>
      <c r="B140" s="610"/>
      <c r="C140" s="610"/>
      <c r="D140" s="610"/>
      <c r="E140" s="610"/>
      <c r="F140" s="610"/>
      <c r="G140" s="610"/>
      <c r="H140" s="610"/>
      <c r="I140" s="610"/>
      <c r="J140" s="611"/>
      <c r="K140" s="290"/>
    </row>
    <row r="141" spans="1:12" ht="57.75" customHeight="1" thickBot="1" x14ac:dyDescent="0.3">
      <c r="A141" s="409" t="s">
        <v>452</v>
      </c>
      <c r="B141" s="143" t="s">
        <v>480</v>
      </c>
      <c r="C141" s="352">
        <f>D141+E141+F141+G141</f>
        <v>11801</v>
      </c>
      <c r="D141" s="144">
        <v>3454</v>
      </c>
      <c r="E141" s="144">
        <v>3454</v>
      </c>
      <c r="F141" s="144">
        <v>3454</v>
      </c>
      <c r="G141" s="144">
        <v>1439</v>
      </c>
      <c r="H141" s="350" t="s">
        <v>481</v>
      </c>
      <c r="I141" s="142" t="s">
        <v>482</v>
      </c>
      <c r="J141" s="346" t="s">
        <v>483</v>
      </c>
      <c r="K141" s="290">
        <v>5</v>
      </c>
    </row>
    <row r="142" spans="1:12" ht="26.25" customHeight="1" thickBot="1" x14ac:dyDescent="0.3">
      <c r="A142" s="60" t="s">
        <v>307</v>
      </c>
      <c r="B142" s="101"/>
      <c r="C142" s="61">
        <f>SUM(C141)</f>
        <v>11801</v>
      </c>
      <c r="D142" s="61">
        <f>SUM(D141)</f>
        <v>3454</v>
      </c>
      <c r="E142" s="61">
        <f>SUM(E141)</f>
        <v>3454</v>
      </c>
      <c r="F142" s="61">
        <f>SUM(F141)</f>
        <v>3454</v>
      </c>
      <c r="G142" s="61">
        <f>SUM(G141)</f>
        <v>1439</v>
      </c>
      <c r="H142" s="61"/>
      <c r="I142" s="112"/>
      <c r="J142" s="62"/>
      <c r="K142" s="290"/>
    </row>
    <row r="143" spans="1:12" ht="18" customHeight="1" x14ac:dyDescent="0.25">
      <c r="A143" s="609" t="s">
        <v>115</v>
      </c>
      <c r="B143" s="610"/>
      <c r="C143" s="610"/>
      <c r="D143" s="610"/>
      <c r="E143" s="610"/>
      <c r="F143" s="610"/>
      <c r="G143" s="610"/>
      <c r="H143" s="610"/>
      <c r="I143" s="610"/>
      <c r="J143" s="611"/>
      <c r="K143" s="290">
        <v>9</v>
      </c>
    </row>
    <row r="144" spans="1:12" ht="57" customHeight="1" x14ac:dyDescent="0.25">
      <c r="A144" s="115" t="s">
        <v>739</v>
      </c>
      <c r="B144" s="113" t="s">
        <v>269</v>
      </c>
      <c r="C144" s="99">
        <f>D144+E144+F144+G144</f>
        <v>97000</v>
      </c>
      <c r="D144" s="135">
        <v>0</v>
      </c>
      <c r="E144" s="135">
        <v>0</v>
      </c>
      <c r="F144" s="135">
        <v>0</v>
      </c>
      <c r="G144" s="135">
        <v>97000</v>
      </c>
      <c r="H144" s="116" t="s">
        <v>484</v>
      </c>
      <c r="I144" s="116" t="s">
        <v>260</v>
      </c>
      <c r="J144" s="127" t="s">
        <v>852</v>
      </c>
      <c r="K144" s="290"/>
      <c r="L144" s="400" t="s">
        <v>740</v>
      </c>
    </row>
    <row r="145" spans="1:12" ht="34.5" customHeight="1" x14ac:dyDescent="0.25">
      <c r="A145" s="405" t="s">
        <v>261</v>
      </c>
      <c r="B145" s="125">
        <v>904</v>
      </c>
      <c r="C145" s="99">
        <f>D145+E145+F145</f>
        <v>600</v>
      </c>
      <c r="D145" s="135">
        <v>200</v>
      </c>
      <c r="E145" s="135">
        <v>200</v>
      </c>
      <c r="F145" s="135">
        <v>200</v>
      </c>
      <c r="G145" s="135" t="s">
        <v>6</v>
      </c>
      <c r="H145" s="116" t="s">
        <v>393</v>
      </c>
      <c r="I145" s="120" t="s">
        <v>262</v>
      </c>
      <c r="J145" s="126" t="s">
        <v>485</v>
      </c>
      <c r="K145" s="290">
        <v>5</v>
      </c>
    </row>
    <row r="146" spans="1:12" s="403" customFormat="1" ht="89.25" customHeight="1" x14ac:dyDescent="0.2">
      <c r="A146" s="404" t="s">
        <v>741</v>
      </c>
      <c r="B146" s="477" t="s">
        <v>394</v>
      </c>
      <c r="C146" s="99">
        <f>D146+E146+F146+G146</f>
        <v>47793</v>
      </c>
      <c r="D146" s="135">
        <v>14511</v>
      </c>
      <c r="E146" s="135">
        <v>15885</v>
      </c>
      <c r="F146" s="135">
        <v>17397</v>
      </c>
      <c r="G146" s="99">
        <v>0</v>
      </c>
      <c r="H146" s="116" t="s">
        <v>486</v>
      </c>
      <c r="I146" s="478" t="s">
        <v>6</v>
      </c>
      <c r="J146" s="127" t="s">
        <v>742</v>
      </c>
      <c r="K146" s="479">
        <v>9.19</v>
      </c>
      <c r="L146" s="480"/>
    </row>
    <row r="147" spans="1:12" s="403" customFormat="1" ht="57" customHeight="1" x14ac:dyDescent="0.2">
      <c r="A147" s="404" t="s">
        <v>306</v>
      </c>
      <c r="B147" s="104"/>
      <c r="C147" s="99">
        <f t="shared" ref="C147:C151" si="24">D147+E147+F147+G147</f>
        <v>20000</v>
      </c>
      <c r="D147" s="114">
        <v>10000</v>
      </c>
      <c r="E147" s="135">
        <v>10000</v>
      </c>
      <c r="F147" s="135">
        <v>0</v>
      </c>
      <c r="G147" s="135">
        <v>0</v>
      </c>
      <c r="H147" s="106" t="s">
        <v>269</v>
      </c>
      <c r="I147" s="113" t="s">
        <v>615</v>
      </c>
      <c r="J147" s="127" t="s">
        <v>743</v>
      </c>
      <c r="K147" s="290">
        <v>9</v>
      </c>
      <c r="L147" s="400"/>
    </row>
    <row r="148" spans="1:12" ht="89.25" customHeight="1" x14ac:dyDescent="0.25">
      <c r="A148" s="404" t="s">
        <v>487</v>
      </c>
      <c r="B148" s="104" t="s">
        <v>488</v>
      </c>
      <c r="C148" s="99">
        <f t="shared" si="24"/>
        <v>12000</v>
      </c>
      <c r="D148" s="114">
        <v>12000</v>
      </c>
      <c r="E148" s="135">
        <v>0</v>
      </c>
      <c r="F148" s="135">
        <v>0</v>
      </c>
      <c r="G148" s="135">
        <v>0</v>
      </c>
      <c r="H148" s="106" t="s">
        <v>489</v>
      </c>
      <c r="I148" s="120" t="s">
        <v>490</v>
      </c>
      <c r="J148" s="127" t="s">
        <v>491</v>
      </c>
      <c r="K148" s="290">
        <v>9</v>
      </c>
    </row>
    <row r="149" spans="1:12" ht="57" customHeight="1" x14ac:dyDescent="0.25">
      <c r="A149" s="404" t="s">
        <v>744</v>
      </c>
      <c r="B149" s="104" t="s">
        <v>745</v>
      </c>
      <c r="C149" s="99">
        <f t="shared" si="24"/>
        <v>33000</v>
      </c>
      <c r="D149" s="114">
        <v>11000</v>
      </c>
      <c r="E149" s="135">
        <v>11000</v>
      </c>
      <c r="F149" s="135">
        <v>11000</v>
      </c>
      <c r="G149" s="135">
        <v>0</v>
      </c>
      <c r="H149" s="106" t="s">
        <v>269</v>
      </c>
      <c r="I149" s="113" t="s">
        <v>615</v>
      </c>
      <c r="J149" s="127" t="s">
        <v>746</v>
      </c>
      <c r="K149" s="290"/>
    </row>
    <row r="150" spans="1:12" ht="63" x14ac:dyDescent="0.25">
      <c r="A150" s="404" t="s">
        <v>492</v>
      </c>
      <c r="B150" s="104" t="s">
        <v>493</v>
      </c>
      <c r="C150" s="99">
        <f t="shared" si="24"/>
        <v>4800</v>
      </c>
      <c r="D150" s="114">
        <v>2400</v>
      </c>
      <c r="E150" s="114">
        <v>1800</v>
      </c>
      <c r="F150" s="135">
        <v>600</v>
      </c>
      <c r="G150" s="135">
        <v>0</v>
      </c>
      <c r="H150" s="106" t="s">
        <v>277</v>
      </c>
      <c r="I150" s="106" t="s">
        <v>494</v>
      </c>
      <c r="J150" s="127" t="s">
        <v>747</v>
      </c>
      <c r="K150" s="290">
        <v>9</v>
      </c>
      <c r="L150" s="402"/>
    </row>
    <row r="151" spans="1:12" ht="45" customHeight="1" x14ac:dyDescent="0.25">
      <c r="A151" s="404" t="s">
        <v>748</v>
      </c>
      <c r="B151" s="104" t="s">
        <v>749</v>
      </c>
      <c r="C151" s="99">
        <f t="shared" si="24"/>
        <v>700</v>
      </c>
      <c r="D151" s="114">
        <v>350</v>
      </c>
      <c r="E151" s="114">
        <v>350</v>
      </c>
      <c r="F151" s="114">
        <v>0</v>
      </c>
      <c r="G151" s="114">
        <v>0</v>
      </c>
      <c r="H151" s="106" t="s">
        <v>750</v>
      </c>
      <c r="I151" s="106" t="s">
        <v>751</v>
      </c>
      <c r="J151" s="127" t="s">
        <v>752</v>
      </c>
      <c r="K151" s="290"/>
    </row>
    <row r="152" spans="1:12" ht="57.75" customHeight="1" thickBot="1" x14ac:dyDescent="0.3">
      <c r="A152" s="481" t="s">
        <v>210</v>
      </c>
      <c r="B152" s="482" t="s">
        <v>753</v>
      </c>
      <c r="C152" s="454">
        <f>D152+E152+F152</f>
        <v>18161</v>
      </c>
      <c r="D152" s="136">
        <v>5987</v>
      </c>
      <c r="E152" s="136">
        <v>6087</v>
      </c>
      <c r="F152" s="483">
        <v>6087</v>
      </c>
      <c r="G152" s="483" t="s">
        <v>754</v>
      </c>
      <c r="H152" s="437" t="s">
        <v>300</v>
      </c>
      <c r="I152" s="437" t="s">
        <v>258</v>
      </c>
      <c r="J152" s="475" t="s">
        <v>755</v>
      </c>
      <c r="K152" s="290"/>
    </row>
    <row r="153" spans="1:12" ht="18" customHeight="1" thickBot="1" x14ac:dyDescent="0.3">
      <c r="A153" s="60" t="s">
        <v>116</v>
      </c>
      <c r="B153" s="101"/>
      <c r="C153" s="61">
        <f>SUM(C144:C152)</f>
        <v>234054</v>
      </c>
      <c r="D153" s="61">
        <f>SUM(D144:D152)</f>
        <v>56448</v>
      </c>
      <c r="E153" s="61">
        <f>SUM(E144:E152)</f>
        <v>45322</v>
      </c>
      <c r="F153" s="61">
        <f>SUM(F144:F152)</f>
        <v>35284</v>
      </c>
      <c r="G153" s="61">
        <f>SUM(G144:G152)</f>
        <v>97000</v>
      </c>
      <c r="H153" s="61"/>
      <c r="I153" s="112"/>
      <c r="J153" s="62"/>
      <c r="K153" s="296"/>
    </row>
    <row r="154" spans="1:12" ht="18" customHeight="1" x14ac:dyDescent="0.25">
      <c r="A154" s="609" t="s">
        <v>141</v>
      </c>
      <c r="B154" s="610"/>
      <c r="C154" s="610"/>
      <c r="D154" s="610"/>
      <c r="E154" s="610"/>
      <c r="F154" s="610"/>
      <c r="G154" s="610"/>
      <c r="H154" s="610"/>
      <c r="I154" s="610"/>
      <c r="J154" s="611"/>
      <c r="K154" s="296">
        <v>12</v>
      </c>
    </row>
    <row r="155" spans="1:12" ht="45.75" customHeight="1" x14ac:dyDescent="0.25">
      <c r="A155" s="115" t="s">
        <v>756</v>
      </c>
      <c r="B155" s="113">
        <v>1202</v>
      </c>
      <c r="C155" s="99">
        <f>D155+E155+F155+G155</f>
        <v>350</v>
      </c>
      <c r="D155" s="114">
        <v>150</v>
      </c>
      <c r="E155" s="114">
        <v>150</v>
      </c>
      <c r="F155" s="114">
        <v>50</v>
      </c>
      <c r="G155" s="114">
        <v>0</v>
      </c>
      <c r="H155" s="106" t="s">
        <v>757</v>
      </c>
      <c r="I155" s="106" t="s">
        <v>758</v>
      </c>
      <c r="J155" s="127" t="s">
        <v>759</v>
      </c>
      <c r="K155" s="296"/>
    </row>
    <row r="156" spans="1:12" ht="89.25" customHeight="1" x14ac:dyDescent="0.25">
      <c r="A156" s="115" t="s">
        <v>161</v>
      </c>
      <c r="B156" s="113">
        <v>1218</v>
      </c>
      <c r="C156" s="99">
        <f>D156+E156+F156</f>
        <v>13500</v>
      </c>
      <c r="D156" s="114">
        <v>4500</v>
      </c>
      <c r="E156" s="114">
        <v>4500</v>
      </c>
      <c r="F156" s="114">
        <v>4500</v>
      </c>
      <c r="G156" s="114" t="s">
        <v>6</v>
      </c>
      <c r="H156" s="106" t="s">
        <v>300</v>
      </c>
      <c r="I156" s="106" t="s">
        <v>258</v>
      </c>
      <c r="J156" s="127" t="s">
        <v>495</v>
      </c>
      <c r="K156" s="296">
        <v>12</v>
      </c>
    </row>
    <row r="157" spans="1:12" ht="141.75" customHeight="1" x14ac:dyDescent="0.25">
      <c r="A157" s="295" t="s">
        <v>497</v>
      </c>
      <c r="B157" s="113">
        <v>1216</v>
      </c>
      <c r="C157" s="99">
        <f t="shared" ref="C157:C159" si="25">D157+E157+F157+G157</f>
        <v>249</v>
      </c>
      <c r="D157" s="114">
        <v>249</v>
      </c>
      <c r="E157" s="114">
        <v>0</v>
      </c>
      <c r="F157" s="114">
        <v>0</v>
      </c>
      <c r="G157" s="114">
        <v>0</v>
      </c>
      <c r="H157" s="106" t="s">
        <v>496</v>
      </c>
      <c r="I157" s="106" t="s">
        <v>258</v>
      </c>
      <c r="J157" s="127" t="s">
        <v>760</v>
      </c>
      <c r="K157" s="296">
        <v>12</v>
      </c>
    </row>
    <row r="158" spans="1:12" ht="45" customHeight="1" x14ac:dyDescent="0.25">
      <c r="A158" s="295" t="s">
        <v>761</v>
      </c>
      <c r="B158" s="113">
        <v>518</v>
      </c>
      <c r="C158" s="99">
        <f>D158+E158+F158</f>
        <v>183</v>
      </c>
      <c r="D158" s="114">
        <v>61</v>
      </c>
      <c r="E158" s="114">
        <v>61</v>
      </c>
      <c r="F158" s="114">
        <v>61</v>
      </c>
      <c r="G158" s="114" t="s">
        <v>6</v>
      </c>
      <c r="H158" s="106" t="s">
        <v>762</v>
      </c>
      <c r="I158" s="106" t="s">
        <v>763</v>
      </c>
      <c r="J158" s="127" t="s">
        <v>764</v>
      </c>
      <c r="K158" s="296"/>
    </row>
    <row r="159" spans="1:12" ht="35.25" customHeight="1" thickBot="1" x14ac:dyDescent="0.3">
      <c r="A159" s="484" t="s">
        <v>765</v>
      </c>
      <c r="B159" s="446">
        <v>1202</v>
      </c>
      <c r="C159" s="454">
        <f t="shared" si="25"/>
        <v>300</v>
      </c>
      <c r="D159" s="485">
        <v>150</v>
      </c>
      <c r="E159" s="485">
        <v>150</v>
      </c>
      <c r="F159" s="136">
        <v>0</v>
      </c>
      <c r="G159" s="136">
        <v>0</v>
      </c>
      <c r="H159" s="437" t="s">
        <v>766</v>
      </c>
      <c r="I159" s="486" t="s">
        <v>758</v>
      </c>
      <c r="J159" s="475" t="s">
        <v>767</v>
      </c>
      <c r="K159" s="296"/>
    </row>
    <row r="160" spans="1:12" ht="26.25" customHeight="1" thickBot="1" x14ac:dyDescent="0.3">
      <c r="A160" s="63" t="s">
        <v>121</v>
      </c>
      <c r="B160" s="96"/>
      <c r="C160" s="61">
        <f>SUM(C155:C159)</f>
        <v>14582</v>
      </c>
      <c r="D160" s="61">
        <f t="shared" ref="D160:G160" si="26">SUM(D155:D159)</f>
        <v>5110</v>
      </c>
      <c r="E160" s="61">
        <f t="shared" si="26"/>
        <v>4861</v>
      </c>
      <c r="F160" s="61">
        <f t="shared" si="26"/>
        <v>4611</v>
      </c>
      <c r="G160" s="61">
        <f t="shared" si="26"/>
        <v>0</v>
      </c>
      <c r="H160" s="61"/>
      <c r="I160" s="112"/>
      <c r="J160" s="62"/>
      <c r="K160" s="298"/>
    </row>
    <row r="161" spans="1:14" ht="36" customHeight="1" thickBot="1" x14ac:dyDescent="0.3">
      <c r="A161" s="102"/>
      <c r="B161" s="546"/>
      <c r="C161" s="547"/>
      <c r="D161" s="547"/>
      <c r="E161" s="547"/>
      <c r="F161" s="547"/>
      <c r="G161" s="547"/>
      <c r="H161" s="548"/>
      <c r="I161" s="548"/>
      <c r="J161" s="103"/>
      <c r="K161" s="289"/>
    </row>
    <row r="162" spans="1:14" ht="18" customHeight="1" thickBot="1" x14ac:dyDescent="0.3">
      <c r="A162" s="581" t="s">
        <v>130</v>
      </c>
      <c r="B162" s="592" t="s">
        <v>131</v>
      </c>
      <c r="C162" s="583" t="s">
        <v>132</v>
      </c>
      <c r="D162" s="598" t="s">
        <v>162</v>
      </c>
      <c r="E162" s="603"/>
      <c r="F162" s="603"/>
      <c r="G162" s="604"/>
      <c r="H162" s="613" t="s">
        <v>215</v>
      </c>
      <c r="I162" s="598" t="s">
        <v>216</v>
      </c>
      <c r="J162" s="588" t="s">
        <v>337</v>
      </c>
      <c r="K162" s="289"/>
    </row>
    <row r="163" spans="1:14" s="400" customFormat="1" ht="21.75" customHeight="1" thickBot="1" x14ac:dyDescent="0.3">
      <c r="A163" s="582"/>
      <c r="B163" s="612"/>
      <c r="C163" s="584"/>
      <c r="D163" s="55" t="s">
        <v>267</v>
      </c>
      <c r="E163" s="351" t="s">
        <v>407</v>
      </c>
      <c r="F163" s="351" t="s">
        <v>768</v>
      </c>
      <c r="G163" s="351" t="s">
        <v>585</v>
      </c>
      <c r="H163" s="614"/>
      <c r="I163" s="599"/>
      <c r="J163" s="589"/>
      <c r="K163" s="290"/>
      <c r="M163" s="401"/>
      <c r="N163" s="401"/>
    </row>
    <row r="164" spans="1:14" s="400" customFormat="1" ht="18" customHeight="1" x14ac:dyDescent="0.25">
      <c r="A164" s="600" t="s">
        <v>503</v>
      </c>
      <c r="B164" s="601"/>
      <c r="C164" s="601"/>
      <c r="D164" s="601"/>
      <c r="E164" s="601"/>
      <c r="F164" s="601"/>
      <c r="G164" s="601"/>
      <c r="H164" s="601"/>
      <c r="I164" s="601"/>
      <c r="J164" s="602"/>
      <c r="K164" s="290"/>
      <c r="M164" s="401"/>
      <c r="N164" s="401"/>
    </row>
    <row r="165" spans="1:14" s="400" customFormat="1" ht="253.5" customHeight="1" thickBot="1" x14ac:dyDescent="0.3">
      <c r="A165" s="115" t="s">
        <v>769</v>
      </c>
      <c r="B165" s="113" t="s">
        <v>269</v>
      </c>
      <c r="C165" s="99">
        <f>D165+E165+F165+G165</f>
        <v>11627</v>
      </c>
      <c r="D165" s="105">
        <v>0</v>
      </c>
      <c r="E165" s="105">
        <v>0</v>
      </c>
      <c r="F165" s="105">
        <v>0</v>
      </c>
      <c r="G165" s="105">
        <v>11627</v>
      </c>
      <c r="H165" s="415" t="s">
        <v>264</v>
      </c>
      <c r="I165" s="487" t="s">
        <v>6</v>
      </c>
      <c r="J165" s="127" t="s">
        <v>770</v>
      </c>
      <c r="K165" s="290">
        <v>8</v>
      </c>
      <c r="M165" s="401"/>
      <c r="N165" s="401"/>
    </row>
    <row r="166" spans="1:14" s="400" customFormat="1" ht="15.75" thickBot="1" x14ac:dyDescent="0.3">
      <c r="A166" s="63" t="s">
        <v>179</v>
      </c>
      <c r="B166" s="96"/>
      <c r="C166" s="61">
        <f t="shared" ref="C166:G166" si="27">SUM(C165:C165)</f>
        <v>11627</v>
      </c>
      <c r="D166" s="61">
        <f t="shared" si="27"/>
        <v>0</v>
      </c>
      <c r="E166" s="61">
        <f t="shared" si="27"/>
        <v>0</v>
      </c>
      <c r="F166" s="61">
        <f t="shared" si="27"/>
        <v>0</v>
      </c>
      <c r="G166" s="61">
        <f t="shared" si="27"/>
        <v>11627</v>
      </c>
      <c r="H166" s="112"/>
      <c r="I166" s="112"/>
      <c r="J166" s="62"/>
      <c r="K166" s="290"/>
      <c r="M166" s="401"/>
      <c r="N166" s="401"/>
    </row>
    <row r="167" spans="1:14" s="400" customFormat="1" ht="13.5" customHeight="1" thickBot="1" x14ac:dyDescent="0.3">
      <c r="A167" s="137"/>
      <c r="B167" s="85"/>
      <c r="C167" s="138"/>
      <c r="D167" s="85"/>
      <c r="E167" s="85"/>
      <c r="F167" s="85"/>
      <c r="G167" s="85"/>
      <c r="H167" s="139"/>
      <c r="I167" s="139"/>
      <c r="J167" s="140"/>
      <c r="K167" s="290"/>
      <c r="M167" s="401"/>
      <c r="N167" s="401"/>
    </row>
    <row r="168" spans="1:14" s="400" customFormat="1" ht="18" customHeight="1" thickBot="1" x14ac:dyDescent="0.3">
      <c r="A168" s="66" t="s">
        <v>122</v>
      </c>
      <c r="B168" s="96"/>
      <c r="C168" s="61">
        <f>C166+C160+C153+C139+C125+C114+C93+C87+C83+C73+C96+C27+C11+C129+C142</f>
        <v>37243948</v>
      </c>
      <c r="D168" s="61">
        <f>D166+D160+D153+D139+D125+D114+D93+D87+D83+D73+D96+D27+D11+D129+D142</f>
        <v>5369806</v>
      </c>
      <c r="E168" s="61">
        <f>E166+E160+E153+E139+E125+E114+E93+E87+E83+E73+E96+E27+E11+E129+E142</f>
        <v>6771363</v>
      </c>
      <c r="F168" s="61">
        <f>F166+F160+F153+F139+F125+F114+F93+F87+F83+F73+F96+F27+F11+F129+F142</f>
        <v>5410614</v>
      </c>
      <c r="G168" s="61">
        <f>G166+G160+G153+G139+G125+G114+G93+G87+G83+G73+G96+G27+G11+G129+G142</f>
        <v>19692165</v>
      </c>
      <c r="H168" s="112"/>
      <c r="I168" s="112"/>
      <c r="J168" s="67"/>
      <c r="K168" s="401"/>
      <c r="M168" s="401"/>
      <c r="N168" s="401"/>
    </row>
    <row r="169" spans="1:14" s="400" customFormat="1" ht="6" customHeight="1" x14ac:dyDescent="0.25">
      <c r="A169" s="401"/>
      <c r="B169" s="401"/>
      <c r="C169" s="401"/>
      <c r="D169" s="401"/>
      <c r="E169" s="401"/>
      <c r="F169" s="401"/>
      <c r="G169" s="401"/>
      <c r="H169" s="401"/>
      <c r="I169" s="401"/>
      <c r="J169" s="401"/>
      <c r="K169" s="401"/>
      <c r="M169" s="401"/>
      <c r="N169" s="401"/>
    </row>
    <row r="170" spans="1:14" s="400" customFormat="1" x14ac:dyDescent="0.25">
      <c r="A170" s="488"/>
      <c r="B170" s="401"/>
      <c r="C170" s="401"/>
      <c r="D170" s="401"/>
      <c r="E170" s="401"/>
      <c r="F170" s="401"/>
      <c r="G170" s="401"/>
      <c r="H170" s="401"/>
      <c r="I170" s="401"/>
      <c r="J170" s="401"/>
      <c r="K170" s="401"/>
      <c r="M170" s="401"/>
      <c r="N170" s="401"/>
    </row>
  </sheetData>
  <mergeCells count="34">
    <mergeCell ref="A2:J2"/>
    <mergeCell ref="A3:I3"/>
    <mergeCell ref="A4:A5"/>
    <mergeCell ref="B4:B5"/>
    <mergeCell ref="C4:C5"/>
    <mergeCell ref="H4:H5"/>
    <mergeCell ref="I4:I5"/>
    <mergeCell ref="J4:J5"/>
    <mergeCell ref="A97:J97"/>
    <mergeCell ref="A115:J115"/>
    <mergeCell ref="A126:J126"/>
    <mergeCell ref="A130:J130"/>
    <mergeCell ref="K4:K5"/>
    <mergeCell ref="A6:J6"/>
    <mergeCell ref="A12:J12"/>
    <mergeCell ref="A28:J28"/>
    <mergeCell ref="A74:J74"/>
    <mergeCell ref="A84:J84"/>
    <mergeCell ref="I162:I163"/>
    <mergeCell ref="J162:J163"/>
    <mergeCell ref="A164:J164"/>
    <mergeCell ref="D4:G4"/>
    <mergeCell ref="A136:A137"/>
    <mergeCell ref="B136:B137"/>
    <mergeCell ref="A140:J140"/>
    <mergeCell ref="A143:J143"/>
    <mergeCell ref="A154:J154"/>
    <mergeCell ref="A162:A163"/>
    <mergeCell ref="B162:B163"/>
    <mergeCell ref="C162:C163"/>
    <mergeCell ref="D162:G162"/>
    <mergeCell ref="H162:H163"/>
    <mergeCell ref="A88:J88"/>
    <mergeCell ref="A94:J94"/>
  </mergeCells>
  <pageMargins left="0.39370078740157483" right="0.39370078740157483" top="0.59055118110236227" bottom="0.39370078740157483" header="0.31496062992125984" footer="0.11811023622047245"/>
  <pageSetup paperSize="9" scale="91" firstPageNumber="19" fitToHeight="0" orientation="landscape" useFirstPageNumber="1" r:id="rId1"/>
  <headerFooter>
    <oddHeader>&amp;L&amp;"Tahoma,Kurzíva"&amp;9Střednědobý výhled rozpočtu Moravskoslezského kraje na léta 2025-2027&amp;R&amp;"Tahoma,Kurzíva"&amp;9Přehled ostatních dlouhodobých závazků kraje</oddHeader>
    <oddFooter>&amp;C&amp;"Tahoma,Obyčejné"&amp;P</oddFooter>
  </headerFooter>
  <rowBreaks count="5" manualBreakCount="5">
    <brk id="93" max="9" man="1"/>
    <brk id="111" max="9" man="1"/>
    <brk id="121" max="9" man="1"/>
    <brk id="150" max="9" man="1"/>
    <brk id="1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82CDD-9B21-41C7-90A9-4F3024B3E0A9}">
  <sheetPr>
    <pageSetUpPr fitToPage="1"/>
  </sheetPr>
  <dimension ref="A1:WUY88"/>
  <sheetViews>
    <sheetView zoomScaleNormal="100" zoomScaleSheetLayoutView="100" workbookViewId="0">
      <pane ySplit="5" topLeftCell="A6" activePane="bottomLeft" state="frozen"/>
      <selection activeCell="E56" sqref="E56"/>
      <selection pane="bottomLeft" activeCell="G17" sqref="G17"/>
    </sheetView>
  </sheetViews>
  <sheetFormatPr defaultRowHeight="12.75" x14ac:dyDescent="0.2"/>
  <cols>
    <col min="1" max="1" width="54.140625" style="56" customWidth="1"/>
    <col min="2" max="2" width="8.7109375" style="56" hidden="1" customWidth="1"/>
    <col min="3" max="3" width="12.7109375" style="56" customWidth="1"/>
    <col min="4" max="4" width="11.85546875" style="145" customWidth="1"/>
    <col min="5" max="5" width="7.7109375" style="145" customWidth="1"/>
    <col min="6" max="6" width="7.7109375" style="56" customWidth="1"/>
    <col min="7" max="10" width="12.7109375" style="56" customWidth="1"/>
    <col min="11" max="235" width="9.140625" style="56"/>
    <col min="236" max="236" width="5.5703125" style="56" customWidth="1"/>
    <col min="237" max="237" width="32" style="56" customWidth="1"/>
    <col min="238" max="239" width="9.85546875" style="56" customWidth="1"/>
    <col min="240" max="241" width="9.42578125" style="56" customWidth="1"/>
    <col min="242" max="242" width="11.140625" style="56" customWidth="1"/>
    <col min="243" max="245" width="8.5703125" style="56" customWidth="1"/>
    <col min="246" max="246" width="32.140625" style="56" customWidth="1"/>
    <col min="247" max="247" width="8" style="56" hidden="1" customWidth="1"/>
    <col min="248" max="491" width="9.140625" style="56"/>
    <col min="492" max="492" width="5.5703125" style="56" customWidth="1"/>
    <col min="493" max="493" width="32" style="56" customWidth="1"/>
    <col min="494" max="495" width="9.85546875" style="56" customWidth="1"/>
    <col min="496" max="497" width="9.42578125" style="56" customWidth="1"/>
    <col min="498" max="498" width="11.140625" style="56" customWidth="1"/>
    <col min="499" max="501" width="8.5703125" style="56" customWidth="1"/>
    <col min="502" max="502" width="32.140625" style="56" customWidth="1"/>
    <col min="503" max="503" width="8" style="56" hidden="1" customWidth="1"/>
    <col min="504" max="747" width="9.140625" style="56"/>
    <col min="748" max="748" width="5.5703125" style="56" customWidth="1"/>
    <col min="749" max="749" width="32" style="56" customWidth="1"/>
    <col min="750" max="751" width="9.85546875" style="56" customWidth="1"/>
    <col min="752" max="753" width="9.42578125" style="56" customWidth="1"/>
    <col min="754" max="754" width="11.140625" style="56" customWidth="1"/>
    <col min="755" max="757" width="8.5703125" style="56" customWidth="1"/>
    <col min="758" max="758" width="32.140625" style="56" customWidth="1"/>
    <col min="759" max="759" width="8" style="56" hidden="1" customWidth="1"/>
    <col min="760" max="1003" width="9.140625" style="56"/>
    <col min="1004" max="1004" width="5.5703125" style="56" customWidth="1"/>
    <col min="1005" max="1005" width="32" style="56" customWidth="1"/>
    <col min="1006" max="1007" width="9.85546875" style="56" customWidth="1"/>
    <col min="1008" max="1009" width="9.42578125" style="56" customWidth="1"/>
    <col min="1010" max="1010" width="11.140625" style="56" customWidth="1"/>
    <col min="1011" max="1013" width="8.5703125" style="56" customWidth="1"/>
    <col min="1014" max="1014" width="32.140625" style="56" customWidth="1"/>
    <col min="1015" max="1015" width="8" style="56" hidden="1" customWidth="1"/>
    <col min="1016" max="1259" width="9.140625" style="56"/>
    <col min="1260" max="1260" width="5.5703125" style="56" customWidth="1"/>
    <col min="1261" max="1261" width="32" style="56" customWidth="1"/>
    <col min="1262" max="1263" width="9.85546875" style="56" customWidth="1"/>
    <col min="1264" max="1265" width="9.42578125" style="56" customWidth="1"/>
    <col min="1266" max="1266" width="11.140625" style="56" customWidth="1"/>
    <col min="1267" max="1269" width="8.5703125" style="56" customWidth="1"/>
    <col min="1270" max="1270" width="32.140625" style="56" customWidth="1"/>
    <col min="1271" max="1271" width="8" style="56" hidden="1" customWidth="1"/>
    <col min="1272" max="1515" width="9.140625" style="56"/>
    <col min="1516" max="1516" width="5.5703125" style="56" customWidth="1"/>
    <col min="1517" max="1517" width="32" style="56" customWidth="1"/>
    <col min="1518" max="1519" width="9.85546875" style="56" customWidth="1"/>
    <col min="1520" max="1521" width="9.42578125" style="56" customWidth="1"/>
    <col min="1522" max="1522" width="11.140625" style="56" customWidth="1"/>
    <col min="1523" max="1525" width="8.5703125" style="56" customWidth="1"/>
    <col min="1526" max="1526" width="32.140625" style="56" customWidth="1"/>
    <col min="1527" max="1527" width="8" style="56" hidden="1" customWidth="1"/>
    <col min="1528" max="1771" width="9.140625" style="56"/>
    <col min="1772" max="1772" width="5.5703125" style="56" customWidth="1"/>
    <col min="1773" max="1773" width="32" style="56" customWidth="1"/>
    <col min="1774" max="1775" width="9.85546875" style="56" customWidth="1"/>
    <col min="1776" max="1777" width="9.42578125" style="56" customWidth="1"/>
    <col min="1778" max="1778" width="11.140625" style="56" customWidth="1"/>
    <col min="1779" max="1781" width="8.5703125" style="56" customWidth="1"/>
    <col min="1782" max="1782" width="32.140625" style="56" customWidth="1"/>
    <col min="1783" max="1783" width="8" style="56" hidden="1" customWidth="1"/>
    <col min="1784" max="2027" width="9.140625" style="56"/>
    <col min="2028" max="2028" width="5.5703125" style="56" customWidth="1"/>
    <col min="2029" max="2029" width="32" style="56" customWidth="1"/>
    <col min="2030" max="2031" width="9.85546875" style="56" customWidth="1"/>
    <col min="2032" max="2033" width="9.42578125" style="56" customWidth="1"/>
    <col min="2034" max="2034" width="11.140625" style="56" customWidth="1"/>
    <col min="2035" max="2037" width="8.5703125" style="56" customWidth="1"/>
    <col min="2038" max="2038" width="32.140625" style="56" customWidth="1"/>
    <col min="2039" max="2039" width="8" style="56" hidden="1" customWidth="1"/>
    <col min="2040" max="2283" width="9.140625" style="56"/>
    <col min="2284" max="2284" width="5.5703125" style="56" customWidth="1"/>
    <col min="2285" max="2285" width="32" style="56" customWidth="1"/>
    <col min="2286" max="2287" width="9.85546875" style="56" customWidth="1"/>
    <col min="2288" max="2289" width="9.42578125" style="56" customWidth="1"/>
    <col min="2290" max="2290" width="11.140625" style="56" customWidth="1"/>
    <col min="2291" max="2293" width="8.5703125" style="56" customWidth="1"/>
    <col min="2294" max="2294" width="32.140625" style="56" customWidth="1"/>
    <col min="2295" max="2295" width="8" style="56" hidden="1" customWidth="1"/>
    <col min="2296" max="2539" width="9.140625" style="56"/>
    <col min="2540" max="2540" width="5.5703125" style="56" customWidth="1"/>
    <col min="2541" max="2541" width="32" style="56" customWidth="1"/>
    <col min="2542" max="2543" width="9.85546875" style="56" customWidth="1"/>
    <col min="2544" max="2545" width="9.42578125" style="56" customWidth="1"/>
    <col min="2546" max="2546" width="11.140625" style="56" customWidth="1"/>
    <col min="2547" max="2549" width="8.5703125" style="56" customWidth="1"/>
    <col min="2550" max="2550" width="32.140625" style="56" customWidth="1"/>
    <col min="2551" max="2551" width="8" style="56" hidden="1" customWidth="1"/>
    <col min="2552" max="2795" width="9.140625" style="56"/>
    <col min="2796" max="2796" width="5.5703125" style="56" customWidth="1"/>
    <col min="2797" max="2797" width="32" style="56" customWidth="1"/>
    <col min="2798" max="2799" width="9.85546875" style="56" customWidth="1"/>
    <col min="2800" max="2801" width="9.42578125" style="56" customWidth="1"/>
    <col min="2802" max="2802" width="11.140625" style="56" customWidth="1"/>
    <col min="2803" max="2805" width="8.5703125" style="56" customWidth="1"/>
    <col min="2806" max="2806" width="32.140625" style="56" customWidth="1"/>
    <col min="2807" max="2807" width="8" style="56" hidden="1" customWidth="1"/>
    <col min="2808" max="3051" width="9.140625" style="56"/>
    <col min="3052" max="3052" width="5.5703125" style="56" customWidth="1"/>
    <col min="3053" max="3053" width="32" style="56" customWidth="1"/>
    <col min="3054" max="3055" width="9.85546875" style="56" customWidth="1"/>
    <col min="3056" max="3057" width="9.42578125" style="56" customWidth="1"/>
    <col min="3058" max="3058" width="11.140625" style="56" customWidth="1"/>
    <col min="3059" max="3061" width="8.5703125" style="56" customWidth="1"/>
    <col min="3062" max="3062" width="32.140625" style="56" customWidth="1"/>
    <col min="3063" max="3063" width="8" style="56" hidden="1" customWidth="1"/>
    <col min="3064" max="3307" width="9.140625" style="56"/>
    <col min="3308" max="3308" width="5.5703125" style="56" customWidth="1"/>
    <col min="3309" max="3309" width="32" style="56" customWidth="1"/>
    <col min="3310" max="3311" width="9.85546875" style="56" customWidth="1"/>
    <col min="3312" max="3313" width="9.42578125" style="56" customWidth="1"/>
    <col min="3314" max="3314" width="11.140625" style="56" customWidth="1"/>
    <col min="3315" max="3317" width="8.5703125" style="56" customWidth="1"/>
    <col min="3318" max="3318" width="32.140625" style="56" customWidth="1"/>
    <col min="3319" max="3319" width="8" style="56" hidden="1" customWidth="1"/>
    <col min="3320" max="3563" width="9.140625" style="56"/>
    <col min="3564" max="3564" width="5.5703125" style="56" customWidth="1"/>
    <col min="3565" max="3565" width="32" style="56" customWidth="1"/>
    <col min="3566" max="3567" width="9.85546875" style="56" customWidth="1"/>
    <col min="3568" max="3569" width="9.42578125" style="56" customWidth="1"/>
    <col min="3570" max="3570" width="11.140625" style="56" customWidth="1"/>
    <col min="3571" max="3573" width="8.5703125" style="56" customWidth="1"/>
    <col min="3574" max="3574" width="32.140625" style="56" customWidth="1"/>
    <col min="3575" max="3575" width="8" style="56" hidden="1" customWidth="1"/>
    <col min="3576" max="3819" width="9.140625" style="56"/>
    <col min="3820" max="3820" width="5.5703125" style="56" customWidth="1"/>
    <col min="3821" max="3821" width="32" style="56" customWidth="1"/>
    <col min="3822" max="3823" width="9.85546875" style="56" customWidth="1"/>
    <col min="3824" max="3825" width="9.42578125" style="56" customWidth="1"/>
    <col min="3826" max="3826" width="11.140625" style="56" customWidth="1"/>
    <col min="3827" max="3829" width="8.5703125" style="56" customWidth="1"/>
    <col min="3830" max="3830" width="32.140625" style="56" customWidth="1"/>
    <col min="3831" max="3831" width="8" style="56" hidden="1" customWidth="1"/>
    <col min="3832" max="4075" width="9.140625" style="56"/>
    <col min="4076" max="4076" width="5.5703125" style="56" customWidth="1"/>
    <col min="4077" max="4077" width="32" style="56" customWidth="1"/>
    <col min="4078" max="4079" width="9.85546875" style="56" customWidth="1"/>
    <col min="4080" max="4081" width="9.42578125" style="56" customWidth="1"/>
    <col min="4082" max="4082" width="11.140625" style="56" customWidth="1"/>
    <col min="4083" max="4085" width="8.5703125" style="56" customWidth="1"/>
    <col min="4086" max="4086" width="32.140625" style="56" customWidth="1"/>
    <col min="4087" max="4087" width="8" style="56" hidden="1" customWidth="1"/>
    <col min="4088" max="4331" width="9.140625" style="56"/>
    <col min="4332" max="4332" width="5.5703125" style="56" customWidth="1"/>
    <col min="4333" max="4333" width="32" style="56" customWidth="1"/>
    <col min="4334" max="4335" width="9.85546875" style="56" customWidth="1"/>
    <col min="4336" max="4337" width="9.42578125" style="56" customWidth="1"/>
    <col min="4338" max="4338" width="11.140625" style="56" customWidth="1"/>
    <col min="4339" max="4341" width="8.5703125" style="56" customWidth="1"/>
    <col min="4342" max="4342" width="32.140625" style="56" customWidth="1"/>
    <col min="4343" max="4343" width="8" style="56" hidden="1" customWidth="1"/>
    <col min="4344" max="4587" width="9.140625" style="56"/>
    <col min="4588" max="4588" width="5.5703125" style="56" customWidth="1"/>
    <col min="4589" max="4589" width="32" style="56" customWidth="1"/>
    <col min="4590" max="4591" width="9.85546875" style="56" customWidth="1"/>
    <col min="4592" max="4593" width="9.42578125" style="56" customWidth="1"/>
    <col min="4594" max="4594" width="11.140625" style="56" customWidth="1"/>
    <col min="4595" max="4597" width="8.5703125" style="56" customWidth="1"/>
    <col min="4598" max="4598" width="32.140625" style="56" customWidth="1"/>
    <col min="4599" max="4599" width="8" style="56" hidden="1" customWidth="1"/>
    <col min="4600" max="4843" width="9.140625" style="56"/>
    <col min="4844" max="4844" width="5.5703125" style="56" customWidth="1"/>
    <col min="4845" max="4845" width="32" style="56" customWidth="1"/>
    <col min="4846" max="4847" width="9.85546875" style="56" customWidth="1"/>
    <col min="4848" max="4849" width="9.42578125" style="56" customWidth="1"/>
    <col min="4850" max="4850" width="11.140625" style="56" customWidth="1"/>
    <col min="4851" max="4853" width="8.5703125" style="56" customWidth="1"/>
    <col min="4854" max="4854" width="32.140625" style="56" customWidth="1"/>
    <col min="4855" max="4855" width="8" style="56" hidden="1" customWidth="1"/>
    <col min="4856" max="5099" width="9.140625" style="56"/>
    <col min="5100" max="5100" width="5.5703125" style="56" customWidth="1"/>
    <col min="5101" max="5101" width="32" style="56" customWidth="1"/>
    <col min="5102" max="5103" width="9.85546875" style="56" customWidth="1"/>
    <col min="5104" max="5105" width="9.42578125" style="56" customWidth="1"/>
    <col min="5106" max="5106" width="11.140625" style="56" customWidth="1"/>
    <col min="5107" max="5109" width="8.5703125" style="56" customWidth="1"/>
    <col min="5110" max="5110" width="32.140625" style="56" customWidth="1"/>
    <col min="5111" max="5111" width="8" style="56" hidden="1" customWidth="1"/>
    <col min="5112" max="5355" width="9.140625" style="56"/>
    <col min="5356" max="5356" width="5.5703125" style="56" customWidth="1"/>
    <col min="5357" max="5357" width="32" style="56" customWidth="1"/>
    <col min="5358" max="5359" width="9.85546875" style="56" customWidth="1"/>
    <col min="5360" max="5361" width="9.42578125" style="56" customWidth="1"/>
    <col min="5362" max="5362" width="11.140625" style="56" customWidth="1"/>
    <col min="5363" max="5365" width="8.5703125" style="56" customWidth="1"/>
    <col min="5366" max="5366" width="32.140625" style="56" customWidth="1"/>
    <col min="5367" max="5367" width="8" style="56" hidden="1" customWidth="1"/>
    <col min="5368" max="5611" width="9.140625" style="56"/>
    <col min="5612" max="5612" width="5.5703125" style="56" customWidth="1"/>
    <col min="5613" max="5613" width="32" style="56" customWidth="1"/>
    <col min="5614" max="5615" width="9.85546875" style="56" customWidth="1"/>
    <col min="5616" max="5617" width="9.42578125" style="56" customWidth="1"/>
    <col min="5618" max="5618" width="11.140625" style="56" customWidth="1"/>
    <col min="5619" max="5621" width="8.5703125" style="56" customWidth="1"/>
    <col min="5622" max="5622" width="32.140625" style="56" customWidth="1"/>
    <col min="5623" max="5623" width="8" style="56" hidden="1" customWidth="1"/>
    <col min="5624" max="5867" width="9.140625" style="56"/>
    <col min="5868" max="5868" width="5.5703125" style="56" customWidth="1"/>
    <col min="5869" max="5869" width="32" style="56" customWidth="1"/>
    <col min="5870" max="5871" width="9.85546875" style="56" customWidth="1"/>
    <col min="5872" max="5873" width="9.42578125" style="56" customWidth="1"/>
    <col min="5874" max="5874" width="11.140625" style="56" customWidth="1"/>
    <col min="5875" max="5877" width="8.5703125" style="56" customWidth="1"/>
    <col min="5878" max="5878" width="32.140625" style="56" customWidth="1"/>
    <col min="5879" max="5879" width="8" style="56" hidden="1" customWidth="1"/>
    <col min="5880" max="6123" width="9.140625" style="56"/>
    <col min="6124" max="6124" width="5.5703125" style="56" customWidth="1"/>
    <col min="6125" max="6125" width="32" style="56" customWidth="1"/>
    <col min="6126" max="6127" width="9.85546875" style="56" customWidth="1"/>
    <col min="6128" max="6129" width="9.42578125" style="56" customWidth="1"/>
    <col min="6130" max="6130" width="11.140625" style="56" customWidth="1"/>
    <col min="6131" max="6133" width="8.5703125" style="56" customWidth="1"/>
    <col min="6134" max="6134" width="32.140625" style="56" customWidth="1"/>
    <col min="6135" max="6135" width="8" style="56" hidden="1" customWidth="1"/>
    <col min="6136" max="6379" width="9.140625" style="56"/>
    <col min="6380" max="6380" width="5.5703125" style="56" customWidth="1"/>
    <col min="6381" max="6381" width="32" style="56" customWidth="1"/>
    <col min="6382" max="6383" width="9.85546875" style="56" customWidth="1"/>
    <col min="6384" max="6385" width="9.42578125" style="56" customWidth="1"/>
    <col min="6386" max="6386" width="11.140625" style="56" customWidth="1"/>
    <col min="6387" max="6389" width="8.5703125" style="56" customWidth="1"/>
    <col min="6390" max="6390" width="32.140625" style="56" customWidth="1"/>
    <col min="6391" max="6391" width="8" style="56" hidden="1" customWidth="1"/>
    <col min="6392" max="6635" width="9.140625" style="56"/>
    <col min="6636" max="6636" width="5.5703125" style="56" customWidth="1"/>
    <col min="6637" max="6637" width="32" style="56" customWidth="1"/>
    <col min="6638" max="6639" width="9.85546875" style="56" customWidth="1"/>
    <col min="6640" max="6641" width="9.42578125" style="56" customWidth="1"/>
    <col min="6642" max="6642" width="11.140625" style="56" customWidth="1"/>
    <col min="6643" max="6645" width="8.5703125" style="56" customWidth="1"/>
    <col min="6646" max="6646" width="32.140625" style="56" customWidth="1"/>
    <col min="6647" max="6647" width="8" style="56" hidden="1" customWidth="1"/>
    <col min="6648" max="6891" width="9.140625" style="56"/>
    <col min="6892" max="6892" width="5.5703125" style="56" customWidth="1"/>
    <col min="6893" max="6893" width="32" style="56" customWidth="1"/>
    <col min="6894" max="6895" width="9.85546875" style="56" customWidth="1"/>
    <col min="6896" max="6897" width="9.42578125" style="56" customWidth="1"/>
    <col min="6898" max="6898" width="11.140625" style="56" customWidth="1"/>
    <col min="6899" max="6901" width="8.5703125" style="56" customWidth="1"/>
    <col min="6902" max="6902" width="32.140625" style="56" customWidth="1"/>
    <col min="6903" max="6903" width="8" style="56" hidden="1" customWidth="1"/>
    <col min="6904" max="7147" width="9.140625" style="56"/>
    <col min="7148" max="7148" width="5.5703125" style="56" customWidth="1"/>
    <col min="7149" max="7149" width="32" style="56" customWidth="1"/>
    <col min="7150" max="7151" width="9.85546875" style="56" customWidth="1"/>
    <col min="7152" max="7153" width="9.42578125" style="56" customWidth="1"/>
    <col min="7154" max="7154" width="11.140625" style="56" customWidth="1"/>
    <col min="7155" max="7157" width="8.5703125" style="56" customWidth="1"/>
    <col min="7158" max="7158" width="32.140625" style="56" customWidth="1"/>
    <col min="7159" max="7159" width="8" style="56" hidden="1" customWidth="1"/>
    <col min="7160" max="7403" width="9.140625" style="56"/>
    <col min="7404" max="7404" width="5.5703125" style="56" customWidth="1"/>
    <col min="7405" max="7405" width="32" style="56" customWidth="1"/>
    <col min="7406" max="7407" width="9.85546875" style="56" customWidth="1"/>
    <col min="7408" max="7409" width="9.42578125" style="56" customWidth="1"/>
    <col min="7410" max="7410" width="11.140625" style="56" customWidth="1"/>
    <col min="7411" max="7413" width="8.5703125" style="56" customWidth="1"/>
    <col min="7414" max="7414" width="32.140625" style="56" customWidth="1"/>
    <col min="7415" max="7415" width="8" style="56" hidden="1" customWidth="1"/>
    <col min="7416" max="7659" width="9.140625" style="56"/>
    <col min="7660" max="7660" width="5.5703125" style="56" customWidth="1"/>
    <col min="7661" max="7661" width="32" style="56" customWidth="1"/>
    <col min="7662" max="7663" width="9.85546875" style="56" customWidth="1"/>
    <col min="7664" max="7665" width="9.42578125" style="56" customWidth="1"/>
    <col min="7666" max="7666" width="11.140625" style="56" customWidth="1"/>
    <col min="7667" max="7669" width="8.5703125" style="56" customWidth="1"/>
    <col min="7670" max="7670" width="32.140625" style="56" customWidth="1"/>
    <col min="7671" max="7671" width="8" style="56" hidden="1" customWidth="1"/>
    <col min="7672" max="7915" width="9.140625" style="56"/>
    <col min="7916" max="7916" width="5.5703125" style="56" customWidth="1"/>
    <col min="7917" max="7917" width="32" style="56" customWidth="1"/>
    <col min="7918" max="7919" width="9.85546875" style="56" customWidth="1"/>
    <col min="7920" max="7921" width="9.42578125" style="56" customWidth="1"/>
    <col min="7922" max="7922" width="11.140625" style="56" customWidth="1"/>
    <col min="7923" max="7925" width="8.5703125" style="56" customWidth="1"/>
    <col min="7926" max="7926" width="32.140625" style="56" customWidth="1"/>
    <col min="7927" max="7927" width="8" style="56" hidden="1" customWidth="1"/>
    <col min="7928" max="8171" width="9.140625" style="56"/>
    <col min="8172" max="8172" width="5.5703125" style="56" customWidth="1"/>
    <col min="8173" max="8173" width="32" style="56" customWidth="1"/>
    <col min="8174" max="8175" width="9.85546875" style="56" customWidth="1"/>
    <col min="8176" max="8177" width="9.42578125" style="56" customWidth="1"/>
    <col min="8178" max="8178" width="11.140625" style="56" customWidth="1"/>
    <col min="8179" max="8181" width="8.5703125" style="56" customWidth="1"/>
    <col min="8182" max="8182" width="32.140625" style="56" customWidth="1"/>
    <col min="8183" max="8183" width="8" style="56" hidden="1" customWidth="1"/>
    <col min="8184" max="8427" width="9.140625" style="56"/>
    <col min="8428" max="8428" width="5.5703125" style="56" customWidth="1"/>
    <col min="8429" max="8429" width="32" style="56" customWidth="1"/>
    <col min="8430" max="8431" width="9.85546875" style="56" customWidth="1"/>
    <col min="8432" max="8433" width="9.42578125" style="56" customWidth="1"/>
    <col min="8434" max="8434" width="11.140625" style="56" customWidth="1"/>
    <col min="8435" max="8437" width="8.5703125" style="56" customWidth="1"/>
    <col min="8438" max="8438" width="32.140625" style="56" customWidth="1"/>
    <col min="8439" max="8439" width="8" style="56" hidden="1" customWidth="1"/>
    <col min="8440" max="8683" width="9.140625" style="56"/>
    <col min="8684" max="8684" width="5.5703125" style="56" customWidth="1"/>
    <col min="8685" max="8685" width="32" style="56" customWidth="1"/>
    <col min="8686" max="8687" width="9.85546875" style="56" customWidth="1"/>
    <col min="8688" max="8689" width="9.42578125" style="56" customWidth="1"/>
    <col min="8690" max="8690" width="11.140625" style="56" customWidth="1"/>
    <col min="8691" max="8693" width="8.5703125" style="56" customWidth="1"/>
    <col min="8694" max="8694" width="32.140625" style="56" customWidth="1"/>
    <col min="8695" max="8695" width="8" style="56" hidden="1" customWidth="1"/>
    <col min="8696" max="8939" width="9.140625" style="56"/>
    <col min="8940" max="8940" width="5.5703125" style="56" customWidth="1"/>
    <col min="8941" max="8941" width="32" style="56" customWidth="1"/>
    <col min="8942" max="8943" width="9.85546875" style="56" customWidth="1"/>
    <col min="8944" max="8945" width="9.42578125" style="56" customWidth="1"/>
    <col min="8946" max="8946" width="11.140625" style="56" customWidth="1"/>
    <col min="8947" max="8949" width="8.5703125" style="56" customWidth="1"/>
    <col min="8950" max="8950" width="32.140625" style="56" customWidth="1"/>
    <col min="8951" max="8951" width="8" style="56" hidden="1" customWidth="1"/>
    <col min="8952" max="9195" width="9.140625" style="56"/>
    <col min="9196" max="9196" width="5.5703125" style="56" customWidth="1"/>
    <col min="9197" max="9197" width="32" style="56" customWidth="1"/>
    <col min="9198" max="9199" width="9.85546875" style="56" customWidth="1"/>
    <col min="9200" max="9201" width="9.42578125" style="56" customWidth="1"/>
    <col min="9202" max="9202" width="11.140625" style="56" customWidth="1"/>
    <col min="9203" max="9205" width="8.5703125" style="56" customWidth="1"/>
    <col min="9206" max="9206" width="32.140625" style="56" customWidth="1"/>
    <col min="9207" max="9207" width="8" style="56" hidden="1" customWidth="1"/>
    <col min="9208" max="9451" width="9.140625" style="56"/>
    <col min="9452" max="9452" width="5.5703125" style="56" customWidth="1"/>
    <col min="9453" max="9453" width="32" style="56" customWidth="1"/>
    <col min="9454" max="9455" width="9.85546875" style="56" customWidth="1"/>
    <col min="9456" max="9457" width="9.42578125" style="56" customWidth="1"/>
    <col min="9458" max="9458" width="11.140625" style="56" customWidth="1"/>
    <col min="9459" max="9461" width="8.5703125" style="56" customWidth="1"/>
    <col min="9462" max="9462" width="32.140625" style="56" customWidth="1"/>
    <col min="9463" max="9463" width="8" style="56" hidden="1" customWidth="1"/>
    <col min="9464" max="9707" width="9.140625" style="56"/>
    <col min="9708" max="9708" width="5.5703125" style="56" customWidth="1"/>
    <col min="9709" max="9709" width="32" style="56" customWidth="1"/>
    <col min="9710" max="9711" width="9.85546875" style="56" customWidth="1"/>
    <col min="9712" max="9713" width="9.42578125" style="56" customWidth="1"/>
    <col min="9714" max="9714" width="11.140625" style="56" customWidth="1"/>
    <col min="9715" max="9717" width="8.5703125" style="56" customWidth="1"/>
    <col min="9718" max="9718" width="32.140625" style="56" customWidth="1"/>
    <col min="9719" max="9719" width="8" style="56" hidden="1" customWidth="1"/>
    <col min="9720" max="9963" width="9.140625" style="56"/>
    <col min="9964" max="9964" width="5.5703125" style="56" customWidth="1"/>
    <col min="9965" max="9965" width="32" style="56" customWidth="1"/>
    <col min="9966" max="9967" width="9.85546875" style="56" customWidth="1"/>
    <col min="9968" max="9969" width="9.42578125" style="56" customWidth="1"/>
    <col min="9970" max="9970" width="11.140625" style="56" customWidth="1"/>
    <col min="9971" max="9973" width="8.5703125" style="56" customWidth="1"/>
    <col min="9974" max="9974" width="32.140625" style="56" customWidth="1"/>
    <col min="9975" max="9975" width="8" style="56" hidden="1" customWidth="1"/>
    <col min="9976" max="10219" width="9.140625" style="56"/>
    <col min="10220" max="10220" width="5.5703125" style="56" customWidth="1"/>
    <col min="10221" max="10221" width="32" style="56" customWidth="1"/>
    <col min="10222" max="10223" width="9.85546875" style="56" customWidth="1"/>
    <col min="10224" max="10225" width="9.42578125" style="56" customWidth="1"/>
    <col min="10226" max="10226" width="11.140625" style="56" customWidth="1"/>
    <col min="10227" max="10229" width="8.5703125" style="56" customWidth="1"/>
    <col min="10230" max="10230" width="32.140625" style="56" customWidth="1"/>
    <col min="10231" max="10231" width="8" style="56" hidden="1" customWidth="1"/>
    <col min="10232" max="10475" width="9.140625" style="56"/>
    <col min="10476" max="10476" width="5.5703125" style="56" customWidth="1"/>
    <col min="10477" max="10477" width="32" style="56" customWidth="1"/>
    <col min="10478" max="10479" width="9.85546875" style="56" customWidth="1"/>
    <col min="10480" max="10481" width="9.42578125" style="56" customWidth="1"/>
    <col min="10482" max="10482" width="11.140625" style="56" customWidth="1"/>
    <col min="10483" max="10485" width="8.5703125" style="56" customWidth="1"/>
    <col min="10486" max="10486" width="32.140625" style="56" customWidth="1"/>
    <col min="10487" max="10487" width="8" style="56" hidden="1" customWidth="1"/>
    <col min="10488" max="10731" width="9.140625" style="56"/>
    <col min="10732" max="10732" width="5.5703125" style="56" customWidth="1"/>
    <col min="10733" max="10733" width="32" style="56" customWidth="1"/>
    <col min="10734" max="10735" width="9.85546875" style="56" customWidth="1"/>
    <col min="10736" max="10737" width="9.42578125" style="56" customWidth="1"/>
    <col min="10738" max="10738" width="11.140625" style="56" customWidth="1"/>
    <col min="10739" max="10741" width="8.5703125" style="56" customWidth="1"/>
    <col min="10742" max="10742" width="32.140625" style="56" customWidth="1"/>
    <col min="10743" max="10743" width="8" style="56" hidden="1" customWidth="1"/>
    <col min="10744" max="10987" width="9.140625" style="56"/>
    <col min="10988" max="10988" width="5.5703125" style="56" customWidth="1"/>
    <col min="10989" max="10989" width="32" style="56" customWidth="1"/>
    <col min="10990" max="10991" width="9.85546875" style="56" customWidth="1"/>
    <col min="10992" max="10993" width="9.42578125" style="56" customWidth="1"/>
    <col min="10994" max="10994" width="11.140625" style="56" customWidth="1"/>
    <col min="10995" max="10997" width="8.5703125" style="56" customWidth="1"/>
    <col min="10998" max="10998" width="32.140625" style="56" customWidth="1"/>
    <col min="10999" max="10999" width="8" style="56" hidden="1" customWidth="1"/>
    <col min="11000" max="11243" width="9.140625" style="56"/>
    <col min="11244" max="11244" width="5.5703125" style="56" customWidth="1"/>
    <col min="11245" max="11245" width="32" style="56" customWidth="1"/>
    <col min="11246" max="11247" width="9.85546875" style="56" customWidth="1"/>
    <col min="11248" max="11249" width="9.42578125" style="56" customWidth="1"/>
    <col min="11250" max="11250" width="11.140625" style="56" customWidth="1"/>
    <col min="11251" max="11253" width="8.5703125" style="56" customWidth="1"/>
    <col min="11254" max="11254" width="32.140625" style="56" customWidth="1"/>
    <col min="11255" max="11255" width="8" style="56" hidden="1" customWidth="1"/>
    <col min="11256" max="11499" width="9.140625" style="56"/>
    <col min="11500" max="11500" width="5.5703125" style="56" customWidth="1"/>
    <col min="11501" max="11501" width="32" style="56" customWidth="1"/>
    <col min="11502" max="11503" width="9.85546875" style="56" customWidth="1"/>
    <col min="11504" max="11505" width="9.42578125" style="56" customWidth="1"/>
    <col min="11506" max="11506" width="11.140625" style="56" customWidth="1"/>
    <col min="11507" max="11509" width="8.5703125" style="56" customWidth="1"/>
    <col min="11510" max="11510" width="32.140625" style="56" customWidth="1"/>
    <col min="11511" max="11511" width="8" style="56" hidden="1" customWidth="1"/>
    <col min="11512" max="11755" width="9.140625" style="56"/>
    <col min="11756" max="11756" width="5.5703125" style="56" customWidth="1"/>
    <col min="11757" max="11757" width="32" style="56" customWidth="1"/>
    <col min="11758" max="11759" width="9.85546875" style="56" customWidth="1"/>
    <col min="11760" max="11761" width="9.42578125" style="56" customWidth="1"/>
    <col min="11762" max="11762" width="11.140625" style="56" customWidth="1"/>
    <col min="11763" max="11765" width="8.5703125" style="56" customWidth="1"/>
    <col min="11766" max="11766" width="32.140625" style="56" customWidth="1"/>
    <col min="11767" max="11767" width="8" style="56" hidden="1" customWidth="1"/>
    <col min="11768" max="12011" width="9.140625" style="56"/>
    <col min="12012" max="12012" width="5.5703125" style="56" customWidth="1"/>
    <col min="12013" max="12013" width="32" style="56" customWidth="1"/>
    <col min="12014" max="12015" width="9.85546875" style="56" customWidth="1"/>
    <col min="12016" max="12017" width="9.42578125" style="56" customWidth="1"/>
    <col min="12018" max="12018" width="11.140625" style="56" customWidth="1"/>
    <col min="12019" max="12021" width="8.5703125" style="56" customWidth="1"/>
    <col min="12022" max="12022" width="32.140625" style="56" customWidth="1"/>
    <col min="12023" max="12023" width="8" style="56" hidden="1" customWidth="1"/>
    <col min="12024" max="12267" width="9.140625" style="56"/>
    <col min="12268" max="12268" width="5.5703125" style="56" customWidth="1"/>
    <col min="12269" max="12269" width="32" style="56" customWidth="1"/>
    <col min="12270" max="12271" width="9.85546875" style="56" customWidth="1"/>
    <col min="12272" max="12273" width="9.42578125" style="56" customWidth="1"/>
    <col min="12274" max="12274" width="11.140625" style="56" customWidth="1"/>
    <col min="12275" max="12277" width="8.5703125" style="56" customWidth="1"/>
    <col min="12278" max="12278" width="32.140625" style="56" customWidth="1"/>
    <col min="12279" max="12279" width="8" style="56" hidden="1" customWidth="1"/>
    <col min="12280" max="12523" width="9.140625" style="56"/>
    <col min="12524" max="12524" width="5.5703125" style="56" customWidth="1"/>
    <col min="12525" max="12525" width="32" style="56" customWidth="1"/>
    <col min="12526" max="12527" width="9.85546875" style="56" customWidth="1"/>
    <col min="12528" max="12529" width="9.42578125" style="56" customWidth="1"/>
    <col min="12530" max="12530" width="11.140625" style="56" customWidth="1"/>
    <col min="12531" max="12533" width="8.5703125" style="56" customWidth="1"/>
    <col min="12534" max="12534" width="32.140625" style="56" customWidth="1"/>
    <col min="12535" max="12535" width="8" style="56" hidden="1" customWidth="1"/>
    <col min="12536" max="12779" width="9.140625" style="56"/>
    <col min="12780" max="12780" width="5.5703125" style="56" customWidth="1"/>
    <col min="12781" max="12781" width="32" style="56" customWidth="1"/>
    <col min="12782" max="12783" width="9.85546875" style="56" customWidth="1"/>
    <col min="12784" max="12785" width="9.42578125" style="56" customWidth="1"/>
    <col min="12786" max="12786" width="11.140625" style="56" customWidth="1"/>
    <col min="12787" max="12789" width="8.5703125" style="56" customWidth="1"/>
    <col min="12790" max="12790" width="32.140625" style="56" customWidth="1"/>
    <col min="12791" max="12791" width="8" style="56" hidden="1" customWidth="1"/>
    <col min="12792" max="13035" width="9.140625" style="56"/>
    <col min="13036" max="13036" width="5.5703125" style="56" customWidth="1"/>
    <col min="13037" max="13037" width="32" style="56" customWidth="1"/>
    <col min="13038" max="13039" width="9.85546875" style="56" customWidth="1"/>
    <col min="13040" max="13041" width="9.42578125" style="56" customWidth="1"/>
    <col min="13042" max="13042" width="11.140625" style="56" customWidth="1"/>
    <col min="13043" max="13045" width="8.5703125" style="56" customWidth="1"/>
    <col min="13046" max="13046" width="32.140625" style="56" customWidth="1"/>
    <col min="13047" max="13047" width="8" style="56" hidden="1" customWidth="1"/>
    <col min="13048" max="13291" width="9.140625" style="56"/>
    <col min="13292" max="13292" width="5.5703125" style="56" customWidth="1"/>
    <col min="13293" max="13293" width="32" style="56" customWidth="1"/>
    <col min="13294" max="13295" width="9.85546875" style="56" customWidth="1"/>
    <col min="13296" max="13297" width="9.42578125" style="56" customWidth="1"/>
    <col min="13298" max="13298" width="11.140625" style="56" customWidth="1"/>
    <col min="13299" max="13301" width="8.5703125" style="56" customWidth="1"/>
    <col min="13302" max="13302" width="32.140625" style="56" customWidth="1"/>
    <col min="13303" max="13303" width="8" style="56" hidden="1" customWidth="1"/>
    <col min="13304" max="13547" width="9.140625" style="56"/>
    <col min="13548" max="13548" width="5.5703125" style="56" customWidth="1"/>
    <col min="13549" max="13549" width="32" style="56" customWidth="1"/>
    <col min="13550" max="13551" width="9.85546875" style="56" customWidth="1"/>
    <col min="13552" max="13553" width="9.42578125" style="56" customWidth="1"/>
    <col min="13554" max="13554" width="11.140625" style="56" customWidth="1"/>
    <col min="13555" max="13557" width="8.5703125" style="56" customWidth="1"/>
    <col min="13558" max="13558" width="32.140625" style="56" customWidth="1"/>
    <col min="13559" max="13559" width="8" style="56" hidden="1" customWidth="1"/>
    <col min="13560" max="13803" width="9.140625" style="56"/>
    <col min="13804" max="13804" width="5.5703125" style="56" customWidth="1"/>
    <col min="13805" max="13805" width="32" style="56" customWidth="1"/>
    <col min="13806" max="13807" width="9.85546875" style="56" customWidth="1"/>
    <col min="13808" max="13809" width="9.42578125" style="56" customWidth="1"/>
    <col min="13810" max="13810" width="11.140625" style="56" customWidth="1"/>
    <col min="13811" max="13813" width="8.5703125" style="56" customWidth="1"/>
    <col min="13814" max="13814" width="32.140625" style="56" customWidth="1"/>
    <col min="13815" max="13815" width="8" style="56" hidden="1" customWidth="1"/>
    <col min="13816" max="14059" width="9.140625" style="56"/>
    <col min="14060" max="14060" width="5.5703125" style="56" customWidth="1"/>
    <col min="14061" max="14061" width="32" style="56" customWidth="1"/>
    <col min="14062" max="14063" width="9.85546875" style="56" customWidth="1"/>
    <col min="14064" max="14065" width="9.42578125" style="56" customWidth="1"/>
    <col min="14066" max="14066" width="11.140625" style="56" customWidth="1"/>
    <col min="14067" max="14069" width="8.5703125" style="56" customWidth="1"/>
    <col min="14070" max="14070" width="32.140625" style="56" customWidth="1"/>
    <col min="14071" max="14071" width="8" style="56" hidden="1" customWidth="1"/>
    <col min="14072" max="14315" width="9.140625" style="56"/>
    <col min="14316" max="14316" width="5.5703125" style="56" customWidth="1"/>
    <col min="14317" max="14317" width="32" style="56" customWidth="1"/>
    <col min="14318" max="14319" width="9.85546875" style="56" customWidth="1"/>
    <col min="14320" max="14321" width="9.42578125" style="56" customWidth="1"/>
    <col min="14322" max="14322" width="11.140625" style="56" customWidth="1"/>
    <col min="14323" max="14325" width="8.5703125" style="56" customWidth="1"/>
    <col min="14326" max="14326" width="32.140625" style="56" customWidth="1"/>
    <col min="14327" max="14327" width="8" style="56" hidden="1" customWidth="1"/>
    <col min="14328" max="14571" width="9.140625" style="56"/>
    <col min="14572" max="14572" width="5.5703125" style="56" customWidth="1"/>
    <col min="14573" max="14573" width="32" style="56" customWidth="1"/>
    <col min="14574" max="14575" width="9.85546875" style="56" customWidth="1"/>
    <col min="14576" max="14577" width="9.42578125" style="56" customWidth="1"/>
    <col min="14578" max="14578" width="11.140625" style="56" customWidth="1"/>
    <col min="14579" max="14581" width="8.5703125" style="56" customWidth="1"/>
    <col min="14582" max="14582" width="32.140625" style="56" customWidth="1"/>
    <col min="14583" max="14583" width="8" style="56" hidden="1" customWidth="1"/>
    <col min="14584" max="14827" width="9.140625" style="56"/>
    <col min="14828" max="14828" width="5.5703125" style="56" customWidth="1"/>
    <col min="14829" max="14829" width="32" style="56" customWidth="1"/>
    <col min="14830" max="14831" width="9.85546875" style="56" customWidth="1"/>
    <col min="14832" max="14833" width="9.42578125" style="56" customWidth="1"/>
    <col min="14834" max="14834" width="11.140625" style="56" customWidth="1"/>
    <col min="14835" max="14837" width="8.5703125" style="56" customWidth="1"/>
    <col min="14838" max="14838" width="32.140625" style="56" customWidth="1"/>
    <col min="14839" max="14839" width="8" style="56" hidden="1" customWidth="1"/>
    <col min="14840" max="15083" width="9.140625" style="56"/>
    <col min="15084" max="15084" width="5.5703125" style="56" customWidth="1"/>
    <col min="15085" max="15085" width="32" style="56" customWidth="1"/>
    <col min="15086" max="15087" width="9.85546875" style="56" customWidth="1"/>
    <col min="15088" max="15089" width="9.42578125" style="56" customWidth="1"/>
    <col min="15090" max="15090" width="11.140625" style="56" customWidth="1"/>
    <col min="15091" max="15093" width="8.5703125" style="56" customWidth="1"/>
    <col min="15094" max="15094" width="32.140625" style="56" customWidth="1"/>
    <col min="15095" max="15095" width="8" style="56" hidden="1" customWidth="1"/>
    <col min="15096" max="15339" width="9.140625" style="56"/>
    <col min="15340" max="15340" width="5.5703125" style="56" customWidth="1"/>
    <col min="15341" max="15341" width="32" style="56" customWidth="1"/>
    <col min="15342" max="15343" width="9.85546875" style="56" customWidth="1"/>
    <col min="15344" max="15345" width="9.42578125" style="56" customWidth="1"/>
    <col min="15346" max="15346" width="11.140625" style="56" customWidth="1"/>
    <col min="15347" max="15349" width="8.5703125" style="56" customWidth="1"/>
    <col min="15350" max="15350" width="32.140625" style="56" customWidth="1"/>
    <col min="15351" max="15351" width="8" style="56" hidden="1" customWidth="1"/>
    <col min="15352" max="15595" width="9.140625" style="56"/>
    <col min="15596" max="15596" width="5.5703125" style="56" customWidth="1"/>
    <col min="15597" max="15597" width="32" style="56" customWidth="1"/>
    <col min="15598" max="15599" width="9.85546875" style="56" customWidth="1"/>
    <col min="15600" max="15601" width="9.42578125" style="56" customWidth="1"/>
    <col min="15602" max="15602" width="11.140625" style="56" customWidth="1"/>
    <col min="15603" max="15605" width="8.5703125" style="56" customWidth="1"/>
    <col min="15606" max="15606" width="32.140625" style="56" customWidth="1"/>
    <col min="15607" max="15607" width="8" style="56" hidden="1" customWidth="1"/>
    <col min="15608" max="15851" width="9.140625" style="56"/>
    <col min="15852" max="15852" width="5.5703125" style="56" customWidth="1"/>
    <col min="15853" max="15853" width="32" style="56" customWidth="1"/>
    <col min="15854" max="15855" width="9.85546875" style="56" customWidth="1"/>
    <col min="15856" max="15857" width="9.42578125" style="56" customWidth="1"/>
    <col min="15858" max="15858" width="11.140625" style="56" customWidth="1"/>
    <col min="15859" max="15861" width="8.5703125" style="56" customWidth="1"/>
    <col min="15862" max="15862" width="32.140625" style="56" customWidth="1"/>
    <col min="15863" max="15863" width="8" style="56" hidden="1" customWidth="1"/>
    <col min="15864" max="16107" width="9.140625" style="56"/>
    <col min="16108" max="16108" width="5.5703125" style="56" customWidth="1"/>
    <col min="16109" max="16109" width="32" style="56" customWidth="1"/>
    <col min="16110" max="16111" width="9.85546875" style="56" customWidth="1"/>
    <col min="16112" max="16113" width="9.42578125" style="56" customWidth="1"/>
    <col min="16114" max="16114" width="11.140625" style="56" customWidth="1"/>
    <col min="16115" max="16117" width="8.5703125" style="56" customWidth="1"/>
    <col min="16118" max="16118" width="32.140625" style="56" customWidth="1"/>
    <col min="16119" max="16119" width="8" style="56" hidden="1" customWidth="1"/>
    <col min="16120" max="16383" width="9.140625" style="56"/>
    <col min="16384" max="16384" width="8.7109375" style="56" customWidth="1"/>
  </cols>
  <sheetData>
    <row r="1" spans="1:11" ht="15" customHeight="1" x14ac:dyDescent="0.2">
      <c r="A1" s="21" t="s">
        <v>61</v>
      </c>
    </row>
    <row r="2" spans="1:11" ht="30" customHeight="1" x14ac:dyDescent="0.2">
      <c r="A2" s="579" t="s">
        <v>91</v>
      </c>
      <c r="B2" s="579"/>
      <c r="C2" s="579"/>
      <c r="D2" s="579"/>
      <c r="E2" s="579"/>
      <c r="F2" s="579"/>
      <c r="G2" s="579"/>
      <c r="H2" s="579"/>
      <c r="I2" s="579"/>
      <c r="J2" s="579"/>
    </row>
    <row r="3" spans="1:11" ht="15.75" thickBot="1" x14ac:dyDescent="0.25">
      <c r="A3" s="57"/>
      <c r="B3" s="57"/>
      <c r="C3" s="634" t="s">
        <v>92</v>
      </c>
      <c r="D3" s="635"/>
      <c r="E3" s="635"/>
      <c r="F3" s="635"/>
      <c r="G3" s="635"/>
      <c r="H3" s="635"/>
      <c r="I3" s="635"/>
      <c r="J3" s="635"/>
    </row>
    <row r="4" spans="1:11" ht="24" customHeight="1" x14ac:dyDescent="0.2">
      <c r="A4" s="636" t="s">
        <v>528</v>
      </c>
      <c r="B4" s="638" t="s">
        <v>529</v>
      </c>
      <c r="C4" s="640" t="s">
        <v>93</v>
      </c>
      <c r="D4" s="638" t="s">
        <v>266</v>
      </c>
      <c r="E4" s="640" t="s">
        <v>540</v>
      </c>
      <c r="F4" s="642"/>
      <c r="G4" s="643" t="s">
        <v>94</v>
      </c>
      <c r="H4" s="643"/>
      <c r="I4" s="644"/>
      <c r="J4" s="645"/>
    </row>
    <row r="5" spans="1:11" ht="24" customHeight="1" thickBot="1" x14ac:dyDescent="0.25">
      <c r="A5" s="637"/>
      <c r="B5" s="639"/>
      <c r="C5" s="641"/>
      <c r="D5" s="639"/>
      <c r="E5" s="367" t="s">
        <v>530</v>
      </c>
      <c r="F5" s="367" t="s">
        <v>531</v>
      </c>
      <c r="G5" s="283" t="s">
        <v>355</v>
      </c>
      <c r="H5" s="375" t="s">
        <v>532</v>
      </c>
      <c r="I5" s="375" t="s">
        <v>584</v>
      </c>
      <c r="J5" s="284" t="s">
        <v>585</v>
      </c>
    </row>
    <row r="6" spans="1:11" s="59" customFormat="1" ht="18" customHeight="1" x14ac:dyDescent="0.2">
      <c r="A6" s="620" t="s">
        <v>138</v>
      </c>
      <c r="B6" s="621"/>
      <c r="C6" s="621"/>
      <c r="D6" s="621"/>
      <c r="E6" s="621"/>
      <c r="F6" s="621"/>
      <c r="G6" s="621"/>
      <c r="H6" s="621"/>
      <c r="I6" s="621"/>
      <c r="J6" s="622"/>
    </row>
    <row r="7" spans="1:11" s="59" customFormat="1" ht="15" customHeight="1" x14ac:dyDescent="0.2">
      <c r="A7" s="276" t="s">
        <v>533</v>
      </c>
      <c r="B7" s="113">
        <v>3558</v>
      </c>
      <c r="C7" s="105">
        <v>9990</v>
      </c>
      <c r="D7" s="285">
        <v>0.15</v>
      </c>
      <c r="E7" s="130">
        <v>2022</v>
      </c>
      <c r="F7" s="130">
        <v>2025</v>
      </c>
      <c r="G7" s="99">
        <v>0</v>
      </c>
      <c r="H7" s="377">
        <v>2933</v>
      </c>
      <c r="I7" s="377">
        <v>2933</v>
      </c>
      <c r="J7" s="100">
        <v>8799</v>
      </c>
    </row>
    <row r="8" spans="1:11" s="59" customFormat="1" ht="15" customHeight="1" x14ac:dyDescent="0.2">
      <c r="A8" s="276" t="s">
        <v>499</v>
      </c>
      <c r="B8" s="113">
        <v>3535</v>
      </c>
      <c r="C8" s="105">
        <v>30000</v>
      </c>
      <c r="D8" s="285">
        <v>0.15</v>
      </c>
      <c r="E8" s="130">
        <v>2023</v>
      </c>
      <c r="F8" s="130">
        <v>2025</v>
      </c>
      <c r="G8" s="99">
        <v>0</v>
      </c>
      <c r="H8" s="377">
        <v>2810</v>
      </c>
      <c r="I8" s="377">
        <v>2810</v>
      </c>
      <c r="J8" s="100">
        <v>8430</v>
      </c>
    </row>
    <row r="9" spans="1:11" s="59" customFormat="1" ht="24.75" customHeight="1" thickBot="1" x14ac:dyDescent="0.25">
      <c r="A9" s="276" t="s">
        <v>501</v>
      </c>
      <c r="B9" s="113">
        <v>3526</v>
      </c>
      <c r="C9" s="105">
        <v>9990</v>
      </c>
      <c r="D9" s="285">
        <v>0.15</v>
      </c>
      <c r="E9" s="130">
        <v>2023</v>
      </c>
      <c r="F9" s="130">
        <v>2024</v>
      </c>
      <c r="G9" s="99">
        <v>1023</v>
      </c>
      <c r="H9" s="377">
        <v>1023</v>
      </c>
      <c r="I9" s="377">
        <v>1023</v>
      </c>
      <c r="J9" s="100">
        <v>2047</v>
      </c>
    </row>
    <row r="10" spans="1:11" s="59" customFormat="1" ht="25.5" customHeight="1" thickBot="1" x14ac:dyDescent="0.25">
      <c r="A10" s="63" t="s">
        <v>139</v>
      </c>
      <c r="B10" s="101"/>
      <c r="C10" s="98" t="s">
        <v>6</v>
      </c>
      <c r="D10" s="98" t="s">
        <v>6</v>
      </c>
      <c r="E10" s="378" t="s">
        <v>6</v>
      </c>
      <c r="F10" s="378" t="s">
        <v>6</v>
      </c>
      <c r="G10" s="61">
        <f>SUM(G7:G9)</f>
        <v>1023</v>
      </c>
      <c r="H10" s="61">
        <f t="shared" ref="H10:J10" si="0">SUM(H7:H9)</f>
        <v>6766</v>
      </c>
      <c r="I10" s="61">
        <f t="shared" si="0"/>
        <v>6766</v>
      </c>
      <c r="J10" s="146">
        <f t="shared" si="0"/>
        <v>19276</v>
      </c>
    </row>
    <row r="11" spans="1:11" s="59" customFormat="1" ht="18" customHeight="1" x14ac:dyDescent="0.2">
      <c r="A11" s="620" t="s">
        <v>356</v>
      </c>
      <c r="B11" s="621"/>
      <c r="C11" s="621"/>
      <c r="D11" s="621"/>
      <c r="E11" s="621"/>
      <c r="F11" s="621"/>
      <c r="G11" s="621"/>
      <c r="H11" s="621"/>
      <c r="I11" s="621"/>
      <c r="J11" s="622"/>
    </row>
    <row r="12" spans="1:11" s="59" customFormat="1" ht="15.75" customHeight="1" thickBot="1" x14ac:dyDescent="0.25">
      <c r="A12" s="276" t="s">
        <v>268</v>
      </c>
      <c r="B12" s="113">
        <v>3392</v>
      </c>
      <c r="C12" s="105">
        <v>70556</v>
      </c>
      <c r="D12" s="285">
        <v>9.9999999999999978E-2</v>
      </c>
      <c r="E12" s="130">
        <v>2017</v>
      </c>
      <c r="F12" s="130">
        <v>2022</v>
      </c>
      <c r="G12" s="99">
        <v>6786</v>
      </c>
      <c r="H12" s="377">
        <v>6786</v>
      </c>
      <c r="I12" s="377">
        <v>6786</v>
      </c>
      <c r="J12" s="100">
        <v>0</v>
      </c>
      <c r="K12" s="387"/>
    </row>
    <row r="13" spans="1:11" s="59" customFormat="1" ht="15.75" customHeight="1" thickBot="1" x14ac:dyDescent="0.25">
      <c r="A13" s="63" t="s">
        <v>313</v>
      </c>
      <c r="B13" s="101"/>
      <c r="C13" s="98" t="s">
        <v>6</v>
      </c>
      <c r="D13" s="98" t="s">
        <v>6</v>
      </c>
      <c r="E13" s="378" t="s">
        <v>6</v>
      </c>
      <c r="F13" s="378" t="s">
        <v>6</v>
      </c>
      <c r="G13" s="61">
        <f t="shared" ref="G13:J13" si="1">SUM(G12)</f>
        <v>6786</v>
      </c>
      <c r="H13" s="61">
        <f t="shared" si="1"/>
        <v>6786</v>
      </c>
      <c r="I13" s="61">
        <f t="shared" si="1"/>
        <v>6786</v>
      </c>
      <c r="J13" s="146">
        <f t="shared" si="1"/>
        <v>0</v>
      </c>
    </row>
    <row r="14" spans="1:11" s="59" customFormat="1" ht="18" customHeight="1" x14ac:dyDescent="0.2">
      <c r="A14" s="620" t="s">
        <v>298</v>
      </c>
      <c r="B14" s="621"/>
      <c r="C14" s="621"/>
      <c r="D14" s="621"/>
      <c r="E14" s="621"/>
      <c r="F14" s="621"/>
      <c r="G14" s="621"/>
      <c r="H14" s="621"/>
      <c r="I14" s="621"/>
      <c r="J14" s="622"/>
    </row>
    <row r="15" spans="1:11" s="59" customFormat="1" ht="15" customHeight="1" x14ac:dyDescent="0.2">
      <c r="A15" s="276" t="s">
        <v>408</v>
      </c>
      <c r="B15" s="113">
        <v>3556</v>
      </c>
      <c r="C15" s="105">
        <v>503000</v>
      </c>
      <c r="D15" s="285">
        <v>0.15</v>
      </c>
      <c r="E15" s="130">
        <v>2022</v>
      </c>
      <c r="F15" s="130">
        <v>2027</v>
      </c>
      <c r="G15" s="99">
        <v>0</v>
      </c>
      <c r="H15" s="377">
        <v>0</v>
      </c>
      <c r="I15" s="377">
        <v>0</v>
      </c>
      <c r="J15" s="100">
        <v>90000</v>
      </c>
    </row>
    <row r="16" spans="1:11" s="59" customFormat="1" ht="15.75" customHeight="1" thickBot="1" x14ac:dyDescent="0.25">
      <c r="A16" s="388" t="s">
        <v>586</v>
      </c>
      <c r="B16" s="389">
        <v>7043</v>
      </c>
      <c r="C16" s="390">
        <v>200000</v>
      </c>
      <c r="D16" s="285">
        <v>0.15</v>
      </c>
      <c r="E16" s="391">
        <v>2021</v>
      </c>
      <c r="F16" s="391">
        <v>2027</v>
      </c>
      <c r="G16" s="242">
        <v>0</v>
      </c>
      <c r="H16" s="392">
        <v>0</v>
      </c>
      <c r="I16" s="392">
        <v>0</v>
      </c>
      <c r="J16" s="393">
        <v>75000</v>
      </c>
    </row>
    <row r="17" spans="1:11" s="59" customFormat="1" ht="15.75" customHeight="1" thickBot="1" x14ac:dyDescent="0.25">
      <c r="A17" s="63" t="s">
        <v>310</v>
      </c>
      <c r="B17" s="101"/>
      <c r="C17" s="98" t="s">
        <v>6</v>
      </c>
      <c r="D17" s="98" t="s">
        <v>6</v>
      </c>
      <c r="E17" s="378" t="s">
        <v>6</v>
      </c>
      <c r="F17" s="378" t="s">
        <v>6</v>
      </c>
      <c r="G17" s="61">
        <f>SUM(G15:G16)</f>
        <v>0</v>
      </c>
      <c r="H17" s="61">
        <f t="shared" ref="H17:J17" si="2">SUM(H15:H16)</f>
        <v>0</v>
      </c>
      <c r="I17" s="61">
        <f t="shared" si="2"/>
        <v>0</v>
      </c>
      <c r="J17" s="146">
        <f t="shared" si="2"/>
        <v>165000</v>
      </c>
    </row>
    <row r="18" spans="1:11" s="59" customFormat="1" ht="18" customHeight="1" x14ac:dyDescent="0.2">
      <c r="A18" s="620" t="s">
        <v>134</v>
      </c>
      <c r="B18" s="621"/>
      <c r="C18" s="621"/>
      <c r="D18" s="621"/>
      <c r="E18" s="621"/>
      <c r="F18" s="621"/>
      <c r="G18" s="621"/>
      <c r="H18" s="621"/>
      <c r="I18" s="621"/>
      <c r="J18" s="622"/>
    </row>
    <row r="19" spans="1:11" s="59" customFormat="1" ht="15.75" customHeight="1" thickBot="1" x14ac:dyDescent="0.25">
      <c r="A19" s="276" t="s">
        <v>587</v>
      </c>
      <c r="B19" s="113">
        <v>3519</v>
      </c>
      <c r="C19" s="105">
        <v>230000</v>
      </c>
      <c r="D19" s="285">
        <v>0.15</v>
      </c>
      <c r="E19" s="130">
        <v>2021</v>
      </c>
      <c r="F19" s="130">
        <v>2026</v>
      </c>
      <c r="G19" s="99">
        <v>0</v>
      </c>
      <c r="H19" s="377">
        <v>0</v>
      </c>
      <c r="I19" s="377">
        <v>7500</v>
      </c>
      <c r="J19" s="100">
        <v>30000</v>
      </c>
      <c r="K19" s="387"/>
    </row>
    <row r="20" spans="1:11" s="59" customFormat="1" ht="15.75" customHeight="1" thickBot="1" x14ac:dyDescent="0.25">
      <c r="A20" s="63" t="s">
        <v>588</v>
      </c>
      <c r="B20" s="101"/>
      <c r="C20" s="98" t="s">
        <v>6</v>
      </c>
      <c r="D20" s="98" t="s">
        <v>6</v>
      </c>
      <c r="E20" s="378" t="s">
        <v>6</v>
      </c>
      <c r="F20" s="378" t="s">
        <v>6</v>
      </c>
      <c r="G20" s="61">
        <f t="shared" ref="G20:J20" si="3">SUM(G19)</f>
        <v>0</v>
      </c>
      <c r="H20" s="61">
        <f t="shared" si="3"/>
        <v>0</v>
      </c>
      <c r="I20" s="61">
        <f t="shared" si="3"/>
        <v>7500</v>
      </c>
      <c r="J20" s="146">
        <f t="shared" si="3"/>
        <v>30000</v>
      </c>
    </row>
    <row r="21" spans="1:11" s="59" customFormat="1" ht="18" customHeight="1" x14ac:dyDescent="0.2">
      <c r="A21" s="620" t="s">
        <v>97</v>
      </c>
      <c r="B21" s="621"/>
      <c r="C21" s="621"/>
      <c r="D21" s="621"/>
      <c r="E21" s="621"/>
      <c r="F21" s="621"/>
      <c r="G21" s="621"/>
      <c r="H21" s="621"/>
      <c r="I21" s="621"/>
      <c r="J21" s="622"/>
    </row>
    <row r="22" spans="1:11" s="59" customFormat="1" ht="15" customHeight="1" x14ac:dyDescent="0.2">
      <c r="A22" s="276" t="s">
        <v>213</v>
      </c>
      <c r="B22" s="113">
        <v>3247</v>
      </c>
      <c r="C22" s="105">
        <v>30121</v>
      </c>
      <c r="D22" s="285">
        <v>9.9999999999999978E-2</v>
      </c>
      <c r="E22" s="376">
        <v>2019</v>
      </c>
      <c r="F22" s="130">
        <v>2021</v>
      </c>
      <c r="G22" s="99">
        <v>400</v>
      </c>
      <c r="H22" s="377">
        <v>400</v>
      </c>
      <c r="I22" s="377">
        <v>0</v>
      </c>
      <c r="J22" s="100">
        <v>0</v>
      </c>
      <c r="K22" s="387"/>
    </row>
    <row r="23" spans="1:11" s="59" customFormat="1" ht="15" customHeight="1" x14ac:dyDescent="0.2">
      <c r="A23" s="276" t="s">
        <v>197</v>
      </c>
      <c r="B23" s="104">
        <v>3250</v>
      </c>
      <c r="C23" s="105">
        <v>41568</v>
      </c>
      <c r="D23" s="285">
        <v>9.9999999999999978E-2</v>
      </c>
      <c r="E23" s="130">
        <v>2016</v>
      </c>
      <c r="F23" s="130">
        <v>2021</v>
      </c>
      <c r="G23" s="99">
        <v>620</v>
      </c>
      <c r="H23" s="377">
        <v>620</v>
      </c>
      <c r="I23" s="377">
        <v>0</v>
      </c>
      <c r="J23" s="100">
        <v>0</v>
      </c>
      <c r="K23" s="387"/>
    </row>
    <row r="24" spans="1:11" s="59" customFormat="1" ht="15" customHeight="1" x14ac:dyDescent="0.2">
      <c r="A24" s="276" t="s">
        <v>538</v>
      </c>
      <c r="B24" s="104">
        <v>3253</v>
      </c>
      <c r="C24" s="105">
        <v>34842</v>
      </c>
      <c r="D24" s="285">
        <v>9.9999999999999978E-2</v>
      </c>
      <c r="E24" s="130">
        <v>2016</v>
      </c>
      <c r="F24" s="130">
        <v>2020</v>
      </c>
      <c r="G24" s="99">
        <v>400</v>
      </c>
      <c r="H24" s="377">
        <v>0</v>
      </c>
      <c r="I24" s="377">
        <v>0</v>
      </c>
      <c r="J24" s="100">
        <v>0</v>
      </c>
      <c r="K24" s="387"/>
    </row>
    <row r="25" spans="1:11" s="59" customFormat="1" ht="15" customHeight="1" x14ac:dyDescent="0.2">
      <c r="A25" s="276" t="s">
        <v>99</v>
      </c>
      <c r="B25" s="113">
        <v>3304</v>
      </c>
      <c r="C25" s="105">
        <v>112804</v>
      </c>
      <c r="D25" s="285">
        <v>9.9999999999999978E-2</v>
      </c>
      <c r="E25" s="130">
        <v>2015</v>
      </c>
      <c r="F25" s="130">
        <v>2020</v>
      </c>
      <c r="G25" s="99">
        <v>3800</v>
      </c>
      <c r="H25" s="377">
        <v>0</v>
      </c>
      <c r="I25" s="377">
        <v>0</v>
      </c>
      <c r="J25" s="100">
        <v>0</v>
      </c>
      <c r="K25" s="387"/>
    </row>
    <row r="26" spans="1:11" s="59" customFormat="1" ht="15" customHeight="1" x14ac:dyDescent="0.2">
      <c r="A26" s="276" t="s">
        <v>98</v>
      </c>
      <c r="B26" s="113">
        <v>3305</v>
      </c>
      <c r="C26" s="105">
        <v>171136</v>
      </c>
      <c r="D26" s="285">
        <v>9.9999999999999978E-2</v>
      </c>
      <c r="E26" s="130">
        <v>2016</v>
      </c>
      <c r="F26" s="130">
        <v>2021</v>
      </c>
      <c r="G26" s="99">
        <v>7434</v>
      </c>
      <c r="H26" s="377">
        <v>7434</v>
      </c>
      <c r="I26" s="377">
        <v>0</v>
      </c>
      <c r="J26" s="100">
        <v>0</v>
      </c>
      <c r="K26" s="387"/>
    </row>
    <row r="27" spans="1:11" s="59" customFormat="1" ht="15" customHeight="1" x14ac:dyDescent="0.2">
      <c r="A27" s="276" t="s">
        <v>100</v>
      </c>
      <c r="B27" s="113">
        <v>3233</v>
      </c>
      <c r="C27" s="105">
        <v>25574</v>
      </c>
      <c r="D27" s="285">
        <v>9.9999999999999978E-2</v>
      </c>
      <c r="E27" s="130">
        <v>2016</v>
      </c>
      <c r="F27" s="130">
        <v>2021</v>
      </c>
      <c r="G27" s="99">
        <v>1650</v>
      </c>
      <c r="H27" s="377">
        <v>1650</v>
      </c>
      <c r="I27" s="377">
        <v>0</v>
      </c>
      <c r="J27" s="100">
        <v>0</v>
      </c>
      <c r="K27" s="387"/>
    </row>
    <row r="28" spans="1:11" s="59" customFormat="1" ht="15.75" customHeight="1" x14ac:dyDescent="0.2">
      <c r="A28" s="276" t="s">
        <v>140</v>
      </c>
      <c r="B28" s="113">
        <v>3234</v>
      </c>
      <c r="C28" s="105">
        <v>55696</v>
      </c>
      <c r="D28" s="285">
        <v>9.9999999999999978E-2</v>
      </c>
      <c r="E28" s="130">
        <v>2018</v>
      </c>
      <c r="F28" s="130">
        <v>2022</v>
      </c>
      <c r="G28" s="99">
        <v>1940</v>
      </c>
      <c r="H28" s="377">
        <v>1940</v>
      </c>
      <c r="I28" s="377">
        <v>1940</v>
      </c>
      <c r="J28" s="100">
        <v>0</v>
      </c>
      <c r="K28" s="387"/>
    </row>
    <row r="29" spans="1:11" s="59" customFormat="1" ht="15" customHeight="1" x14ac:dyDescent="0.2">
      <c r="A29" s="276" t="s">
        <v>534</v>
      </c>
      <c r="B29" s="113">
        <v>3505</v>
      </c>
      <c r="C29" s="105">
        <v>2600000</v>
      </c>
      <c r="D29" s="285">
        <v>0.15</v>
      </c>
      <c r="E29" s="130">
        <v>2022</v>
      </c>
      <c r="F29" s="130">
        <v>2027</v>
      </c>
      <c r="G29" s="99">
        <v>0</v>
      </c>
      <c r="H29" s="377">
        <v>0</v>
      </c>
      <c r="I29" s="377">
        <v>111200</v>
      </c>
      <c r="J29" s="100">
        <v>1000800</v>
      </c>
      <c r="K29" s="387"/>
    </row>
    <row r="30" spans="1:11" s="59" customFormat="1" ht="15" customHeight="1" x14ac:dyDescent="0.2">
      <c r="A30" s="276" t="s">
        <v>411</v>
      </c>
      <c r="B30" s="113">
        <v>3550</v>
      </c>
      <c r="C30" s="105">
        <v>30500</v>
      </c>
      <c r="D30" s="285">
        <v>0.15</v>
      </c>
      <c r="E30" s="130">
        <v>2022</v>
      </c>
      <c r="F30" s="130">
        <v>2025</v>
      </c>
      <c r="G30" s="99">
        <v>0</v>
      </c>
      <c r="H30" s="377">
        <v>600</v>
      </c>
      <c r="I30" s="377">
        <v>600</v>
      </c>
      <c r="J30" s="100">
        <v>1800</v>
      </c>
      <c r="K30" s="387"/>
    </row>
    <row r="31" spans="1:11" s="59" customFormat="1" ht="15" customHeight="1" x14ac:dyDescent="0.2">
      <c r="A31" s="276" t="s">
        <v>413</v>
      </c>
      <c r="B31" s="113">
        <v>3523</v>
      </c>
      <c r="C31" s="105">
        <v>179966</v>
      </c>
      <c r="D31" s="286">
        <v>0</v>
      </c>
      <c r="E31" s="130">
        <v>2023</v>
      </c>
      <c r="F31" s="130">
        <v>2025</v>
      </c>
      <c r="G31" s="99">
        <v>0</v>
      </c>
      <c r="H31" s="377">
        <v>7000</v>
      </c>
      <c r="I31" s="377">
        <v>7000</v>
      </c>
      <c r="J31" s="100">
        <v>21000</v>
      </c>
      <c r="K31" s="387"/>
    </row>
    <row r="32" spans="1:11" s="59" customFormat="1" ht="15" customHeight="1" x14ac:dyDescent="0.2">
      <c r="A32" s="276" t="s">
        <v>414</v>
      </c>
      <c r="B32" s="113">
        <v>3555</v>
      </c>
      <c r="C32" s="105">
        <v>250000</v>
      </c>
      <c r="D32" s="285">
        <v>0.15</v>
      </c>
      <c r="E32" s="130">
        <v>2019</v>
      </c>
      <c r="F32" s="130">
        <v>2026</v>
      </c>
      <c r="G32" s="99">
        <v>0</v>
      </c>
      <c r="H32" s="377">
        <v>0</v>
      </c>
      <c r="I32" s="377">
        <v>2200</v>
      </c>
      <c r="J32" s="100">
        <v>8800</v>
      </c>
      <c r="K32" s="387"/>
    </row>
    <row r="33" spans="1:11" s="59" customFormat="1" ht="15" customHeight="1" x14ac:dyDescent="0.2">
      <c r="A33" s="276" t="s">
        <v>415</v>
      </c>
      <c r="B33" s="113">
        <v>3549</v>
      </c>
      <c r="C33" s="105">
        <v>5500</v>
      </c>
      <c r="D33" s="286">
        <v>0.15</v>
      </c>
      <c r="E33" s="130">
        <v>2016</v>
      </c>
      <c r="F33" s="130">
        <v>2024</v>
      </c>
      <c r="G33" s="99">
        <v>300</v>
      </c>
      <c r="H33" s="377">
        <v>300</v>
      </c>
      <c r="I33" s="377">
        <v>300</v>
      </c>
      <c r="J33" s="100">
        <v>600</v>
      </c>
      <c r="K33" s="387"/>
    </row>
    <row r="34" spans="1:11" s="59" customFormat="1" ht="15.75" customHeight="1" x14ac:dyDescent="0.2">
      <c r="A34" s="276" t="s">
        <v>535</v>
      </c>
      <c r="B34" s="113">
        <v>3524</v>
      </c>
      <c r="C34" s="105">
        <v>165101</v>
      </c>
      <c r="D34" s="285">
        <v>0</v>
      </c>
      <c r="E34" s="130">
        <v>2022</v>
      </c>
      <c r="F34" s="130">
        <v>2025</v>
      </c>
      <c r="G34" s="99">
        <v>0</v>
      </c>
      <c r="H34" s="377">
        <v>7000</v>
      </c>
      <c r="I34" s="377">
        <v>7000</v>
      </c>
      <c r="J34" s="100">
        <v>21000</v>
      </c>
      <c r="K34" s="387"/>
    </row>
    <row r="35" spans="1:11" s="59" customFormat="1" ht="15.75" customHeight="1" thickBot="1" x14ac:dyDescent="0.25">
      <c r="A35" s="276" t="s">
        <v>417</v>
      </c>
      <c r="B35" s="113">
        <v>3514</v>
      </c>
      <c r="C35" s="105">
        <v>122073</v>
      </c>
      <c r="D35" s="285">
        <v>0.15</v>
      </c>
      <c r="E35" s="130">
        <v>2020</v>
      </c>
      <c r="F35" s="130">
        <v>2025</v>
      </c>
      <c r="G35" s="99">
        <v>0</v>
      </c>
      <c r="H35" s="377">
        <v>300</v>
      </c>
      <c r="I35" s="377">
        <v>300</v>
      </c>
      <c r="J35" s="100">
        <v>900</v>
      </c>
      <c r="K35" s="387"/>
    </row>
    <row r="36" spans="1:11" s="59" customFormat="1" ht="15.75" customHeight="1" thickBot="1" x14ac:dyDescent="0.25">
      <c r="A36" s="63" t="s">
        <v>101</v>
      </c>
      <c r="B36" s="101"/>
      <c r="C36" s="98" t="s">
        <v>6</v>
      </c>
      <c r="D36" s="98" t="s">
        <v>6</v>
      </c>
      <c r="E36" s="378" t="s">
        <v>6</v>
      </c>
      <c r="F36" s="378" t="s">
        <v>6</v>
      </c>
      <c r="G36" s="61">
        <f>SUM(G22:G35)</f>
        <v>16544</v>
      </c>
      <c r="H36" s="61">
        <f t="shared" ref="H36:J36" si="4">SUM(H22:H35)</f>
        <v>27244</v>
      </c>
      <c r="I36" s="61">
        <f t="shared" si="4"/>
        <v>130540</v>
      </c>
      <c r="J36" s="146">
        <f t="shared" si="4"/>
        <v>1054900</v>
      </c>
    </row>
    <row r="37" spans="1:11" s="59" customFormat="1" ht="18" customHeight="1" x14ac:dyDescent="0.2">
      <c r="A37" s="620" t="s">
        <v>104</v>
      </c>
      <c r="B37" s="621"/>
      <c r="C37" s="621"/>
      <c r="D37" s="621"/>
      <c r="E37" s="621"/>
      <c r="F37" s="621"/>
      <c r="G37" s="621"/>
      <c r="H37" s="621"/>
      <c r="I37" s="621"/>
      <c r="J37" s="622"/>
    </row>
    <row r="38" spans="1:11" s="59" customFormat="1" ht="15.75" customHeight="1" thickBot="1" x14ac:dyDescent="0.25">
      <c r="A38" s="276" t="s">
        <v>419</v>
      </c>
      <c r="B38" s="113">
        <v>3562</v>
      </c>
      <c r="C38" s="105">
        <v>76000</v>
      </c>
      <c r="D38" s="285">
        <v>0.15</v>
      </c>
      <c r="E38" s="130">
        <v>2023</v>
      </c>
      <c r="F38" s="130">
        <v>2026</v>
      </c>
      <c r="G38" s="99">
        <v>0</v>
      </c>
      <c r="H38" s="377">
        <v>0</v>
      </c>
      <c r="I38" s="377">
        <v>500</v>
      </c>
      <c r="J38" s="100">
        <v>0</v>
      </c>
      <c r="K38" s="387"/>
    </row>
    <row r="39" spans="1:11" s="59" customFormat="1" ht="15.75" customHeight="1" thickBot="1" x14ac:dyDescent="0.25">
      <c r="A39" s="63" t="s">
        <v>105</v>
      </c>
      <c r="B39" s="101"/>
      <c r="C39" s="98" t="s">
        <v>6</v>
      </c>
      <c r="D39" s="98" t="s">
        <v>6</v>
      </c>
      <c r="E39" s="378" t="s">
        <v>6</v>
      </c>
      <c r="F39" s="378" t="s">
        <v>6</v>
      </c>
      <c r="G39" s="61">
        <f t="shared" ref="G39:J39" si="5">SUM(G38)</f>
        <v>0</v>
      </c>
      <c r="H39" s="61">
        <f t="shared" si="5"/>
        <v>0</v>
      </c>
      <c r="I39" s="61">
        <f t="shared" si="5"/>
        <v>500</v>
      </c>
      <c r="J39" s="146">
        <f t="shared" si="5"/>
        <v>0</v>
      </c>
    </row>
    <row r="40" spans="1:11" s="59" customFormat="1" ht="18" customHeight="1" x14ac:dyDescent="0.2">
      <c r="A40" s="620" t="s">
        <v>106</v>
      </c>
      <c r="B40" s="621"/>
      <c r="C40" s="621"/>
      <c r="D40" s="621"/>
      <c r="E40" s="621"/>
      <c r="F40" s="621"/>
      <c r="G40" s="621"/>
      <c r="H40" s="621"/>
      <c r="I40" s="621"/>
      <c r="J40" s="622"/>
    </row>
    <row r="41" spans="1:11" s="59" customFormat="1" ht="15" customHeight="1" x14ac:dyDescent="0.2">
      <c r="A41" s="276" t="s">
        <v>108</v>
      </c>
      <c r="B41" s="104">
        <v>3210</v>
      </c>
      <c r="C41" s="105">
        <v>55000</v>
      </c>
      <c r="D41" s="285">
        <v>9.9999999999999978E-2</v>
      </c>
      <c r="E41" s="130">
        <v>2016</v>
      </c>
      <c r="F41" s="130">
        <v>2022</v>
      </c>
      <c r="G41" s="99">
        <v>3080</v>
      </c>
      <c r="H41" s="377">
        <v>3080</v>
      </c>
      <c r="I41" s="377">
        <v>3080</v>
      </c>
      <c r="J41" s="100">
        <v>0</v>
      </c>
      <c r="K41" s="387"/>
    </row>
    <row r="42" spans="1:11" s="59" customFormat="1" ht="15" customHeight="1" x14ac:dyDescent="0.2">
      <c r="A42" s="276" t="s">
        <v>109</v>
      </c>
      <c r="B42" s="104">
        <v>3211</v>
      </c>
      <c r="C42" s="105">
        <v>26257</v>
      </c>
      <c r="D42" s="285">
        <v>9.9999999999999978E-2</v>
      </c>
      <c r="E42" s="130">
        <v>2016</v>
      </c>
      <c r="F42" s="130">
        <v>2022</v>
      </c>
      <c r="G42" s="99">
        <v>3184</v>
      </c>
      <c r="H42" s="377">
        <v>3184</v>
      </c>
      <c r="I42" s="377">
        <v>3184</v>
      </c>
      <c r="J42" s="100">
        <v>0</v>
      </c>
      <c r="K42" s="387"/>
    </row>
    <row r="43" spans="1:11" s="59" customFormat="1" ht="15" customHeight="1" x14ac:dyDescent="0.2">
      <c r="A43" s="276" t="s">
        <v>110</v>
      </c>
      <c r="B43" s="104">
        <v>3209</v>
      </c>
      <c r="C43" s="105">
        <v>44422</v>
      </c>
      <c r="D43" s="285">
        <v>9.9999999999999978E-2</v>
      </c>
      <c r="E43" s="130">
        <v>2016</v>
      </c>
      <c r="F43" s="130">
        <v>2022</v>
      </c>
      <c r="G43" s="99">
        <v>732</v>
      </c>
      <c r="H43" s="377">
        <v>732</v>
      </c>
      <c r="I43" s="377">
        <v>732</v>
      </c>
      <c r="J43" s="100">
        <v>0</v>
      </c>
      <c r="K43" s="387"/>
    </row>
    <row r="44" spans="1:11" s="59" customFormat="1" ht="15" customHeight="1" x14ac:dyDescent="0.2">
      <c r="A44" s="276" t="s">
        <v>111</v>
      </c>
      <c r="B44" s="113">
        <v>3371</v>
      </c>
      <c r="C44" s="105">
        <v>40000</v>
      </c>
      <c r="D44" s="285">
        <v>9.9999999999999978E-2</v>
      </c>
      <c r="E44" s="130">
        <v>2017</v>
      </c>
      <c r="F44" s="130">
        <v>2023</v>
      </c>
      <c r="G44" s="99">
        <v>404</v>
      </c>
      <c r="H44" s="377">
        <v>404</v>
      </c>
      <c r="I44" s="377">
        <v>404</v>
      </c>
      <c r="J44" s="100">
        <v>404</v>
      </c>
      <c r="K44" s="387"/>
    </row>
    <row r="45" spans="1:11" s="59" customFormat="1" ht="15" customHeight="1" x14ac:dyDescent="0.2">
      <c r="A45" s="276" t="s">
        <v>107</v>
      </c>
      <c r="B45" s="113">
        <v>3372</v>
      </c>
      <c r="C45" s="105">
        <v>39000</v>
      </c>
      <c r="D45" s="285">
        <v>9.9999999999999978E-2</v>
      </c>
      <c r="E45" s="130">
        <v>2017</v>
      </c>
      <c r="F45" s="130">
        <v>2023</v>
      </c>
      <c r="G45" s="99">
        <v>1416</v>
      </c>
      <c r="H45" s="377">
        <v>1416</v>
      </c>
      <c r="I45" s="377">
        <v>1416</v>
      </c>
      <c r="J45" s="100">
        <v>1416</v>
      </c>
      <c r="K45" s="387"/>
    </row>
    <row r="46" spans="1:11" s="59" customFormat="1" ht="15.75" customHeight="1" x14ac:dyDescent="0.2">
      <c r="A46" s="276" t="s">
        <v>536</v>
      </c>
      <c r="B46" s="113">
        <v>3552</v>
      </c>
      <c r="C46" s="105">
        <v>5710</v>
      </c>
      <c r="D46" s="285">
        <v>0.5</v>
      </c>
      <c r="E46" s="130">
        <v>2022</v>
      </c>
      <c r="F46" s="130">
        <v>2023</v>
      </c>
      <c r="G46" s="99">
        <v>1200</v>
      </c>
      <c r="H46" s="377">
        <v>1200</v>
      </c>
      <c r="I46" s="377">
        <v>1200</v>
      </c>
      <c r="J46" s="100">
        <v>1200</v>
      </c>
      <c r="K46" s="387"/>
    </row>
    <row r="47" spans="1:11" s="59" customFormat="1" ht="15" customHeight="1" x14ac:dyDescent="0.2">
      <c r="A47" s="276" t="s">
        <v>421</v>
      </c>
      <c r="B47" s="113">
        <v>3512</v>
      </c>
      <c r="C47" s="105">
        <v>38828</v>
      </c>
      <c r="D47" s="285">
        <v>0</v>
      </c>
      <c r="E47" s="130">
        <v>2018</v>
      </c>
      <c r="F47" s="130">
        <v>2025</v>
      </c>
      <c r="G47" s="99">
        <v>6600</v>
      </c>
      <c r="H47" s="377">
        <v>6600</v>
      </c>
      <c r="I47" s="377">
        <v>6600</v>
      </c>
      <c r="J47" s="100">
        <v>46200</v>
      </c>
      <c r="K47" s="387"/>
    </row>
    <row r="48" spans="1:11" s="59" customFormat="1" ht="15" customHeight="1" x14ac:dyDescent="0.2">
      <c r="A48" s="276" t="s">
        <v>589</v>
      </c>
      <c r="B48" s="113">
        <v>3557</v>
      </c>
      <c r="C48" s="105">
        <v>94793</v>
      </c>
      <c r="D48" s="285">
        <v>0</v>
      </c>
      <c r="E48" s="130">
        <v>2021</v>
      </c>
      <c r="F48" s="130">
        <v>2025</v>
      </c>
      <c r="G48" s="99">
        <v>0</v>
      </c>
      <c r="H48" s="377">
        <v>3000</v>
      </c>
      <c r="I48" s="377">
        <v>3000</v>
      </c>
      <c r="J48" s="100">
        <v>24000</v>
      </c>
      <c r="K48" s="387"/>
    </row>
    <row r="49" spans="1:11" s="59" customFormat="1" ht="15.75" customHeight="1" thickBot="1" x14ac:dyDescent="0.25">
      <c r="A49" s="276" t="s">
        <v>590</v>
      </c>
      <c r="B49" s="113">
        <v>3544</v>
      </c>
      <c r="C49" s="105">
        <v>35700</v>
      </c>
      <c r="D49" s="285">
        <v>0</v>
      </c>
      <c r="E49" s="130">
        <v>2022</v>
      </c>
      <c r="F49" s="130">
        <v>2025</v>
      </c>
      <c r="G49" s="99">
        <v>0</v>
      </c>
      <c r="H49" s="377">
        <v>0</v>
      </c>
      <c r="I49" s="377">
        <v>0</v>
      </c>
      <c r="J49" s="100">
        <v>10000</v>
      </c>
      <c r="K49" s="387"/>
    </row>
    <row r="50" spans="1:11" s="59" customFormat="1" ht="15.75" customHeight="1" thickBot="1" x14ac:dyDescent="0.25">
      <c r="A50" s="63" t="s">
        <v>112</v>
      </c>
      <c r="B50" s="101"/>
      <c r="C50" s="98" t="s">
        <v>6</v>
      </c>
      <c r="D50" s="98" t="s">
        <v>6</v>
      </c>
      <c r="E50" s="378" t="s">
        <v>6</v>
      </c>
      <c r="F50" s="378" t="s">
        <v>6</v>
      </c>
      <c r="G50" s="61">
        <f>SUM(G41:G49)</f>
        <v>16616</v>
      </c>
      <c r="H50" s="61">
        <f t="shared" ref="H50:J50" si="6">SUM(H41:H49)</f>
        <v>19616</v>
      </c>
      <c r="I50" s="61">
        <f t="shared" si="6"/>
        <v>19616</v>
      </c>
      <c r="J50" s="146">
        <f t="shared" si="6"/>
        <v>83220</v>
      </c>
    </row>
    <row r="51" spans="1:11" s="59" customFormat="1" ht="18" customHeight="1" x14ac:dyDescent="0.2">
      <c r="A51" s="620" t="s">
        <v>113</v>
      </c>
      <c r="B51" s="621"/>
      <c r="C51" s="621"/>
      <c r="D51" s="621"/>
      <c r="E51" s="621"/>
      <c r="F51" s="621"/>
      <c r="G51" s="621"/>
      <c r="H51" s="621"/>
      <c r="I51" s="621"/>
      <c r="J51" s="622"/>
    </row>
    <row r="52" spans="1:11" s="59" customFormat="1" ht="15" customHeight="1" x14ac:dyDescent="0.2">
      <c r="A52" s="276" t="s">
        <v>214</v>
      </c>
      <c r="B52" s="113">
        <v>3437</v>
      </c>
      <c r="C52" s="105">
        <v>2841</v>
      </c>
      <c r="D52" s="285">
        <v>9.9999999999999978E-2</v>
      </c>
      <c r="E52" s="130">
        <v>2019</v>
      </c>
      <c r="F52" s="130">
        <v>2022</v>
      </c>
      <c r="G52" s="99">
        <v>44</v>
      </c>
      <c r="H52" s="377">
        <v>44</v>
      </c>
      <c r="I52" s="377">
        <v>44</v>
      </c>
      <c r="J52" s="100">
        <v>0</v>
      </c>
      <c r="K52" s="387"/>
    </row>
    <row r="53" spans="1:11" s="59" customFormat="1" ht="15" customHeight="1" x14ac:dyDescent="0.2">
      <c r="A53" s="276" t="s">
        <v>270</v>
      </c>
      <c r="B53" s="104">
        <v>3225</v>
      </c>
      <c r="C53" s="105">
        <v>5401</v>
      </c>
      <c r="D53" s="285">
        <v>9.9999999999999978E-2</v>
      </c>
      <c r="E53" s="130">
        <v>2016</v>
      </c>
      <c r="F53" s="130">
        <v>2020</v>
      </c>
      <c r="G53" s="99">
        <v>174</v>
      </c>
      <c r="H53" s="377">
        <v>0</v>
      </c>
      <c r="I53" s="377">
        <v>0</v>
      </c>
      <c r="J53" s="100">
        <v>0</v>
      </c>
      <c r="K53" s="387"/>
    </row>
    <row r="54" spans="1:11" s="59" customFormat="1" ht="15" customHeight="1" x14ac:dyDescent="0.2">
      <c r="A54" s="276" t="s">
        <v>271</v>
      </c>
      <c r="B54" s="113">
        <v>3464</v>
      </c>
      <c r="C54" s="105">
        <v>525178</v>
      </c>
      <c r="D54" s="285">
        <v>5.0000000000000044E-2</v>
      </c>
      <c r="E54" s="130">
        <v>2021</v>
      </c>
      <c r="F54" s="130">
        <v>2023</v>
      </c>
      <c r="G54" s="99">
        <v>1667</v>
      </c>
      <c r="H54" s="377">
        <v>1667</v>
      </c>
      <c r="I54" s="377">
        <v>1667</v>
      </c>
      <c r="J54" s="100">
        <v>1667</v>
      </c>
      <c r="K54" s="387"/>
    </row>
    <row r="55" spans="1:11" s="59" customFormat="1" ht="15" customHeight="1" x14ac:dyDescent="0.2">
      <c r="A55" s="276" t="s">
        <v>198</v>
      </c>
      <c r="B55" s="113">
        <v>3423</v>
      </c>
      <c r="C55" s="105">
        <v>7729</v>
      </c>
      <c r="D55" s="285">
        <v>9.9999999999999978E-2</v>
      </c>
      <c r="E55" s="130">
        <v>2019</v>
      </c>
      <c r="F55" s="130">
        <v>2022</v>
      </c>
      <c r="G55" s="99">
        <v>240</v>
      </c>
      <c r="H55" s="377">
        <v>240</v>
      </c>
      <c r="I55" s="377">
        <v>240</v>
      </c>
      <c r="J55" s="100">
        <v>0</v>
      </c>
      <c r="K55" s="387"/>
    </row>
    <row r="56" spans="1:11" s="59" customFormat="1" ht="15" customHeight="1" x14ac:dyDescent="0.2">
      <c r="A56" s="276" t="s">
        <v>199</v>
      </c>
      <c r="B56" s="113">
        <v>3285</v>
      </c>
      <c r="C56" s="105">
        <v>34000</v>
      </c>
      <c r="D56" s="286">
        <v>9.9999999999999978E-2</v>
      </c>
      <c r="E56" s="130">
        <v>2019</v>
      </c>
      <c r="F56" s="130">
        <v>2023</v>
      </c>
      <c r="G56" s="99">
        <v>1640</v>
      </c>
      <c r="H56" s="377">
        <v>1640</v>
      </c>
      <c r="I56" s="377">
        <v>1640</v>
      </c>
      <c r="J56" s="100">
        <v>1640</v>
      </c>
      <c r="K56" s="387"/>
    </row>
    <row r="57" spans="1:11" s="59" customFormat="1" ht="15" customHeight="1" x14ac:dyDescent="0.2">
      <c r="A57" s="276" t="s">
        <v>200</v>
      </c>
      <c r="B57" s="113">
        <v>3413</v>
      </c>
      <c r="C57" s="105">
        <v>8629</v>
      </c>
      <c r="D57" s="285">
        <v>9.9999999999999978E-2</v>
      </c>
      <c r="E57" s="130">
        <v>2019</v>
      </c>
      <c r="F57" s="130">
        <v>2021</v>
      </c>
      <c r="G57" s="99">
        <v>340</v>
      </c>
      <c r="H57" s="377">
        <v>340</v>
      </c>
      <c r="I57" s="377">
        <v>0</v>
      </c>
      <c r="J57" s="100">
        <v>0</v>
      </c>
    </row>
    <row r="58" spans="1:11" s="59" customFormat="1" ht="15" customHeight="1" x14ac:dyDescent="0.2">
      <c r="A58" s="276" t="s">
        <v>272</v>
      </c>
      <c r="B58" s="113">
        <v>3414</v>
      </c>
      <c r="C58" s="105">
        <v>9074</v>
      </c>
      <c r="D58" s="285">
        <v>9.9999999999999978E-2</v>
      </c>
      <c r="E58" s="130">
        <v>2019</v>
      </c>
      <c r="F58" s="130">
        <v>2021</v>
      </c>
      <c r="G58" s="99">
        <v>500</v>
      </c>
      <c r="H58" s="377">
        <v>500</v>
      </c>
      <c r="I58" s="377">
        <v>0</v>
      </c>
      <c r="J58" s="100">
        <v>0</v>
      </c>
      <c r="K58" s="387"/>
    </row>
    <row r="59" spans="1:11" s="59" customFormat="1" ht="15" customHeight="1" x14ac:dyDescent="0.2">
      <c r="A59" s="276" t="s">
        <v>591</v>
      </c>
      <c r="B59" s="113">
        <v>3569</v>
      </c>
      <c r="C59" s="105">
        <v>16000</v>
      </c>
      <c r="D59" s="285">
        <v>0.15</v>
      </c>
      <c r="E59" s="130">
        <v>2023</v>
      </c>
      <c r="F59" s="130">
        <v>2024</v>
      </c>
      <c r="G59" s="99">
        <v>200</v>
      </c>
      <c r="H59" s="377">
        <v>200</v>
      </c>
      <c r="I59" s="377">
        <v>200</v>
      </c>
      <c r="J59" s="100">
        <v>400</v>
      </c>
    </row>
    <row r="60" spans="1:11" s="59" customFormat="1" ht="24" customHeight="1" x14ac:dyDescent="0.2">
      <c r="A60" s="276" t="s">
        <v>592</v>
      </c>
      <c r="B60" s="113">
        <v>3515</v>
      </c>
      <c r="C60" s="105">
        <v>90075</v>
      </c>
      <c r="D60" s="285">
        <v>0.1</v>
      </c>
      <c r="E60" s="130">
        <v>2021</v>
      </c>
      <c r="F60" s="130">
        <v>2026</v>
      </c>
      <c r="G60" s="99">
        <v>0</v>
      </c>
      <c r="H60" s="377">
        <v>0</v>
      </c>
      <c r="I60" s="377">
        <v>520</v>
      </c>
      <c r="J60" s="100">
        <v>2080</v>
      </c>
    </row>
    <row r="61" spans="1:11" s="59" customFormat="1" ht="24" customHeight="1" x14ac:dyDescent="0.2">
      <c r="A61" s="276" t="s">
        <v>593</v>
      </c>
      <c r="B61" s="113">
        <v>3516</v>
      </c>
      <c r="C61" s="105">
        <v>140127</v>
      </c>
      <c r="D61" s="286">
        <v>0.1</v>
      </c>
      <c r="E61" s="130">
        <v>2021</v>
      </c>
      <c r="F61" s="130">
        <v>2026</v>
      </c>
      <c r="G61" s="99">
        <v>0</v>
      </c>
      <c r="H61" s="377">
        <v>0</v>
      </c>
      <c r="I61" s="377">
        <v>800</v>
      </c>
      <c r="J61" s="100">
        <v>3200</v>
      </c>
    </row>
    <row r="62" spans="1:11" s="59" customFormat="1" ht="24" customHeight="1" x14ac:dyDescent="0.2">
      <c r="A62" s="276" t="s">
        <v>594</v>
      </c>
      <c r="B62" s="113">
        <v>3520</v>
      </c>
      <c r="C62" s="105">
        <v>70000</v>
      </c>
      <c r="D62" s="285">
        <v>0.1</v>
      </c>
      <c r="E62" s="130">
        <v>2020</v>
      </c>
      <c r="F62" s="130">
        <v>2025</v>
      </c>
      <c r="G62" s="99">
        <v>0</v>
      </c>
      <c r="H62" s="377">
        <v>110</v>
      </c>
      <c r="I62" s="377">
        <v>110</v>
      </c>
      <c r="J62" s="100">
        <v>330</v>
      </c>
    </row>
    <row r="63" spans="1:11" s="59" customFormat="1" ht="15.75" customHeight="1" x14ac:dyDescent="0.2">
      <c r="A63" s="276" t="s">
        <v>537</v>
      </c>
      <c r="B63" s="113">
        <v>3502</v>
      </c>
      <c r="C63" s="105">
        <v>1220000</v>
      </c>
      <c r="D63" s="285">
        <v>0.15</v>
      </c>
      <c r="E63" s="130">
        <v>2022</v>
      </c>
      <c r="F63" s="130">
        <v>2027</v>
      </c>
      <c r="G63" s="99">
        <v>0</v>
      </c>
      <c r="H63" s="377">
        <v>0</v>
      </c>
      <c r="I63" s="377">
        <v>0</v>
      </c>
      <c r="J63" s="100">
        <v>1090550</v>
      </c>
      <c r="K63" s="387"/>
    </row>
    <row r="64" spans="1:11" s="59" customFormat="1" ht="15.75" customHeight="1" thickBot="1" x14ac:dyDescent="0.25">
      <c r="A64" s="276" t="s">
        <v>595</v>
      </c>
      <c r="B64" s="113">
        <v>3594</v>
      </c>
      <c r="C64" s="105">
        <v>95230</v>
      </c>
      <c r="D64" s="285">
        <v>0.15</v>
      </c>
      <c r="E64" s="130">
        <v>2019</v>
      </c>
      <c r="F64" s="130">
        <v>2024</v>
      </c>
      <c r="G64" s="99">
        <v>1770</v>
      </c>
      <c r="H64" s="377">
        <v>1770</v>
      </c>
      <c r="I64" s="377">
        <v>1770</v>
      </c>
      <c r="J64" s="100">
        <v>3540</v>
      </c>
    </row>
    <row r="65" spans="1:11" s="59" customFormat="1" ht="15.75" customHeight="1" thickBot="1" x14ac:dyDescent="0.25">
      <c r="A65" s="63" t="s">
        <v>114</v>
      </c>
      <c r="B65" s="101"/>
      <c r="C65" s="98" t="s">
        <v>6</v>
      </c>
      <c r="D65" s="98" t="s">
        <v>6</v>
      </c>
      <c r="E65" s="378" t="s">
        <v>6</v>
      </c>
      <c r="F65" s="378" t="s">
        <v>6</v>
      </c>
      <c r="G65" s="61">
        <f>SUM(G52:G64)</f>
        <v>6575</v>
      </c>
      <c r="H65" s="61">
        <f t="shared" ref="H65:J65" si="7">SUM(H52:H64)</f>
        <v>6511</v>
      </c>
      <c r="I65" s="61">
        <f t="shared" si="7"/>
        <v>6991</v>
      </c>
      <c r="J65" s="146">
        <f t="shared" si="7"/>
        <v>1103407</v>
      </c>
    </row>
    <row r="66" spans="1:11" s="59" customFormat="1" ht="18" customHeight="1" x14ac:dyDescent="0.2">
      <c r="A66" s="620" t="s">
        <v>263</v>
      </c>
      <c r="B66" s="621"/>
      <c r="C66" s="621"/>
      <c r="D66" s="621"/>
      <c r="E66" s="621"/>
      <c r="F66" s="621"/>
      <c r="G66" s="621"/>
      <c r="H66" s="621"/>
      <c r="I66" s="621"/>
      <c r="J66" s="622"/>
    </row>
    <row r="67" spans="1:11" s="59" customFormat="1" ht="15.75" customHeight="1" thickBot="1" x14ac:dyDescent="0.25">
      <c r="A67" s="276" t="s">
        <v>274</v>
      </c>
      <c r="B67" s="113">
        <v>3468</v>
      </c>
      <c r="C67" s="105">
        <v>233168</v>
      </c>
      <c r="D67" s="285">
        <v>0.15000000000000002</v>
      </c>
      <c r="E67" s="130">
        <v>2022</v>
      </c>
      <c r="F67" s="130">
        <v>2023</v>
      </c>
      <c r="G67" s="99">
        <v>7626</v>
      </c>
      <c r="H67" s="377">
        <v>7626</v>
      </c>
      <c r="I67" s="377">
        <v>7626</v>
      </c>
      <c r="J67" s="100">
        <v>7626</v>
      </c>
      <c r="K67" s="387"/>
    </row>
    <row r="68" spans="1:11" s="59" customFormat="1" ht="15.75" customHeight="1" thickBot="1" x14ac:dyDescent="0.25">
      <c r="A68" s="63" t="s">
        <v>307</v>
      </c>
      <c r="B68" s="101"/>
      <c r="C68" s="98" t="s">
        <v>6</v>
      </c>
      <c r="D68" s="98" t="s">
        <v>6</v>
      </c>
      <c r="E68" s="378" t="s">
        <v>6</v>
      </c>
      <c r="F68" s="378" t="s">
        <v>6</v>
      </c>
      <c r="G68" s="61">
        <f t="shared" ref="G68:J68" si="8">SUM(G67)</f>
        <v>7626</v>
      </c>
      <c r="H68" s="61">
        <f t="shared" si="8"/>
        <v>7626</v>
      </c>
      <c r="I68" s="394"/>
      <c r="J68" s="146">
        <f t="shared" si="8"/>
        <v>7626</v>
      </c>
    </row>
    <row r="69" spans="1:11" s="59" customFormat="1" ht="18" customHeight="1" x14ac:dyDescent="0.2">
      <c r="A69" s="620" t="s">
        <v>115</v>
      </c>
      <c r="B69" s="621"/>
      <c r="C69" s="621"/>
      <c r="D69" s="621"/>
      <c r="E69" s="621"/>
      <c r="F69" s="621"/>
      <c r="G69" s="621"/>
      <c r="H69" s="621"/>
      <c r="I69" s="621"/>
      <c r="J69" s="622"/>
    </row>
    <row r="70" spans="1:11" s="59" customFormat="1" ht="15.75" customHeight="1" thickBot="1" x14ac:dyDescent="0.25">
      <c r="A70" s="276" t="s">
        <v>431</v>
      </c>
      <c r="B70" s="113">
        <v>3292</v>
      </c>
      <c r="C70" s="105">
        <v>250000</v>
      </c>
      <c r="D70" s="285">
        <v>0.15000000000000002</v>
      </c>
      <c r="E70" s="130">
        <v>2017</v>
      </c>
      <c r="F70" s="130">
        <v>2025</v>
      </c>
      <c r="G70" s="99">
        <v>0</v>
      </c>
      <c r="H70" s="377">
        <v>3127</v>
      </c>
      <c r="I70" s="377">
        <v>3127</v>
      </c>
      <c r="J70" s="100">
        <v>9381</v>
      </c>
      <c r="K70" s="387"/>
    </row>
    <row r="71" spans="1:11" s="59" customFormat="1" ht="15.75" customHeight="1" thickBot="1" x14ac:dyDescent="0.25">
      <c r="A71" s="63" t="s">
        <v>116</v>
      </c>
      <c r="B71" s="101"/>
      <c r="C71" s="98" t="s">
        <v>6</v>
      </c>
      <c r="D71" s="98" t="s">
        <v>6</v>
      </c>
      <c r="E71" s="378" t="s">
        <v>6</v>
      </c>
      <c r="F71" s="378" t="s">
        <v>6</v>
      </c>
      <c r="G71" s="61">
        <f>SUM(G70)</f>
        <v>0</v>
      </c>
      <c r="H71" s="61">
        <f t="shared" ref="H71:J71" si="9">SUM(H70)</f>
        <v>3127</v>
      </c>
      <c r="I71" s="61">
        <f t="shared" si="9"/>
        <v>3127</v>
      </c>
      <c r="J71" s="146">
        <f t="shared" si="9"/>
        <v>9381</v>
      </c>
    </row>
    <row r="72" spans="1:11" s="59" customFormat="1" ht="18" customHeight="1" x14ac:dyDescent="0.2">
      <c r="A72" s="620" t="s">
        <v>141</v>
      </c>
      <c r="B72" s="621"/>
      <c r="C72" s="621"/>
      <c r="D72" s="621"/>
      <c r="E72" s="621"/>
      <c r="F72" s="621"/>
      <c r="G72" s="621"/>
      <c r="H72" s="621"/>
      <c r="I72" s="621"/>
      <c r="J72" s="622"/>
    </row>
    <row r="73" spans="1:11" s="59" customFormat="1" ht="15" customHeight="1" x14ac:dyDescent="0.2">
      <c r="A73" s="276" t="s">
        <v>120</v>
      </c>
      <c r="B73" s="113">
        <v>3301</v>
      </c>
      <c r="C73" s="105">
        <v>858</v>
      </c>
      <c r="D73" s="285">
        <v>9.9999999999999978E-2</v>
      </c>
      <c r="E73" s="130">
        <v>2018</v>
      </c>
      <c r="F73" s="130">
        <v>2020</v>
      </c>
      <c r="G73" s="99">
        <v>20</v>
      </c>
      <c r="H73" s="377">
        <v>0</v>
      </c>
      <c r="I73" s="377">
        <v>0</v>
      </c>
      <c r="J73" s="100">
        <v>0</v>
      </c>
      <c r="K73" s="387"/>
    </row>
    <row r="74" spans="1:11" s="59" customFormat="1" ht="15" customHeight="1" x14ac:dyDescent="0.2">
      <c r="A74" s="276" t="s">
        <v>201</v>
      </c>
      <c r="B74" s="113">
        <v>3334</v>
      </c>
      <c r="C74" s="105">
        <v>36259</v>
      </c>
      <c r="D74" s="285">
        <v>0</v>
      </c>
      <c r="E74" s="130">
        <v>2017</v>
      </c>
      <c r="F74" s="130">
        <v>2023</v>
      </c>
      <c r="G74" s="99">
        <v>300</v>
      </c>
      <c r="H74" s="377">
        <v>300</v>
      </c>
      <c r="I74" s="377">
        <v>300</v>
      </c>
      <c r="J74" s="100">
        <v>1800</v>
      </c>
      <c r="K74" s="387"/>
    </row>
    <row r="75" spans="1:11" s="59" customFormat="1" ht="15" customHeight="1" x14ac:dyDescent="0.2">
      <c r="A75" s="276" t="s">
        <v>202</v>
      </c>
      <c r="B75" s="113">
        <v>3244</v>
      </c>
      <c r="C75" s="105">
        <v>3244</v>
      </c>
      <c r="D75" s="285">
        <v>0</v>
      </c>
      <c r="E75" s="130">
        <v>2018</v>
      </c>
      <c r="F75" s="130">
        <v>2021</v>
      </c>
      <c r="G75" s="99">
        <v>30</v>
      </c>
      <c r="H75" s="377">
        <v>30</v>
      </c>
      <c r="I75" s="377">
        <v>30</v>
      </c>
      <c r="J75" s="100">
        <v>150</v>
      </c>
      <c r="K75" s="387"/>
    </row>
    <row r="76" spans="1:11" s="59" customFormat="1" ht="15" customHeight="1" x14ac:dyDescent="0.2">
      <c r="A76" s="276" t="s">
        <v>118</v>
      </c>
      <c r="B76" s="113">
        <v>3294</v>
      </c>
      <c r="C76" s="105">
        <v>1160</v>
      </c>
      <c r="D76" s="285">
        <v>0</v>
      </c>
      <c r="E76" s="130">
        <v>2019</v>
      </c>
      <c r="F76" s="130">
        <v>2023</v>
      </c>
      <c r="G76" s="99">
        <v>84</v>
      </c>
      <c r="H76" s="377">
        <v>84</v>
      </c>
      <c r="I76" s="377">
        <v>84</v>
      </c>
      <c r="J76" s="100">
        <v>504</v>
      </c>
      <c r="K76" s="387"/>
    </row>
    <row r="77" spans="1:11" s="59" customFormat="1" ht="15" customHeight="1" x14ac:dyDescent="0.2">
      <c r="A77" s="276" t="s">
        <v>119</v>
      </c>
      <c r="B77" s="113">
        <v>3377</v>
      </c>
      <c r="C77" s="105">
        <v>7439</v>
      </c>
      <c r="D77" s="286">
        <v>0</v>
      </c>
      <c r="E77" s="130">
        <v>2016</v>
      </c>
      <c r="F77" s="130">
        <v>2023</v>
      </c>
      <c r="G77" s="99">
        <v>292</v>
      </c>
      <c r="H77" s="377">
        <v>292</v>
      </c>
      <c r="I77" s="377">
        <v>292</v>
      </c>
      <c r="J77" s="100">
        <v>1752</v>
      </c>
      <c r="K77" s="387"/>
    </row>
    <row r="78" spans="1:11" s="59" customFormat="1" ht="15.75" customHeight="1" x14ac:dyDescent="0.2">
      <c r="A78" s="276" t="s">
        <v>117</v>
      </c>
      <c r="B78" s="113">
        <v>3378</v>
      </c>
      <c r="C78" s="105">
        <v>1030</v>
      </c>
      <c r="D78" s="285">
        <v>0</v>
      </c>
      <c r="E78" s="130">
        <v>2017</v>
      </c>
      <c r="F78" s="130">
        <v>2020</v>
      </c>
      <c r="G78" s="99">
        <v>100</v>
      </c>
      <c r="H78" s="377">
        <v>100</v>
      </c>
      <c r="I78" s="377">
        <v>100</v>
      </c>
      <c r="J78" s="100">
        <v>600</v>
      </c>
      <c r="K78" s="387"/>
    </row>
    <row r="79" spans="1:11" s="59" customFormat="1" ht="15" customHeight="1" x14ac:dyDescent="0.2">
      <c r="A79" s="276" t="s">
        <v>596</v>
      </c>
      <c r="B79" s="113">
        <v>3599</v>
      </c>
      <c r="C79" s="105">
        <v>11346</v>
      </c>
      <c r="D79" s="285">
        <v>0.33</v>
      </c>
      <c r="E79" s="130">
        <v>2024</v>
      </c>
      <c r="F79" s="130">
        <v>2031</v>
      </c>
      <c r="G79" s="99">
        <v>0</v>
      </c>
      <c r="H79" s="377">
        <v>0</v>
      </c>
      <c r="I79" s="377">
        <v>0</v>
      </c>
      <c r="J79" s="100">
        <v>3000</v>
      </c>
      <c r="K79" s="387"/>
    </row>
    <row r="80" spans="1:11" s="59" customFormat="1" ht="15.75" customHeight="1" thickBot="1" x14ac:dyDescent="0.25">
      <c r="A80" s="276" t="s">
        <v>597</v>
      </c>
      <c r="B80" s="113">
        <v>3452</v>
      </c>
      <c r="C80" s="105">
        <v>437325</v>
      </c>
      <c r="D80" s="285">
        <v>0.4</v>
      </c>
      <c r="E80" s="130">
        <v>2019</v>
      </c>
      <c r="F80" s="130">
        <v>2031</v>
      </c>
      <c r="G80" s="99">
        <v>0</v>
      </c>
      <c r="H80" s="377">
        <v>0</v>
      </c>
      <c r="I80" s="377">
        <v>0</v>
      </c>
      <c r="J80" s="100">
        <v>1250</v>
      </c>
      <c r="K80" s="387"/>
    </row>
    <row r="81" spans="1:10" s="59" customFormat="1" ht="15.75" customHeight="1" thickBot="1" x14ac:dyDescent="0.25">
      <c r="A81" s="63" t="s">
        <v>121</v>
      </c>
      <c r="B81" s="101"/>
      <c r="C81" s="98" t="s">
        <v>6</v>
      </c>
      <c r="D81" s="147" t="s">
        <v>6</v>
      </c>
      <c r="E81" s="378" t="s">
        <v>6</v>
      </c>
      <c r="F81" s="378" t="s">
        <v>6</v>
      </c>
      <c r="G81" s="61">
        <f>SUM(G73:G80)</f>
        <v>826</v>
      </c>
      <c r="H81" s="61">
        <f t="shared" ref="H81:J81" si="10">SUM(H73:H80)</f>
        <v>806</v>
      </c>
      <c r="I81" s="61">
        <f t="shared" si="10"/>
        <v>806</v>
      </c>
      <c r="J81" s="146">
        <f t="shared" si="10"/>
        <v>9056</v>
      </c>
    </row>
    <row r="82" spans="1:10" s="59" customFormat="1" ht="9" customHeight="1" thickBot="1" x14ac:dyDescent="0.25">
      <c r="A82" s="631"/>
      <c r="B82" s="632"/>
      <c r="C82" s="632"/>
      <c r="D82" s="632"/>
      <c r="E82" s="632"/>
      <c r="F82" s="632"/>
      <c r="G82" s="632"/>
      <c r="H82" s="632"/>
      <c r="I82" s="632"/>
      <c r="J82" s="633"/>
    </row>
    <row r="83" spans="1:10" s="59" customFormat="1" ht="18" customHeight="1" thickBot="1" x14ac:dyDescent="0.25">
      <c r="A83" s="63" t="s">
        <v>122</v>
      </c>
      <c r="B83" s="101"/>
      <c r="C83" s="98" t="s">
        <v>6</v>
      </c>
      <c r="D83" s="147" t="s">
        <v>6</v>
      </c>
      <c r="E83" s="378" t="s">
        <v>6</v>
      </c>
      <c r="F83" s="378" t="s">
        <v>6</v>
      </c>
      <c r="G83" s="61">
        <f>G81+G71+G68+G65+G50+G39+G36+G20+G17+G13+G10</f>
        <v>55996</v>
      </c>
      <c r="H83" s="61">
        <f t="shared" ref="H83:J83" si="11">H81+H71+H68+H65+H50+H39+H36+H20+H17+H13+H10</f>
        <v>78482</v>
      </c>
      <c r="I83" s="61">
        <f t="shared" si="11"/>
        <v>182632</v>
      </c>
      <c r="J83" s="146">
        <f t="shared" si="11"/>
        <v>2481866</v>
      </c>
    </row>
    <row r="84" spans="1:10" x14ac:dyDescent="0.2">
      <c r="F84" s="287"/>
    </row>
    <row r="85" spans="1:10" x14ac:dyDescent="0.2">
      <c r="F85" s="288"/>
    </row>
    <row r="86" spans="1:10" x14ac:dyDescent="0.2">
      <c r="F86" s="395"/>
    </row>
    <row r="88" spans="1:10" ht="14.25" x14ac:dyDescent="0.2">
      <c r="A88" s="396"/>
      <c r="B88" s="396"/>
    </row>
  </sheetData>
  <mergeCells count="20">
    <mergeCell ref="A2:J2"/>
    <mergeCell ref="C3:J3"/>
    <mergeCell ref="A4:A5"/>
    <mergeCell ref="B4:B5"/>
    <mergeCell ref="C4:C5"/>
    <mergeCell ref="D4:D5"/>
    <mergeCell ref="E4:F4"/>
    <mergeCell ref="G4:J4"/>
    <mergeCell ref="A82:J82"/>
    <mergeCell ref="A6:J6"/>
    <mergeCell ref="A11:J11"/>
    <mergeCell ref="A14:J14"/>
    <mergeCell ref="A18:J18"/>
    <mergeCell ref="A21:J21"/>
    <mergeCell ref="A37:J37"/>
    <mergeCell ref="A40:J40"/>
    <mergeCell ref="A51:J51"/>
    <mergeCell ref="A66:J66"/>
    <mergeCell ref="A69:J69"/>
    <mergeCell ref="A72:J72"/>
  </mergeCells>
  <dataValidations count="1">
    <dataValidation type="whole" operator="greaterThan" allowBlank="1" showInputMessage="1" showErrorMessage="1" sqref="C12 C67 C38 C15:C16 C7:C9 C41:C49 C52:C64 C70 C73:C80" xr:uid="{C99B3F29-C314-4CE3-87BD-F649D98C3D96}">
      <formula1>0</formula1>
    </dataValidation>
  </dataValidations>
  <printOptions horizontalCentered="1"/>
  <pageMargins left="0.39370078740157483" right="0.39370078740157483" top="0.59055118110236227" bottom="0.39370078740157483" header="0.31496062992125984" footer="0.11811023622047245"/>
  <pageSetup paperSize="9" scale="97" firstPageNumber="41" fitToHeight="0" orientation="landscape" useFirstPageNumber="1" r:id="rId1"/>
  <headerFooter>
    <oddHeader>&amp;L&amp;"Tahoma,Kurzíva"&amp;9Střednědobý výhled rozpočtu Moravskoslezského kraje na léta 2025-2027&amp;R&amp;"Tahoma,Kurzíva"&amp;9Přehled výdajů na zajištění udržitelnosti akcí spolufinancovaných z evropských finančních zdrojů</oddHeader>
    <oddFooter>&amp;C&amp;"Tahoma,Obyčejné"&amp;P</oddFooter>
  </headerFooter>
  <rowBreaks count="1" manualBreakCount="1">
    <brk id="3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A3CE-3C2C-4F66-BCD4-AB31868A1CE6}">
  <sheetPr>
    <pageSetUpPr fitToPage="1"/>
  </sheetPr>
  <dimension ref="A1:T17"/>
  <sheetViews>
    <sheetView zoomScaleNormal="100" zoomScaleSheetLayoutView="100" workbookViewId="0">
      <selection activeCell="E56" sqref="E56"/>
    </sheetView>
  </sheetViews>
  <sheetFormatPr defaultColWidth="9.140625" defaultRowHeight="12.75" x14ac:dyDescent="0.2"/>
  <cols>
    <col min="1" max="1" width="8.28515625" style="43" customWidth="1"/>
    <col min="2" max="19" width="9.85546875" style="43" customWidth="1"/>
    <col min="20" max="20" width="18.5703125" style="43" customWidth="1"/>
    <col min="21" max="16384" width="9.140625" style="43"/>
  </cols>
  <sheetData>
    <row r="1" spans="1:20" ht="15" customHeight="1" x14ac:dyDescent="0.2">
      <c r="A1" s="21" t="s">
        <v>62</v>
      </c>
    </row>
    <row r="2" spans="1:20" ht="34.5" customHeight="1" x14ac:dyDescent="0.2">
      <c r="A2" s="646" t="s">
        <v>336</v>
      </c>
      <c r="B2" s="647"/>
      <c r="C2" s="647"/>
      <c r="D2" s="647"/>
      <c r="E2" s="647"/>
      <c r="F2" s="647"/>
      <c r="G2" s="647"/>
      <c r="H2" s="647"/>
      <c r="I2" s="647"/>
      <c r="J2" s="647"/>
      <c r="K2" s="647"/>
      <c r="L2" s="647"/>
      <c r="M2" s="647"/>
      <c r="N2" s="647"/>
      <c r="O2" s="647"/>
      <c r="P2" s="647"/>
      <c r="Q2" s="647"/>
      <c r="R2" s="647"/>
      <c r="S2" s="647"/>
    </row>
    <row r="3" spans="1:20" ht="13.5" thickBot="1" x14ac:dyDescent="0.25">
      <c r="J3" s="44"/>
      <c r="M3" s="44"/>
      <c r="P3" s="44"/>
      <c r="S3" s="45" t="s">
        <v>92</v>
      </c>
    </row>
    <row r="4" spans="1:20" ht="81.75" customHeight="1" x14ac:dyDescent="0.2">
      <c r="A4" s="282" t="s">
        <v>123</v>
      </c>
      <c r="B4" s="648" t="s">
        <v>579</v>
      </c>
      <c r="C4" s="649"/>
      <c r="D4" s="650"/>
      <c r="E4" s="651" t="s">
        <v>580</v>
      </c>
      <c r="F4" s="652"/>
      <c r="G4" s="653"/>
      <c r="H4" s="651" t="s">
        <v>581</v>
      </c>
      <c r="I4" s="652"/>
      <c r="J4" s="653"/>
      <c r="K4" s="651" t="s">
        <v>582</v>
      </c>
      <c r="L4" s="652"/>
      <c r="M4" s="653"/>
      <c r="N4" s="652" t="s">
        <v>583</v>
      </c>
      <c r="O4" s="652"/>
      <c r="P4" s="652"/>
      <c r="Q4" s="651" t="s">
        <v>124</v>
      </c>
      <c r="R4" s="654"/>
      <c r="S4" s="655"/>
    </row>
    <row r="5" spans="1:20" ht="54.75" customHeight="1" x14ac:dyDescent="0.2">
      <c r="A5" s="46" t="s">
        <v>125</v>
      </c>
      <c r="B5" s="89" t="s">
        <v>126</v>
      </c>
      <c r="C5" s="87" t="s">
        <v>127</v>
      </c>
      <c r="D5" s="90" t="s">
        <v>128</v>
      </c>
      <c r="E5" s="89" t="s">
        <v>126</v>
      </c>
      <c r="F5" s="87" t="s">
        <v>127</v>
      </c>
      <c r="G5" s="90" t="s">
        <v>128</v>
      </c>
      <c r="H5" s="89" t="s">
        <v>126</v>
      </c>
      <c r="I5" s="87" t="s">
        <v>127</v>
      </c>
      <c r="J5" s="90" t="s">
        <v>128</v>
      </c>
      <c r="K5" s="89" t="s">
        <v>126</v>
      </c>
      <c r="L5" s="87" t="s">
        <v>127</v>
      </c>
      <c r="M5" s="90" t="s">
        <v>128</v>
      </c>
      <c r="N5" s="246" t="s">
        <v>126</v>
      </c>
      <c r="O5" s="87" t="s">
        <v>127</v>
      </c>
      <c r="P5" s="88" t="s">
        <v>128</v>
      </c>
      <c r="Q5" s="89" t="s">
        <v>129</v>
      </c>
      <c r="R5" s="87" t="s">
        <v>127</v>
      </c>
      <c r="S5" s="90" t="s">
        <v>128</v>
      </c>
      <c r="T5" s="385"/>
    </row>
    <row r="6" spans="1:20" ht="16.5" customHeight="1" x14ac:dyDescent="0.2">
      <c r="A6" s="47">
        <v>2024</v>
      </c>
      <c r="B6" s="50">
        <v>76715</v>
      </c>
      <c r="C6" s="48">
        <v>76715</v>
      </c>
      <c r="D6" s="51">
        <v>1000</v>
      </c>
      <c r="E6" s="371">
        <v>3000000</v>
      </c>
      <c r="F6" s="48">
        <v>0</v>
      </c>
      <c r="G6" s="51">
        <v>200000</v>
      </c>
      <c r="H6" s="50">
        <v>168300</v>
      </c>
      <c r="I6" s="48">
        <v>168280</v>
      </c>
      <c r="J6" s="51">
        <v>20000</v>
      </c>
      <c r="K6" s="371">
        <v>0</v>
      </c>
      <c r="L6" s="48">
        <v>172125</v>
      </c>
      <c r="M6" s="51">
        <v>20000</v>
      </c>
      <c r="N6" s="373">
        <v>566907</v>
      </c>
      <c r="O6" s="372">
        <v>36355</v>
      </c>
      <c r="P6" s="374">
        <v>59000</v>
      </c>
      <c r="Q6" s="50">
        <f>B6+K6+H6+E6+N6</f>
        <v>3811922</v>
      </c>
      <c r="R6" s="48">
        <f>C6+L6+I6+F6+O6</f>
        <v>453475</v>
      </c>
      <c r="S6" s="51">
        <f t="shared" ref="S6:S17" si="0">D6+M6+J6+G6+P6</f>
        <v>300000</v>
      </c>
      <c r="T6" s="386"/>
    </row>
    <row r="7" spans="1:20" ht="16.5" customHeight="1" x14ac:dyDescent="0.2">
      <c r="A7" s="47">
        <v>2025</v>
      </c>
      <c r="B7" s="50">
        <f>B6-C7</f>
        <v>0</v>
      </c>
      <c r="C7" s="48">
        <v>76715</v>
      </c>
      <c r="D7" s="51">
        <v>500</v>
      </c>
      <c r="E7" s="50">
        <f>E6-F7</f>
        <v>3000000</v>
      </c>
      <c r="F7" s="48">
        <v>0</v>
      </c>
      <c r="G7" s="51">
        <v>170000</v>
      </c>
      <c r="H7" s="50">
        <f>H6-I7</f>
        <v>0</v>
      </c>
      <c r="I7" s="48">
        <v>168300</v>
      </c>
      <c r="J7" s="51">
        <v>9500</v>
      </c>
      <c r="K7" s="50">
        <v>0</v>
      </c>
      <c r="L7" s="48">
        <v>0</v>
      </c>
      <c r="M7" s="51">
        <v>0</v>
      </c>
      <c r="N7" s="373">
        <v>1469412</v>
      </c>
      <c r="O7" s="372">
        <v>891706</v>
      </c>
      <c r="P7" s="49">
        <v>70000</v>
      </c>
      <c r="Q7" s="50">
        <f t="shared" ref="Q7:R17" si="1">B7+K7+H7+E7+N7</f>
        <v>4469412</v>
      </c>
      <c r="R7" s="48">
        <f t="shared" si="1"/>
        <v>1136721</v>
      </c>
      <c r="S7" s="51">
        <f t="shared" si="0"/>
        <v>250000</v>
      </c>
      <c r="T7" s="386"/>
    </row>
    <row r="8" spans="1:20" ht="16.5" customHeight="1" x14ac:dyDescent="0.2">
      <c r="A8" s="47">
        <v>2026</v>
      </c>
      <c r="B8" s="50">
        <v>0</v>
      </c>
      <c r="C8" s="48">
        <v>0</v>
      </c>
      <c r="D8" s="51">
        <v>0</v>
      </c>
      <c r="E8" s="50">
        <f>E7-F8</f>
        <v>2700000</v>
      </c>
      <c r="F8" s="48">
        <v>300000</v>
      </c>
      <c r="G8" s="51">
        <v>150000</v>
      </c>
      <c r="H8" s="50">
        <v>0</v>
      </c>
      <c r="I8" s="48">
        <v>0</v>
      </c>
      <c r="J8" s="51">
        <v>0</v>
      </c>
      <c r="K8" s="50">
        <v>0</v>
      </c>
      <c r="L8" s="48">
        <v>0</v>
      </c>
      <c r="M8" s="51">
        <v>0</v>
      </c>
      <c r="N8" s="373">
        <v>835158</v>
      </c>
      <c r="O8" s="372">
        <v>1963830</v>
      </c>
      <c r="P8" s="49">
        <v>70000</v>
      </c>
      <c r="Q8" s="50">
        <f t="shared" si="1"/>
        <v>3535158</v>
      </c>
      <c r="R8" s="48">
        <f t="shared" si="1"/>
        <v>2263830</v>
      </c>
      <c r="S8" s="51">
        <f t="shared" si="0"/>
        <v>220000</v>
      </c>
      <c r="T8" s="386"/>
    </row>
    <row r="9" spans="1:20" ht="16.5" customHeight="1" x14ac:dyDescent="0.2">
      <c r="A9" s="47">
        <v>2027</v>
      </c>
      <c r="B9" s="50">
        <v>0</v>
      </c>
      <c r="C9" s="48">
        <v>0</v>
      </c>
      <c r="D9" s="51">
        <v>0</v>
      </c>
      <c r="E9" s="50">
        <f>E8-F9</f>
        <v>2400000</v>
      </c>
      <c r="F9" s="48">
        <v>300000</v>
      </c>
      <c r="G9" s="51">
        <v>130000</v>
      </c>
      <c r="H9" s="50">
        <v>0</v>
      </c>
      <c r="I9" s="48">
        <v>0</v>
      </c>
      <c r="J9" s="51">
        <v>0</v>
      </c>
      <c r="K9" s="50">
        <v>0</v>
      </c>
      <c r="L9" s="48">
        <v>0</v>
      </c>
      <c r="M9" s="51">
        <v>0</v>
      </c>
      <c r="N9" s="240">
        <v>306350</v>
      </c>
      <c r="O9" s="48">
        <v>935358</v>
      </c>
      <c r="P9" s="49">
        <v>50000</v>
      </c>
      <c r="Q9" s="50">
        <f t="shared" si="1"/>
        <v>2706350</v>
      </c>
      <c r="R9" s="48">
        <f t="shared" si="1"/>
        <v>1235358</v>
      </c>
      <c r="S9" s="51">
        <f t="shared" si="0"/>
        <v>180000</v>
      </c>
    </row>
    <row r="10" spans="1:20" ht="16.5" customHeight="1" x14ac:dyDescent="0.2">
      <c r="A10" s="47">
        <v>2028</v>
      </c>
      <c r="B10" s="50">
        <v>0</v>
      </c>
      <c r="C10" s="48">
        <v>0</v>
      </c>
      <c r="D10" s="51">
        <v>0</v>
      </c>
      <c r="E10" s="50">
        <f t="shared" ref="E10:E16" si="2">E9-F10</f>
        <v>2100000</v>
      </c>
      <c r="F10" s="48">
        <v>300000</v>
      </c>
      <c r="G10" s="51">
        <v>110000</v>
      </c>
      <c r="H10" s="50">
        <v>0</v>
      </c>
      <c r="I10" s="48">
        <v>0</v>
      </c>
      <c r="J10" s="51">
        <v>0</v>
      </c>
      <c r="K10" s="50">
        <v>0</v>
      </c>
      <c r="L10" s="48">
        <v>0</v>
      </c>
      <c r="M10" s="51">
        <v>0</v>
      </c>
      <c r="N10" s="240">
        <v>52450</v>
      </c>
      <c r="O10" s="48">
        <v>306350</v>
      </c>
      <c r="P10" s="49">
        <v>30000</v>
      </c>
      <c r="Q10" s="50">
        <f t="shared" si="1"/>
        <v>2152450</v>
      </c>
      <c r="R10" s="48">
        <f t="shared" si="1"/>
        <v>606350</v>
      </c>
      <c r="S10" s="51">
        <f t="shared" si="0"/>
        <v>140000</v>
      </c>
    </row>
    <row r="11" spans="1:20" ht="16.5" customHeight="1" x14ac:dyDescent="0.2">
      <c r="A11" s="47">
        <v>2029</v>
      </c>
      <c r="B11" s="50">
        <v>0</v>
      </c>
      <c r="C11" s="48">
        <v>0</v>
      </c>
      <c r="D11" s="51">
        <v>0</v>
      </c>
      <c r="E11" s="50">
        <f t="shared" si="2"/>
        <v>1800000</v>
      </c>
      <c r="F11" s="48">
        <v>300000</v>
      </c>
      <c r="G11" s="51">
        <v>100000</v>
      </c>
      <c r="H11" s="50">
        <v>0</v>
      </c>
      <c r="I11" s="48">
        <v>0</v>
      </c>
      <c r="J11" s="51">
        <v>0</v>
      </c>
      <c r="K11" s="50">
        <v>0</v>
      </c>
      <c r="L11" s="48">
        <v>0</v>
      </c>
      <c r="M11" s="51">
        <v>0</v>
      </c>
      <c r="N11" s="240">
        <v>52450</v>
      </c>
      <c r="O11" s="48">
        <v>52450</v>
      </c>
      <c r="P11" s="49">
        <v>10000</v>
      </c>
      <c r="Q11" s="50">
        <f t="shared" si="1"/>
        <v>1852450</v>
      </c>
      <c r="R11" s="48">
        <f t="shared" si="1"/>
        <v>352450</v>
      </c>
      <c r="S11" s="51">
        <f t="shared" si="0"/>
        <v>110000</v>
      </c>
    </row>
    <row r="12" spans="1:20" ht="16.5" customHeight="1" x14ac:dyDescent="0.2">
      <c r="A12" s="47">
        <v>2030</v>
      </c>
      <c r="B12" s="50">
        <v>0</v>
      </c>
      <c r="C12" s="48">
        <v>0</v>
      </c>
      <c r="D12" s="51">
        <v>0</v>
      </c>
      <c r="E12" s="50">
        <f t="shared" si="2"/>
        <v>1500000</v>
      </c>
      <c r="F12" s="48">
        <v>300000</v>
      </c>
      <c r="G12" s="51">
        <v>100000</v>
      </c>
      <c r="H12" s="50">
        <v>0</v>
      </c>
      <c r="I12" s="48">
        <v>0</v>
      </c>
      <c r="J12" s="51">
        <v>0</v>
      </c>
      <c r="K12" s="50">
        <v>0</v>
      </c>
      <c r="L12" s="48">
        <v>0</v>
      </c>
      <c r="M12" s="51">
        <v>0</v>
      </c>
      <c r="N12" s="240">
        <v>0</v>
      </c>
      <c r="O12" s="48">
        <v>52450</v>
      </c>
      <c r="P12" s="49">
        <v>10000</v>
      </c>
      <c r="Q12" s="50">
        <f t="shared" si="1"/>
        <v>1500000</v>
      </c>
      <c r="R12" s="48">
        <f t="shared" si="1"/>
        <v>352450</v>
      </c>
      <c r="S12" s="51">
        <f t="shared" si="0"/>
        <v>110000</v>
      </c>
    </row>
    <row r="13" spans="1:20" ht="16.5" customHeight="1" x14ac:dyDescent="0.2">
      <c r="A13" s="47">
        <v>2031</v>
      </c>
      <c r="B13" s="50">
        <v>0</v>
      </c>
      <c r="C13" s="48">
        <v>0</v>
      </c>
      <c r="D13" s="51">
        <v>0</v>
      </c>
      <c r="E13" s="50">
        <f t="shared" si="2"/>
        <v>1200000</v>
      </c>
      <c r="F13" s="48">
        <v>300000</v>
      </c>
      <c r="G13" s="51">
        <v>90000</v>
      </c>
      <c r="H13" s="50">
        <v>0</v>
      </c>
      <c r="I13" s="48">
        <v>0</v>
      </c>
      <c r="J13" s="51">
        <v>0</v>
      </c>
      <c r="K13" s="50">
        <v>0</v>
      </c>
      <c r="L13" s="48">
        <v>0</v>
      </c>
      <c r="M13" s="51">
        <v>0</v>
      </c>
      <c r="N13" s="240">
        <v>0</v>
      </c>
      <c r="O13" s="48">
        <v>0</v>
      </c>
      <c r="P13" s="49">
        <v>0</v>
      </c>
      <c r="Q13" s="50">
        <f t="shared" si="1"/>
        <v>1200000</v>
      </c>
      <c r="R13" s="48">
        <f t="shared" si="1"/>
        <v>300000</v>
      </c>
      <c r="S13" s="51">
        <f t="shared" si="0"/>
        <v>90000</v>
      </c>
    </row>
    <row r="14" spans="1:20" ht="16.5" customHeight="1" x14ac:dyDescent="0.2">
      <c r="A14" s="47">
        <v>2032</v>
      </c>
      <c r="B14" s="50">
        <v>0</v>
      </c>
      <c r="C14" s="48">
        <v>0</v>
      </c>
      <c r="D14" s="51">
        <v>0</v>
      </c>
      <c r="E14" s="50">
        <f t="shared" si="2"/>
        <v>900000</v>
      </c>
      <c r="F14" s="48">
        <v>300000</v>
      </c>
      <c r="G14" s="51">
        <v>80000</v>
      </c>
      <c r="H14" s="50">
        <v>0</v>
      </c>
      <c r="I14" s="48">
        <v>0</v>
      </c>
      <c r="J14" s="51">
        <v>0</v>
      </c>
      <c r="K14" s="50">
        <v>0</v>
      </c>
      <c r="L14" s="48">
        <v>0</v>
      </c>
      <c r="M14" s="51">
        <v>0</v>
      </c>
      <c r="N14" s="240">
        <v>0</v>
      </c>
      <c r="O14" s="48">
        <v>0</v>
      </c>
      <c r="P14" s="49">
        <v>0</v>
      </c>
      <c r="Q14" s="50">
        <f t="shared" si="1"/>
        <v>900000</v>
      </c>
      <c r="R14" s="48">
        <f t="shared" si="1"/>
        <v>300000</v>
      </c>
      <c r="S14" s="51">
        <f t="shared" si="0"/>
        <v>80000</v>
      </c>
    </row>
    <row r="15" spans="1:20" ht="16.5" customHeight="1" x14ac:dyDescent="0.2">
      <c r="A15" s="47">
        <v>2033</v>
      </c>
      <c r="B15" s="50">
        <v>0</v>
      </c>
      <c r="C15" s="48">
        <v>0</v>
      </c>
      <c r="D15" s="51">
        <v>0</v>
      </c>
      <c r="E15" s="50">
        <f t="shared" si="2"/>
        <v>600000</v>
      </c>
      <c r="F15" s="48">
        <v>300000</v>
      </c>
      <c r="G15" s="51">
        <v>50000</v>
      </c>
      <c r="H15" s="50">
        <v>0</v>
      </c>
      <c r="I15" s="48">
        <v>0</v>
      </c>
      <c r="J15" s="51">
        <v>0</v>
      </c>
      <c r="K15" s="50">
        <v>0</v>
      </c>
      <c r="L15" s="48">
        <v>0</v>
      </c>
      <c r="M15" s="51">
        <v>0</v>
      </c>
      <c r="N15" s="240">
        <v>0</v>
      </c>
      <c r="O15" s="48">
        <v>0</v>
      </c>
      <c r="P15" s="49">
        <v>0</v>
      </c>
      <c r="Q15" s="50">
        <f t="shared" si="1"/>
        <v>600000</v>
      </c>
      <c r="R15" s="48">
        <f t="shared" si="1"/>
        <v>300000</v>
      </c>
      <c r="S15" s="51">
        <f t="shared" si="0"/>
        <v>50000</v>
      </c>
    </row>
    <row r="16" spans="1:20" ht="16.5" customHeight="1" x14ac:dyDescent="0.2">
      <c r="A16" s="47">
        <v>2034</v>
      </c>
      <c r="B16" s="50">
        <v>0</v>
      </c>
      <c r="C16" s="48">
        <v>0</v>
      </c>
      <c r="D16" s="51">
        <v>0</v>
      </c>
      <c r="E16" s="50">
        <f t="shared" si="2"/>
        <v>300000</v>
      </c>
      <c r="F16" s="48">
        <v>300000</v>
      </c>
      <c r="G16" s="51">
        <v>30000</v>
      </c>
      <c r="H16" s="50">
        <v>0</v>
      </c>
      <c r="I16" s="48">
        <v>0</v>
      </c>
      <c r="J16" s="51">
        <v>0</v>
      </c>
      <c r="K16" s="50">
        <v>0</v>
      </c>
      <c r="L16" s="48">
        <v>0</v>
      </c>
      <c r="M16" s="51">
        <v>0</v>
      </c>
      <c r="N16" s="240">
        <v>0</v>
      </c>
      <c r="O16" s="48">
        <v>0</v>
      </c>
      <c r="P16" s="49">
        <v>0</v>
      </c>
      <c r="Q16" s="50">
        <f t="shared" si="1"/>
        <v>300000</v>
      </c>
      <c r="R16" s="48">
        <f t="shared" si="1"/>
        <v>300000</v>
      </c>
      <c r="S16" s="51">
        <f t="shared" si="0"/>
        <v>30000</v>
      </c>
    </row>
    <row r="17" spans="1:19" ht="16.5" customHeight="1" thickBot="1" x14ac:dyDescent="0.25">
      <c r="A17" s="244">
        <v>2035</v>
      </c>
      <c r="B17" s="53">
        <v>0</v>
      </c>
      <c r="C17" s="52">
        <v>0</v>
      </c>
      <c r="D17" s="54">
        <v>0</v>
      </c>
      <c r="E17" s="53">
        <f>E16-F17</f>
        <v>0</v>
      </c>
      <c r="F17" s="52">
        <v>300000</v>
      </c>
      <c r="G17" s="54">
        <v>20000</v>
      </c>
      <c r="H17" s="53">
        <v>0</v>
      </c>
      <c r="I17" s="52">
        <v>0</v>
      </c>
      <c r="J17" s="54">
        <v>0</v>
      </c>
      <c r="K17" s="53">
        <v>0</v>
      </c>
      <c r="L17" s="52">
        <v>0</v>
      </c>
      <c r="M17" s="54">
        <v>0</v>
      </c>
      <c r="N17" s="247">
        <v>0</v>
      </c>
      <c r="O17" s="52">
        <v>0</v>
      </c>
      <c r="P17" s="245">
        <v>0</v>
      </c>
      <c r="Q17" s="53">
        <f t="shared" si="1"/>
        <v>0</v>
      </c>
      <c r="R17" s="52">
        <f t="shared" si="1"/>
        <v>300000</v>
      </c>
      <c r="S17" s="54">
        <f t="shared" si="0"/>
        <v>20000</v>
      </c>
    </row>
  </sheetData>
  <mergeCells count="7">
    <mergeCell ref="A2:S2"/>
    <mergeCell ref="B4:D4"/>
    <mergeCell ref="E4:G4"/>
    <mergeCell ref="H4:J4"/>
    <mergeCell ref="K4:M4"/>
    <mergeCell ref="N4:P4"/>
    <mergeCell ref="Q4:S4"/>
  </mergeCells>
  <printOptions horizontalCentered="1"/>
  <pageMargins left="0.31496062992125984" right="0.31496062992125984" top="0.59055118110236227" bottom="0.39370078740157483" header="0.31496062992125984" footer="0.11811023622047245"/>
  <pageSetup paperSize="9" scale="62" firstPageNumber="44" orientation="landscape" useFirstPageNumber="1" r:id="rId1"/>
  <headerFooter alignWithMargins="0">
    <oddHeader>&amp;L&amp;"Tahoma,Kurzíva"Střednědobý výhled rozpočtu Moravskoslezského kraje na léta 2025-2027&amp;R&amp;"Tahoma,Kurzíva"Přehled splácení jistiny a úroků z úvěru čerpaných Moravskoslezským krajem</oddHeader>
    <oddFooter>&amp;C&amp;"Tahoma,Obyčejné"&amp;P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A5D6CFB96EBAA4D8EE22DAD62206245" ma:contentTypeVersion="5" ma:contentTypeDescription="Vytvoří nový dokument" ma:contentTypeScope="" ma:versionID="9db02e0f5f8a9c94fb2a6a33d155a9c9">
  <xsd:schema xmlns:xsd="http://www.w3.org/2001/XMLSchema" xmlns:xs="http://www.w3.org/2001/XMLSchema" xmlns:p="http://schemas.microsoft.com/office/2006/metadata/properties" xmlns:ns2="a2fc0c6d-6a99-40dd-8a27-ce2701e7eea6" xmlns:ns3="7be56fcd-e289-43f0-bcc4-807f27d8cd5d" targetNamespace="http://schemas.microsoft.com/office/2006/metadata/properties" ma:root="true" ma:fieldsID="5185c01508a54f52cb0d9627cd54439c" ns2:_="" ns3:_="">
    <xsd:import namespace="a2fc0c6d-6a99-40dd-8a27-ce2701e7eea6"/>
    <xsd:import namespace="7be56fcd-e289-43f0-bcc4-807f27d8cd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c0c6d-6a99-40dd-8a27-ce2701e7e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e56fcd-e289-43f0-bcc4-807f27d8cd5d"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BCBDE6-D795-401A-B72D-3C0D71B47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c0c6d-6a99-40dd-8a27-ce2701e7eea6"/>
    <ds:schemaRef ds:uri="7be56fcd-e289-43f0-bcc4-807f27d8c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AD1738-15FF-4B5D-B6B2-812D364CF33D}">
  <ds:schemaRefs>
    <ds:schemaRef ds:uri="http://purl.org/dc/dcmitype/"/>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e3b2b205-de92-4ce4-a1ef-b5d6008670aa"/>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012DBBC-52A0-4DBC-9B23-9C0C25513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14</vt:i4>
      </vt:variant>
    </vt:vector>
  </HeadingPairs>
  <TitlesOfParts>
    <vt:vector size="24" baseType="lpstr">
      <vt:lpstr>seznam</vt:lpstr>
      <vt:lpstr>Tab. 1 </vt:lpstr>
      <vt:lpstr>Tab. 1 VÝDAJE</vt:lpstr>
      <vt:lpstr>Tab. 2 </vt:lpstr>
      <vt:lpstr>Tab. 3</vt:lpstr>
      <vt:lpstr>Tab. 4</vt:lpstr>
      <vt:lpstr>Tab. 5</vt:lpstr>
      <vt:lpstr>Tab. 6</vt:lpstr>
      <vt:lpstr>Tab. 7</vt:lpstr>
      <vt:lpstr>Tab. 8</vt:lpstr>
      <vt:lpstr>'Tab. 1 '!Názvy_tisku</vt:lpstr>
      <vt:lpstr>'Tab. 1 VÝDAJE'!Názvy_tisku</vt:lpstr>
      <vt:lpstr>'Tab. 2 '!Názvy_tisku</vt:lpstr>
      <vt:lpstr>'Tab. 3'!Názvy_tisku</vt:lpstr>
      <vt:lpstr>'Tab. 4'!Názvy_tisku</vt:lpstr>
      <vt:lpstr>'Tab. 5'!Názvy_tisku</vt:lpstr>
      <vt:lpstr>'Tab. 6'!Názvy_tisku</vt:lpstr>
      <vt:lpstr>'Tab. 1 '!Oblast_tisku</vt:lpstr>
      <vt:lpstr>'Tab. 2 '!Oblast_tisku</vt:lpstr>
      <vt:lpstr>'Tab. 3'!Oblast_tisku</vt:lpstr>
      <vt:lpstr>'Tab. 4'!Oblast_tisku</vt:lpstr>
      <vt:lpstr>'Tab. 5'!Oblast_tisku</vt:lpstr>
      <vt:lpstr>'Tab. 6'!Oblast_tisku</vt:lpstr>
      <vt:lpstr>'Tab. 8'!Oblast_tisku</vt:lpstr>
    </vt:vector>
  </TitlesOfParts>
  <Company>KUMSK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2023-11-21T07:15:29Z</cp:lastPrinted>
  <dcterms:created xsi:type="dcterms:W3CDTF">2015-11-13T16:09:39Z</dcterms:created>
  <dcterms:modified xsi:type="dcterms:W3CDTF">2023-11-21T07:25:19Z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0x0101001A5D6CFB96EBAA4D8EE22DAD62206245</vt:lpwstr>
  </property>
  <property fmtid="{D5CDD505-2E9C-101B-9397-08002B2CF9AE}" pid="3" name="MSIP_Label_bc18e8b5-cf04-4356-9f73-4b8f937bc4ae_Enabled">
    <vt:lpwstr>true</vt:lpwstr>
  </property>
  <property fmtid="{D5CDD505-2E9C-101B-9397-08002B2CF9AE}" pid="4" name="MSIP_Label_bc18e8b5-cf04-4356-9f73-4b8f937bc4ae_SetDate">
    <vt:lpwstr>2023-11-10T13:51:56Z</vt:lpwstr>
  </property>
  <property fmtid="{D5CDD505-2E9C-101B-9397-08002B2CF9AE}" pid="5" name="MSIP_Label_bc18e8b5-cf04-4356-9f73-4b8f937bc4ae_Method">
    <vt:lpwstr>Privileged</vt:lpwstr>
  </property>
  <property fmtid="{D5CDD505-2E9C-101B-9397-08002B2CF9AE}" pid="6" name="MSIP_Label_bc18e8b5-cf04-4356-9f73-4b8f937bc4ae_Name">
    <vt:lpwstr>Neveřejná informace (bez označení)</vt:lpwstr>
  </property>
  <property fmtid="{D5CDD505-2E9C-101B-9397-08002B2CF9AE}" pid="7" name="MSIP_Label_bc18e8b5-cf04-4356-9f73-4b8f937bc4ae_SiteId">
    <vt:lpwstr>39f24d0b-aa30-4551-8e81-43c77cf1000e</vt:lpwstr>
  </property>
  <property fmtid="{D5CDD505-2E9C-101B-9397-08002B2CF9AE}" pid="8" name="MSIP_Label_bc18e8b5-cf04-4356-9f73-4b8f937bc4ae_ActionId">
    <vt:lpwstr>935a304b-e56b-4d5a-aa92-94154490cd50</vt:lpwstr>
  </property>
  <property fmtid="{D5CDD505-2E9C-101B-9397-08002B2CF9AE}" pid="9" name="MSIP_Label_bc18e8b5-cf04-4356-9f73-4b8f937bc4ae_ContentBits">
    <vt:lpwstr>0</vt:lpwstr>
  </property>
</Properties>
</file>